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6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61064949-2CB1-40E3-8341-63DC36C67287}" xr6:coauthVersionLast="47" xr6:coauthVersionMax="47" xr10:uidLastSave="{00000000-0000-0000-0000-000000000000}"/>
  <bookViews>
    <workbookView xWindow="-108" yWindow="-108" windowWidth="41496" windowHeight="16896" tabRatio="968" firstSheet="16" activeTab="23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Расчет" sheetId="40" r:id="rId24"/>
    <sheet name="Сценарии" sheetId="2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НАИЛЬ УСО" sheetId="39" r:id="rId31"/>
    <sheet name="Распр ОВ ГРИЦ и ТрансОЙл" sheetId="41" r:id="rId32"/>
    <sheet name="РАсчет и кол-во ПСП Шешмаойл" sheetId="44" r:id="rId33"/>
    <sheet name="ДПБ ШЕШМА2" sheetId="45" r:id="rId34"/>
    <sheet name="КУСТ" sheetId="46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0" i="40" l="1"/>
  <c r="AM40" i="40"/>
  <c r="AL40" i="40"/>
  <c r="M40" i="40"/>
  <c r="I40" i="40"/>
  <c r="H40" i="40"/>
  <c r="B40" i="40"/>
  <c r="AS39" i="40"/>
  <c r="AN39" i="40"/>
  <c r="AM39" i="40"/>
  <c r="AL39" i="40"/>
  <c r="O39" i="40"/>
  <c r="M39" i="40"/>
  <c r="F39" i="40"/>
  <c r="B39" i="40"/>
  <c r="N39" i="40" s="1"/>
  <c r="AS38" i="40"/>
  <c r="AN38" i="40"/>
  <c r="AM38" i="40"/>
  <c r="AL38" i="40"/>
  <c r="O38" i="40"/>
  <c r="M38" i="40"/>
  <c r="F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N36" i="40"/>
  <c r="M36" i="40"/>
  <c r="I36" i="40"/>
  <c r="F36" i="40"/>
  <c r="E36" i="40"/>
  <c r="E37" i="40" s="1"/>
  <c r="H37" i="40" s="1"/>
  <c r="B36" i="40"/>
  <c r="AS35" i="40"/>
  <c r="AN35" i="40"/>
  <c r="AM35" i="40"/>
  <c r="AL35" i="40"/>
  <c r="O35" i="40"/>
  <c r="N35" i="40"/>
  <c r="M35" i="40"/>
  <c r="I35" i="40"/>
  <c r="I37" i="40" s="1"/>
  <c r="F35" i="40"/>
  <c r="H35" i="40" s="1"/>
  <c r="B35" i="40"/>
  <c r="AS34" i="40"/>
  <c r="AN34" i="40"/>
  <c r="AM34" i="40"/>
  <c r="AL34" i="40"/>
  <c r="O34" i="40"/>
  <c r="M34" i="40"/>
  <c r="I34" i="40"/>
  <c r="F34" i="40"/>
  <c r="H34" i="40" s="1"/>
  <c r="E34" i="40"/>
  <c r="B34" i="40"/>
  <c r="N34" i="40" s="1"/>
  <c r="AS33" i="40"/>
  <c r="AN33" i="40"/>
  <c r="AM33" i="40"/>
  <c r="AL33" i="40"/>
  <c r="O33" i="40"/>
  <c r="M33" i="40"/>
  <c r="J33" i="40"/>
  <c r="AU36" i="40" s="1"/>
  <c r="I33" i="40"/>
  <c r="F33" i="40"/>
  <c r="E33" i="40"/>
  <c r="B33" i="40"/>
  <c r="N33" i="40" s="1"/>
  <c r="AS32" i="40"/>
  <c r="AQ32" i="40"/>
  <c r="O32" i="40"/>
  <c r="N32" i="40"/>
  <c r="M32" i="40"/>
  <c r="J32" i="40"/>
  <c r="J40" i="40" s="1"/>
  <c r="AU40" i="40" s="1"/>
  <c r="H32" i="40"/>
  <c r="AX32" i="40" s="1"/>
  <c r="AS30" i="40"/>
  <c r="AM30" i="40"/>
  <c r="AL30" i="40"/>
  <c r="AQ30" i="40" s="1"/>
  <c r="M30" i="40"/>
  <c r="I30" i="40"/>
  <c r="H30" i="40"/>
  <c r="B30" i="40"/>
  <c r="AS29" i="40"/>
  <c r="AN29" i="40"/>
  <c r="AM29" i="40"/>
  <c r="AL29" i="40"/>
  <c r="O29" i="40"/>
  <c r="M29" i="40"/>
  <c r="F29" i="40"/>
  <c r="B29" i="40"/>
  <c r="N29" i="40" s="1"/>
  <c r="AS28" i="40"/>
  <c r="AN28" i="40"/>
  <c r="AM28" i="40"/>
  <c r="AL28" i="40"/>
  <c r="O28" i="40"/>
  <c r="M28" i="40"/>
  <c r="F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N26" i="40"/>
  <c r="M26" i="40"/>
  <c r="I26" i="40"/>
  <c r="F26" i="40"/>
  <c r="E26" i="40"/>
  <c r="E27" i="40" s="1"/>
  <c r="H27" i="40" s="1"/>
  <c r="B26" i="40"/>
  <c r="AS25" i="40"/>
  <c r="AN25" i="40"/>
  <c r="AL25" i="40"/>
  <c r="O25" i="40"/>
  <c r="M25" i="40"/>
  <c r="I25" i="40"/>
  <c r="I27" i="40" s="1"/>
  <c r="J27" i="40" s="1"/>
  <c r="F25" i="40"/>
  <c r="H25" i="40" s="1"/>
  <c r="B25" i="40"/>
  <c r="N25" i="40" s="1"/>
  <c r="AS24" i="40"/>
  <c r="AN24" i="40"/>
  <c r="AM24" i="40"/>
  <c r="AL24" i="40"/>
  <c r="O24" i="40"/>
  <c r="M24" i="40"/>
  <c r="I24" i="40"/>
  <c r="F24" i="40"/>
  <c r="E24" i="40"/>
  <c r="H24" i="40" s="1"/>
  <c r="B24" i="40"/>
  <c r="N24" i="40" s="1"/>
  <c r="AS23" i="40"/>
  <c r="AN23" i="40"/>
  <c r="AM23" i="40"/>
  <c r="AL23" i="40"/>
  <c r="O23" i="40"/>
  <c r="M23" i="40"/>
  <c r="J23" i="40"/>
  <c r="AU26" i="40" s="1"/>
  <c r="I23" i="40"/>
  <c r="F23" i="40"/>
  <c r="H23" i="40" s="1"/>
  <c r="E23" i="40"/>
  <c r="B23" i="40"/>
  <c r="N23" i="40" s="1"/>
  <c r="AS22" i="40"/>
  <c r="AQ22" i="40"/>
  <c r="O22" i="40"/>
  <c r="N22" i="40"/>
  <c r="M22" i="40"/>
  <c r="J22" i="40"/>
  <c r="J30" i="40" s="1"/>
  <c r="AU30" i="40" s="1"/>
  <c r="H22" i="40"/>
  <c r="AX22" i="40" s="1"/>
  <c r="AS20" i="40"/>
  <c r="AM20" i="40"/>
  <c r="AL20" i="40"/>
  <c r="M20" i="40"/>
  <c r="I20" i="40"/>
  <c r="H20" i="40"/>
  <c r="AX20" i="40" s="1"/>
  <c r="B20" i="40"/>
  <c r="AS19" i="40"/>
  <c r="AN19" i="40"/>
  <c r="AM19" i="40"/>
  <c r="AL19" i="40"/>
  <c r="O19" i="40"/>
  <c r="M19" i="40"/>
  <c r="F19" i="40"/>
  <c r="B19" i="40"/>
  <c r="N19" i="40" s="1"/>
  <c r="AS18" i="40"/>
  <c r="AN18" i="40"/>
  <c r="AM18" i="40"/>
  <c r="AL18" i="40"/>
  <c r="O18" i="40"/>
  <c r="M18" i="40"/>
  <c r="F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F16" i="40"/>
  <c r="E16" i="40"/>
  <c r="E17" i="40" s="1"/>
  <c r="H17" i="40" s="1"/>
  <c r="B16" i="40"/>
  <c r="N16" i="40" s="1"/>
  <c r="AS15" i="40"/>
  <c r="AN15" i="40"/>
  <c r="AL15" i="40"/>
  <c r="O15" i="40"/>
  <c r="M15" i="40"/>
  <c r="J15" i="40"/>
  <c r="AU15" i="40" s="1"/>
  <c r="I15" i="40"/>
  <c r="I17" i="40" s="1"/>
  <c r="F15" i="40"/>
  <c r="H15" i="40" s="1"/>
  <c r="B15" i="40"/>
  <c r="N15" i="40" s="1"/>
  <c r="AS14" i="40"/>
  <c r="AN14" i="40"/>
  <c r="AM14" i="40"/>
  <c r="AL14" i="40"/>
  <c r="O14" i="40"/>
  <c r="M14" i="40"/>
  <c r="I14" i="40"/>
  <c r="F14" i="40"/>
  <c r="E14" i="40"/>
  <c r="B14" i="40"/>
  <c r="N14" i="40" s="1"/>
  <c r="AS13" i="40"/>
  <c r="AN13" i="40"/>
  <c r="AM13" i="40"/>
  <c r="AL13" i="40"/>
  <c r="O13" i="40"/>
  <c r="N13" i="40"/>
  <c r="M13" i="40"/>
  <c r="J13" i="40"/>
  <c r="AU16" i="40" s="1"/>
  <c r="I13" i="40"/>
  <c r="F13" i="40"/>
  <c r="E13" i="40"/>
  <c r="H13" i="40" s="1"/>
  <c r="B13" i="40"/>
  <c r="AS12" i="40"/>
  <c r="AQ12" i="40"/>
  <c r="AR12" i="40" s="1"/>
  <c r="O12" i="40"/>
  <c r="N12" i="40"/>
  <c r="M12" i="40"/>
  <c r="J12" i="40"/>
  <c r="J20" i="40" s="1"/>
  <c r="AU20" i="40" s="1"/>
  <c r="H12" i="40"/>
  <c r="J3" i="40"/>
  <c r="AU6" i="40" s="1"/>
  <c r="AS10" i="40"/>
  <c r="AM10" i="40"/>
  <c r="AL10" i="40"/>
  <c r="M10" i="40"/>
  <c r="I10" i="40"/>
  <c r="H10" i="40"/>
  <c r="B10" i="40"/>
  <c r="AS9" i="40"/>
  <c r="AN9" i="40"/>
  <c r="AM9" i="40"/>
  <c r="AL9" i="40"/>
  <c r="O9" i="40"/>
  <c r="M9" i="40"/>
  <c r="F9" i="40"/>
  <c r="B9" i="40"/>
  <c r="N9" i="40" s="1"/>
  <c r="AS8" i="40"/>
  <c r="AN8" i="40"/>
  <c r="AM8" i="40"/>
  <c r="AL8" i="40"/>
  <c r="O8" i="40"/>
  <c r="M8" i="40"/>
  <c r="F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AQ6" i="40" s="1"/>
  <c r="AR6" i="40" s="1"/>
  <c r="O6" i="40"/>
  <c r="M6" i="40"/>
  <c r="I6" i="40"/>
  <c r="F6" i="40"/>
  <c r="E6" i="40"/>
  <c r="E7" i="40" s="1"/>
  <c r="H7" i="40" s="1"/>
  <c r="B6" i="40"/>
  <c r="N6" i="40" s="1"/>
  <c r="AS5" i="40"/>
  <c r="AN5" i="40"/>
  <c r="AL5" i="40"/>
  <c r="O5" i="40"/>
  <c r="M5" i="40"/>
  <c r="I5" i="40"/>
  <c r="I8" i="40" s="1"/>
  <c r="J8" i="40" s="1"/>
  <c r="AU8" i="40" s="1"/>
  <c r="H5" i="40"/>
  <c r="AW5" i="40" s="1"/>
  <c r="F5" i="40"/>
  <c r="B5" i="40"/>
  <c r="N5" i="40" s="1"/>
  <c r="AS4" i="40"/>
  <c r="AN4" i="40"/>
  <c r="AM4" i="40"/>
  <c r="AL4" i="40"/>
  <c r="O4" i="40"/>
  <c r="M4" i="40"/>
  <c r="I4" i="40"/>
  <c r="F4" i="40"/>
  <c r="E4" i="40"/>
  <c r="B4" i="40"/>
  <c r="N4" i="40" s="1"/>
  <c r="AS3" i="40"/>
  <c r="AN3" i="40"/>
  <c r="AM3" i="40"/>
  <c r="AL3" i="40"/>
  <c r="O3" i="40"/>
  <c r="M3" i="40"/>
  <c r="I3" i="40"/>
  <c r="H3" i="40"/>
  <c r="AX3" i="40" s="1"/>
  <c r="F3" i="40"/>
  <c r="E3" i="40"/>
  <c r="B3" i="40"/>
  <c r="N3" i="40" s="1"/>
  <c r="AS2" i="40"/>
  <c r="AQ2" i="40"/>
  <c r="O2" i="40"/>
  <c r="N2" i="40"/>
  <c r="M2" i="40"/>
  <c r="J2" i="40"/>
  <c r="J10" i="40" s="1"/>
  <c r="H2" i="40"/>
  <c r="AW2" i="40" s="1"/>
  <c r="I6" i="24"/>
  <c r="D6" i="24" s="1"/>
  <c r="E6" i="24" s="1"/>
  <c r="I5" i="24"/>
  <c r="D5" i="24"/>
  <c r="E5" i="24" s="1"/>
  <c r="I4" i="24"/>
  <c r="D4" i="24" s="1"/>
  <c r="E4" i="24" s="1"/>
  <c r="O2" i="1"/>
  <c r="AS17" i="46"/>
  <c r="AN17" i="46"/>
  <c r="AM17" i="46"/>
  <c r="O17" i="46"/>
  <c r="M17" i="46"/>
  <c r="I17" i="46"/>
  <c r="F17" i="46"/>
  <c r="H17" i="46" s="1"/>
  <c r="E17" i="46"/>
  <c r="B17" i="46"/>
  <c r="N17" i="46" s="1"/>
  <c r="AS16" i="46"/>
  <c r="AN16" i="46"/>
  <c r="AM16" i="46"/>
  <c r="AL16" i="46"/>
  <c r="O16" i="46"/>
  <c r="M16" i="46"/>
  <c r="I16" i="46"/>
  <c r="AQ16" i="46" s="1"/>
  <c r="H16" i="46"/>
  <c r="AX16" i="46" s="1"/>
  <c r="F16" i="46"/>
  <c r="E16" i="46"/>
  <c r="B16" i="46"/>
  <c r="N16" i="46" s="1"/>
  <c r="AS15" i="46"/>
  <c r="AN15" i="46"/>
  <c r="AM15" i="46"/>
  <c r="AL15" i="46"/>
  <c r="AQ15" i="46" s="1"/>
  <c r="O15" i="46"/>
  <c r="M15" i="46"/>
  <c r="J15" i="46"/>
  <c r="AU15" i="46" s="1"/>
  <c r="I15" i="46"/>
  <c r="F15" i="46"/>
  <c r="H15" i="46" s="1"/>
  <c r="B15" i="46"/>
  <c r="N15" i="46" s="1"/>
  <c r="AS14" i="46"/>
  <c r="AN14" i="46"/>
  <c r="AM14" i="46"/>
  <c r="AQ14" i="46" s="1"/>
  <c r="AL14" i="46"/>
  <c r="AL17" i="46" s="1"/>
  <c r="AQ17" i="46" s="1"/>
  <c r="O14" i="46"/>
  <c r="N14" i="46"/>
  <c r="M14" i="46"/>
  <c r="I14" i="46"/>
  <c r="F14" i="46"/>
  <c r="E14" i="46"/>
  <c r="H14" i="46" s="1"/>
  <c r="B14" i="46"/>
  <c r="AS13" i="46"/>
  <c r="AN13" i="46"/>
  <c r="AM13" i="46"/>
  <c r="AQ13" i="46" s="1"/>
  <c r="AL13" i="46"/>
  <c r="O13" i="46"/>
  <c r="N13" i="46"/>
  <c r="M13" i="46"/>
  <c r="I13" i="46"/>
  <c r="F13" i="46"/>
  <c r="E13" i="46"/>
  <c r="H13" i="46" s="1"/>
  <c r="B13" i="46"/>
  <c r="AX12" i="46"/>
  <c r="AS12" i="46"/>
  <c r="AQ12" i="46"/>
  <c r="O12" i="46"/>
  <c r="N12" i="46"/>
  <c r="M12" i="46"/>
  <c r="L12" i="46"/>
  <c r="J13" i="46" s="1"/>
  <c r="J12" i="46"/>
  <c r="AU12" i="46" s="1"/>
  <c r="H12" i="46"/>
  <c r="AW12" i="46" s="1"/>
  <c r="AS7" i="46"/>
  <c r="AN7" i="46"/>
  <c r="AM7" i="46"/>
  <c r="AQ7" i="46" s="1"/>
  <c r="O7" i="46"/>
  <c r="M7" i="46"/>
  <c r="I7" i="46"/>
  <c r="F7" i="46"/>
  <c r="E7" i="46"/>
  <c r="H7" i="46" s="1"/>
  <c r="B7" i="46"/>
  <c r="N7" i="46" s="1"/>
  <c r="AS6" i="46"/>
  <c r="AN6" i="46"/>
  <c r="AM6" i="46"/>
  <c r="AQ6" i="46" s="1"/>
  <c r="O6" i="46"/>
  <c r="N6" i="46"/>
  <c r="M6" i="46"/>
  <c r="I6" i="46"/>
  <c r="F6" i="46"/>
  <c r="E6" i="46"/>
  <c r="H6" i="46" s="1"/>
  <c r="B6" i="46"/>
  <c r="AS5" i="46"/>
  <c r="AN5" i="46"/>
  <c r="AM5" i="46"/>
  <c r="AQ5" i="46" s="1"/>
  <c r="AL5" i="46"/>
  <c r="O5" i="46"/>
  <c r="N5" i="46"/>
  <c r="M5" i="46"/>
  <c r="I5" i="46"/>
  <c r="J5" i="46" s="1"/>
  <c r="AU5" i="46" s="1"/>
  <c r="F5" i="46"/>
  <c r="H5" i="46" s="1"/>
  <c r="B5" i="46"/>
  <c r="AS4" i="46"/>
  <c r="AQ4" i="46"/>
  <c r="AN4" i="46"/>
  <c r="AM4" i="46"/>
  <c r="AL4" i="46"/>
  <c r="AL7" i="46" s="1"/>
  <c r="O4" i="46"/>
  <c r="M4" i="46"/>
  <c r="I4" i="46"/>
  <c r="F4" i="46"/>
  <c r="E4" i="46"/>
  <c r="H4" i="46" s="1"/>
  <c r="B4" i="46"/>
  <c r="N4" i="46" s="1"/>
  <c r="AS3" i="46"/>
  <c r="AN3" i="46"/>
  <c r="AM3" i="46"/>
  <c r="AQ3" i="46" s="1"/>
  <c r="AL3" i="46"/>
  <c r="AL6" i="46" s="1"/>
  <c r="O3" i="46"/>
  <c r="M3" i="46"/>
  <c r="I3" i="46"/>
  <c r="F3" i="46"/>
  <c r="E3" i="46"/>
  <c r="H3" i="46" s="1"/>
  <c r="B3" i="46"/>
  <c r="N3" i="46" s="1"/>
  <c r="AS2" i="46"/>
  <c r="AQ2" i="46"/>
  <c r="AR2" i="46" s="1"/>
  <c r="O2" i="46"/>
  <c r="N2" i="46"/>
  <c r="M2" i="46"/>
  <c r="L2" i="46"/>
  <c r="J3" i="46" s="1"/>
  <c r="J2" i="46"/>
  <c r="AU2" i="46" s="1"/>
  <c r="H2" i="46"/>
  <c r="AX2" i="46" s="1"/>
  <c r="O1" i="46"/>
  <c r="N1" i="46"/>
  <c r="M1" i="46"/>
  <c r="I3" i="24"/>
  <c r="D3" i="24" s="1"/>
  <c r="E3" i="24" s="1"/>
  <c r="AQ23" i="40" l="1"/>
  <c r="AQ13" i="40"/>
  <c r="AQ35" i="40"/>
  <c r="AQ16" i="40"/>
  <c r="AQ3" i="40"/>
  <c r="AR3" i="40" s="1"/>
  <c r="AM5" i="40"/>
  <c r="H33" i="40"/>
  <c r="AM15" i="40"/>
  <c r="AQ15" i="40" s="1"/>
  <c r="AU4" i="40"/>
  <c r="AX5" i="40"/>
  <c r="AQ20" i="40"/>
  <c r="AQ26" i="40"/>
  <c r="AR26" i="40" s="1"/>
  <c r="AT26" i="40" s="1"/>
  <c r="AV26" i="40" s="1"/>
  <c r="H4" i="40"/>
  <c r="AM25" i="40"/>
  <c r="AQ25" i="40" s="1"/>
  <c r="AR25" i="40" s="1"/>
  <c r="AT25" i="40" s="1"/>
  <c r="AQ4" i="40"/>
  <c r="H14" i="40"/>
  <c r="AX14" i="40" s="1"/>
  <c r="AQ24" i="40"/>
  <c r="AR24" i="40" s="1"/>
  <c r="AT24" i="40" s="1"/>
  <c r="AW32" i="40"/>
  <c r="AQ36" i="40"/>
  <c r="AQ14" i="40"/>
  <c r="AR14" i="40" s="1"/>
  <c r="AT14" i="40" s="1"/>
  <c r="AQ34" i="40"/>
  <c r="AR34" i="40" s="1"/>
  <c r="AT34" i="40" s="1"/>
  <c r="AQ33" i="40"/>
  <c r="AR33" i="40" s="1"/>
  <c r="AU32" i="40"/>
  <c r="AQ40" i="40"/>
  <c r="AR40" i="40" s="1"/>
  <c r="AT40" i="40" s="1"/>
  <c r="AV40" i="40" s="1"/>
  <c r="AY40" i="40" s="1"/>
  <c r="J35" i="40"/>
  <c r="AU35" i="40" s="1"/>
  <c r="AR35" i="40"/>
  <c r="AT35" i="40" s="1"/>
  <c r="AV35" i="40" s="1"/>
  <c r="AY35" i="40" s="1"/>
  <c r="AX37" i="40"/>
  <c r="AW37" i="40"/>
  <c r="AX33" i="40"/>
  <c r="AW33" i="40"/>
  <c r="AW34" i="40"/>
  <c r="AX34" i="40"/>
  <c r="J37" i="40"/>
  <c r="AQ37" i="40"/>
  <c r="AR36" i="40"/>
  <c r="AT36" i="40" s="1"/>
  <c r="AV36" i="40" s="1"/>
  <c r="E39" i="40"/>
  <c r="H39" i="40" s="1"/>
  <c r="AR32" i="40"/>
  <c r="AT32" i="40" s="1"/>
  <c r="AV32" i="40" s="1"/>
  <c r="AY32" i="40" s="1"/>
  <c r="AU33" i="40"/>
  <c r="H36" i="40"/>
  <c r="E38" i="40"/>
  <c r="H38" i="40" s="1"/>
  <c r="I39" i="40"/>
  <c r="AQ39" i="40" s="1"/>
  <c r="I38" i="40"/>
  <c r="J38" i="40" s="1"/>
  <c r="AU38" i="40" s="1"/>
  <c r="AW35" i="40"/>
  <c r="AX35" i="40"/>
  <c r="AW40" i="40"/>
  <c r="AU34" i="40"/>
  <c r="AX40" i="40"/>
  <c r="AX23" i="40"/>
  <c r="AW23" i="40"/>
  <c r="AR23" i="40"/>
  <c r="AT23" i="40" s="1"/>
  <c r="AW27" i="40"/>
  <c r="AX27" i="40"/>
  <c r="AR30" i="40"/>
  <c r="AT30" i="40" s="1"/>
  <c r="AV30" i="40" s="1"/>
  <c r="AY30" i="40" s="1"/>
  <c r="AX25" i="40"/>
  <c r="AW25" i="40"/>
  <c r="AX24" i="40"/>
  <c r="AW24" i="40"/>
  <c r="AU27" i="40"/>
  <c r="AU29" i="40"/>
  <c r="AQ27" i="40"/>
  <c r="E29" i="40"/>
  <c r="H29" i="40" s="1"/>
  <c r="AR22" i="40"/>
  <c r="AT22" i="40" s="1"/>
  <c r="AU23" i="40"/>
  <c r="H26" i="40"/>
  <c r="E28" i="40"/>
  <c r="H28" i="40" s="1"/>
  <c r="I29" i="40"/>
  <c r="AQ29" i="40" s="1"/>
  <c r="AU22" i="40"/>
  <c r="AW22" i="40"/>
  <c r="J25" i="40"/>
  <c r="AU25" i="40" s="1"/>
  <c r="I28" i="40"/>
  <c r="J28" i="40" s="1"/>
  <c r="AU28" i="40" s="1"/>
  <c r="AW30" i="40"/>
  <c r="AU24" i="40"/>
  <c r="AX30" i="40"/>
  <c r="AT12" i="40"/>
  <c r="AU12" i="40"/>
  <c r="AR16" i="40"/>
  <c r="AT16" i="40"/>
  <c r="AV16" i="40" s="1"/>
  <c r="AR15" i="40"/>
  <c r="AT15" i="40" s="1"/>
  <c r="AV15" i="40" s="1"/>
  <c r="AY15" i="40" s="1"/>
  <c r="AR13" i="40"/>
  <c r="AT13" i="40"/>
  <c r="AX17" i="40"/>
  <c r="AW17" i="40"/>
  <c r="AX13" i="40"/>
  <c r="AW13" i="40"/>
  <c r="J17" i="40"/>
  <c r="AQ17" i="40"/>
  <c r="E19" i="40"/>
  <c r="H19" i="40" s="1"/>
  <c r="AU13" i="40"/>
  <c r="H16" i="40"/>
  <c r="E18" i="40"/>
  <c r="H18" i="40" s="1"/>
  <c r="I19" i="40"/>
  <c r="AQ19" i="40" s="1"/>
  <c r="AR20" i="40"/>
  <c r="AT20" i="40" s="1"/>
  <c r="AV20" i="40" s="1"/>
  <c r="AY20" i="40" s="1"/>
  <c r="AW12" i="40"/>
  <c r="I18" i="40"/>
  <c r="AX12" i="40"/>
  <c r="AW15" i="40"/>
  <c r="AX15" i="40"/>
  <c r="AW20" i="40"/>
  <c r="AU14" i="40"/>
  <c r="AU10" i="40"/>
  <c r="AU3" i="40"/>
  <c r="AQ5" i="40"/>
  <c r="AR5" i="40" s="1"/>
  <c r="AT5" i="40" s="1"/>
  <c r="AV5" i="40" s="1"/>
  <c r="AY5" i="40" s="1"/>
  <c r="AQ8" i="40"/>
  <c r="AR8" i="40" s="1"/>
  <c r="AT8" i="40" s="1"/>
  <c r="AV8" i="40" s="1"/>
  <c r="I7" i="40"/>
  <c r="J7" i="40" s="1"/>
  <c r="AU7" i="40" s="1"/>
  <c r="J5" i="40"/>
  <c r="AU5" i="40" s="1"/>
  <c r="AQ10" i="40"/>
  <c r="AR10" i="40" s="1"/>
  <c r="AT10" i="40" s="1"/>
  <c r="AX4" i="40"/>
  <c r="AW4" i="40"/>
  <c r="AX7" i="40"/>
  <c r="AW7" i="40"/>
  <c r="AR4" i="40"/>
  <c r="AT4" i="40" s="1"/>
  <c r="AV4" i="40" s="1"/>
  <c r="AY4" i="40" s="1"/>
  <c r="AX2" i="40"/>
  <c r="AT3" i="40"/>
  <c r="AV3" i="40" s="1"/>
  <c r="AY3" i="40" s="1"/>
  <c r="AT6" i="40"/>
  <c r="AV6" i="40" s="1"/>
  <c r="E9" i="40"/>
  <c r="H9" i="40" s="1"/>
  <c r="H6" i="40"/>
  <c r="AR2" i="40"/>
  <c r="AT2" i="40" s="1"/>
  <c r="AW3" i="40"/>
  <c r="E8" i="40"/>
  <c r="H8" i="40" s="1"/>
  <c r="I9" i="40"/>
  <c r="AQ9" i="40" s="1"/>
  <c r="AU2" i="40"/>
  <c r="AW10" i="40"/>
  <c r="AX10" i="40"/>
  <c r="AU13" i="46"/>
  <c r="AV13" i="46" s="1"/>
  <c r="AY13" i="46" s="1"/>
  <c r="AU14" i="46"/>
  <c r="J14" i="46"/>
  <c r="J16" i="46"/>
  <c r="AR17" i="46"/>
  <c r="AT17" i="46" s="1"/>
  <c r="AU3" i="46"/>
  <c r="J4" i="46"/>
  <c r="AU4" i="46"/>
  <c r="AV4" i="46" s="1"/>
  <c r="AY4" i="46" s="1"/>
  <c r="J6" i="46"/>
  <c r="AW7" i="46"/>
  <c r="AX7" i="46"/>
  <c r="AR14" i="46"/>
  <c r="AT14" i="46"/>
  <c r="AX4" i="46"/>
  <c r="AW4" i="46"/>
  <c r="AR15" i="46"/>
  <c r="AT15" i="46"/>
  <c r="AR3" i="46"/>
  <c r="AT3" i="46" s="1"/>
  <c r="AR13" i="46"/>
  <c r="AT13" i="46"/>
  <c r="AW13" i="46"/>
  <c r="AX13" i="46"/>
  <c r="AR5" i="46"/>
  <c r="AT5" i="46" s="1"/>
  <c r="AV5" i="46" s="1"/>
  <c r="AY5" i="46" s="1"/>
  <c r="AT4" i="46"/>
  <c r="AX6" i="46"/>
  <c r="AW6" i="46"/>
  <c r="AT12" i="46"/>
  <c r="AV12" i="46" s="1"/>
  <c r="AY12" i="46" s="1"/>
  <c r="AX17" i="46"/>
  <c r="AW17" i="46"/>
  <c r="AX5" i="46"/>
  <c r="AW5" i="46"/>
  <c r="AY15" i="46"/>
  <c r="AX15" i="46"/>
  <c r="AW15" i="46"/>
  <c r="AR7" i="46"/>
  <c r="AT7" i="46" s="1"/>
  <c r="AX14" i="46"/>
  <c r="AW14" i="46"/>
  <c r="AR16" i="46"/>
  <c r="AT16" i="46" s="1"/>
  <c r="AV15" i="46"/>
  <c r="AX3" i="46"/>
  <c r="AW3" i="46"/>
  <c r="AR6" i="46"/>
  <c r="AT6" i="46" s="1"/>
  <c r="AT2" i="46"/>
  <c r="AV2" i="46" s="1"/>
  <c r="AY2" i="46" s="1"/>
  <c r="AW16" i="46"/>
  <c r="AR4" i="46"/>
  <c r="AR12" i="46"/>
  <c r="AW2" i="46"/>
  <c r="AT33" i="40" l="1"/>
  <c r="AV12" i="40"/>
  <c r="AY12" i="40" s="1"/>
  <c r="AV23" i="40"/>
  <c r="AY23" i="40" s="1"/>
  <c r="AW14" i="40"/>
  <c r="AQ7" i="40"/>
  <c r="AU9" i="40"/>
  <c r="AR39" i="40"/>
  <c r="AT39" i="40" s="1"/>
  <c r="AV34" i="40"/>
  <c r="AY34" i="40" s="1"/>
  <c r="AX38" i="40"/>
  <c r="AW38" i="40"/>
  <c r="AQ38" i="40"/>
  <c r="AY36" i="40"/>
  <c r="AX36" i="40"/>
  <c r="AW36" i="40"/>
  <c r="AV33" i="40"/>
  <c r="AY33" i="40" s="1"/>
  <c r="AX39" i="40"/>
  <c r="AW39" i="40"/>
  <c r="AR37" i="40"/>
  <c r="AT37" i="40" s="1"/>
  <c r="AU37" i="40"/>
  <c r="AU39" i="40"/>
  <c r="AY26" i="40"/>
  <c r="AX26" i="40"/>
  <c r="AW26" i="40"/>
  <c r="AX29" i="40"/>
  <c r="AW29" i="40"/>
  <c r="AR27" i="40"/>
  <c r="AT27" i="40" s="1"/>
  <c r="AV27" i="40" s="1"/>
  <c r="AY27" i="40" s="1"/>
  <c r="AX28" i="40"/>
  <c r="AW28" i="40"/>
  <c r="AV24" i="40"/>
  <c r="AY24" i="40" s="1"/>
  <c r="AR29" i="40"/>
  <c r="AT29" i="40"/>
  <c r="AV25" i="40"/>
  <c r="AY25" i="40" s="1"/>
  <c r="AV22" i="40"/>
  <c r="AY22" i="40" s="1"/>
  <c r="AV29" i="40"/>
  <c r="AY29" i="40" s="1"/>
  <c r="AQ28" i="40"/>
  <c r="AU17" i="40"/>
  <c r="AU19" i="40"/>
  <c r="J18" i="40"/>
  <c r="AU18" i="40" s="1"/>
  <c r="AQ18" i="40"/>
  <c r="AX18" i="40"/>
  <c r="AW18" i="40"/>
  <c r="AR17" i="40"/>
  <c r="AT17" i="40" s="1"/>
  <c r="AR19" i="40"/>
  <c r="AT19" i="40" s="1"/>
  <c r="AY16" i="40"/>
  <c r="AX16" i="40"/>
  <c r="AW16" i="40"/>
  <c r="AV14" i="40"/>
  <c r="AY14" i="40" s="1"/>
  <c r="AX19" i="40"/>
  <c r="AW19" i="40"/>
  <c r="AV13" i="40"/>
  <c r="AY13" i="40" s="1"/>
  <c r="AV10" i="40"/>
  <c r="AY10" i="40" s="1"/>
  <c r="AV2" i="40"/>
  <c r="AY2" i="40" s="1"/>
  <c r="AR9" i="40"/>
  <c r="AT9" i="40" s="1"/>
  <c r="AV9" i="40" s="1"/>
  <c r="AY9" i="40" s="1"/>
  <c r="AY8" i="40"/>
  <c r="AX8" i="40"/>
  <c r="AW8" i="40"/>
  <c r="AY6" i="40"/>
  <c r="AX6" i="40"/>
  <c r="AW6" i="40"/>
  <c r="AX9" i="40"/>
  <c r="AW9" i="40"/>
  <c r="AR7" i="40"/>
  <c r="AT7" i="40" s="1"/>
  <c r="AV7" i="40" s="1"/>
  <c r="AY7" i="40" s="1"/>
  <c r="AU7" i="46"/>
  <c r="AV7" i="46" s="1"/>
  <c r="AY7" i="46" s="1"/>
  <c r="J7" i="46"/>
  <c r="AU6" i="46"/>
  <c r="AV6" i="46" s="1"/>
  <c r="AY6" i="46" s="1"/>
  <c r="AV3" i="46"/>
  <c r="AY3" i="46" s="1"/>
  <c r="AU16" i="46"/>
  <c r="AV16" i="46" s="1"/>
  <c r="AY16" i="46" s="1"/>
  <c r="J17" i="46"/>
  <c r="AU17" i="46"/>
  <c r="AV17" i="46" s="1"/>
  <c r="AY17" i="46" s="1"/>
  <c r="AV14" i="46"/>
  <c r="AY14" i="46" s="1"/>
  <c r="AV39" i="40" l="1"/>
  <c r="AY39" i="40" s="1"/>
  <c r="AR38" i="40"/>
  <c r="AT38" i="40" s="1"/>
  <c r="AV38" i="40" s="1"/>
  <c r="AY38" i="40" s="1"/>
  <c r="AV37" i="40"/>
  <c r="AY37" i="40" s="1"/>
  <c r="AR28" i="40"/>
  <c r="AT28" i="40" s="1"/>
  <c r="AV28" i="40" s="1"/>
  <c r="AY28" i="40" s="1"/>
  <c r="AV19" i="40"/>
  <c r="AY19" i="40" s="1"/>
  <c r="AR18" i="40"/>
  <c r="AT18" i="40" s="1"/>
  <c r="AV18" i="40" s="1"/>
  <c r="AY18" i="40" s="1"/>
  <c r="AV17" i="40"/>
  <c r="AY17" i="40" s="1"/>
  <c r="Q176" i="45"/>
  <c r="Q175" i="45"/>
  <c r="Q174" i="45"/>
  <c r="Q173" i="45"/>
  <c r="Q172" i="45"/>
  <c r="Q171" i="45"/>
  <c r="Q170" i="45"/>
  <c r="Q169" i="45"/>
  <c r="Q168" i="45"/>
  <c r="Q167" i="45"/>
  <c r="Q166" i="45"/>
  <c r="Q165" i="45"/>
  <c r="Q164" i="45"/>
  <c r="Q163" i="45"/>
  <c r="Q162" i="45"/>
  <c r="Q161" i="45"/>
  <c r="Q160" i="45"/>
  <c r="Q159" i="45"/>
  <c r="Q158" i="45"/>
  <c r="Q157" i="45"/>
  <c r="Q156" i="45"/>
  <c r="Q155" i="45"/>
  <c r="Q154" i="45"/>
  <c r="Q153" i="45"/>
  <c r="Q152" i="45"/>
  <c r="Q151" i="45"/>
  <c r="Q150" i="45"/>
  <c r="Q149" i="45"/>
  <c r="Q148" i="45"/>
  <c r="Q147" i="45"/>
  <c r="Q146" i="45"/>
  <c r="Q145" i="45"/>
  <c r="Q144" i="45"/>
  <c r="Q143" i="45"/>
  <c r="AS136" i="45" l="1"/>
  <c r="AN136" i="45"/>
  <c r="AM136" i="45"/>
  <c r="O136" i="45"/>
  <c r="M136" i="45"/>
  <c r="I136" i="45"/>
  <c r="F136" i="45"/>
  <c r="E136" i="45"/>
  <c r="H136" i="45" s="1"/>
  <c r="B136" i="45"/>
  <c r="N136" i="45" s="1"/>
  <c r="AS135" i="45"/>
  <c r="AN135" i="45"/>
  <c r="AM135" i="45"/>
  <c r="O135" i="45"/>
  <c r="M135" i="45"/>
  <c r="I135" i="45"/>
  <c r="F135" i="45"/>
  <c r="E135" i="45"/>
  <c r="B135" i="45"/>
  <c r="N135" i="45" s="1"/>
  <c r="AS134" i="45"/>
  <c r="AN134" i="45"/>
  <c r="AM134" i="45"/>
  <c r="AL134" i="45"/>
  <c r="O134" i="45"/>
  <c r="M134" i="45"/>
  <c r="I134" i="45"/>
  <c r="J134" i="45" s="1"/>
  <c r="AU134" i="45" s="1"/>
  <c r="F134" i="45"/>
  <c r="H134" i="45" s="1"/>
  <c r="B134" i="45"/>
  <c r="N134" i="45" s="1"/>
  <c r="AS133" i="45"/>
  <c r="AN133" i="45"/>
  <c r="AM133" i="45"/>
  <c r="AL133" i="45"/>
  <c r="AL136" i="45" s="1"/>
  <c r="O133" i="45"/>
  <c r="M133" i="45"/>
  <c r="I133" i="45"/>
  <c r="F133" i="45"/>
  <c r="E133" i="45"/>
  <c r="B133" i="45"/>
  <c r="N133" i="45" s="1"/>
  <c r="AS132" i="45"/>
  <c r="AN132" i="45"/>
  <c r="AM132" i="45"/>
  <c r="AL132" i="45"/>
  <c r="AL135" i="45" s="1"/>
  <c r="O132" i="45"/>
  <c r="M132" i="45"/>
  <c r="I132" i="45"/>
  <c r="F132" i="45"/>
  <c r="E132" i="45"/>
  <c r="B132" i="45"/>
  <c r="N132" i="45" s="1"/>
  <c r="AS131" i="45"/>
  <c r="AR131" i="45"/>
  <c r="AQ131" i="45"/>
  <c r="O131" i="45"/>
  <c r="N131" i="45"/>
  <c r="M131" i="45"/>
  <c r="L131" i="45"/>
  <c r="J132" i="45" s="1"/>
  <c r="AU132" i="45" s="1"/>
  <c r="J131" i="45"/>
  <c r="AU131" i="45" s="1"/>
  <c r="H131" i="45"/>
  <c r="AW131" i="45" s="1"/>
  <c r="AS126" i="45"/>
  <c r="AN126" i="45"/>
  <c r="AM126" i="45"/>
  <c r="O126" i="45"/>
  <c r="M126" i="45"/>
  <c r="I126" i="45"/>
  <c r="F126" i="45"/>
  <c r="E126" i="45"/>
  <c r="H126" i="45" s="1"/>
  <c r="B126" i="45"/>
  <c r="N126" i="45" s="1"/>
  <c r="AS125" i="45"/>
  <c r="AN125" i="45"/>
  <c r="AM125" i="45"/>
  <c r="O125" i="45"/>
  <c r="M125" i="45"/>
  <c r="I125" i="45"/>
  <c r="F125" i="45"/>
  <c r="E125" i="45"/>
  <c r="H125" i="45" s="1"/>
  <c r="B125" i="45"/>
  <c r="N125" i="45" s="1"/>
  <c r="AS124" i="45"/>
  <c r="AN124" i="45"/>
  <c r="AM124" i="45"/>
  <c r="O124" i="45"/>
  <c r="M124" i="45"/>
  <c r="I124" i="45"/>
  <c r="J124" i="45" s="1"/>
  <c r="AU124" i="45" s="1"/>
  <c r="F124" i="45"/>
  <c r="H124" i="45" s="1"/>
  <c r="B124" i="45"/>
  <c r="N124" i="45" s="1"/>
  <c r="AS123" i="45"/>
  <c r="AN123" i="45"/>
  <c r="AM123" i="45"/>
  <c r="AL123" i="45"/>
  <c r="O123" i="45"/>
  <c r="M123" i="45"/>
  <c r="I123" i="45"/>
  <c r="F123" i="45"/>
  <c r="E123" i="45"/>
  <c r="B123" i="45"/>
  <c r="N123" i="45" s="1"/>
  <c r="AS122" i="45"/>
  <c r="AN122" i="45"/>
  <c r="AM122" i="45"/>
  <c r="AQ122" i="45" s="1"/>
  <c r="AR122" i="45" s="1"/>
  <c r="AL122" i="45"/>
  <c r="O122" i="45"/>
  <c r="M122" i="45"/>
  <c r="I122" i="45"/>
  <c r="E122" i="45"/>
  <c r="H122" i="45" s="1"/>
  <c r="B122" i="45"/>
  <c r="N122" i="45" s="1"/>
  <c r="AX121" i="45"/>
  <c r="AS121" i="45"/>
  <c r="AQ121" i="45"/>
  <c r="AR121" i="45" s="1"/>
  <c r="AT121" i="45" s="1"/>
  <c r="O121" i="45"/>
  <c r="N121" i="45"/>
  <c r="M121" i="45"/>
  <c r="L121" i="45"/>
  <c r="J122" i="45" s="1"/>
  <c r="AU123" i="45" s="1"/>
  <c r="J121" i="45"/>
  <c r="AU121" i="45" s="1"/>
  <c r="H121" i="45"/>
  <c r="AW121" i="45" s="1"/>
  <c r="AS119" i="45"/>
  <c r="AM119" i="45"/>
  <c r="AQ119" i="45" s="1"/>
  <c r="AL119" i="45"/>
  <c r="M119" i="45"/>
  <c r="I119" i="45"/>
  <c r="F119" i="45"/>
  <c r="H119" i="45" s="1"/>
  <c r="AW119" i="45" s="1"/>
  <c r="B119" i="45"/>
  <c r="AS118" i="45"/>
  <c r="AN118" i="45"/>
  <c r="AM118" i="45"/>
  <c r="O118" i="45"/>
  <c r="M118" i="45"/>
  <c r="I118" i="45"/>
  <c r="F118" i="45"/>
  <c r="B118" i="45"/>
  <c r="N118" i="45" s="1"/>
  <c r="AS117" i="45"/>
  <c r="AN117" i="45"/>
  <c r="AM117" i="45"/>
  <c r="O117" i="45"/>
  <c r="M117" i="45"/>
  <c r="F117" i="45"/>
  <c r="E117" i="45"/>
  <c r="H117" i="45" s="1"/>
  <c r="AX117" i="45" s="1"/>
  <c r="B117" i="45"/>
  <c r="N117" i="45" s="1"/>
  <c r="AS116" i="45"/>
  <c r="AM116" i="45"/>
  <c r="O116" i="45"/>
  <c r="M116" i="45"/>
  <c r="F116" i="45"/>
  <c r="B116" i="45"/>
  <c r="N116" i="45" s="1"/>
  <c r="AS115" i="45"/>
  <c r="AN115" i="45"/>
  <c r="AN116" i="45" s="1"/>
  <c r="AM115" i="45"/>
  <c r="O115" i="45"/>
  <c r="M115" i="45"/>
  <c r="I115" i="45"/>
  <c r="F115" i="45"/>
  <c r="E115" i="45"/>
  <c r="E118" i="45" s="1"/>
  <c r="H118" i="45" s="1"/>
  <c r="B115" i="45"/>
  <c r="N115" i="45" s="1"/>
  <c r="AS114" i="45"/>
  <c r="AN114" i="45"/>
  <c r="O114" i="45"/>
  <c r="N114" i="45"/>
  <c r="M114" i="45"/>
  <c r="I114" i="45"/>
  <c r="J114" i="45" s="1"/>
  <c r="AU114" i="45" s="1"/>
  <c r="H114" i="45"/>
  <c r="F114" i="45"/>
  <c r="B114" i="45"/>
  <c r="AS113" i="45"/>
  <c r="AN113" i="45"/>
  <c r="AM113" i="45"/>
  <c r="AL113" i="45"/>
  <c r="O113" i="45"/>
  <c r="M113" i="45"/>
  <c r="I113" i="45"/>
  <c r="F113" i="45"/>
  <c r="E113" i="45"/>
  <c r="B113" i="45"/>
  <c r="N113" i="45" s="1"/>
  <c r="AS112" i="45"/>
  <c r="AN112" i="45"/>
  <c r="AM112" i="45"/>
  <c r="AL112" i="45"/>
  <c r="O112" i="45"/>
  <c r="M112" i="45"/>
  <c r="I112" i="45"/>
  <c r="F112" i="45"/>
  <c r="E112" i="45"/>
  <c r="B112" i="45"/>
  <c r="N112" i="45" s="1"/>
  <c r="AX111" i="45"/>
  <c r="AU111" i="45"/>
  <c r="AS111" i="45"/>
  <c r="AQ111" i="45"/>
  <c r="AR111" i="45" s="1"/>
  <c r="AT111" i="45" s="1"/>
  <c r="O111" i="45"/>
  <c r="N111" i="45"/>
  <c r="M111" i="45"/>
  <c r="L111" i="45"/>
  <c r="J112" i="45" s="1"/>
  <c r="J111" i="45"/>
  <c r="J119" i="45" s="1"/>
  <c r="AU119" i="45" s="1"/>
  <c r="H111" i="45"/>
  <c r="AW111" i="45" s="1"/>
  <c r="AS109" i="45"/>
  <c r="AM109" i="45"/>
  <c r="AL109" i="45"/>
  <c r="M109" i="45"/>
  <c r="I109" i="45"/>
  <c r="F109" i="45"/>
  <c r="H109" i="45" s="1"/>
  <c r="B109" i="45"/>
  <c r="AS108" i="45"/>
  <c r="AN108" i="45"/>
  <c r="AM108" i="45"/>
  <c r="O108" i="45"/>
  <c r="M108" i="45"/>
  <c r="F108" i="45"/>
  <c r="B108" i="45"/>
  <c r="N108" i="45" s="1"/>
  <c r="AS107" i="45"/>
  <c r="AN107" i="45"/>
  <c r="AM107" i="45"/>
  <c r="O107" i="45"/>
  <c r="M107" i="45"/>
  <c r="F107" i="45"/>
  <c r="B107" i="45"/>
  <c r="N107" i="45" s="1"/>
  <c r="AS106" i="45"/>
  <c r="AM106" i="45"/>
  <c r="O106" i="45"/>
  <c r="M106" i="45"/>
  <c r="F106" i="45"/>
  <c r="B106" i="45"/>
  <c r="N106" i="45" s="1"/>
  <c r="AS105" i="45"/>
  <c r="AN105" i="45"/>
  <c r="AN106" i="45" s="1"/>
  <c r="AM105" i="45"/>
  <c r="O105" i="45"/>
  <c r="M105" i="45"/>
  <c r="I105" i="45"/>
  <c r="F105" i="45"/>
  <c r="E105" i="45"/>
  <c r="B105" i="45"/>
  <c r="N105" i="45" s="1"/>
  <c r="AS104" i="45"/>
  <c r="AN104" i="45"/>
  <c r="AM104" i="45"/>
  <c r="O104" i="45"/>
  <c r="M104" i="45"/>
  <c r="I104" i="45"/>
  <c r="F104" i="45"/>
  <c r="H104" i="45" s="1"/>
  <c r="B104" i="45"/>
  <c r="N104" i="45" s="1"/>
  <c r="AS103" i="45"/>
  <c r="AN103" i="45"/>
  <c r="AM103" i="45"/>
  <c r="AL103" i="45"/>
  <c r="O103" i="45"/>
  <c r="M103" i="45"/>
  <c r="I103" i="45"/>
  <c r="F103" i="45"/>
  <c r="E103" i="45"/>
  <c r="B103" i="45"/>
  <c r="N103" i="45" s="1"/>
  <c r="AS102" i="45"/>
  <c r="AN102" i="45"/>
  <c r="AM102" i="45"/>
  <c r="AL102" i="45"/>
  <c r="O102" i="45"/>
  <c r="M102" i="45"/>
  <c r="I102" i="45"/>
  <c r="F102" i="45"/>
  <c r="E102" i="45"/>
  <c r="H102" i="45" s="1"/>
  <c r="B102" i="45"/>
  <c r="N102" i="45" s="1"/>
  <c r="AS101" i="45"/>
  <c r="AQ101" i="45"/>
  <c r="AR101" i="45" s="1"/>
  <c r="AT101" i="45" s="1"/>
  <c r="O101" i="45"/>
  <c r="N101" i="45"/>
  <c r="M101" i="45"/>
  <c r="L101" i="45"/>
  <c r="J102" i="45" s="1"/>
  <c r="AU105" i="45" s="1"/>
  <c r="J101" i="45"/>
  <c r="J109" i="45" s="1"/>
  <c r="AU109" i="45" s="1"/>
  <c r="H101" i="45"/>
  <c r="AW101" i="45" s="1"/>
  <c r="AS99" i="45"/>
  <c r="AM99" i="45"/>
  <c r="AL99" i="45"/>
  <c r="M99" i="45"/>
  <c r="I99" i="45"/>
  <c r="F99" i="45"/>
  <c r="H99" i="45" s="1"/>
  <c r="AX99" i="45" s="1"/>
  <c r="B99" i="45"/>
  <c r="AS98" i="45"/>
  <c r="AN98" i="45"/>
  <c r="AM98" i="45"/>
  <c r="O98" i="45"/>
  <c r="M98" i="45"/>
  <c r="F98" i="45"/>
  <c r="B98" i="45"/>
  <c r="N98" i="45" s="1"/>
  <c r="AS97" i="45"/>
  <c r="AN97" i="45"/>
  <c r="AM97" i="45"/>
  <c r="O97" i="45"/>
  <c r="M97" i="45"/>
  <c r="F97" i="45"/>
  <c r="B97" i="45"/>
  <c r="N97" i="45" s="1"/>
  <c r="AS96" i="45"/>
  <c r="AM96" i="45"/>
  <c r="O96" i="45"/>
  <c r="M96" i="45"/>
  <c r="I96" i="45"/>
  <c r="J96" i="45" s="1"/>
  <c r="F96" i="45"/>
  <c r="B96" i="45"/>
  <c r="N96" i="45" s="1"/>
  <c r="AS95" i="45"/>
  <c r="AN95" i="45"/>
  <c r="AN96" i="45" s="1"/>
  <c r="AM95" i="45"/>
  <c r="O95" i="45"/>
  <c r="M95" i="45"/>
  <c r="I95" i="45"/>
  <c r="F95" i="45"/>
  <c r="E95" i="45"/>
  <c r="E96" i="45" s="1"/>
  <c r="B95" i="45"/>
  <c r="N95" i="45" s="1"/>
  <c r="AS94" i="45"/>
  <c r="AN94" i="45"/>
  <c r="O94" i="45"/>
  <c r="M94" i="45"/>
  <c r="I94" i="45"/>
  <c r="F94" i="45"/>
  <c r="H94" i="45" s="1"/>
  <c r="B94" i="45"/>
  <c r="N94" i="45" s="1"/>
  <c r="AS93" i="45"/>
  <c r="AN93" i="45"/>
  <c r="AM93" i="45"/>
  <c r="AL93" i="45"/>
  <c r="O93" i="45"/>
  <c r="M93" i="45"/>
  <c r="I93" i="45"/>
  <c r="F93" i="45"/>
  <c r="E93" i="45"/>
  <c r="B93" i="45"/>
  <c r="N93" i="45" s="1"/>
  <c r="AS92" i="45"/>
  <c r="AN92" i="45"/>
  <c r="AM92" i="45"/>
  <c r="AM94" i="45" s="1"/>
  <c r="AL92" i="45"/>
  <c r="O92" i="45"/>
  <c r="M92" i="45"/>
  <c r="I92" i="45"/>
  <c r="F92" i="45"/>
  <c r="E92" i="45"/>
  <c r="H92" i="45" s="1"/>
  <c r="B92" i="45"/>
  <c r="N92" i="45" s="1"/>
  <c r="AS91" i="45"/>
  <c r="AQ91" i="45"/>
  <c r="O91" i="45"/>
  <c r="N91" i="45"/>
  <c r="M91" i="45"/>
  <c r="L91" i="45"/>
  <c r="J92" i="45" s="1"/>
  <c r="J91" i="45"/>
  <c r="AU91" i="45" s="1"/>
  <c r="H91" i="45"/>
  <c r="AW91" i="45" s="1"/>
  <c r="AS86" i="45"/>
  <c r="AN86" i="45"/>
  <c r="AM86" i="45"/>
  <c r="O86" i="45"/>
  <c r="M86" i="45"/>
  <c r="I86" i="45"/>
  <c r="F86" i="45"/>
  <c r="E86" i="45"/>
  <c r="B86" i="45"/>
  <c r="N86" i="45" s="1"/>
  <c r="AS85" i="45"/>
  <c r="AN85" i="45"/>
  <c r="AM85" i="45"/>
  <c r="O85" i="45"/>
  <c r="M85" i="45"/>
  <c r="I85" i="45"/>
  <c r="F85" i="45"/>
  <c r="E85" i="45"/>
  <c r="H85" i="45" s="1"/>
  <c r="B85" i="45"/>
  <c r="N85" i="45" s="1"/>
  <c r="AW84" i="45"/>
  <c r="AS84" i="45"/>
  <c r="AN84" i="45"/>
  <c r="AM84" i="45"/>
  <c r="O84" i="45"/>
  <c r="M84" i="45"/>
  <c r="I84" i="45"/>
  <c r="J84" i="45" s="1"/>
  <c r="AU84" i="45" s="1"/>
  <c r="F84" i="45"/>
  <c r="H84" i="45" s="1"/>
  <c r="AX84" i="45" s="1"/>
  <c r="B84" i="45"/>
  <c r="N84" i="45" s="1"/>
  <c r="AS83" i="45"/>
  <c r="AN83" i="45"/>
  <c r="AM83" i="45"/>
  <c r="AL83" i="45"/>
  <c r="O83" i="45"/>
  <c r="M83" i="45"/>
  <c r="I83" i="45"/>
  <c r="F83" i="45"/>
  <c r="E83" i="45"/>
  <c r="B83" i="45"/>
  <c r="N83" i="45" s="1"/>
  <c r="AS82" i="45"/>
  <c r="AN82" i="45"/>
  <c r="AM82" i="45"/>
  <c r="AL82" i="45"/>
  <c r="O82" i="45"/>
  <c r="M82" i="45"/>
  <c r="I82" i="45"/>
  <c r="E82" i="45"/>
  <c r="H82" i="45" s="1"/>
  <c r="B82" i="45"/>
  <c r="N82" i="45" s="1"/>
  <c r="AS81" i="45"/>
  <c r="AQ81" i="45"/>
  <c r="O81" i="45"/>
  <c r="N81" i="45"/>
  <c r="M81" i="45"/>
  <c r="L81" i="45"/>
  <c r="J82" i="45" s="1"/>
  <c r="J81" i="45"/>
  <c r="AU81" i="45" s="1"/>
  <c r="H81" i="45"/>
  <c r="AS76" i="45"/>
  <c r="AN76" i="45"/>
  <c r="AM76" i="45"/>
  <c r="O76" i="45"/>
  <c r="M76" i="45"/>
  <c r="I76" i="45"/>
  <c r="F76" i="45"/>
  <c r="E76" i="45"/>
  <c r="B76" i="45"/>
  <c r="N76" i="45" s="1"/>
  <c r="AS75" i="45"/>
  <c r="AN75" i="45"/>
  <c r="AM75" i="45"/>
  <c r="O75" i="45"/>
  <c r="M75" i="45"/>
  <c r="I75" i="45"/>
  <c r="F75" i="45"/>
  <c r="E75" i="45"/>
  <c r="B75" i="45"/>
  <c r="N75" i="45" s="1"/>
  <c r="AS74" i="45"/>
  <c r="AN74" i="45"/>
  <c r="AM74" i="45"/>
  <c r="AL74" i="45"/>
  <c r="O74" i="45"/>
  <c r="M74" i="45"/>
  <c r="I74" i="45"/>
  <c r="J74" i="45" s="1"/>
  <c r="AU74" i="45" s="1"/>
  <c r="F74" i="45"/>
  <c r="H74" i="45" s="1"/>
  <c r="AX74" i="45" s="1"/>
  <c r="B74" i="45"/>
  <c r="N74" i="45" s="1"/>
  <c r="AS73" i="45"/>
  <c r="AN73" i="45"/>
  <c r="AM73" i="45"/>
  <c r="AL73" i="45"/>
  <c r="AL76" i="45" s="1"/>
  <c r="O73" i="45"/>
  <c r="M73" i="45"/>
  <c r="I73" i="45"/>
  <c r="F73" i="45"/>
  <c r="E73" i="45"/>
  <c r="B73" i="45"/>
  <c r="N73" i="45" s="1"/>
  <c r="AS72" i="45"/>
  <c r="AN72" i="45"/>
  <c r="AM72" i="45"/>
  <c r="AL72" i="45"/>
  <c r="AL75" i="45" s="1"/>
  <c r="O72" i="45"/>
  <c r="M72" i="45"/>
  <c r="I72" i="45"/>
  <c r="F72" i="45"/>
  <c r="E72" i="45"/>
  <c r="B72" i="45"/>
  <c r="N72" i="45" s="1"/>
  <c r="AS71" i="45"/>
  <c r="AQ71" i="45"/>
  <c r="AR71" i="45" s="1"/>
  <c r="O71" i="45"/>
  <c r="N71" i="45"/>
  <c r="M71" i="45"/>
  <c r="L71" i="45"/>
  <c r="J72" i="45" s="1"/>
  <c r="AU72" i="45" s="1"/>
  <c r="J71" i="45"/>
  <c r="AU71" i="45" s="1"/>
  <c r="H71" i="45"/>
  <c r="AW71" i="45" s="1"/>
  <c r="AS69" i="45"/>
  <c r="AM69" i="45"/>
  <c r="AQ69" i="45" s="1"/>
  <c r="AL69" i="45"/>
  <c r="M69" i="45"/>
  <c r="I69" i="45"/>
  <c r="F69" i="45"/>
  <c r="H69" i="45" s="1"/>
  <c r="B69" i="45"/>
  <c r="AS68" i="45"/>
  <c r="AN68" i="45"/>
  <c r="AM68" i="45"/>
  <c r="O68" i="45"/>
  <c r="M68" i="45"/>
  <c r="F68" i="45"/>
  <c r="B68" i="45"/>
  <c r="N68" i="45" s="1"/>
  <c r="AS67" i="45"/>
  <c r="AN67" i="45"/>
  <c r="AM67" i="45"/>
  <c r="O67" i="45"/>
  <c r="N67" i="45"/>
  <c r="M67" i="45"/>
  <c r="F67" i="45"/>
  <c r="B67" i="45"/>
  <c r="AS66" i="45"/>
  <c r="AM66" i="45"/>
  <c r="O66" i="45"/>
  <c r="M66" i="45"/>
  <c r="F66" i="45"/>
  <c r="B66" i="45"/>
  <c r="N66" i="45" s="1"/>
  <c r="AS65" i="45"/>
  <c r="AN65" i="45"/>
  <c r="AN66" i="45" s="1"/>
  <c r="AM65" i="45"/>
  <c r="O65" i="45"/>
  <c r="M65" i="45"/>
  <c r="I65" i="45"/>
  <c r="F65" i="45"/>
  <c r="E65" i="45"/>
  <c r="E66" i="45" s="1"/>
  <c r="B65" i="45"/>
  <c r="N65" i="45" s="1"/>
  <c r="AS64" i="45"/>
  <c r="AN64" i="45"/>
  <c r="AM64" i="45"/>
  <c r="O64" i="45"/>
  <c r="M64" i="45"/>
  <c r="J64" i="45"/>
  <c r="AU64" i="45" s="1"/>
  <c r="I64" i="45"/>
  <c r="I67" i="45" s="1"/>
  <c r="J67" i="45" s="1"/>
  <c r="AU67" i="45" s="1"/>
  <c r="F64" i="45"/>
  <c r="H64" i="45" s="1"/>
  <c r="B64" i="45"/>
  <c r="N64" i="45" s="1"/>
  <c r="AS63" i="45"/>
  <c r="AN63" i="45"/>
  <c r="AM63" i="45"/>
  <c r="AL63" i="45"/>
  <c r="O63" i="45"/>
  <c r="M63" i="45"/>
  <c r="I63" i="45"/>
  <c r="F63" i="45"/>
  <c r="E63" i="45"/>
  <c r="B63" i="45"/>
  <c r="N63" i="45" s="1"/>
  <c r="AS62" i="45"/>
  <c r="AN62" i="45"/>
  <c r="AM62" i="45"/>
  <c r="AL62" i="45"/>
  <c r="O62" i="45"/>
  <c r="M62" i="45"/>
  <c r="I62" i="45"/>
  <c r="F62" i="45"/>
  <c r="E62" i="45"/>
  <c r="H62" i="45" s="1"/>
  <c r="B62" i="45"/>
  <c r="N62" i="45" s="1"/>
  <c r="AS61" i="45"/>
  <c r="AQ61" i="45"/>
  <c r="O61" i="45"/>
  <c r="N61" i="45"/>
  <c r="M61" i="45"/>
  <c r="L61" i="45"/>
  <c r="J62" i="45" s="1"/>
  <c r="J61" i="45"/>
  <c r="J69" i="45" s="1"/>
  <c r="AU69" i="45" s="1"/>
  <c r="H61" i="45"/>
  <c r="AS59" i="45"/>
  <c r="AM59" i="45"/>
  <c r="AL59" i="45"/>
  <c r="AQ59" i="45" s="1"/>
  <c r="M59" i="45"/>
  <c r="I59" i="45"/>
  <c r="F59" i="45"/>
  <c r="H59" i="45" s="1"/>
  <c r="AW59" i="45" s="1"/>
  <c r="B59" i="45"/>
  <c r="AS58" i="45"/>
  <c r="AN58" i="45"/>
  <c r="AM58" i="45"/>
  <c r="O58" i="45"/>
  <c r="M58" i="45"/>
  <c r="F58" i="45"/>
  <c r="B58" i="45"/>
  <c r="N58" i="45" s="1"/>
  <c r="AS57" i="45"/>
  <c r="AN57" i="45"/>
  <c r="AM57" i="45"/>
  <c r="O57" i="45"/>
  <c r="M57" i="45"/>
  <c r="I57" i="45"/>
  <c r="J57" i="45" s="1"/>
  <c r="AU57" i="45" s="1"/>
  <c r="F57" i="45"/>
  <c r="B57" i="45"/>
  <c r="N57" i="45" s="1"/>
  <c r="AS56" i="45"/>
  <c r="AN56" i="45"/>
  <c r="AM56" i="45"/>
  <c r="O56" i="45"/>
  <c r="M56" i="45"/>
  <c r="F56" i="45"/>
  <c r="B56" i="45"/>
  <c r="N56" i="45" s="1"/>
  <c r="AS55" i="45"/>
  <c r="AN55" i="45"/>
  <c r="AM55" i="45"/>
  <c r="O55" i="45"/>
  <c r="N55" i="45"/>
  <c r="M55" i="45"/>
  <c r="I55" i="45"/>
  <c r="F55" i="45"/>
  <c r="E55" i="45"/>
  <c r="B55" i="45"/>
  <c r="AS54" i="45"/>
  <c r="AN54" i="45"/>
  <c r="O54" i="45"/>
  <c r="M54" i="45"/>
  <c r="I54" i="45"/>
  <c r="I56" i="45" s="1"/>
  <c r="J56" i="45" s="1"/>
  <c r="H54" i="45"/>
  <c r="AX54" i="45" s="1"/>
  <c r="F54" i="45"/>
  <c r="B54" i="45"/>
  <c r="N54" i="45" s="1"/>
  <c r="AU53" i="45"/>
  <c r="AS53" i="45"/>
  <c r="AN53" i="45"/>
  <c r="AM53" i="45"/>
  <c r="AQ53" i="45" s="1"/>
  <c r="AL53" i="45"/>
  <c r="O53" i="45"/>
  <c r="M53" i="45"/>
  <c r="I53" i="45"/>
  <c r="F53" i="45"/>
  <c r="E53" i="45"/>
  <c r="H53" i="45" s="1"/>
  <c r="B53" i="45"/>
  <c r="N53" i="45" s="1"/>
  <c r="AS52" i="45"/>
  <c r="AN52" i="45"/>
  <c r="AM52" i="45"/>
  <c r="AM54" i="45" s="1"/>
  <c r="AL52" i="45"/>
  <c r="O52" i="45"/>
  <c r="M52" i="45"/>
  <c r="I52" i="45"/>
  <c r="F52" i="45"/>
  <c r="E52" i="45"/>
  <c r="H52" i="45" s="1"/>
  <c r="AW52" i="45" s="1"/>
  <c r="B52" i="45"/>
  <c r="N52" i="45" s="1"/>
  <c r="AU51" i="45"/>
  <c r="AS51" i="45"/>
  <c r="AQ51" i="45"/>
  <c r="O51" i="45"/>
  <c r="N51" i="45"/>
  <c r="M51" i="45"/>
  <c r="L51" i="45"/>
  <c r="J52" i="45" s="1"/>
  <c r="AU52" i="45" s="1"/>
  <c r="J51" i="45"/>
  <c r="J59" i="45" s="1"/>
  <c r="AU59" i="45" s="1"/>
  <c r="H51" i="45"/>
  <c r="AS49" i="45"/>
  <c r="AM49" i="45"/>
  <c r="AL49" i="45"/>
  <c r="M49" i="45"/>
  <c r="I49" i="45"/>
  <c r="AQ49" i="45" s="1"/>
  <c r="AR49" i="45" s="1"/>
  <c r="F49" i="45"/>
  <c r="H49" i="45" s="1"/>
  <c r="AW49" i="45" s="1"/>
  <c r="B49" i="45"/>
  <c r="AS48" i="45"/>
  <c r="AN48" i="45"/>
  <c r="AM48" i="45"/>
  <c r="O48" i="45"/>
  <c r="M48" i="45"/>
  <c r="F48" i="45"/>
  <c r="B48" i="45"/>
  <c r="N48" i="45" s="1"/>
  <c r="AS47" i="45"/>
  <c r="AN47" i="45"/>
  <c r="AM47" i="45"/>
  <c r="O47" i="45"/>
  <c r="M47" i="45"/>
  <c r="F47" i="45"/>
  <c r="B47" i="45"/>
  <c r="N47" i="45" s="1"/>
  <c r="AS46" i="45"/>
  <c r="AM46" i="45"/>
  <c r="O46" i="45"/>
  <c r="M46" i="45"/>
  <c r="F46" i="45"/>
  <c r="B46" i="45"/>
  <c r="N46" i="45" s="1"/>
  <c r="AS45" i="45"/>
  <c r="AN45" i="45"/>
  <c r="AN46" i="45" s="1"/>
  <c r="AM45" i="45"/>
  <c r="O45" i="45"/>
  <c r="M45" i="45"/>
  <c r="I45" i="45"/>
  <c r="F45" i="45"/>
  <c r="E45" i="45"/>
  <c r="E47" i="45" s="1"/>
  <c r="H47" i="45" s="1"/>
  <c r="B45" i="45"/>
  <c r="N45" i="45" s="1"/>
  <c r="AS44" i="45"/>
  <c r="AN44" i="45"/>
  <c r="O44" i="45"/>
  <c r="M44" i="45"/>
  <c r="J44" i="45"/>
  <c r="AU44" i="45" s="1"/>
  <c r="I44" i="45"/>
  <c r="I46" i="45" s="1"/>
  <c r="J46" i="45" s="1"/>
  <c r="F44" i="45"/>
  <c r="H44" i="45" s="1"/>
  <c r="B44" i="45"/>
  <c r="N44" i="45" s="1"/>
  <c r="AS43" i="45"/>
  <c r="AN43" i="45"/>
  <c r="AM43" i="45"/>
  <c r="AL43" i="45"/>
  <c r="O43" i="45"/>
  <c r="M43" i="45"/>
  <c r="I43" i="45"/>
  <c r="F43" i="45"/>
  <c r="E43" i="45"/>
  <c r="B43" i="45"/>
  <c r="N43" i="45" s="1"/>
  <c r="AS42" i="45"/>
  <c r="AN42" i="45"/>
  <c r="AM42" i="45"/>
  <c r="AM44" i="45" s="1"/>
  <c r="AL42" i="45"/>
  <c r="O42" i="45"/>
  <c r="M42" i="45"/>
  <c r="I42" i="45"/>
  <c r="F42" i="45"/>
  <c r="E42" i="45"/>
  <c r="B42" i="45"/>
  <c r="N42" i="45" s="1"/>
  <c r="AS41" i="45"/>
  <c r="AR41" i="45"/>
  <c r="AT41" i="45" s="1"/>
  <c r="AQ41" i="45"/>
  <c r="O41" i="45"/>
  <c r="N41" i="45"/>
  <c r="M41" i="45"/>
  <c r="L41" i="45"/>
  <c r="J42" i="45" s="1"/>
  <c r="AU42" i="45" s="1"/>
  <c r="J41" i="45"/>
  <c r="J49" i="45" s="1"/>
  <c r="AU49" i="45" s="1"/>
  <c r="H41" i="45"/>
  <c r="AX41" i="45" s="1"/>
  <c r="AS39" i="45"/>
  <c r="AM39" i="45"/>
  <c r="AL39" i="45"/>
  <c r="M39" i="45"/>
  <c r="I39" i="45"/>
  <c r="F39" i="45"/>
  <c r="H39" i="45" s="1"/>
  <c r="B39" i="45"/>
  <c r="AS38" i="45"/>
  <c r="AN38" i="45"/>
  <c r="AM38" i="45"/>
  <c r="O38" i="45"/>
  <c r="N38" i="45"/>
  <c r="M38" i="45"/>
  <c r="I38" i="45"/>
  <c r="F38" i="45"/>
  <c r="B38" i="45"/>
  <c r="AS37" i="45"/>
  <c r="AN37" i="45"/>
  <c r="AM37" i="45"/>
  <c r="O37" i="45"/>
  <c r="M37" i="45"/>
  <c r="F37" i="45"/>
  <c r="B37" i="45"/>
  <c r="N37" i="45" s="1"/>
  <c r="AS36" i="45"/>
  <c r="AM36" i="45"/>
  <c r="O36" i="45"/>
  <c r="M36" i="45"/>
  <c r="F36" i="45"/>
  <c r="B36" i="45"/>
  <c r="N36" i="45" s="1"/>
  <c r="AS35" i="45"/>
  <c r="AN35" i="45"/>
  <c r="AN36" i="45" s="1"/>
  <c r="AM35" i="45"/>
  <c r="O35" i="45"/>
  <c r="M35" i="45"/>
  <c r="I35" i="45"/>
  <c r="F35" i="45"/>
  <c r="E35" i="45"/>
  <c r="E38" i="45" s="1"/>
  <c r="H38" i="45" s="1"/>
  <c r="B35" i="45"/>
  <c r="N35" i="45" s="1"/>
  <c r="AS34" i="45"/>
  <c r="AN34" i="45"/>
  <c r="O34" i="45"/>
  <c r="M34" i="45"/>
  <c r="J34" i="45"/>
  <c r="AU34" i="45" s="1"/>
  <c r="I34" i="45"/>
  <c r="I36" i="45" s="1"/>
  <c r="J36" i="45" s="1"/>
  <c r="F34" i="45"/>
  <c r="H34" i="45" s="1"/>
  <c r="B34" i="45"/>
  <c r="N34" i="45" s="1"/>
  <c r="AS33" i="45"/>
  <c r="AN33" i="45"/>
  <c r="AM33" i="45"/>
  <c r="AL33" i="45"/>
  <c r="O33" i="45"/>
  <c r="M33" i="45"/>
  <c r="I33" i="45"/>
  <c r="F33" i="45"/>
  <c r="E33" i="45"/>
  <c r="B33" i="45"/>
  <c r="N33" i="45" s="1"/>
  <c r="AS32" i="45"/>
  <c r="AN32" i="45"/>
  <c r="AM32" i="45"/>
  <c r="AL32" i="45"/>
  <c r="O32" i="45"/>
  <c r="M32" i="45"/>
  <c r="I32" i="45"/>
  <c r="F32" i="45"/>
  <c r="E32" i="45"/>
  <c r="B32" i="45"/>
  <c r="N32" i="45" s="1"/>
  <c r="AS31" i="45"/>
  <c r="AQ31" i="45"/>
  <c r="AR31" i="45" s="1"/>
  <c r="AT31" i="45" s="1"/>
  <c r="O31" i="45"/>
  <c r="N31" i="45"/>
  <c r="M31" i="45"/>
  <c r="L31" i="45"/>
  <c r="J32" i="45" s="1"/>
  <c r="AU32" i="45" s="1"/>
  <c r="J31" i="45"/>
  <c r="J39" i="45" s="1"/>
  <c r="AU39" i="45" s="1"/>
  <c r="H31" i="45"/>
  <c r="AW31" i="45" s="1"/>
  <c r="AS29" i="45"/>
  <c r="AM29" i="45"/>
  <c r="AL29" i="45"/>
  <c r="M29" i="45"/>
  <c r="I29" i="45"/>
  <c r="H29" i="45"/>
  <c r="AX29" i="45" s="1"/>
  <c r="B29" i="45"/>
  <c r="AS28" i="45"/>
  <c r="AN28" i="45"/>
  <c r="AM28" i="45"/>
  <c r="O28" i="45"/>
  <c r="M28" i="45"/>
  <c r="F28" i="45"/>
  <c r="B28" i="45"/>
  <c r="N28" i="45" s="1"/>
  <c r="AS27" i="45"/>
  <c r="AN27" i="45"/>
  <c r="AM27" i="45"/>
  <c r="O27" i="45"/>
  <c r="M27" i="45"/>
  <c r="F27" i="45"/>
  <c r="B27" i="45"/>
  <c r="N27" i="45" s="1"/>
  <c r="AS26" i="45"/>
  <c r="AM26" i="45"/>
  <c r="O26" i="45"/>
  <c r="M26" i="45"/>
  <c r="B26" i="45"/>
  <c r="N26" i="45" s="1"/>
  <c r="AS25" i="45"/>
  <c r="AN25" i="45"/>
  <c r="AN26" i="45" s="1"/>
  <c r="AM25" i="45"/>
  <c r="O25" i="45"/>
  <c r="M25" i="45"/>
  <c r="I25" i="45"/>
  <c r="F25" i="45"/>
  <c r="E25" i="45"/>
  <c r="E27" i="45" s="1"/>
  <c r="H27" i="45" s="1"/>
  <c r="AW27" i="45" s="1"/>
  <c r="B25" i="45"/>
  <c r="N25" i="45" s="1"/>
  <c r="AW24" i="45"/>
  <c r="AS24" i="45"/>
  <c r="AN24" i="45"/>
  <c r="O24" i="45"/>
  <c r="M24" i="45"/>
  <c r="I24" i="45"/>
  <c r="I28" i="45" s="1"/>
  <c r="F24" i="45"/>
  <c r="H24" i="45" s="1"/>
  <c r="B24" i="45"/>
  <c r="N24" i="45" s="1"/>
  <c r="AS23" i="45"/>
  <c r="AN23" i="45"/>
  <c r="AM23" i="45"/>
  <c r="AL23" i="45"/>
  <c r="O23" i="45"/>
  <c r="N23" i="45"/>
  <c r="M23" i="45"/>
  <c r="I23" i="45"/>
  <c r="F23" i="45"/>
  <c r="E23" i="45"/>
  <c r="B23" i="45"/>
  <c r="AS22" i="45"/>
  <c r="AN22" i="45"/>
  <c r="AM22" i="45"/>
  <c r="AM24" i="45" s="1"/>
  <c r="AL22" i="45"/>
  <c r="O22" i="45"/>
  <c r="M22" i="45"/>
  <c r="I22" i="45"/>
  <c r="F22" i="45"/>
  <c r="E22" i="45"/>
  <c r="H22" i="45" s="1"/>
  <c r="B22" i="45"/>
  <c r="N22" i="45" s="1"/>
  <c r="AS21" i="45"/>
  <c r="AQ21" i="45"/>
  <c r="O21" i="45"/>
  <c r="N21" i="45"/>
  <c r="M21" i="45"/>
  <c r="L21" i="45"/>
  <c r="J22" i="45" s="1"/>
  <c r="AU22" i="45" s="1"/>
  <c r="J21" i="45"/>
  <c r="H21" i="45"/>
  <c r="AW21" i="45" s="1"/>
  <c r="AS16" i="45"/>
  <c r="AN16" i="45"/>
  <c r="AM16" i="45"/>
  <c r="O16" i="45"/>
  <c r="M16" i="45"/>
  <c r="I16" i="45"/>
  <c r="F16" i="45"/>
  <c r="E16" i="45"/>
  <c r="B16" i="45"/>
  <c r="N16" i="45" s="1"/>
  <c r="AS15" i="45"/>
  <c r="AN15" i="45"/>
  <c r="AM15" i="45"/>
  <c r="O15" i="45"/>
  <c r="M15" i="45"/>
  <c r="I15" i="45"/>
  <c r="F15" i="45"/>
  <c r="E15" i="45"/>
  <c r="B15" i="45"/>
  <c r="N15" i="45" s="1"/>
  <c r="AS14" i="45"/>
  <c r="AN14" i="45"/>
  <c r="AM14" i="45"/>
  <c r="O14" i="45"/>
  <c r="M14" i="45"/>
  <c r="I14" i="45"/>
  <c r="J14" i="45" s="1"/>
  <c r="AU14" i="45" s="1"/>
  <c r="H14" i="45"/>
  <c r="AX14" i="45" s="1"/>
  <c r="F14" i="45"/>
  <c r="B14" i="45"/>
  <c r="N14" i="45" s="1"/>
  <c r="AS13" i="45"/>
  <c r="AN13" i="45"/>
  <c r="AM13" i="45"/>
  <c r="AL13" i="45"/>
  <c r="O13" i="45"/>
  <c r="M13" i="45"/>
  <c r="I13" i="45"/>
  <c r="F13" i="45"/>
  <c r="E13" i="45"/>
  <c r="B13" i="45"/>
  <c r="N13" i="45" s="1"/>
  <c r="AS12" i="45"/>
  <c r="AN12" i="45"/>
  <c r="AM12" i="45"/>
  <c r="AL12" i="45"/>
  <c r="O12" i="45"/>
  <c r="M12" i="45"/>
  <c r="I12" i="45"/>
  <c r="E12" i="45"/>
  <c r="H12" i="45" s="1"/>
  <c r="B12" i="45"/>
  <c r="N12" i="45" s="1"/>
  <c r="AS11" i="45"/>
  <c r="AQ11" i="45"/>
  <c r="AR11" i="45" s="1"/>
  <c r="O11" i="45"/>
  <c r="N11" i="45"/>
  <c r="M11" i="45"/>
  <c r="L11" i="45"/>
  <c r="J12" i="45" s="1"/>
  <c r="J11" i="45"/>
  <c r="AU11" i="45" s="1"/>
  <c r="H11" i="45"/>
  <c r="AX11" i="45" s="1"/>
  <c r="AS6" i="45"/>
  <c r="AN6" i="45"/>
  <c r="AM6" i="45"/>
  <c r="O6" i="45"/>
  <c r="M6" i="45"/>
  <c r="I6" i="45"/>
  <c r="F6" i="45"/>
  <c r="E6" i="45"/>
  <c r="B6" i="45"/>
  <c r="N6" i="45" s="1"/>
  <c r="AS5" i="45"/>
  <c r="AN5" i="45"/>
  <c r="AM5" i="45"/>
  <c r="O5" i="45"/>
  <c r="M5" i="45"/>
  <c r="I5" i="45"/>
  <c r="F5" i="45"/>
  <c r="E5" i="45"/>
  <c r="B5" i="45"/>
  <c r="N5" i="45" s="1"/>
  <c r="AS4" i="45"/>
  <c r="AN4" i="45"/>
  <c r="AM4" i="45"/>
  <c r="O4" i="45"/>
  <c r="M4" i="45"/>
  <c r="I4" i="45"/>
  <c r="J4" i="45" s="1"/>
  <c r="AU4" i="45" s="1"/>
  <c r="F4" i="45"/>
  <c r="H4" i="45" s="1"/>
  <c r="B4" i="45"/>
  <c r="N4" i="45" s="1"/>
  <c r="AS3" i="45"/>
  <c r="AN3" i="45"/>
  <c r="AM3" i="45"/>
  <c r="AL3" i="45"/>
  <c r="O3" i="45"/>
  <c r="M3" i="45"/>
  <c r="I3" i="45"/>
  <c r="F3" i="45"/>
  <c r="E3" i="45"/>
  <c r="B3" i="45"/>
  <c r="N3" i="45" s="1"/>
  <c r="AS2" i="45"/>
  <c r="AN2" i="45"/>
  <c r="AM2" i="45"/>
  <c r="AL2" i="45"/>
  <c r="AL26" i="45" s="1"/>
  <c r="O2" i="45"/>
  <c r="M2" i="45"/>
  <c r="I2" i="45"/>
  <c r="E2" i="45"/>
  <c r="H2" i="45" s="1"/>
  <c r="AW2" i="45" s="1"/>
  <c r="B2" i="45"/>
  <c r="N2" i="45" s="1"/>
  <c r="AS1" i="45"/>
  <c r="AQ1" i="45"/>
  <c r="AR1" i="45" s="1"/>
  <c r="O1" i="45"/>
  <c r="N1" i="45"/>
  <c r="M1" i="45"/>
  <c r="L1" i="45"/>
  <c r="J2" i="45" s="1"/>
  <c r="AU3" i="45" s="1"/>
  <c r="J1" i="45"/>
  <c r="AU1" i="45" s="1"/>
  <c r="H1" i="45"/>
  <c r="AW1" i="45" s="1"/>
  <c r="AU39" i="44"/>
  <c r="AS39" i="44"/>
  <c r="AN39" i="44"/>
  <c r="AM39" i="44"/>
  <c r="AL39" i="44"/>
  <c r="O39" i="44"/>
  <c r="M39" i="44"/>
  <c r="I39" i="44"/>
  <c r="F39" i="44"/>
  <c r="B39" i="44"/>
  <c r="N39" i="44" s="1"/>
  <c r="AU38" i="44"/>
  <c r="AS38" i="44"/>
  <c r="AN38" i="44"/>
  <c r="AM38" i="44"/>
  <c r="AL38" i="44"/>
  <c r="O38" i="44"/>
  <c r="M38" i="44"/>
  <c r="I38" i="44"/>
  <c r="F38" i="44"/>
  <c r="B38" i="44"/>
  <c r="N38" i="44" s="1"/>
  <c r="AS37" i="44"/>
  <c r="AN37" i="44"/>
  <c r="AM37" i="44"/>
  <c r="AL37" i="44"/>
  <c r="O37" i="44"/>
  <c r="M37" i="44"/>
  <c r="I37" i="44"/>
  <c r="F37" i="44"/>
  <c r="B37" i="44"/>
  <c r="N37" i="44" s="1"/>
  <c r="AS36" i="44"/>
  <c r="AN36" i="44"/>
  <c r="AM36" i="44"/>
  <c r="AL36" i="44"/>
  <c r="O36" i="44"/>
  <c r="M36" i="44"/>
  <c r="I36" i="44"/>
  <c r="F36" i="44"/>
  <c r="E36" i="44"/>
  <c r="E38" i="44" s="1"/>
  <c r="B36" i="44"/>
  <c r="N36" i="44" s="1"/>
  <c r="AS35" i="44"/>
  <c r="AN35" i="44"/>
  <c r="AM35" i="44"/>
  <c r="AL35" i="44"/>
  <c r="O35" i="44"/>
  <c r="N35" i="44"/>
  <c r="M35" i="44"/>
  <c r="I35" i="44"/>
  <c r="F35" i="44"/>
  <c r="E35" i="44"/>
  <c r="E37" i="44" s="1"/>
  <c r="E39" i="44" s="1"/>
  <c r="H39" i="44" s="1"/>
  <c r="B35" i="44"/>
  <c r="AS34" i="44"/>
  <c r="AQ34" i="44"/>
  <c r="AR34" i="44" s="1"/>
  <c r="O34" i="44"/>
  <c r="N34" i="44"/>
  <c r="M34" i="44"/>
  <c r="J34" i="44"/>
  <c r="AU34" i="44" s="1"/>
  <c r="H34" i="44"/>
  <c r="AX34" i="44" s="1"/>
  <c r="AS29" i="44"/>
  <c r="AN29" i="44"/>
  <c r="AM29" i="44"/>
  <c r="O29" i="44"/>
  <c r="M29" i="44"/>
  <c r="I29" i="44"/>
  <c r="F29" i="44"/>
  <c r="E29" i="44"/>
  <c r="H29" i="44" s="1"/>
  <c r="B29" i="44"/>
  <c r="N29" i="44" s="1"/>
  <c r="AS28" i="44"/>
  <c r="AN28" i="44"/>
  <c r="AM28" i="44"/>
  <c r="O28" i="44"/>
  <c r="M28" i="44"/>
  <c r="I28" i="44"/>
  <c r="F28" i="44"/>
  <c r="E28" i="44"/>
  <c r="B28" i="44"/>
  <c r="N28" i="44" s="1"/>
  <c r="AS27" i="44"/>
  <c r="AN27" i="44"/>
  <c r="AM27" i="44"/>
  <c r="AL27" i="44"/>
  <c r="AQ27" i="44" s="1"/>
  <c r="O27" i="44"/>
  <c r="M27" i="44"/>
  <c r="I27" i="44"/>
  <c r="J27" i="44" s="1"/>
  <c r="AU27" i="44" s="1"/>
  <c r="F27" i="44"/>
  <c r="H27" i="44" s="1"/>
  <c r="B27" i="44"/>
  <c r="N27" i="44" s="1"/>
  <c r="AS26" i="44"/>
  <c r="AN26" i="44"/>
  <c r="AM26" i="44"/>
  <c r="AL26" i="44"/>
  <c r="AL29" i="44" s="1"/>
  <c r="O26" i="44"/>
  <c r="N26" i="44"/>
  <c r="M26" i="44"/>
  <c r="I26" i="44"/>
  <c r="F26" i="44"/>
  <c r="E26" i="44"/>
  <c r="B26" i="44"/>
  <c r="AS25" i="44"/>
  <c r="AN25" i="44"/>
  <c r="AM25" i="44"/>
  <c r="AL25" i="44"/>
  <c r="AL28" i="44" s="1"/>
  <c r="O25" i="44"/>
  <c r="N25" i="44"/>
  <c r="M25" i="44"/>
  <c r="I25" i="44"/>
  <c r="H25" i="44"/>
  <c r="F25" i="44"/>
  <c r="E25" i="44"/>
  <c r="B25" i="44"/>
  <c r="AS24" i="44"/>
  <c r="AQ24" i="44"/>
  <c r="AR24" i="44" s="1"/>
  <c r="O24" i="44"/>
  <c r="N24" i="44"/>
  <c r="M24" i="44"/>
  <c r="L24" i="44"/>
  <c r="J25" i="44" s="1"/>
  <c r="J24" i="44"/>
  <c r="AU24" i="44" s="1"/>
  <c r="H24" i="44"/>
  <c r="AS22" i="44"/>
  <c r="AM22" i="44"/>
  <c r="AL22" i="44"/>
  <c r="M22" i="44"/>
  <c r="I22" i="44"/>
  <c r="AQ22" i="44" s="1"/>
  <c r="H22" i="44"/>
  <c r="B22" i="44"/>
  <c r="AS21" i="44"/>
  <c r="AN21" i="44"/>
  <c r="AM21" i="44"/>
  <c r="AL21" i="44"/>
  <c r="O21" i="44"/>
  <c r="N21" i="44"/>
  <c r="M21" i="44"/>
  <c r="F21" i="44"/>
  <c r="B21" i="44"/>
  <c r="AS20" i="44"/>
  <c r="AN20" i="44"/>
  <c r="AM20" i="44"/>
  <c r="AL20" i="44"/>
  <c r="O20" i="44"/>
  <c r="M20" i="44"/>
  <c r="F20" i="44"/>
  <c r="B20" i="44"/>
  <c r="N20" i="44" s="1"/>
  <c r="AS19" i="44"/>
  <c r="AM19" i="44"/>
  <c r="AL19" i="44"/>
  <c r="O19" i="44"/>
  <c r="M19" i="44"/>
  <c r="B19" i="44"/>
  <c r="N19" i="44" s="1"/>
  <c r="AS18" i="44"/>
  <c r="AN18" i="44"/>
  <c r="AN19" i="44" s="1"/>
  <c r="AM18" i="44"/>
  <c r="AL18" i="44"/>
  <c r="O18" i="44"/>
  <c r="M18" i="44"/>
  <c r="I18" i="44"/>
  <c r="F18" i="44"/>
  <c r="E18" i="44"/>
  <c r="E20" i="44" s="1"/>
  <c r="B18" i="44"/>
  <c r="N18" i="44" s="1"/>
  <c r="AS17" i="44"/>
  <c r="AN17" i="44"/>
  <c r="AL17" i="44"/>
  <c r="O17" i="44"/>
  <c r="M17" i="44"/>
  <c r="I17" i="44"/>
  <c r="I21" i="44" s="1"/>
  <c r="F17" i="44"/>
  <c r="H17" i="44" s="1"/>
  <c r="AW17" i="44" s="1"/>
  <c r="B17" i="44"/>
  <c r="N17" i="44" s="1"/>
  <c r="AS16" i="44"/>
  <c r="AN16" i="44"/>
  <c r="AM16" i="44"/>
  <c r="AQ16" i="44" s="1"/>
  <c r="AR16" i="44" s="1"/>
  <c r="AL16" i="44"/>
  <c r="O16" i="44"/>
  <c r="M16" i="44"/>
  <c r="I16" i="44"/>
  <c r="F16" i="44"/>
  <c r="E16" i="44"/>
  <c r="H16" i="44" s="1"/>
  <c r="B16" i="44"/>
  <c r="N16" i="44" s="1"/>
  <c r="AS15" i="44"/>
  <c r="AN15" i="44"/>
  <c r="AM15" i="44"/>
  <c r="AM17" i="44" s="1"/>
  <c r="AL15" i="44"/>
  <c r="O15" i="44"/>
  <c r="M15" i="44"/>
  <c r="I15" i="44"/>
  <c r="F15" i="44"/>
  <c r="E15" i="44"/>
  <c r="B15" i="44"/>
  <c r="N15" i="44" s="1"/>
  <c r="AW14" i="44"/>
  <c r="AU14" i="44"/>
  <c r="AS14" i="44"/>
  <c r="AQ14" i="44"/>
  <c r="O14" i="44"/>
  <c r="N14" i="44"/>
  <c r="M14" i="44"/>
  <c r="L14" i="44"/>
  <c r="J15" i="44" s="1"/>
  <c r="J14" i="44"/>
  <c r="J22" i="44" s="1"/>
  <c r="AU22" i="44" s="1"/>
  <c r="H14" i="44"/>
  <c r="K9" i="44"/>
  <c r="G9" i="44"/>
  <c r="K8" i="44"/>
  <c r="G8" i="44"/>
  <c r="K7" i="44"/>
  <c r="G7" i="44"/>
  <c r="K6" i="44"/>
  <c r="G6" i="44"/>
  <c r="K5" i="44"/>
  <c r="G5" i="44"/>
  <c r="K4" i="44"/>
  <c r="G4" i="44"/>
  <c r="K3" i="44"/>
  <c r="G3" i="44"/>
  <c r="K2" i="44"/>
  <c r="G2" i="44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N153" i="2"/>
  <c r="M153" i="2"/>
  <c r="I153" i="2"/>
  <c r="F153" i="2"/>
  <c r="E153" i="2"/>
  <c r="E155" i="2" s="1"/>
  <c r="B153" i="2"/>
  <c r="AS152" i="2"/>
  <c r="AQ152" i="2"/>
  <c r="O152" i="2"/>
  <c r="N152" i="2"/>
  <c r="M152" i="2"/>
  <c r="L152" i="2"/>
  <c r="J153" i="2" s="1"/>
  <c r="J152" i="2"/>
  <c r="AU152" i="2" s="1"/>
  <c r="H152" i="2"/>
  <c r="AJ11" i="24"/>
  <c r="AE11" i="24" s="1"/>
  <c r="AF11" i="24" s="1"/>
  <c r="U7" i="24"/>
  <c r="U6" i="24"/>
  <c r="J163" i="39"/>
  <c r="N190" i="41"/>
  <c r="I190" i="41" s="1"/>
  <c r="J190" i="41" s="1"/>
  <c r="O189" i="41"/>
  <c r="N189" i="41"/>
  <c r="I189" i="41" s="1"/>
  <c r="J189" i="41" s="1"/>
  <c r="O188" i="41"/>
  <c r="N188" i="41" s="1"/>
  <c r="I188" i="41" s="1"/>
  <c r="J188" i="41" s="1"/>
  <c r="O187" i="41"/>
  <c r="N187" i="41" s="1"/>
  <c r="I187" i="41" s="1"/>
  <c r="J187" i="41" s="1"/>
  <c r="N186" i="41"/>
  <c r="I186" i="41" s="1"/>
  <c r="J186" i="41" s="1"/>
  <c r="N185" i="41"/>
  <c r="I185" i="41" s="1"/>
  <c r="J185" i="41" s="1"/>
  <c r="N184" i="41"/>
  <c r="I184" i="41" s="1"/>
  <c r="J184" i="41" s="1"/>
  <c r="N183" i="41"/>
  <c r="I183" i="41" s="1"/>
  <c r="J183" i="41" s="1"/>
  <c r="N182" i="41"/>
  <c r="I182" i="41" s="1"/>
  <c r="J182" i="41" s="1"/>
  <c r="N181" i="41"/>
  <c r="I181" i="41" s="1"/>
  <c r="J181" i="41" s="1"/>
  <c r="N180" i="41"/>
  <c r="I180" i="41" s="1"/>
  <c r="J180" i="41" s="1"/>
  <c r="N179" i="41"/>
  <c r="I179" i="41" s="1"/>
  <c r="J179" i="41" s="1"/>
  <c r="N178" i="41"/>
  <c r="I178" i="41" s="1"/>
  <c r="J178" i="41" s="1"/>
  <c r="N177" i="41"/>
  <c r="I177" i="41" s="1"/>
  <c r="J177" i="41" s="1"/>
  <c r="N176" i="41"/>
  <c r="I176" i="41" s="1"/>
  <c r="J176" i="41" s="1"/>
  <c r="N175" i="41"/>
  <c r="I175" i="41" s="1"/>
  <c r="J175" i="41" s="1"/>
  <c r="H123" i="45" l="1"/>
  <c r="AW123" i="45" s="1"/>
  <c r="H5" i="45"/>
  <c r="AW5" i="45" s="1"/>
  <c r="I37" i="45"/>
  <c r="J37" i="45" s="1"/>
  <c r="AU37" i="45" s="1"/>
  <c r="H42" i="45"/>
  <c r="AQ99" i="45"/>
  <c r="H96" i="45"/>
  <c r="AW96" i="45" s="1"/>
  <c r="I117" i="45"/>
  <c r="J117" i="45" s="1"/>
  <c r="AU117" i="45" s="1"/>
  <c r="AQ154" i="2"/>
  <c r="AQ18" i="44"/>
  <c r="J5" i="45"/>
  <c r="AU5" i="45" s="1"/>
  <c r="AL6" i="45"/>
  <c r="AQ6" i="45" s="1"/>
  <c r="H13" i="45"/>
  <c r="AX13" i="45" s="1"/>
  <c r="H33" i="45"/>
  <c r="AQ83" i="45"/>
  <c r="H95" i="45"/>
  <c r="AQ43" i="45"/>
  <c r="AR43" i="45" s="1"/>
  <c r="AT43" i="45" s="1"/>
  <c r="H86" i="45"/>
  <c r="AW86" i="45" s="1"/>
  <c r="AU93" i="45"/>
  <c r="AQ103" i="45"/>
  <c r="H28" i="44"/>
  <c r="H38" i="44"/>
  <c r="AQ62" i="45"/>
  <c r="I116" i="45"/>
  <c r="J116" i="45" s="1"/>
  <c r="AU118" i="45" s="1"/>
  <c r="AQ3" i="45"/>
  <c r="AU43" i="45"/>
  <c r="AU63" i="45"/>
  <c r="H93" i="45"/>
  <c r="AW93" i="45" s="1"/>
  <c r="AQ38" i="44"/>
  <c r="AQ112" i="45"/>
  <c r="AR112" i="45" s="1"/>
  <c r="H156" i="2"/>
  <c r="H20" i="44"/>
  <c r="AQ73" i="45"/>
  <c r="AQ93" i="45"/>
  <c r="AQ133" i="45"/>
  <c r="AR133" i="45" s="1"/>
  <c r="AT133" i="45" s="1"/>
  <c r="AQ17" i="44"/>
  <c r="AR17" i="44" s="1"/>
  <c r="AT17" i="44" s="1"/>
  <c r="H6" i="45"/>
  <c r="AX6" i="45" s="1"/>
  <c r="AU41" i="45"/>
  <c r="AU61" i="45"/>
  <c r="H63" i="45"/>
  <c r="AX63" i="45" s="1"/>
  <c r="H103" i="45"/>
  <c r="AX103" i="45" s="1"/>
  <c r="H132" i="45"/>
  <c r="AX132" i="45" s="1"/>
  <c r="AU95" i="45"/>
  <c r="AU92" i="45"/>
  <c r="AX122" i="45"/>
  <c r="AW122" i="45"/>
  <c r="AU26" i="44"/>
  <c r="AU25" i="44"/>
  <c r="AU65" i="45"/>
  <c r="AU62" i="45"/>
  <c r="AX86" i="45"/>
  <c r="AX134" i="45"/>
  <c r="AW134" i="45"/>
  <c r="AX125" i="45"/>
  <c r="AW125" i="45"/>
  <c r="AR53" i="45"/>
  <c r="AT53" i="45"/>
  <c r="AV53" i="45" s="1"/>
  <c r="AY53" i="45" s="1"/>
  <c r="AW63" i="45"/>
  <c r="E19" i="44"/>
  <c r="H19" i="44" s="1"/>
  <c r="AX19" i="44" s="1"/>
  <c r="AQ33" i="45"/>
  <c r="AQ39" i="45"/>
  <c r="H133" i="45"/>
  <c r="H135" i="45"/>
  <c r="AQ113" i="45"/>
  <c r="L34" i="44"/>
  <c r="J35" i="44" s="1"/>
  <c r="AQ12" i="45"/>
  <c r="AQ153" i="2"/>
  <c r="AR153" i="2" s="1"/>
  <c r="AT153" i="2" s="1"/>
  <c r="AQ25" i="44"/>
  <c r="AQ26" i="44"/>
  <c r="AQ36" i="44"/>
  <c r="AR36" i="44" s="1"/>
  <c r="AT36" i="44" s="1"/>
  <c r="E28" i="45"/>
  <c r="H28" i="45" s="1"/>
  <c r="AQ29" i="45"/>
  <c r="AW41" i="45"/>
  <c r="H66" i="45"/>
  <c r="AQ75" i="45"/>
  <c r="AR75" i="45" s="1"/>
  <c r="AQ102" i="45"/>
  <c r="AV111" i="45"/>
  <c r="AY111" i="45" s="1"/>
  <c r="AM114" i="45"/>
  <c r="AR152" i="2"/>
  <c r="AT152" i="2" s="1"/>
  <c r="AV152" i="2" s="1"/>
  <c r="AY152" i="2" s="1"/>
  <c r="AT11" i="45"/>
  <c r="AV11" i="45" s="1"/>
  <c r="AY11" i="45" s="1"/>
  <c r="H15" i="45"/>
  <c r="AR21" i="45"/>
  <c r="AT21" i="45" s="1"/>
  <c r="AU31" i="45"/>
  <c r="AU33" i="45"/>
  <c r="AQ72" i="45"/>
  <c r="AV121" i="45"/>
  <c r="AY121" i="45" s="1"/>
  <c r="H15" i="44"/>
  <c r="AQ35" i="44"/>
  <c r="AW11" i="45"/>
  <c r="AW29" i="45"/>
  <c r="H35" i="45"/>
  <c r="AW35" i="45" s="1"/>
  <c r="H43" i="45"/>
  <c r="I48" i="45"/>
  <c r="AW54" i="45"/>
  <c r="AQ63" i="45"/>
  <c r="AT71" i="45"/>
  <c r="AV71" i="45" s="1"/>
  <c r="AY71" i="45" s="1"/>
  <c r="H76" i="45"/>
  <c r="AQ136" i="45"/>
  <c r="AT34" i="44"/>
  <c r="AU6" i="45"/>
  <c r="AX21" i="45"/>
  <c r="E68" i="45"/>
  <c r="H68" i="45" s="1"/>
  <c r="AX68" i="45" s="1"/>
  <c r="H75" i="45"/>
  <c r="AX75" i="45" s="1"/>
  <c r="AQ76" i="45"/>
  <c r="J99" i="45"/>
  <c r="AU99" i="45" s="1"/>
  <c r="H112" i="45"/>
  <c r="AX112" i="45" s="1"/>
  <c r="AQ134" i="45"/>
  <c r="AX5" i="45"/>
  <c r="H23" i="45"/>
  <c r="AQ42" i="45"/>
  <c r="E98" i="45"/>
  <c r="H98" i="45" s="1"/>
  <c r="AU103" i="45"/>
  <c r="H113" i="45"/>
  <c r="AX113" i="45" s="1"/>
  <c r="AQ132" i="45"/>
  <c r="AR132" i="45" s="1"/>
  <c r="AT132" i="45" s="1"/>
  <c r="AV132" i="45" s="1"/>
  <c r="AY132" i="45" s="1"/>
  <c r="H16" i="45"/>
  <c r="AX16" i="45" s="1"/>
  <c r="AQ82" i="45"/>
  <c r="H26" i="44"/>
  <c r="AX49" i="45"/>
  <c r="H73" i="45"/>
  <c r="H83" i="45"/>
  <c r="AQ37" i="44"/>
  <c r="AQ39" i="44"/>
  <c r="I47" i="45"/>
  <c r="J47" i="45" s="1"/>
  <c r="AU47" i="45" s="1"/>
  <c r="AT122" i="45"/>
  <c r="AQ155" i="2"/>
  <c r="AQ23" i="45"/>
  <c r="H154" i="2"/>
  <c r="AQ157" i="2"/>
  <c r="H35" i="44"/>
  <c r="E37" i="45"/>
  <c r="H37" i="45" s="1"/>
  <c r="AQ52" i="45"/>
  <c r="E97" i="45"/>
  <c r="H97" i="45" s="1"/>
  <c r="AW97" i="45" s="1"/>
  <c r="AQ123" i="45"/>
  <c r="AX131" i="45"/>
  <c r="AX22" i="45"/>
  <c r="AW22" i="45"/>
  <c r="AW4" i="45"/>
  <c r="AX4" i="45"/>
  <c r="J15" i="45"/>
  <c r="AU12" i="45"/>
  <c r="AU13" i="45"/>
  <c r="AR23" i="45"/>
  <c r="AT23" i="45" s="1"/>
  <c r="AX28" i="45"/>
  <c r="AW28" i="45"/>
  <c r="AW12" i="45"/>
  <c r="AX12" i="45"/>
  <c r="AW6" i="45"/>
  <c r="AX33" i="45"/>
  <c r="AW33" i="45"/>
  <c r="AX2" i="45"/>
  <c r="AW38" i="45"/>
  <c r="AX38" i="45"/>
  <c r="AX39" i="45"/>
  <c r="AX42" i="45"/>
  <c r="AW42" i="45"/>
  <c r="AU46" i="45"/>
  <c r="AU48" i="45"/>
  <c r="AX15" i="45"/>
  <c r="AW15" i="45"/>
  <c r="AW23" i="45"/>
  <c r="AX27" i="45"/>
  <c r="AL36" i="45"/>
  <c r="AQ36" i="45" s="1"/>
  <c r="AX104" i="45"/>
  <c r="AW104" i="45"/>
  <c r="AX81" i="45"/>
  <c r="AW81" i="45"/>
  <c r="AX44" i="45"/>
  <c r="AW44" i="45"/>
  <c r="AR52" i="45"/>
  <c r="AX23" i="45"/>
  <c r="H3" i="45"/>
  <c r="AL4" i="45"/>
  <c r="AQ4" i="45" s="1"/>
  <c r="AL14" i="45"/>
  <c r="AQ22" i="45"/>
  <c r="AX47" i="45"/>
  <c r="AW47" i="45"/>
  <c r="AQ55" i="45"/>
  <c r="AR62" i="45"/>
  <c r="AT62" i="45" s="1"/>
  <c r="AV62" i="45" s="1"/>
  <c r="AY62" i="45" s="1"/>
  <c r="AT75" i="45"/>
  <c r="AR83" i="45"/>
  <c r="AT83" i="45" s="1"/>
  <c r="AT1" i="45"/>
  <c r="AV1" i="45" s="1"/>
  <c r="AY1" i="45" s="1"/>
  <c r="AL107" i="45"/>
  <c r="AL116" i="45"/>
  <c r="AL104" i="45"/>
  <c r="AQ104" i="45" s="1"/>
  <c r="AL125" i="45"/>
  <c r="AQ125" i="45" s="1"/>
  <c r="AL108" i="45"/>
  <c r="AL96" i="45"/>
  <c r="AQ96" i="45" s="1"/>
  <c r="AL66" i="45"/>
  <c r="AL54" i="45"/>
  <c r="AQ54" i="45" s="1"/>
  <c r="AL37" i="45"/>
  <c r="AQ37" i="45" s="1"/>
  <c r="AL117" i="45"/>
  <c r="AQ117" i="45" s="1"/>
  <c r="AL126" i="45"/>
  <c r="AQ126" i="45" s="1"/>
  <c r="AL118" i="45"/>
  <c r="AQ118" i="45" s="1"/>
  <c r="AL106" i="45"/>
  <c r="AL115" i="45"/>
  <c r="AL98" i="45"/>
  <c r="AL68" i="45"/>
  <c r="AL56" i="45"/>
  <c r="AQ56" i="45" s="1"/>
  <c r="AL44" i="45"/>
  <c r="AQ44" i="45" s="1"/>
  <c r="AL124" i="45"/>
  <c r="AL94" i="45"/>
  <c r="AQ94" i="45" s="1"/>
  <c r="AL58" i="45"/>
  <c r="AL34" i="45"/>
  <c r="AL85" i="45"/>
  <c r="AQ85" i="45" s="1"/>
  <c r="AL64" i="45"/>
  <c r="AQ64" i="45" s="1"/>
  <c r="AL55" i="45"/>
  <c r="AL47" i="45"/>
  <c r="AQ47" i="45" s="1"/>
  <c r="AL45" i="45"/>
  <c r="AQ45" i="45" s="1"/>
  <c r="AL97" i="45"/>
  <c r="AL57" i="45"/>
  <c r="AL25" i="45"/>
  <c r="AQ25" i="45" s="1"/>
  <c r="AL16" i="45"/>
  <c r="AL114" i="45"/>
  <c r="AL105" i="45"/>
  <c r="AQ105" i="45" s="1"/>
  <c r="AL86" i="45"/>
  <c r="AQ86" i="45" s="1"/>
  <c r="AL84" i="45"/>
  <c r="AQ84" i="45" s="1"/>
  <c r="AL67" i="45"/>
  <c r="AQ67" i="45" s="1"/>
  <c r="AL65" i="45"/>
  <c r="AL48" i="45"/>
  <c r="AQ48" i="45" s="1"/>
  <c r="AL38" i="45"/>
  <c r="AQ38" i="45" s="1"/>
  <c r="AL28" i="45"/>
  <c r="AQ28" i="45" s="1"/>
  <c r="AL46" i="45"/>
  <c r="AL95" i="45"/>
  <c r="AQ95" i="45" s="1"/>
  <c r="AQ14" i="45"/>
  <c r="AX34" i="45"/>
  <c r="AW34" i="45"/>
  <c r="AU35" i="45"/>
  <c r="AR72" i="45"/>
  <c r="AT72" i="45" s="1"/>
  <c r="AV72" i="45" s="1"/>
  <c r="J85" i="45"/>
  <c r="AU83" i="45"/>
  <c r="AU82" i="45"/>
  <c r="AR82" i="45"/>
  <c r="AT82" i="45" s="1"/>
  <c r="AW92" i="45"/>
  <c r="AX92" i="45"/>
  <c r="AU98" i="45"/>
  <c r="AU96" i="45"/>
  <c r="AQ2" i="45"/>
  <c r="AX24" i="45"/>
  <c r="AU25" i="45"/>
  <c r="AL27" i="45"/>
  <c r="AW62" i="45"/>
  <c r="AX62" i="45"/>
  <c r="AL15" i="45"/>
  <c r="AQ15" i="45" s="1"/>
  <c r="I26" i="45"/>
  <c r="J26" i="45" s="1"/>
  <c r="I27" i="45"/>
  <c r="J27" i="45" s="1"/>
  <c r="AU27" i="45" s="1"/>
  <c r="J24" i="45"/>
  <c r="AU24" i="45" s="1"/>
  <c r="AX35" i="45"/>
  <c r="AW76" i="45"/>
  <c r="AX76" i="45"/>
  <c r="AQ92" i="45"/>
  <c r="AQ13" i="45"/>
  <c r="J29" i="45"/>
  <c r="AU29" i="45" s="1"/>
  <c r="AU23" i="45"/>
  <c r="AU21" i="45"/>
  <c r="AR29" i="45"/>
  <c r="AT29" i="45" s="1"/>
  <c r="AQ32" i="45"/>
  <c r="AX61" i="45"/>
  <c r="AW61" i="45"/>
  <c r="H25" i="45"/>
  <c r="AX37" i="45"/>
  <c r="AW37" i="45"/>
  <c r="AV41" i="45"/>
  <c r="AY41" i="45" s="1"/>
  <c r="AX53" i="45"/>
  <c r="AW53" i="45"/>
  <c r="AT93" i="45"/>
  <c r="AV93" i="45" s="1"/>
  <c r="AY93" i="45" s="1"/>
  <c r="AR93" i="45"/>
  <c r="AU56" i="45"/>
  <c r="AU58" i="45"/>
  <c r="AQ65" i="45"/>
  <c r="AX1" i="45"/>
  <c r="AL5" i="45"/>
  <c r="AQ5" i="45" s="1"/>
  <c r="AW14" i="45"/>
  <c r="AQ16" i="45"/>
  <c r="AL24" i="45"/>
  <c r="AQ24" i="45" s="1"/>
  <c r="AV31" i="45"/>
  <c r="AY31" i="45" s="1"/>
  <c r="AU38" i="45"/>
  <c r="AU36" i="45"/>
  <c r="AW39" i="45"/>
  <c r="E48" i="45"/>
  <c r="H48" i="45" s="1"/>
  <c r="E46" i="45"/>
  <c r="H46" i="45" s="1"/>
  <c r="H45" i="45"/>
  <c r="E57" i="45"/>
  <c r="H57" i="45" s="1"/>
  <c r="E56" i="45"/>
  <c r="H56" i="45" s="1"/>
  <c r="E58" i="45"/>
  <c r="H58" i="45" s="1"/>
  <c r="H55" i="45"/>
  <c r="AX66" i="45"/>
  <c r="AW66" i="45"/>
  <c r="AX73" i="45"/>
  <c r="AW73" i="45"/>
  <c r="AU2" i="45"/>
  <c r="E26" i="45"/>
  <c r="H26" i="45" s="1"/>
  <c r="AM34" i="45"/>
  <c r="AL35" i="45"/>
  <c r="AQ35" i="45" s="1"/>
  <c r="AR63" i="45"/>
  <c r="AT63" i="45" s="1"/>
  <c r="AV63" i="45" s="1"/>
  <c r="AY63" i="45" s="1"/>
  <c r="AX83" i="45"/>
  <c r="AW83" i="45"/>
  <c r="AW98" i="45"/>
  <c r="I106" i="45"/>
  <c r="I107" i="45"/>
  <c r="I108" i="45"/>
  <c r="AQ108" i="45" s="1"/>
  <c r="AW109" i="45"/>
  <c r="AU55" i="45"/>
  <c r="AR69" i="45"/>
  <c r="AT69" i="45" s="1"/>
  <c r="AV69" i="45" s="1"/>
  <c r="AY69" i="45" s="1"/>
  <c r="AR73" i="45"/>
  <c r="AT73" i="45" s="1"/>
  <c r="AX82" i="45"/>
  <c r="AX93" i="45"/>
  <c r="J104" i="45"/>
  <c r="AU104" i="45" s="1"/>
  <c r="AQ116" i="45"/>
  <c r="AX31" i="45"/>
  <c r="AV43" i="45"/>
  <c r="AU45" i="45"/>
  <c r="AW51" i="45"/>
  <c r="AQ74" i="45"/>
  <c r="AW82" i="45"/>
  <c r="AX91" i="45"/>
  <c r="AR102" i="45"/>
  <c r="AT102" i="45" s="1"/>
  <c r="AT112" i="45"/>
  <c r="AX136" i="45"/>
  <c r="AW136" i="45"/>
  <c r="AQ46" i="45"/>
  <c r="AX51" i="45"/>
  <c r="I68" i="45"/>
  <c r="AQ68" i="45" s="1"/>
  <c r="AU73" i="45"/>
  <c r="J75" i="45"/>
  <c r="AW75" i="45"/>
  <c r="AR113" i="45"/>
  <c r="AT113" i="45" s="1"/>
  <c r="AQ115" i="45"/>
  <c r="AX133" i="45"/>
  <c r="AW133" i="45"/>
  <c r="AX135" i="45"/>
  <c r="AW135" i="45"/>
  <c r="H32" i="45"/>
  <c r="E36" i="45"/>
  <c r="H36" i="45" s="1"/>
  <c r="AR59" i="45"/>
  <c r="AT59" i="45" s="1"/>
  <c r="AV59" i="45" s="1"/>
  <c r="AY59" i="45" s="1"/>
  <c r="AW64" i="45"/>
  <c r="AX64" i="45"/>
  <c r="AW69" i="45"/>
  <c r="AW85" i="45"/>
  <c r="AX85" i="45"/>
  <c r="AQ109" i="45"/>
  <c r="AX119" i="45"/>
  <c r="I66" i="45"/>
  <c r="AX69" i="45"/>
  <c r="AW94" i="45"/>
  <c r="AX94" i="45"/>
  <c r="AW117" i="45"/>
  <c r="AQ57" i="45"/>
  <c r="I58" i="45"/>
  <c r="AR61" i="45"/>
  <c r="AT61" i="45" s="1"/>
  <c r="AV61" i="45" s="1"/>
  <c r="AY61" i="45" s="1"/>
  <c r="AR81" i="45"/>
  <c r="AT81" i="45" s="1"/>
  <c r="AV81" i="45" s="1"/>
  <c r="AY81" i="45" s="1"/>
  <c r="I97" i="45"/>
  <c r="J97" i="45" s="1"/>
  <c r="AU97" i="45" s="1"/>
  <c r="I98" i="45"/>
  <c r="AQ98" i="45" s="1"/>
  <c r="AR103" i="45"/>
  <c r="AT103" i="45" s="1"/>
  <c r="AV103" i="45" s="1"/>
  <c r="AY103" i="45" s="1"/>
  <c r="AX124" i="45"/>
  <c r="AW124" i="45"/>
  <c r="AU133" i="45"/>
  <c r="AV133" i="45" s="1"/>
  <c r="AY133" i="45" s="1"/>
  <c r="J135" i="45"/>
  <c r="AX71" i="45"/>
  <c r="J94" i="45"/>
  <c r="AU94" i="45" s="1"/>
  <c r="AX109" i="45"/>
  <c r="AW112" i="45"/>
  <c r="AX126" i="45"/>
  <c r="AW126" i="45"/>
  <c r="AX52" i="45"/>
  <c r="AW95" i="45"/>
  <c r="AX95" i="45"/>
  <c r="AX102" i="45"/>
  <c r="AW102" i="45"/>
  <c r="AR123" i="45"/>
  <c r="AT123" i="45" s="1"/>
  <c r="AV123" i="45" s="1"/>
  <c r="AY123" i="45" s="1"/>
  <c r="AR136" i="45"/>
  <c r="AT136" i="45" s="1"/>
  <c r="J54" i="45"/>
  <c r="AU54" i="45" s="1"/>
  <c r="AX59" i="45"/>
  <c r="E67" i="45"/>
  <c r="H67" i="45" s="1"/>
  <c r="H72" i="45"/>
  <c r="AW74" i="45"/>
  <c r="AR91" i="45"/>
  <c r="AT91" i="45" s="1"/>
  <c r="AV91" i="45" s="1"/>
  <c r="AY91" i="45" s="1"/>
  <c r="AX96" i="45"/>
  <c r="AX98" i="45"/>
  <c r="AX101" i="45"/>
  <c r="AX114" i="45"/>
  <c r="AW114" i="45"/>
  <c r="AW118" i="45"/>
  <c r="AX118" i="45"/>
  <c r="AR119" i="45"/>
  <c r="AT119" i="45" s="1"/>
  <c r="AV119" i="45" s="1"/>
  <c r="AY119" i="45" s="1"/>
  <c r="AR134" i="45"/>
  <c r="AT134" i="45"/>
  <c r="AV134" i="45" s="1"/>
  <c r="AY134" i="45" s="1"/>
  <c r="AT49" i="45"/>
  <c r="AV49" i="45" s="1"/>
  <c r="AY49" i="45" s="1"/>
  <c r="AR51" i="45"/>
  <c r="AT51" i="45" s="1"/>
  <c r="AV51" i="45" s="1"/>
  <c r="AY51" i="45" s="1"/>
  <c r="H65" i="45"/>
  <c r="E106" i="45"/>
  <c r="H106" i="45" s="1"/>
  <c r="E107" i="45"/>
  <c r="H107" i="45" s="1"/>
  <c r="E108" i="45"/>
  <c r="H108" i="45" s="1"/>
  <c r="H105" i="45"/>
  <c r="AU115" i="45"/>
  <c r="AU112" i="45"/>
  <c r="AV112" i="45" s="1"/>
  <c r="AY112" i="45" s="1"/>
  <c r="AT131" i="45"/>
  <c r="AV131" i="45" s="1"/>
  <c r="AY131" i="45" s="1"/>
  <c r="AQ135" i="45"/>
  <c r="AU102" i="45"/>
  <c r="AX123" i="45"/>
  <c r="AW132" i="45"/>
  <c r="E116" i="45"/>
  <c r="H116" i="45" s="1"/>
  <c r="AU122" i="45"/>
  <c r="AQ124" i="45"/>
  <c r="AW99" i="45"/>
  <c r="AU101" i="45"/>
  <c r="AV101" i="45" s="1"/>
  <c r="AY101" i="45" s="1"/>
  <c r="AU113" i="45"/>
  <c r="J125" i="45"/>
  <c r="H115" i="45"/>
  <c r="AR99" i="45"/>
  <c r="AT99" i="45" s="1"/>
  <c r="AV99" i="45" s="1"/>
  <c r="AY99" i="45" s="1"/>
  <c r="AU35" i="44"/>
  <c r="AU36" i="44"/>
  <c r="AX20" i="44"/>
  <c r="AW20" i="44"/>
  <c r="AR22" i="44"/>
  <c r="AT22" i="44" s="1"/>
  <c r="AV22" i="44" s="1"/>
  <c r="AY22" i="44" s="1"/>
  <c r="AR25" i="44"/>
  <c r="AT25" i="44"/>
  <c r="AX29" i="44"/>
  <c r="AW29" i="44"/>
  <c r="AR26" i="44"/>
  <c r="AT26" i="44" s="1"/>
  <c r="AX16" i="44"/>
  <c r="AW16" i="44"/>
  <c r="AR35" i="44"/>
  <c r="AT35" i="44" s="1"/>
  <c r="AX27" i="44"/>
  <c r="AW27" i="44"/>
  <c r="AX39" i="44"/>
  <c r="AW39" i="44"/>
  <c r="AU18" i="44"/>
  <c r="AU15" i="44"/>
  <c r="AV34" i="44"/>
  <c r="AY34" i="44" s="1"/>
  <c r="AX15" i="44"/>
  <c r="AW15" i="44"/>
  <c r="AX28" i="44"/>
  <c r="AW28" i="44"/>
  <c r="AR18" i="44"/>
  <c r="AT18" i="44" s="1"/>
  <c r="AW26" i="44"/>
  <c r="AX26" i="44"/>
  <c r="AQ29" i="44"/>
  <c r="AX38" i="44"/>
  <c r="AW38" i="44"/>
  <c r="AR37" i="44"/>
  <c r="AT37" i="44" s="1"/>
  <c r="AR39" i="44"/>
  <c r="AT39" i="44" s="1"/>
  <c r="AV39" i="44" s="1"/>
  <c r="AY39" i="44" s="1"/>
  <c r="AX35" i="44"/>
  <c r="AW35" i="44"/>
  <c r="AQ21" i="44"/>
  <c r="AQ28" i="44"/>
  <c r="AT38" i="44"/>
  <c r="AV38" i="44" s="1"/>
  <c r="AY38" i="44" s="1"/>
  <c r="AR38" i="44"/>
  <c r="AR27" i="44"/>
  <c r="AT27" i="44" s="1"/>
  <c r="AV27" i="44" s="1"/>
  <c r="AY27" i="44" s="1"/>
  <c r="H37" i="44"/>
  <c r="AT24" i="44"/>
  <c r="AV24" i="44" s="1"/>
  <c r="AY24" i="44" s="1"/>
  <c r="J28" i="44"/>
  <c r="AW34" i="44"/>
  <c r="I20" i="44"/>
  <c r="J20" i="44" s="1"/>
  <c r="AU20" i="44" s="1"/>
  <c r="AW22" i="44"/>
  <c r="AW25" i="44"/>
  <c r="AQ15" i="44"/>
  <c r="AU16" i="44"/>
  <c r="I19" i="44"/>
  <c r="AX22" i="44"/>
  <c r="AX25" i="44"/>
  <c r="J37" i="44"/>
  <c r="AU37" i="44" s="1"/>
  <c r="AW24" i="44"/>
  <c r="H36" i="44"/>
  <c r="AT16" i="44"/>
  <c r="E21" i="44"/>
  <c r="H21" i="44" s="1"/>
  <c r="AX24" i="44"/>
  <c r="J17" i="44"/>
  <c r="AU17" i="44" s="1"/>
  <c r="AX17" i="44"/>
  <c r="AR14" i="44"/>
  <c r="AT14" i="44" s="1"/>
  <c r="AV14" i="44" s="1"/>
  <c r="AY14" i="44" s="1"/>
  <c r="H18" i="44"/>
  <c r="AX14" i="44"/>
  <c r="H155" i="2"/>
  <c r="E157" i="2"/>
  <c r="H157" i="2" s="1"/>
  <c r="AW156" i="2"/>
  <c r="AX156" i="2"/>
  <c r="AR157" i="2"/>
  <c r="AT157" i="2" s="1"/>
  <c r="AR156" i="2"/>
  <c r="AT156" i="2" s="1"/>
  <c r="AV156" i="2" s="1"/>
  <c r="AY156" i="2" s="1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U5" i="24"/>
  <c r="AO248" i="39"/>
  <c r="AP248" i="39"/>
  <c r="AO249" i="39"/>
  <c r="AP249" i="39"/>
  <c r="AO250" i="39"/>
  <c r="AP250" i="39"/>
  <c r="AO247" i="39"/>
  <c r="AP247" i="39"/>
  <c r="O1" i="40"/>
  <c r="N1" i="40"/>
  <c r="M1" i="40"/>
  <c r="AS239" i="39"/>
  <c r="AN239" i="39"/>
  <c r="AM239" i="39"/>
  <c r="AL239" i="39"/>
  <c r="O239" i="39"/>
  <c r="M239" i="39"/>
  <c r="I239" i="39"/>
  <c r="F239" i="39"/>
  <c r="H239" i="39" s="1"/>
  <c r="E239" i="39"/>
  <c r="B239" i="39"/>
  <c r="N239" i="39" s="1"/>
  <c r="AS238" i="39"/>
  <c r="AN238" i="39"/>
  <c r="AM238" i="39"/>
  <c r="AL238" i="39"/>
  <c r="O238" i="39"/>
  <c r="M238" i="39"/>
  <c r="I238" i="39"/>
  <c r="F238" i="39"/>
  <c r="E238" i="39"/>
  <c r="B238" i="39"/>
  <c r="N238" i="39" s="1"/>
  <c r="AS237" i="39"/>
  <c r="AM237" i="39"/>
  <c r="AL237" i="39"/>
  <c r="O237" i="39"/>
  <c r="M237" i="39"/>
  <c r="F237" i="39"/>
  <c r="E237" i="39"/>
  <c r="B237" i="39"/>
  <c r="N237" i="39" s="1"/>
  <c r="AS236" i="39"/>
  <c r="AN236" i="39"/>
  <c r="AN237" i="39" s="1"/>
  <c r="AM236" i="39"/>
  <c r="AL236" i="39"/>
  <c r="O236" i="39"/>
  <c r="M236" i="39"/>
  <c r="J236" i="39"/>
  <c r="AU236" i="39" s="1"/>
  <c r="I236" i="39"/>
  <c r="I237" i="39" s="1"/>
  <c r="F236" i="39"/>
  <c r="H236" i="39" s="1"/>
  <c r="AX236" i="39" s="1"/>
  <c r="B236" i="39"/>
  <c r="N236" i="39" s="1"/>
  <c r="AS235" i="39"/>
  <c r="AN235" i="39"/>
  <c r="AM235" i="39"/>
  <c r="AL235" i="39"/>
  <c r="O235" i="39"/>
  <c r="M235" i="39"/>
  <c r="I235" i="39"/>
  <c r="F235" i="39"/>
  <c r="E235" i="39"/>
  <c r="B235" i="39"/>
  <c r="N235" i="39" s="1"/>
  <c r="AS234" i="39"/>
  <c r="AN234" i="39"/>
  <c r="AM234" i="39"/>
  <c r="AL234" i="39"/>
  <c r="O234" i="39"/>
  <c r="M234" i="39"/>
  <c r="J234" i="39"/>
  <c r="J238" i="39" s="1"/>
  <c r="I234" i="39"/>
  <c r="F234" i="39"/>
  <c r="E234" i="39"/>
  <c r="B234" i="39"/>
  <c r="N234" i="39" s="1"/>
  <c r="AS233" i="39"/>
  <c r="AN233" i="39"/>
  <c r="AM233" i="39"/>
  <c r="AL233" i="39"/>
  <c r="O233" i="39"/>
  <c r="M233" i="39"/>
  <c r="J233" i="39"/>
  <c r="AU235" i="39" s="1"/>
  <c r="I233" i="39"/>
  <c r="F233" i="39"/>
  <c r="E233" i="39"/>
  <c r="B233" i="39"/>
  <c r="N233" i="39" s="1"/>
  <c r="AS232" i="39"/>
  <c r="AQ232" i="39"/>
  <c r="O232" i="39"/>
  <c r="N232" i="39"/>
  <c r="M232" i="39"/>
  <c r="J232" i="39"/>
  <c r="AU234" i="39" s="1"/>
  <c r="H232" i="39"/>
  <c r="AS227" i="39"/>
  <c r="AN227" i="39"/>
  <c r="AM227" i="39"/>
  <c r="O227" i="39"/>
  <c r="M227" i="39"/>
  <c r="I227" i="39"/>
  <c r="F227" i="39"/>
  <c r="E227" i="39"/>
  <c r="B227" i="39"/>
  <c r="N227" i="39" s="1"/>
  <c r="AS226" i="39"/>
  <c r="AN226" i="39"/>
  <c r="AM226" i="39"/>
  <c r="O226" i="39"/>
  <c r="M226" i="39"/>
  <c r="J226" i="39"/>
  <c r="AU226" i="39" s="1"/>
  <c r="I226" i="39"/>
  <c r="F226" i="39"/>
  <c r="E226" i="39"/>
  <c r="B226" i="39"/>
  <c r="N226" i="39" s="1"/>
  <c r="AS225" i="39"/>
  <c r="AN225" i="39"/>
  <c r="AM225" i="39"/>
  <c r="AL225" i="39"/>
  <c r="O225" i="39"/>
  <c r="M225" i="39"/>
  <c r="I225" i="39"/>
  <c r="F225" i="39"/>
  <c r="H225" i="39" s="1"/>
  <c r="AX225" i="39" s="1"/>
  <c r="B225" i="39"/>
  <c r="N225" i="39" s="1"/>
  <c r="AU224" i="39"/>
  <c r="AS224" i="39"/>
  <c r="AN224" i="39"/>
  <c r="AM224" i="39"/>
  <c r="AL224" i="39"/>
  <c r="AL227" i="39" s="1"/>
  <c r="O224" i="39"/>
  <c r="M224" i="39"/>
  <c r="I224" i="39"/>
  <c r="F224" i="39"/>
  <c r="E224" i="39"/>
  <c r="B224" i="39"/>
  <c r="N224" i="39" s="1"/>
  <c r="AU223" i="39"/>
  <c r="AS223" i="39"/>
  <c r="AN223" i="39"/>
  <c r="AM223" i="39"/>
  <c r="AL223" i="39"/>
  <c r="AL226" i="39" s="1"/>
  <c r="O223" i="39"/>
  <c r="M223" i="39"/>
  <c r="I223" i="39"/>
  <c r="F223" i="39"/>
  <c r="E223" i="39"/>
  <c r="B223" i="39"/>
  <c r="N223" i="39" s="1"/>
  <c r="AS222" i="39"/>
  <c r="AQ222" i="39"/>
  <c r="O222" i="39"/>
  <c r="N222" i="39"/>
  <c r="M222" i="39"/>
  <c r="J222" i="39"/>
  <c r="AU222" i="39" s="1"/>
  <c r="H222" i="39"/>
  <c r="AX222" i="39" s="1"/>
  <c r="AS217" i="39"/>
  <c r="AN217" i="39"/>
  <c r="AM217" i="39"/>
  <c r="O217" i="39"/>
  <c r="M217" i="39"/>
  <c r="I217" i="39"/>
  <c r="F217" i="39"/>
  <c r="E217" i="39"/>
  <c r="B217" i="39"/>
  <c r="N217" i="39" s="1"/>
  <c r="AS216" i="39"/>
  <c r="AN216" i="39"/>
  <c r="AM216" i="39"/>
  <c r="O216" i="39"/>
  <c r="M216" i="39"/>
  <c r="J216" i="39"/>
  <c r="AU217" i="39" s="1"/>
  <c r="I216" i="39"/>
  <c r="F216" i="39"/>
  <c r="E216" i="39"/>
  <c r="B216" i="39"/>
  <c r="N216" i="39" s="1"/>
  <c r="AS215" i="39"/>
  <c r="AN215" i="39"/>
  <c r="AM215" i="39"/>
  <c r="AL215" i="39"/>
  <c r="O215" i="39"/>
  <c r="M215" i="39"/>
  <c r="J215" i="39"/>
  <c r="AU215" i="39" s="1"/>
  <c r="I215" i="39"/>
  <c r="F215" i="39"/>
  <c r="H215" i="39" s="1"/>
  <c r="AX215" i="39" s="1"/>
  <c r="B215" i="39"/>
  <c r="N215" i="39" s="1"/>
  <c r="AU214" i="39"/>
  <c r="AS214" i="39"/>
  <c r="AN214" i="39"/>
  <c r="AM214" i="39"/>
  <c r="AL214" i="39"/>
  <c r="AL217" i="39" s="1"/>
  <c r="O214" i="39"/>
  <c r="M214" i="39"/>
  <c r="I214" i="39"/>
  <c r="F214" i="39"/>
  <c r="E214" i="39"/>
  <c r="B214" i="39"/>
  <c r="N214" i="39" s="1"/>
  <c r="AU213" i="39"/>
  <c r="AS213" i="39"/>
  <c r="AN213" i="39"/>
  <c r="AM213" i="39"/>
  <c r="AL213" i="39"/>
  <c r="AL216" i="39" s="1"/>
  <c r="O213" i="39"/>
  <c r="M213" i="39"/>
  <c r="I213" i="39"/>
  <c r="F213" i="39"/>
  <c r="E213" i="39"/>
  <c r="B213" i="39"/>
  <c r="N213" i="39" s="1"/>
  <c r="AX212" i="39"/>
  <c r="AS212" i="39"/>
  <c r="AQ212" i="39"/>
  <c r="AR212" i="39" s="1"/>
  <c r="O212" i="39"/>
  <c r="N212" i="39"/>
  <c r="M212" i="39"/>
  <c r="J212" i="39"/>
  <c r="AU212" i="39" s="1"/>
  <c r="H212" i="39"/>
  <c r="AS207" i="39"/>
  <c r="AN207" i="39"/>
  <c r="AM207" i="39"/>
  <c r="O207" i="39"/>
  <c r="M207" i="39"/>
  <c r="I207" i="39"/>
  <c r="F207" i="39"/>
  <c r="E207" i="39"/>
  <c r="B207" i="39"/>
  <c r="N207" i="39" s="1"/>
  <c r="AS206" i="39"/>
  <c r="AN206" i="39"/>
  <c r="AM206" i="39"/>
  <c r="O206" i="39"/>
  <c r="M206" i="39"/>
  <c r="J206" i="39"/>
  <c r="I206" i="39"/>
  <c r="F206" i="39"/>
  <c r="E206" i="39"/>
  <c r="B206" i="39"/>
  <c r="N206" i="39" s="1"/>
  <c r="AS205" i="39"/>
  <c r="AN205" i="39"/>
  <c r="AM205" i="39"/>
  <c r="AL205" i="39"/>
  <c r="O205" i="39"/>
  <c r="M205" i="39"/>
  <c r="I205" i="39"/>
  <c r="J205" i="39" s="1"/>
  <c r="AU205" i="39" s="1"/>
  <c r="F205" i="39"/>
  <c r="H205" i="39" s="1"/>
  <c r="AX205" i="39" s="1"/>
  <c r="B205" i="39"/>
  <c r="N205" i="39" s="1"/>
  <c r="AU204" i="39"/>
  <c r="AS204" i="39"/>
  <c r="AN204" i="39"/>
  <c r="AM204" i="39"/>
  <c r="AL204" i="39"/>
  <c r="AL207" i="39" s="1"/>
  <c r="O204" i="39"/>
  <c r="M204" i="39"/>
  <c r="I204" i="39"/>
  <c r="F204" i="39"/>
  <c r="E204" i="39"/>
  <c r="B204" i="39"/>
  <c r="N204" i="39" s="1"/>
  <c r="AU203" i="39"/>
  <c r="AS203" i="39"/>
  <c r="AN203" i="39"/>
  <c r="AM203" i="39"/>
  <c r="AL203" i="39"/>
  <c r="O203" i="39"/>
  <c r="M203" i="39"/>
  <c r="I203" i="39"/>
  <c r="F203" i="39"/>
  <c r="E203" i="39"/>
  <c r="B203" i="39"/>
  <c r="N203" i="39" s="1"/>
  <c r="AS202" i="39"/>
  <c r="AQ202" i="39"/>
  <c r="AR202" i="39" s="1"/>
  <c r="O202" i="39"/>
  <c r="N202" i="39"/>
  <c r="M202" i="39"/>
  <c r="J202" i="39"/>
  <c r="AU202" i="39" s="1"/>
  <c r="H202" i="39"/>
  <c r="AX202" i="39" s="1"/>
  <c r="AS197" i="39"/>
  <c r="AN197" i="39"/>
  <c r="AM197" i="39"/>
  <c r="O197" i="39"/>
  <c r="M197" i="39"/>
  <c r="I197" i="39"/>
  <c r="F197" i="39"/>
  <c r="E197" i="39"/>
  <c r="H197" i="39" s="1"/>
  <c r="B197" i="39"/>
  <c r="N197" i="39" s="1"/>
  <c r="AS196" i="39"/>
  <c r="AN196" i="39"/>
  <c r="AM196" i="39"/>
  <c r="O196" i="39"/>
  <c r="M196" i="39"/>
  <c r="J196" i="39"/>
  <c r="I196" i="39"/>
  <c r="F196" i="39"/>
  <c r="H196" i="39" s="1"/>
  <c r="AX196" i="39" s="1"/>
  <c r="E196" i="39"/>
  <c r="B196" i="39"/>
  <c r="N196" i="39" s="1"/>
  <c r="AS195" i="39"/>
  <c r="AN195" i="39"/>
  <c r="AM195" i="39"/>
  <c r="AL195" i="39"/>
  <c r="O195" i="39"/>
  <c r="M195" i="39"/>
  <c r="I195" i="39"/>
  <c r="J195" i="39" s="1"/>
  <c r="AU195" i="39" s="1"/>
  <c r="F195" i="39"/>
  <c r="H195" i="39" s="1"/>
  <c r="B195" i="39"/>
  <c r="N195" i="39" s="1"/>
  <c r="AU194" i="39"/>
  <c r="AS194" i="39"/>
  <c r="AN194" i="39"/>
  <c r="AM194" i="39"/>
  <c r="AL194" i="39"/>
  <c r="AL197" i="39" s="1"/>
  <c r="O194" i="39"/>
  <c r="M194" i="39"/>
  <c r="I194" i="39"/>
  <c r="F194" i="39"/>
  <c r="E194" i="39"/>
  <c r="B194" i="39"/>
  <c r="N194" i="39" s="1"/>
  <c r="AU193" i="39"/>
  <c r="AS193" i="39"/>
  <c r="AN193" i="39"/>
  <c r="AM193" i="39"/>
  <c r="AQ193" i="39" s="1"/>
  <c r="AL193" i="39"/>
  <c r="AL196" i="39" s="1"/>
  <c r="O193" i="39"/>
  <c r="M193" i="39"/>
  <c r="I193" i="39"/>
  <c r="F193" i="39"/>
  <c r="E193" i="39"/>
  <c r="H193" i="39" s="1"/>
  <c r="AX193" i="39" s="1"/>
  <c r="B193" i="39"/>
  <c r="N193" i="39" s="1"/>
  <c r="AS192" i="39"/>
  <c r="AQ192" i="39"/>
  <c r="AR192" i="39" s="1"/>
  <c r="AT192" i="39" s="1"/>
  <c r="O192" i="39"/>
  <c r="N192" i="39"/>
  <c r="M192" i="39"/>
  <c r="J192" i="39"/>
  <c r="AU192" i="39" s="1"/>
  <c r="H192" i="39"/>
  <c r="AX192" i="39" s="1"/>
  <c r="AS187" i="39"/>
  <c r="AN187" i="39"/>
  <c r="AM187" i="39"/>
  <c r="O187" i="39"/>
  <c r="M187" i="39"/>
  <c r="I187" i="39"/>
  <c r="F187" i="39"/>
  <c r="E187" i="39"/>
  <c r="B187" i="39"/>
  <c r="N187" i="39" s="1"/>
  <c r="AS186" i="39"/>
  <c r="AN186" i="39"/>
  <c r="AM186" i="39"/>
  <c r="O186" i="39"/>
  <c r="M186" i="39"/>
  <c r="J186" i="39"/>
  <c r="AU186" i="39" s="1"/>
  <c r="I186" i="39"/>
  <c r="F186" i="39"/>
  <c r="E186" i="39"/>
  <c r="H186" i="39" s="1"/>
  <c r="B186" i="39"/>
  <c r="N186" i="39" s="1"/>
  <c r="AS185" i="39"/>
  <c r="AN185" i="39"/>
  <c r="AM185" i="39"/>
  <c r="AL185" i="39"/>
  <c r="O185" i="39"/>
  <c r="M185" i="39"/>
  <c r="I185" i="39"/>
  <c r="J185" i="39" s="1"/>
  <c r="AU185" i="39" s="1"/>
  <c r="F185" i="39"/>
  <c r="H185" i="39" s="1"/>
  <c r="B185" i="39"/>
  <c r="N185" i="39" s="1"/>
  <c r="AU184" i="39"/>
  <c r="AS184" i="39"/>
  <c r="AN184" i="39"/>
  <c r="AM184" i="39"/>
  <c r="AL184" i="39"/>
  <c r="AL187" i="39" s="1"/>
  <c r="O184" i="39"/>
  <c r="M184" i="39"/>
  <c r="I184" i="39"/>
  <c r="F184" i="39"/>
  <c r="E184" i="39"/>
  <c r="H184" i="39" s="1"/>
  <c r="AW184" i="39" s="1"/>
  <c r="B184" i="39"/>
  <c r="N184" i="39" s="1"/>
  <c r="AU183" i="39"/>
  <c r="AS183" i="39"/>
  <c r="AN183" i="39"/>
  <c r="AM183" i="39"/>
  <c r="AL183" i="39"/>
  <c r="AL186" i="39" s="1"/>
  <c r="O183" i="39"/>
  <c r="M183" i="39"/>
  <c r="I183" i="39"/>
  <c r="F183" i="39"/>
  <c r="E183" i="39"/>
  <c r="B183" i="39"/>
  <c r="N183" i="39" s="1"/>
  <c r="AS182" i="39"/>
  <c r="AQ182" i="39"/>
  <c r="AR182" i="39" s="1"/>
  <c r="O182" i="39"/>
  <c r="N182" i="39"/>
  <c r="M182" i="39"/>
  <c r="J182" i="39"/>
  <c r="AU182" i="39" s="1"/>
  <c r="H182" i="39"/>
  <c r="AX182" i="39" s="1"/>
  <c r="AS177" i="39"/>
  <c r="AN177" i="39"/>
  <c r="AM177" i="39"/>
  <c r="O177" i="39"/>
  <c r="M177" i="39"/>
  <c r="I177" i="39"/>
  <c r="F177" i="39"/>
  <c r="E177" i="39"/>
  <c r="B177" i="39"/>
  <c r="N177" i="39" s="1"/>
  <c r="AS176" i="39"/>
  <c r="AN176" i="39"/>
  <c r="AM176" i="39"/>
  <c r="O176" i="39"/>
  <c r="M176" i="39"/>
  <c r="J176" i="39"/>
  <c r="AU176" i="39" s="1"/>
  <c r="I176" i="39"/>
  <c r="F176" i="39"/>
  <c r="E176" i="39"/>
  <c r="B176" i="39"/>
  <c r="N176" i="39" s="1"/>
  <c r="AS175" i="39"/>
  <c r="AN175" i="39"/>
  <c r="AM175" i="39"/>
  <c r="AL175" i="39"/>
  <c r="O175" i="39"/>
  <c r="M175" i="39"/>
  <c r="I175" i="39"/>
  <c r="J175" i="39" s="1"/>
  <c r="AU175" i="39" s="1"/>
  <c r="F175" i="39"/>
  <c r="H175" i="39" s="1"/>
  <c r="B175" i="39"/>
  <c r="N175" i="39" s="1"/>
  <c r="AU174" i="39"/>
  <c r="AS174" i="39"/>
  <c r="AN174" i="39"/>
  <c r="AM174" i="39"/>
  <c r="AL174" i="39"/>
  <c r="AL177" i="39" s="1"/>
  <c r="O174" i="39"/>
  <c r="M174" i="39"/>
  <c r="I174" i="39"/>
  <c r="F174" i="39"/>
  <c r="E174" i="39"/>
  <c r="B174" i="39"/>
  <c r="N174" i="39" s="1"/>
  <c r="AU173" i="39"/>
  <c r="AS173" i="39"/>
  <c r="AN173" i="39"/>
  <c r="AM173" i="39"/>
  <c r="AL173" i="39"/>
  <c r="AL176" i="39" s="1"/>
  <c r="O173" i="39"/>
  <c r="M173" i="39"/>
  <c r="I173" i="39"/>
  <c r="F173" i="39"/>
  <c r="E173" i="39"/>
  <c r="B173" i="39"/>
  <c r="N173" i="39" s="1"/>
  <c r="AS172" i="39"/>
  <c r="AR172" i="39"/>
  <c r="AT172" i="39" s="1"/>
  <c r="AQ172" i="39"/>
  <c r="O172" i="39"/>
  <c r="N172" i="39"/>
  <c r="M172" i="39"/>
  <c r="J172" i="39"/>
  <c r="AU172" i="39" s="1"/>
  <c r="H172" i="39"/>
  <c r="AS169" i="39"/>
  <c r="AN169" i="39"/>
  <c r="AM169" i="39"/>
  <c r="AL169" i="39"/>
  <c r="O169" i="39"/>
  <c r="M169" i="39"/>
  <c r="I169" i="39"/>
  <c r="F169" i="39"/>
  <c r="E169" i="39"/>
  <c r="B169" i="39"/>
  <c r="N169" i="39" s="1"/>
  <c r="AS168" i="39"/>
  <c r="AN168" i="39"/>
  <c r="AM168" i="39"/>
  <c r="AL168" i="39"/>
  <c r="O168" i="39"/>
  <c r="M168" i="39"/>
  <c r="I168" i="39"/>
  <c r="F168" i="39"/>
  <c r="E168" i="39"/>
  <c r="B168" i="39"/>
  <c r="N168" i="39" s="1"/>
  <c r="AS167" i="39"/>
  <c r="AM167" i="39"/>
  <c r="AL167" i="39"/>
  <c r="O167" i="39"/>
  <c r="M167" i="39"/>
  <c r="F167" i="39"/>
  <c r="E167" i="39"/>
  <c r="B167" i="39"/>
  <c r="N167" i="39" s="1"/>
  <c r="AS166" i="39"/>
  <c r="AN166" i="39"/>
  <c r="AN167" i="39" s="1"/>
  <c r="AM166" i="39"/>
  <c r="AL166" i="39"/>
  <c r="O166" i="39"/>
  <c r="N166" i="39"/>
  <c r="M166" i="39"/>
  <c r="I166" i="39"/>
  <c r="I167" i="39" s="1"/>
  <c r="F166" i="39"/>
  <c r="H166" i="39" s="1"/>
  <c r="AX166" i="39" s="1"/>
  <c r="B166" i="39"/>
  <c r="AS165" i="39"/>
  <c r="AN165" i="39"/>
  <c r="AM165" i="39"/>
  <c r="AL165" i="39"/>
  <c r="O165" i="39"/>
  <c r="M165" i="39"/>
  <c r="I165" i="39"/>
  <c r="F165" i="39"/>
  <c r="E165" i="39"/>
  <c r="B165" i="39"/>
  <c r="N165" i="39" s="1"/>
  <c r="AS164" i="39"/>
  <c r="AN164" i="39"/>
  <c r="AM164" i="39"/>
  <c r="AL164" i="39"/>
  <c r="O164" i="39"/>
  <c r="M164" i="39"/>
  <c r="J164" i="39"/>
  <c r="J168" i="39" s="1"/>
  <c r="I164" i="39"/>
  <c r="F164" i="39"/>
  <c r="E164" i="39"/>
  <c r="B164" i="39"/>
  <c r="N164" i="39" s="1"/>
  <c r="AS163" i="39"/>
  <c r="AN163" i="39"/>
  <c r="AM163" i="39"/>
  <c r="AL163" i="39"/>
  <c r="O163" i="39"/>
  <c r="M163" i="39"/>
  <c r="I163" i="39"/>
  <c r="F163" i="39"/>
  <c r="E163" i="39"/>
  <c r="B163" i="39"/>
  <c r="N163" i="39" s="1"/>
  <c r="AS162" i="39"/>
  <c r="AQ162" i="39"/>
  <c r="AR162" i="39" s="1"/>
  <c r="O162" i="39"/>
  <c r="N162" i="39"/>
  <c r="M162" i="39"/>
  <c r="J162" i="39"/>
  <c r="H162" i="39"/>
  <c r="AS157" i="39"/>
  <c r="AN157" i="39"/>
  <c r="AM157" i="39"/>
  <c r="AL157" i="39"/>
  <c r="O157" i="39"/>
  <c r="N157" i="39"/>
  <c r="M157" i="39"/>
  <c r="I157" i="39"/>
  <c r="F157" i="39"/>
  <c r="E157" i="39"/>
  <c r="B157" i="39"/>
  <c r="AS156" i="39"/>
  <c r="AN156" i="39"/>
  <c r="AM156" i="39"/>
  <c r="AL156" i="39"/>
  <c r="O156" i="39"/>
  <c r="M156" i="39"/>
  <c r="I156" i="39"/>
  <c r="F156" i="39"/>
  <c r="E156" i="39"/>
  <c r="B156" i="39"/>
  <c r="N156" i="39" s="1"/>
  <c r="AS155" i="39"/>
  <c r="AN155" i="39"/>
  <c r="AM155" i="39"/>
  <c r="AL155" i="39"/>
  <c r="O155" i="39"/>
  <c r="M155" i="39"/>
  <c r="I155" i="39"/>
  <c r="F155" i="39"/>
  <c r="H155" i="39" s="1"/>
  <c r="B155" i="39"/>
  <c r="N155" i="39" s="1"/>
  <c r="AS154" i="39"/>
  <c r="AN154" i="39"/>
  <c r="AM154" i="39"/>
  <c r="AL154" i="39"/>
  <c r="O154" i="39"/>
  <c r="M154" i="39"/>
  <c r="I154" i="39"/>
  <c r="F154" i="39"/>
  <c r="E154" i="39"/>
  <c r="H154" i="39" s="1"/>
  <c r="B154" i="39"/>
  <c r="N154" i="39" s="1"/>
  <c r="AS153" i="39"/>
  <c r="AN153" i="39"/>
  <c r="AM153" i="39"/>
  <c r="AL153" i="39"/>
  <c r="O153" i="39"/>
  <c r="M153" i="39"/>
  <c r="J153" i="39"/>
  <c r="AU153" i="39" s="1"/>
  <c r="I153" i="39"/>
  <c r="AQ153" i="39" s="1"/>
  <c r="AR153" i="39" s="1"/>
  <c r="F153" i="39"/>
  <c r="E153" i="39"/>
  <c r="H153" i="39" s="1"/>
  <c r="AW153" i="39" s="1"/>
  <c r="B153" i="39"/>
  <c r="N153" i="39" s="1"/>
  <c r="AS152" i="39"/>
  <c r="AQ152" i="39"/>
  <c r="AR152" i="39" s="1"/>
  <c r="O152" i="39"/>
  <c r="N152" i="39"/>
  <c r="M152" i="39"/>
  <c r="J152" i="39"/>
  <c r="AU152" i="39" s="1"/>
  <c r="H152" i="39"/>
  <c r="AX152" i="39" s="1"/>
  <c r="AS147" i="39"/>
  <c r="AN147" i="39"/>
  <c r="AM147" i="39"/>
  <c r="AL147" i="39"/>
  <c r="O147" i="39"/>
  <c r="M147" i="39"/>
  <c r="I147" i="39"/>
  <c r="F147" i="39"/>
  <c r="E147" i="39"/>
  <c r="B147" i="39"/>
  <c r="N147" i="39" s="1"/>
  <c r="AS146" i="39"/>
  <c r="AN146" i="39"/>
  <c r="AM146" i="39"/>
  <c r="AL146" i="39"/>
  <c r="O146" i="39"/>
  <c r="M146" i="39"/>
  <c r="I146" i="39"/>
  <c r="F146" i="39"/>
  <c r="E146" i="39"/>
  <c r="B146" i="39"/>
  <c r="N146" i="39" s="1"/>
  <c r="AS145" i="39"/>
  <c r="AN145" i="39"/>
  <c r="AM145" i="39"/>
  <c r="AL145" i="39"/>
  <c r="O145" i="39"/>
  <c r="M145" i="39"/>
  <c r="I145" i="39"/>
  <c r="H145" i="39"/>
  <c r="AW145" i="39" s="1"/>
  <c r="F145" i="39"/>
  <c r="B145" i="39"/>
  <c r="N145" i="39" s="1"/>
  <c r="AU144" i="39"/>
  <c r="AS144" i="39"/>
  <c r="AN144" i="39"/>
  <c r="AM144" i="39"/>
  <c r="AL144" i="39"/>
  <c r="O144" i="39"/>
  <c r="M144" i="39"/>
  <c r="I144" i="39"/>
  <c r="F144" i="39"/>
  <c r="E144" i="39"/>
  <c r="B144" i="39"/>
  <c r="N144" i="39" s="1"/>
  <c r="AU143" i="39"/>
  <c r="AS143" i="39"/>
  <c r="AN143" i="39"/>
  <c r="AM143" i="39"/>
  <c r="AL143" i="39"/>
  <c r="O143" i="39"/>
  <c r="M143" i="39"/>
  <c r="J143" i="39"/>
  <c r="I143" i="39"/>
  <c r="F143" i="39"/>
  <c r="E143" i="39"/>
  <c r="H143" i="39" s="1"/>
  <c r="AW143" i="39" s="1"/>
  <c r="B143" i="39"/>
  <c r="N143" i="39" s="1"/>
  <c r="AX142" i="39"/>
  <c r="AS142" i="39"/>
  <c r="AQ142" i="39"/>
  <c r="O142" i="39"/>
  <c r="N142" i="39"/>
  <c r="M142" i="39"/>
  <c r="J142" i="39"/>
  <c r="AU142" i="39" s="1"/>
  <c r="H142" i="39"/>
  <c r="AW142" i="39" s="1"/>
  <c r="AS137" i="39"/>
  <c r="AN137" i="39"/>
  <c r="AM137" i="39"/>
  <c r="O137" i="39"/>
  <c r="N137" i="39"/>
  <c r="M137" i="39"/>
  <c r="I137" i="39"/>
  <c r="F137" i="39"/>
  <c r="E137" i="39"/>
  <c r="B137" i="39"/>
  <c r="AS136" i="39"/>
  <c r="AN136" i="39"/>
  <c r="AM136" i="39"/>
  <c r="O136" i="39"/>
  <c r="N136" i="39"/>
  <c r="M136" i="39"/>
  <c r="J136" i="39"/>
  <c r="I136" i="39"/>
  <c r="F136" i="39"/>
  <c r="E136" i="39"/>
  <c r="B136" i="39"/>
  <c r="AS135" i="39"/>
  <c r="AN135" i="39"/>
  <c r="AM135" i="39"/>
  <c r="AL135" i="39"/>
  <c r="O135" i="39"/>
  <c r="N135" i="39"/>
  <c r="M135" i="39"/>
  <c r="I135" i="39"/>
  <c r="J135" i="39" s="1"/>
  <c r="AU135" i="39" s="1"/>
  <c r="F135" i="39"/>
  <c r="H135" i="39" s="1"/>
  <c r="B135" i="39"/>
  <c r="AU134" i="39"/>
  <c r="AS134" i="39"/>
  <c r="AN134" i="39"/>
  <c r="AM134" i="39"/>
  <c r="AL134" i="39"/>
  <c r="AL137" i="39" s="1"/>
  <c r="O134" i="39"/>
  <c r="N134" i="39"/>
  <c r="M134" i="39"/>
  <c r="I134" i="39"/>
  <c r="F134" i="39"/>
  <c r="E134" i="39"/>
  <c r="B134" i="39"/>
  <c r="AU133" i="39"/>
  <c r="AS133" i="39"/>
  <c r="AN133" i="39"/>
  <c r="AM133" i="39"/>
  <c r="AL133" i="39"/>
  <c r="AL136" i="39" s="1"/>
  <c r="O133" i="39"/>
  <c r="M133" i="39"/>
  <c r="I133" i="39"/>
  <c r="F133" i="39"/>
  <c r="E133" i="39"/>
  <c r="B133" i="39"/>
  <c r="N133" i="39" s="1"/>
  <c r="AS132" i="39"/>
  <c r="AQ132" i="39"/>
  <c r="AR132" i="39" s="1"/>
  <c r="O132" i="39"/>
  <c r="N132" i="39"/>
  <c r="M132" i="39"/>
  <c r="J132" i="39"/>
  <c r="AU132" i="39" s="1"/>
  <c r="H132" i="39"/>
  <c r="AX132" i="39" s="1"/>
  <c r="AS127" i="39"/>
  <c r="AN127" i="39"/>
  <c r="AM127" i="39"/>
  <c r="O127" i="39"/>
  <c r="M127" i="39"/>
  <c r="I127" i="39"/>
  <c r="H127" i="39"/>
  <c r="F127" i="39"/>
  <c r="E127" i="39"/>
  <c r="B127" i="39"/>
  <c r="N127" i="39" s="1"/>
  <c r="AS126" i="39"/>
  <c r="AN126" i="39"/>
  <c r="AM126" i="39"/>
  <c r="O126" i="39"/>
  <c r="M126" i="39"/>
  <c r="J126" i="39"/>
  <c r="AU127" i="39" s="1"/>
  <c r="I126" i="39"/>
  <c r="F126" i="39"/>
  <c r="E126" i="39"/>
  <c r="B126" i="39"/>
  <c r="N126" i="39" s="1"/>
  <c r="AS125" i="39"/>
  <c r="AN125" i="39"/>
  <c r="AM125" i="39"/>
  <c r="AL125" i="39"/>
  <c r="O125" i="39"/>
  <c r="M125" i="39"/>
  <c r="I125" i="39"/>
  <c r="J125" i="39" s="1"/>
  <c r="AU125" i="39" s="1"/>
  <c r="F125" i="39"/>
  <c r="H125" i="39" s="1"/>
  <c r="AX125" i="39" s="1"/>
  <c r="B125" i="39"/>
  <c r="N125" i="39" s="1"/>
  <c r="AU124" i="39"/>
  <c r="AS124" i="39"/>
  <c r="AN124" i="39"/>
  <c r="AM124" i="39"/>
  <c r="AL124" i="39"/>
  <c r="AL127" i="39" s="1"/>
  <c r="O124" i="39"/>
  <c r="M124" i="39"/>
  <c r="I124" i="39"/>
  <c r="F124" i="39"/>
  <c r="E124" i="39"/>
  <c r="B124" i="39"/>
  <c r="N124" i="39" s="1"/>
  <c r="AU123" i="39"/>
  <c r="AS123" i="39"/>
  <c r="AN123" i="39"/>
  <c r="AM123" i="39"/>
  <c r="AL123" i="39"/>
  <c r="AL126" i="39" s="1"/>
  <c r="O123" i="39"/>
  <c r="M123" i="39"/>
  <c r="I123" i="39"/>
  <c r="F123" i="39"/>
  <c r="E123" i="39"/>
  <c r="B123" i="39"/>
  <c r="N123" i="39" s="1"/>
  <c r="AU122" i="39"/>
  <c r="AS122" i="39"/>
  <c r="AQ122" i="39"/>
  <c r="AR122" i="39" s="1"/>
  <c r="AT122" i="39" s="1"/>
  <c r="O122" i="39"/>
  <c r="N122" i="39"/>
  <c r="M122" i="39"/>
  <c r="J122" i="39"/>
  <c r="H122" i="39"/>
  <c r="AX122" i="39" s="1"/>
  <c r="AS120" i="39"/>
  <c r="AM120" i="39"/>
  <c r="AL120" i="39"/>
  <c r="M120" i="39"/>
  <c r="I120" i="39"/>
  <c r="J120" i="39" s="1"/>
  <c r="AU120" i="39" s="1"/>
  <c r="B120" i="39"/>
  <c r="AS119" i="39"/>
  <c r="AN119" i="39"/>
  <c r="AM119" i="39"/>
  <c r="O119" i="39"/>
  <c r="M119" i="39"/>
  <c r="B119" i="39"/>
  <c r="N119" i="39" s="1"/>
  <c r="AS118" i="39"/>
  <c r="AN118" i="39"/>
  <c r="AM118" i="39"/>
  <c r="O118" i="39"/>
  <c r="M118" i="39"/>
  <c r="B118" i="39"/>
  <c r="N118" i="39" s="1"/>
  <c r="AS117" i="39"/>
  <c r="AM117" i="39"/>
  <c r="O117" i="39"/>
  <c r="M117" i="39"/>
  <c r="B117" i="39"/>
  <c r="N117" i="39" s="1"/>
  <c r="AU116" i="39"/>
  <c r="AS116" i="39"/>
  <c r="AN116" i="39"/>
  <c r="AN117" i="39" s="1"/>
  <c r="AM116" i="39"/>
  <c r="O116" i="39"/>
  <c r="M116" i="39"/>
  <c r="I116" i="39"/>
  <c r="E116" i="39"/>
  <c r="E117" i="39" s="1"/>
  <c r="B116" i="39"/>
  <c r="N116" i="39" s="1"/>
  <c r="AS115" i="39"/>
  <c r="AN115" i="39"/>
  <c r="AL115" i="39"/>
  <c r="AL118" i="39" s="1"/>
  <c r="O115" i="39"/>
  <c r="M115" i="39"/>
  <c r="I115" i="39"/>
  <c r="I118" i="39" s="1"/>
  <c r="J118" i="39" s="1"/>
  <c r="AU118" i="39" s="1"/>
  <c r="B115" i="39"/>
  <c r="N115" i="39" s="1"/>
  <c r="AS114" i="39"/>
  <c r="AN114" i="39"/>
  <c r="AM114" i="39"/>
  <c r="AL114" i="39"/>
  <c r="AL117" i="39" s="1"/>
  <c r="O114" i="39"/>
  <c r="M114" i="39"/>
  <c r="I114" i="39"/>
  <c r="E114" i="39"/>
  <c r="B114" i="39"/>
  <c r="N114" i="39" s="1"/>
  <c r="AU113" i="39"/>
  <c r="AS113" i="39"/>
  <c r="AN113" i="39"/>
  <c r="AM113" i="39"/>
  <c r="AL113" i="39"/>
  <c r="AL116" i="39" s="1"/>
  <c r="AL119" i="39" s="1"/>
  <c r="O113" i="39"/>
  <c r="M113" i="39"/>
  <c r="I113" i="39"/>
  <c r="F113" i="39"/>
  <c r="F114" i="39" s="1"/>
  <c r="F115" i="39" s="1"/>
  <c r="E113" i="39"/>
  <c r="B113" i="39"/>
  <c r="N113" i="39" s="1"/>
  <c r="AU112" i="39"/>
  <c r="AS112" i="39"/>
  <c r="AQ112" i="39"/>
  <c r="AR112" i="39" s="1"/>
  <c r="O112" i="39"/>
  <c r="N112" i="39"/>
  <c r="M112" i="39"/>
  <c r="J112" i="39"/>
  <c r="AU114" i="39" s="1"/>
  <c r="H112" i="39"/>
  <c r="AS110" i="39"/>
  <c r="AM110" i="39"/>
  <c r="AL110" i="39"/>
  <c r="M110" i="39"/>
  <c r="J110" i="39"/>
  <c r="AU110" i="39" s="1"/>
  <c r="I110" i="39"/>
  <c r="B110" i="39"/>
  <c r="AS109" i="39"/>
  <c r="AN109" i="39"/>
  <c r="AM109" i="39"/>
  <c r="O109" i="39"/>
  <c r="M109" i="39"/>
  <c r="B109" i="39"/>
  <c r="N109" i="39" s="1"/>
  <c r="AS108" i="39"/>
  <c r="AN108" i="39"/>
  <c r="AM108" i="39"/>
  <c r="O108" i="39"/>
  <c r="M108" i="39"/>
  <c r="B108" i="39"/>
  <c r="N108" i="39" s="1"/>
  <c r="AS107" i="39"/>
  <c r="AM107" i="39"/>
  <c r="O107" i="39"/>
  <c r="M107" i="39"/>
  <c r="B107" i="39"/>
  <c r="N107" i="39" s="1"/>
  <c r="AU106" i="39"/>
  <c r="AS106" i="39"/>
  <c r="AN106" i="39"/>
  <c r="AN107" i="39" s="1"/>
  <c r="AM106" i="39"/>
  <c r="O106" i="39"/>
  <c r="M106" i="39"/>
  <c r="I106" i="39"/>
  <c r="E106" i="39"/>
  <c r="B106" i="39"/>
  <c r="N106" i="39" s="1"/>
  <c r="AS105" i="39"/>
  <c r="AN105" i="39"/>
  <c r="AL105" i="39"/>
  <c r="AL108" i="39" s="1"/>
  <c r="O105" i="39"/>
  <c r="M105" i="39"/>
  <c r="I105" i="39"/>
  <c r="I108" i="39" s="1"/>
  <c r="J108" i="39" s="1"/>
  <c r="AU108" i="39" s="1"/>
  <c r="B105" i="39"/>
  <c r="N105" i="39" s="1"/>
  <c r="AS104" i="39"/>
  <c r="AN104" i="39"/>
  <c r="AM104" i="39"/>
  <c r="AL104" i="39"/>
  <c r="AL107" i="39" s="1"/>
  <c r="O104" i="39"/>
  <c r="M104" i="39"/>
  <c r="I104" i="39"/>
  <c r="E104" i="39"/>
  <c r="B104" i="39"/>
  <c r="N104" i="39" s="1"/>
  <c r="AU103" i="39"/>
  <c r="AS103" i="39"/>
  <c r="AN103" i="39"/>
  <c r="AM103" i="39"/>
  <c r="AM105" i="39" s="1"/>
  <c r="AL103" i="39"/>
  <c r="AL106" i="39" s="1"/>
  <c r="O103" i="39"/>
  <c r="M103" i="39"/>
  <c r="I103" i="39"/>
  <c r="F103" i="39"/>
  <c r="E103" i="39"/>
  <c r="B103" i="39"/>
  <c r="N103" i="39" s="1"/>
  <c r="AS102" i="39"/>
  <c r="AQ102" i="39"/>
  <c r="AR102" i="39" s="1"/>
  <c r="O102" i="39"/>
  <c r="N102" i="39"/>
  <c r="M102" i="39"/>
  <c r="J102" i="39"/>
  <c r="AU104" i="39" s="1"/>
  <c r="H102" i="39"/>
  <c r="AS100" i="39"/>
  <c r="AM100" i="39"/>
  <c r="AL100" i="39"/>
  <c r="M100" i="39"/>
  <c r="I100" i="39"/>
  <c r="J100" i="39" s="1"/>
  <c r="AU100" i="39" s="1"/>
  <c r="B100" i="39"/>
  <c r="AS99" i="39"/>
  <c r="AN99" i="39"/>
  <c r="AM99" i="39"/>
  <c r="O99" i="39"/>
  <c r="M99" i="39"/>
  <c r="B99" i="39"/>
  <c r="N99" i="39" s="1"/>
  <c r="AS98" i="39"/>
  <c r="AN98" i="39"/>
  <c r="AM98" i="39"/>
  <c r="O98" i="39"/>
  <c r="M98" i="39"/>
  <c r="B98" i="39"/>
  <c r="N98" i="39" s="1"/>
  <c r="AS97" i="39"/>
  <c r="AM97" i="39"/>
  <c r="O97" i="39"/>
  <c r="M97" i="39"/>
  <c r="B97" i="39"/>
  <c r="N97" i="39" s="1"/>
  <c r="AU96" i="39"/>
  <c r="AS96" i="39"/>
  <c r="AN96" i="39"/>
  <c r="AN97" i="39" s="1"/>
  <c r="AM96" i="39"/>
  <c r="O96" i="39"/>
  <c r="M96" i="39"/>
  <c r="I96" i="39"/>
  <c r="E96" i="39"/>
  <c r="B96" i="39"/>
  <c r="N96" i="39" s="1"/>
  <c r="AS95" i="39"/>
  <c r="AN95" i="39"/>
  <c r="AL95" i="39"/>
  <c r="AL98" i="39" s="1"/>
  <c r="O95" i="39"/>
  <c r="M95" i="39"/>
  <c r="I95" i="39"/>
  <c r="J95" i="39" s="1"/>
  <c r="AU95" i="39" s="1"/>
  <c r="B95" i="39"/>
  <c r="N95" i="39" s="1"/>
  <c r="AS94" i="39"/>
  <c r="AN94" i="39"/>
  <c r="AM94" i="39"/>
  <c r="AL94" i="39"/>
  <c r="AL97" i="39" s="1"/>
  <c r="O94" i="39"/>
  <c r="M94" i="39"/>
  <c r="I94" i="39"/>
  <c r="E94" i="39"/>
  <c r="B94" i="39"/>
  <c r="N94" i="39" s="1"/>
  <c r="AU93" i="39"/>
  <c r="AS93" i="39"/>
  <c r="AN93" i="39"/>
  <c r="AM93" i="39"/>
  <c r="AM95" i="39" s="1"/>
  <c r="AL93" i="39"/>
  <c r="AL96" i="39" s="1"/>
  <c r="AL99" i="39" s="1"/>
  <c r="O93" i="39"/>
  <c r="M93" i="39"/>
  <c r="I93" i="39"/>
  <c r="F93" i="39"/>
  <c r="F94" i="39" s="1"/>
  <c r="E93" i="39"/>
  <c r="B93" i="39"/>
  <c r="N93" i="39" s="1"/>
  <c r="AU92" i="39"/>
  <c r="AS92" i="39"/>
  <c r="AQ92" i="39"/>
  <c r="AR92" i="39" s="1"/>
  <c r="O92" i="39"/>
  <c r="N92" i="39"/>
  <c r="M92" i="39"/>
  <c r="J92" i="39"/>
  <c r="AU94" i="39" s="1"/>
  <c r="H92" i="39"/>
  <c r="AX92" i="39" s="1"/>
  <c r="AS87" i="39"/>
  <c r="AN87" i="39"/>
  <c r="AM87" i="39"/>
  <c r="AQ87" i="39" s="1"/>
  <c r="O87" i="39"/>
  <c r="M87" i="39"/>
  <c r="I87" i="39"/>
  <c r="F87" i="39"/>
  <c r="E87" i="39"/>
  <c r="B87" i="39"/>
  <c r="N87" i="39" s="1"/>
  <c r="AS86" i="39"/>
  <c r="AN86" i="39"/>
  <c r="AM86" i="39"/>
  <c r="O86" i="39"/>
  <c r="M86" i="39"/>
  <c r="J86" i="39"/>
  <c r="AU86" i="39" s="1"/>
  <c r="I86" i="39"/>
  <c r="F86" i="39"/>
  <c r="E86" i="39"/>
  <c r="B86" i="39"/>
  <c r="N86" i="39" s="1"/>
  <c r="AS85" i="39"/>
  <c r="AN85" i="39"/>
  <c r="AM85" i="39"/>
  <c r="AL85" i="39"/>
  <c r="O85" i="39"/>
  <c r="M85" i="39"/>
  <c r="I85" i="39"/>
  <c r="J85" i="39" s="1"/>
  <c r="AU85" i="39" s="1"/>
  <c r="F85" i="39"/>
  <c r="H85" i="39" s="1"/>
  <c r="AX85" i="39" s="1"/>
  <c r="B85" i="39"/>
  <c r="N85" i="39" s="1"/>
  <c r="AU84" i="39"/>
  <c r="AS84" i="39"/>
  <c r="AN84" i="39"/>
  <c r="AM84" i="39"/>
  <c r="AL84" i="39"/>
  <c r="AL87" i="39" s="1"/>
  <c r="O84" i="39"/>
  <c r="M84" i="39"/>
  <c r="I84" i="39"/>
  <c r="F84" i="39"/>
  <c r="E84" i="39"/>
  <c r="B84" i="39"/>
  <c r="N84" i="39" s="1"/>
  <c r="AU83" i="39"/>
  <c r="AS83" i="39"/>
  <c r="AN83" i="39"/>
  <c r="AM83" i="39"/>
  <c r="AL83" i="39"/>
  <c r="O83" i="39"/>
  <c r="M83" i="39"/>
  <c r="I83" i="39"/>
  <c r="F83" i="39"/>
  <c r="E83" i="39"/>
  <c r="H83" i="39" s="1"/>
  <c r="B83" i="39"/>
  <c r="N83" i="39" s="1"/>
  <c r="AS82" i="39"/>
  <c r="AQ82" i="39"/>
  <c r="O82" i="39"/>
  <c r="N82" i="39"/>
  <c r="M82" i="39"/>
  <c r="J82" i="39"/>
  <c r="AU82" i="39" s="1"/>
  <c r="H82" i="39"/>
  <c r="AS77" i="39"/>
  <c r="AN77" i="39"/>
  <c r="AM77" i="39"/>
  <c r="O77" i="39"/>
  <c r="M77" i="39"/>
  <c r="I77" i="39"/>
  <c r="F77" i="39"/>
  <c r="E77" i="39"/>
  <c r="B77" i="39"/>
  <c r="N77" i="39" s="1"/>
  <c r="AS76" i="39"/>
  <c r="AN76" i="39"/>
  <c r="AM76" i="39"/>
  <c r="O76" i="39"/>
  <c r="M76" i="39"/>
  <c r="J76" i="39"/>
  <c r="AU76" i="39" s="1"/>
  <c r="I76" i="39"/>
  <c r="F76" i="39"/>
  <c r="E76" i="39"/>
  <c r="H76" i="39" s="1"/>
  <c r="AW76" i="39" s="1"/>
  <c r="B76" i="39"/>
  <c r="N76" i="39" s="1"/>
  <c r="AS75" i="39"/>
  <c r="AN75" i="39"/>
  <c r="AM75" i="39"/>
  <c r="AL75" i="39"/>
  <c r="O75" i="39"/>
  <c r="M75" i="39"/>
  <c r="I75" i="39"/>
  <c r="J75" i="39" s="1"/>
  <c r="AU75" i="39" s="1"/>
  <c r="F75" i="39"/>
  <c r="H75" i="39" s="1"/>
  <c r="B75" i="39"/>
  <c r="N75" i="39" s="1"/>
  <c r="AU74" i="39"/>
  <c r="AS74" i="39"/>
  <c r="AN74" i="39"/>
  <c r="AM74" i="39"/>
  <c r="AL74" i="39"/>
  <c r="AL77" i="39" s="1"/>
  <c r="O74" i="39"/>
  <c r="M74" i="39"/>
  <c r="I74" i="39"/>
  <c r="F74" i="39"/>
  <c r="E74" i="39"/>
  <c r="H74" i="39" s="1"/>
  <c r="B74" i="39"/>
  <c r="N74" i="39" s="1"/>
  <c r="AU73" i="39"/>
  <c r="AS73" i="39"/>
  <c r="AN73" i="39"/>
  <c r="AM73" i="39"/>
  <c r="AL73" i="39"/>
  <c r="AL76" i="39" s="1"/>
  <c r="O73" i="39"/>
  <c r="M73" i="39"/>
  <c r="I73" i="39"/>
  <c r="F73" i="39"/>
  <c r="E73" i="39"/>
  <c r="B73" i="39"/>
  <c r="N73" i="39" s="1"/>
  <c r="AU72" i="39"/>
  <c r="AS72" i="39"/>
  <c r="AQ72" i="39"/>
  <c r="O72" i="39"/>
  <c r="N72" i="39"/>
  <c r="M72" i="39"/>
  <c r="J72" i="39"/>
  <c r="H72" i="39"/>
  <c r="AW72" i="39" s="1"/>
  <c r="AS67" i="39"/>
  <c r="AN67" i="39"/>
  <c r="AM67" i="39"/>
  <c r="AL67" i="39"/>
  <c r="O67" i="39"/>
  <c r="M67" i="39"/>
  <c r="I67" i="39"/>
  <c r="F67" i="39"/>
  <c r="E67" i="39"/>
  <c r="B67" i="39"/>
  <c r="N67" i="39" s="1"/>
  <c r="AS66" i="39"/>
  <c r="AN66" i="39"/>
  <c r="AM66" i="39"/>
  <c r="O66" i="39"/>
  <c r="M66" i="39"/>
  <c r="J66" i="39"/>
  <c r="AU67" i="39" s="1"/>
  <c r="I66" i="39"/>
  <c r="F66" i="39"/>
  <c r="E66" i="39"/>
  <c r="B66" i="39"/>
  <c r="N66" i="39" s="1"/>
  <c r="AS65" i="39"/>
  <c r="AN65" i="39"/>
  <c r="AM65" i="39"/>
  <c r="AL65" i="39"/>
  <c r="O65" i="39"/>
  <c r="M65" i="39"/>
  <c r="I65" i="39"/>
  <c r="J65" i="39" s="1"/>
  <c r="AU65" i="39" s="1"/>
  <c r="F65" i="39"/>
  <c r="H65" i="39" s="1"/>
  <c r="AW65" i="39" s="1"/>
  <c r="B65" i="39"/>
  <c r="N65" i="39" s="1"/>
  <c r="AU64" i="39"/>
  <c r="AS64" i="39"/>
  <c r="AN64" i="39"/>
  <c r="AM64" i="39"/>
  <c r="AQ64" i="39" s="1"/>
  <c r="AL64" i="39"/>
  <c r="O64" i="39"/>
  <c r="M64" i="39"/>
  <c r="I64" i="39"/>
  <c r="F64" i="39"/>
  <c r="E64" i="39"/>
  <c r="B64" i="39"/>
  <c r="N64" i="39" s="1"/>
  <c r="AU63" i="39"/>
  <c r="AS63" i="39"/>
  <c r="AN63" i="39"/>
  <c r="AM63" i="39"/>
  <c r="AL63" i="39"/>
  <c r="AL66" i="39" s="1"/>
  <c r="O63" i="39"/>
  <c r="M63" i="39"/>
  <c r="I63" i="39"/>
  <c r="F63" i="39"/>
  <c r="E63" i="39"/>
  <c r="B63" i="39"/>
  <c r="N63" i="39" s="1"/>
  <c r="AS62" i="39"/>
  <c r="AQ62" i="39"/>
  <c r="AR62" i="39" s="1"/>
  <c r="O62" i="39"/>
  <c r="N62" i="39"/>
  <c r="M62" i="39"/>
  <c r="J62" i="39"/>
  <c r="AU62" i="39" s="1"/>
  <c r="H62" i="39"/>
  <c r="AW62" i="39" s="1"/>
  <c r="AS60" i="39"/>
  <c r="AM60" i="39"/>
  <c r="AL60" i="39"/>
  <c r="M60" i="39"/>
  <c r="I60" i="39"/>
  <c r="J60" i="39" s="1"/>
  <c r="AU60" i="39" s="1"/>
  <c r="B60" i="39"/>
  <c r="AS59" i="39"/>
  <c r="AN59" i="39"/>
  <c r="AM59" i="39"/>
  <c r="O59" i="39"/>
  <c r="M59" i="39"/>
  <c r="B59" i="39"/>
  <c r="N59" i="39" s="1"/>
  <c r="AS58" i="39"/>
  <c r="AN58" i="39"/>
  <c r="AM58" i="39"/>
  <c r="O58" i="39"/>
  <c r="M58" i="39"/>
  <c r="B58" i="39"/>
  <c r="N58" i="39" s="1"/>
  <c r="AS57" i="39"/>
  <c r="AM57" i="39"/>
  <c r="O57" i="39"/>
  <c r="M57" i="39"/>
  <c r="B57" i="39"/>
  <c r="N57" i="39" s="1"/>
  <c r="AU56" i="39"/>
  <c r="AS56" i="39"/>
  <c r="AN56" i="39"/>
  <c r="AN57" i="39" s="1"/>
  <c r="AM56" i="39"/>
  <c r="O56" i="39"/>
  <c r="M56" i="39"/>
  <c r="I56" i="39"/>
  <c r="E56" i="39"/>
  <c r="E57" i="39" s="1"/>
  <c r="B56" i="39"/>
  <c r="N56" i="39" s="1"/>
  <c r="AS55" i="39"/>
  <c r="AN55" i="39"/>
  <c r="AL55" i="39"/>
  <c r="AL58" i="39" s="1"/>
  <c r="O55" i="39"/>
  <c r="M55" i="39"/>
  <c r="I55" i="39"/>
  <c r="I57" i="39" s="1"/>
  <c r="B55" i="39"/>
  <c r="N55" i="39" s="1"/>
  <c r="AS54" i="39"/>
  <c r="AN54" i="39"/>
  <c r="AM54" i="39"/>
  <c r="AL54" i="39"/>
  <c r="AL57" i="39" s="1"/>
  <c r="O54" i="39"/>
  <c r="M54" i="39"/>
  <c r="I54" i="39"/>
  <c r="F54" i="39"/>
  <c r="F55" i="39" s="1"/>
  <c r="F56" i="39" s="1"/>
  <c r="F57" i="39" s="1"/>
  <c r="F58" i="39" s="1"/>
  <c r="F59" i="39" s="1"/>
  <c r="F60" i="39" s="1"/>
  <c r="H60" i="39" s="1"/>
  <c r="E54" i="39"/>
  <c r="B54" i="39"/>
  <c r="N54" i="39" s="1"/>
  <c r="AU53" i="39"/>
  <c r="AS53" i="39"/>
  <c r="AN53" i="39"/>
  <c r="AM53" i="39"/>
  <c r="AM55" i="39" s="1"/>
  <c r="AL53" i="39"/>
  <c r="AL56" i="39" s="1"/>
  <c r="AL59" i="39" s="1"/>
  <c r="O53" i="39"/>
  <c r="M53" i="39"/>
  <c r="I53" i="39"/>
  <c r="F53" i="39"/>
  <c r="E53" i="39"/>
  <c r="B53" i="39"/>
  <c r="N53" i="39" s="1"/>
  <c r="AU52" i="39"/>
  <c r="AS52" i="39"/>
  <c r="AQ52" i="39"/>
  <c r="AR52" i="39" s="1"/>
  <c r="O52" i="39"/>
  <c r="N52" i="39"/>
  <c r="M52" i="39"/>
  <c r="J52" i="39"/>
  <c r="AU54" i="39" s="1"/>
  <c r="H52" i="39"/>
  <c r="AS47" i="39"/>
  <c r="AN47" i="39"/>
  <c r="AM47" i="39"/>
  <c r="O47" i="39"/>
  <c r="M47" i="39"/>
  <c r="I47" i="39"/>
  <c r="F47" i="39"/>
  <c r="E47" i="39"/>
  <c r="B47" i="39"/>
  <c r="N47" i="39" s="1"/>
  <c r="AS46" i="39"/>
  <c r="AN46" i="39"/>
  <c r="AM46" i="39"/>
  <c r="O46" i="39"/>
  <c r="M46" i="39"/>
  <c r="J46" i="39"/>
  <c r="AU47" i="39" s="1"/>
  <c r="I46" i="39"/>
  <c r="F46" i="39"/>
  <c r="E46" i="39"/>
  <c r="H46" i="39" s="1"/>
  <c r="B46" i="39"/>
  <c r="N46" i="39" s="1"/>
  <c r="AS45" i="39"/>
  <c r="AN45" i="39"/>
  <c r="AM45" i="39"/>
  <c r="AL45" i="39"/>
  <c r="O45" i="39"/>
  <c r="M45" i="39"/>
  <c r="I45" i="39"/>
  <c r="J45" i="39" s="1"/>
  <c r="AU45" i="39" s="1"/>
  <c r="F45" i="39"/>
  <c r="H45" i="39" s="1"/>
  <c r="AX45" i="39" s="1"/>
  <c r="B45" i="39"/>
  <c r="N45" i="39" s="1"/>
  <c r="AU44" i="39"/>
  <c r="AS44" i="39"/>
  <c r="AN44" i="39"/>
  <c r="AM44" i="39"/>
  <c r="AL44" i="39"/>
  <c r="AL47" i="39" s="1"/>
  <c r="O44" i="39"/>
  <c r="M44" i="39"/>
  <c r="I44" i="39"/>
  <c r="F44" i="39"/>
  <c r="E44" i="39"/>
  <c r="H44" i="39" s="1"/>
  <c r="B44" i="39"/>
  <c r="N44" i="39" s="1"/>
  <c r="AU43" i="39"/>
  <c r="AS43" i="39"/>
  <c r="AN43" i="39"/>
  <c r="AM43" i="39"/>
  <c r="AL43" i="39"/>
  <c r="AL46" i="39" s="1"/>
  <c r="O43" i="39"/>
  <c r="M43" i="39"/>
  <c r="I43" i="39"/>
  <c r="F43" i="39"/>
  <c r="E43" i="39"/>
  <c r="B43" i="39"/>
  <c r="N43" i="39" s="1"/>
  <c r="AS42" i="39"/>
  <c r="AQ42" i="39"/>
  <c r="O42" i="39"/>
  <c r="N42" i="39"/>
  <c r="M42" i="39"/>
  <c r="J42" i="39"/>
  <c r="AU42" i="39" s="1"/>
  <c r="H42" i="39"/>
  <c r="AW42" i="39" s="1"/>
  <c r="AS37" i="39"/>
  <c r="AN37" i="39"/>
  <c r="AM37" i="39"/>
  <c r="O37" i="39"/>
  <c r="M37" i="39"/>
  <c r="I37" i="39"/>
  <c r="F37" i="39"/>
  <c r="E37" i="39"/>
  <c r="B37" i="39"/>
  <c r="N37" i="39" s="1"/>
  <c r="AU36" i="39"/>
  <c r="AS36" i="39"/>
  <c r="AN36" i="39"/>
  <c r="AM36" i="39"/>
  <c r="O36" i="39"/>
  <c r="M36" i="39"/>
  <c r="J36" i="39"/>
  <c r="AU37" i="39" s="1"/>
  <c r="I36" i="39"/>
  <c r="F36" i="39"/>
  <c r="E36" i="39"/>
  <c r="B36" i="39"/>
  <c r="N36" i="39" s="1"/>
  <c r="AS35" i="39"/>
  <c r="AN35" i="39"/>
  <c r="AM35" i="39"/>
  <c r="AL35" i="39"/>
  <c r="O35" i="39"/>
  <c r="M35" i="39"/>
  <c r="I35" i="39"/>
  <c r="F35" i="39"/>
  <c r="H35" i="39" s="1"/>
  <c r="B35" i="39"/>
  <c r="N35" i="39" s="1"/>
  <c r="AU34" i="39"/>
  <c r="AS34" i="39"/>
  <c r="AN34" i="39"/>
  <c r="AM34" i="39"/>
  <c r="AL34" i="39"/>
  <c r="AL37" i="39" s="1"/>
  <c r="O34" i="39"/>
  <c r="M34" i="39"/>
  <c r="I34" i="39"/>
  <c r="F34" i="39"/>
  <c r="E34" i="39"/>
  <c r="H34" i="39" s="1"/>
  <c r="AX34" i="39" s="1"/>
  <c r="B34" i="39"/>
  <c r="N34" i="39" s="1"/>
  <c r="AU33" i="39"/>
  <c r="AS33" i="39"/>
  <c r="AN33" i="39"/>
  <c r="AM33" i="39"/>
  <c r="AL33" i="39"/>
  <c r="AL36" i="39" s="1"/>
  <c r="O33" i="39"/>
  <c r="M33" i="39"/>
  <c r="I33" i="39"/>
  <c r="F33" i="39"/>
  <c r="E33" i="39"/>
  <c r="B33" i="39"/>
  <c r="N33" i="39" s="1"/>
  <c r="AS32" i="39"/>
  <c r="AQ32" i="39"/>
  <c r="AR32" i="39" s="1"/>
  <c r="O32" i="39"/>
  <c r="N32" i="39"/>
  <c r="M32" i="39"/>
  <c r="J32" i="39"/>
  <c r="AU32" i="39" s="1"/>
  <c r="H32" i="39"/>
  <c r="AX32" i="39" s="1"/>
  <c r="AS30" i="39"/>
  <c r="AM30" i="39"/>
  <c r="AL30" i="39"/>
  <c r="O30" i="39"/>
  <c r="M30" i="39"/>
  <c r="I30" i="39"/>
  <c r="H30" i="39"/>
  <c r="B30" i="39"/>
  <c r="N30" i="39" s="1"/>
  <c r="AS29" i="39"/>
  <c r="AN29" i="39"/>
  <c r="AM29" i="39"/>
  <c r="O29" i="39"/>
  <c r="M29" i="39"/>
  <c r="F29" i="39"/>
  <c r="B29" i="39"/>
  <c r="N29" i="39" s="1"/>
  <c r="AS28" i="39"/>
  <c r="AN28" i="39"/>
  <c r="AM28" i="39"/>
  <c r="O28" i="39"/>
  <c r="M28" i="39"/>
  <c r="F28" i="39"/>
  <c r="B28" i="39"/>
  <c r="N28" i="39" s="1"/>
  <c r="AS27" i="39"/>
  <c r="AM27" i="39"/>
  <c r="O27" i="39"/>
  <c r="M27" i="39"/>
  <c r="I27" i="39"/>
  <c r="I28" i="39" s="1"/>
  <c r="J28" i="39" s="1"/>
  <c r="AU28" i="39" s="1"/>
  <c r="B27" i="39"/>
  <c r="N27" i="39" s="1"/>
  <c r="AU26" i="39"/>
  <c r="AS26" i="39"/>
  <c r="AN26" i="39"/>
  <c r="AN27" i="39" s="1"/>
  <c r="AM26" i="39"/>
  <c r="O26" i="39"/>
  <c r="M26" i="39"/>
  <c r="J26" i="39"/>
  <c r="I26" i="39"/>
  <c r="F26" i="39"/>
  <c r="E26" i="39"/>
  <c r="E27" i="39" s="1"/>
  <c r="H27" i="39" s="1"/>
  <c r="B26" i="39"/>
  <c r="N26" i="39" s="1"/>
  <c r="AS25" i="39"/>
  <c r="AN25" i="39"/>
  <c r="AL25" i="39"/>
  <c r="AL28" i="39" s="1"/>
  <c r="O25" i="39"/>
  <c r="M25" i="39"/>
  <c r="I25" i="39"/>
  <c r="J25" i="39" s="1"/>
  <c r="AU25" i="39" s="1"/>
  <c r="F25" i="39"/>
  <c r="H25" i="39" s="1"/>
  <c r="B25" i="39"/>
  <c r="N25" i="39" s="1"/>
  <c r="AS24" i="39"/>
  <c r="AN24" i="39"/>
  <c r="AM24" i="39"/>
  <c r="AL24" i="39"/>
  <c r="AL27" i="39" s="1"/>
  <c r="O24" i="39"/>
  <c r="M24" i="39"/>
  <c r="J24" i="39"/>
  <c r="I24" i="39"/>
  <c r="F24" i="39"/>
  <c r="E24" i="39"/>
  <c r="B24" i="39"/>
  <c r="N24" i="39" s="1"/>
  <c r="AU23" i="39"/>
  <c r="AS23" i="39"/>
  <c r="AN23" i="39"/>
  <c r="AM23" i="39"/>
  <c r="AM25" i="39" s="1"/>
  <c r="AL23" i="39"/>
  <c r="AL26" i="39" s="1"/>
  <c r="AL29" i="39" s="1"/>
  <c r="O23" i="39"/>
  <c r="M23" i="39"/>
  <c r="I23" i="39"/>
  <c r="F23" i="39"/>
  <c r="E23" i="39"/>
  <c r="B23" i="39"/>
  <c r="N23" i="39" s="1"/>
  <c r="AW22" i="39"/>
  <c r="AS22" i="39"/>
  <c r="AQ22" i="39"/>
  <c r="O22" i="39"/>
  <c r="N22" i="39"/>
  <c r="M22" i="39"/>
  <c r="J22" i="39"/>
  <c r="AU24" i="39" s="1"/>
  <c r="H22" i="39"/>
  <c r="AX22" i="39" s="1"/>
  <c r="AS20" i="39"/>
  <c r="AM20" i="39"/>
  <c r="AL20" i="39"/>
  <c r="O20" i="39"/>
  <c r="N20" i="39"/>
  <c r="M20" i="39"/>
  <c r="I20" i="39"/>
  <c r="H20" i="39"/>
  <c r="AX20" i="39" s="1"/>
  <c r="B20" i="39"/>
  <c r="AS19" i="39"/>
  <c r="AN19" i="39"/>
  <c r="AM19" i="39"/>
  <c r="AL19" i="39"/>
  <c r="O19" i="39"/>
  <c r="M19" i="39"/>
  <c r="F19" i="39"/>
  <c r="B19" i="39"/>
  <c r="N19" i="39" s="1"/>
  <c r="AS18" i="39"/>
  <c r="AN18" i="39"/>
  <c r="AM18" i="39"/>
  <c r="AL18" i="39"/>
  <c r="O18" i="39"/>
  <c r="M18" i="39"/>
  <c r="F18" i="39"/>
  <c r="B18" i="39"/>
  <c r="N18" i="39" s="1"/>
  <c r="AS17" i="39"/>
  <c r="AM17" i="39"/>
  <c r="AL17" i="39"/>
  <c r="O17" i="39"/>
  <c r="M17" i="39"/>
  <c r="I17" i="39"/>
  <c r="I18" i="39" s="1"/>
  <c r="B17" i="39"/>
  <c r="N17" i="39" s="1"/>
  <c r="AU16" i="39"/>
  <c r="AS16" i="39"/>
  <c r="AN16" i="39"/>
  <c r="AN17" i="39" s="1"/>
  <c r="AM16" i="39"/>
  <c r="AL16" i="39"/>
  <c r="O16" i="39"/>
  <c r="M16" i="39"/>
  <c r="J16" i="39"/>
  <c r="I16" i="39"/>
  <c r="F16" i="39"/>
  <c r="E16" i="39"/>
  <c r="E19" i="39" s="1"/>
  <c r="B16" i="39"/>
  <c r="N16" i="39" s="1"/>
  <c r="AS15" i="39"/>
  <c r="AN15" i="39"/>
  <c r="AL15" i="39"/>
  <c r="O15" i="39"/>
  <c r="M15" i="39"/>
  <c r="I15" i="39"/>
  <c r="J15" i="39" s="1"/>
  <c r="AU15" i="39" s="1"/>
  <c r="F15" i="39"/>
  <c r="H15" i="39" s="1"/>
  <c r="B15" i="39"/>
  <c r="N15" i="39" s="1"/>
  <c r="AS14" i="39"/>
  <c r="AN14" i="39"/>
  <c r="AM14" i="39"/>
  <c r="AL14" i="39"/>
  <c r="O14" i="39"/>
  <c r="M14" i="39"/>
  <c r="J14" i="39"/>
  <c r="I14" i="39"/>
  <c r="F14" i="39"/>
  <c r="E14" i="39"/>
  <c r="B14" i="39"/>
  <c r="N14" i="39" s="1"/>
  <c r="AU13" i="39"/>
  <c r="AS13" i="39"/>
  <c r="AN13" i="39"/>
  <c r="AM13" i="39"/>
  <c r="AM15" i="39" s="1"/>
  <c r="AL13" i="39"/>
  <c r="O13" i="39"/>
  <c r="M13" i="39"/>
  <c r="I13" i="39"/>
  <c r="F13" i="39"/>
  <c r="E13" i="39"/>
  <c r="B13" i="39"/>
  <c r="N13" i="39" s="1"/>
  <c r="AS12" i="39"/>
  <c r="AQ12" i="39"/>
  <c r="O12" i="39"/>
  <c r="N12" i="39"/>
  <c r="M12" i="39"/>
  <c r="J12" i="39"/>
  <c r="H12" i="39"/>
  <c r="AX12" i="39" s="1"/>
  <c r="AS10" i="39"/>
  <c r="AM10" i="39"/>
  <c r="AL10" i="39"/>
  <c r="O10" i="39"/>
  <c r="M10" i="39"/>
  <c r="I10" i="39"/>
  <c r="H10" i="39"/>
  <c r="AW10" i="39" s="1"/>
  <c r="B10" i="39"/>
  <c r="N10" i="39" s="1"/>
  <c r="AS9" i="39"/>
  <c r="AN9" i="39"/>
  <c r="AM9" i="39"/>
  <c r="AL9" i="39"/>
  <c r="O9" i="39"/>
  <c r="M9" i="39"/>
  <c r="F9" i="39"/>
  <c r="B9" i="39"/>
  <c r="N9" i="39" s="1"/>
  <c r="AS8" i="39"/>
  <c r="AN8" i="39"/>
  <c r="AM8" i="39"/>
  <c r="AL8" i="39"/>
  <c r="O8" i="39"/>
  <c r="M8" i="39"/>
  <c r="F8" i="39"/>
  <c r="B8" i="39"/>
  <c r="N8" i="39" s="1"/>
  <c r="AS7" i="39"/>
  <c r="AM7" i="39"/>
  <c r="AL7" i="39"/>
  <c r="O7" i="39"/>
  <c r="M7" i="39"/>
  <c r="I7" i="39"/>
  <c r="J7" i="39" s="1"/>
  <c r="B7" i="39"/>
  <c r="N7" i="39" s="1"/>
  <c r="AU6" i="39"/>
  <c r="AS6" i="39"/>
  <c r="AN6" i="39"/>
  <c r="AN7" i="39" s="1"/>
  <c r="AM6" i="39"/>
  <c r="AL6" i="39"/>
  <c r="O6" i="39"/>
  <c r="M6" i="39"/>
  <c r="J6" i="39"/>
  <c r="I6" i="39"/>
  <c r="F6" i="39"/>
  <c r="E6" i="39"/>
  <c r="E9" i="39" s="1"/>
  <c r="B6" i="39"/>
  <c r="N6" i="39" s="1"/>
  <c r="AS5" i="39"/>
  <c r="AN5" i="39"/>
  <c r="AL5" i="39"/>
  <c r="O5" i="39"/>
  <c r="M5" i="39"/>
  <c r="I5" i="39"/>
  <c r="J5" i="39" s="1"/>
  <c r="AU5" i="39" s="1"/>
  <c r="F5" i="39"/>
  <c r="H5" i="39" s="1"/>
  <c r="AX5" i="39" s="1"/>
  <c r="B5" i="39"/>
  <c r="N5" i="39" s="1"/>
  <c r="AS4" i="39"/>
  <c r="AN4" i="39"/>
  <c r="AM4" i="39"/>
  <c r="AL4" i="39"/>
  <c r="O4" i="39"/>
  <c r="M4" i="39"/>
  <c r="J4" i="39"/>
  <c r="I4" i="39"/>
  <c r="F4" i="39"/>
  <c r="E4" i="39"/>
  <c r="B4" i="39"/>
  <c r="N4" i="39" s="1"/>
  <c r="AU3" i="39"/>
  <c r="AS3" i="39"/>
  <c r="AN3" i="39"/>
  <c r="AM3" i="39"/>
  <c r="AM5" i="39" s="1"/>
  <c r="AL3" i="39"/>
  <c r="O3" i="39"/>
  <c r="M3" i="39"/>
  <c r="I3" i="39"/>
  <c r="F3" i="39"/>
  <c r="E3" i="39"/>
  <c r="B3" i="39"/>
  <c r="N3" i="39" s="1"/>
  <c r="AS2" i="39"/>
  <c r="AQ2" i="39"/>
  <c r="O2" i="39"/>
  <c r="N2" i="39"/>
  <c r="M2" i="39"/>
  <c r="L2" i="39"/>
  <c r="J2" i="39"/>
  <c r="H2" i="39"/>
  <c r="AW2" i="39" s="1"/>
  <c r="O1" i="39"/>
  <c r="N1" i="39"/>
  <c r="M1" i="39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R6" i="45" l="1"/>
  <c r="AT6" i="45" s="1"/>
  <c r="AV6" i="45" s="1"/>
  <c r="AY6" i="45" s="1"/>
  <c r="AQ4" i="39"/>
  <c r="H84" i="39"/>
  <c r="H94" i="39"/>
  <c r="H234" i="39"/>
  <c r="J237" i="39"/>
  <c r="AU237" i="39" s="1"/>
  <c r="AU116" i="45"/>
  <c r="AR3" i="45"/>
  <c r="AT3" i="45" s="1"/>
  <c r="AV3" i="45" s="1"/>
  <c r="AY3" i="45" s="1"/>
  <c r="AT12" i="45"/>
  <c r="AV12" i="45" s="1"/>
  <c r="AY12" i="45" s="1"/>
  <c r="H16" i="2"/>
  <c r="AW16" i="2" s="1"/>
  <c r="H6" i="39"/>
  <c r="H64" i="39"/>
  <c r="AQ114" i="45"/>
  <c r="H128" i="2"/>
  <c r="H14" i="39"/>
  <c r="H36" i="39"/>
  <c r="AQ94" i="39"/>
  <c r="H168" i="39"/>
  <c r="H194" i="39"/>
  <c r="AU126" i="39"/>
  <c r="AV25" i="44"/>
  <c r="AY25" i="44" s="1"/>
  <c r="AT52" i="45"/>
  <c r="AV52" i="45" s="1"/>
  <c r="AY52" i="45" s="1"/>
  <c r="J17" i="39"/>
  <c r="I9" i="39"/>
  <c r="H43" i="39"/>
  <c r="AQ134" i="39"/>
  <c r="AQ194" i="39"/>
  <c r="AW113" i="45"/>
  <c r="AW68" i="45"/>
  <c r="H4" i="39"/>
  <c r="AR42" i="45"/>
  <c r="AT42" i="45" s="1"/>
  <c r="AV42" i="45" s="1"/>
  <c r="AY42" i="45" s="1"/>
  <c r="H33" i="39"/>
  <c r="AX33" i="39" s="1"/>
  <c r="H157" i="39"/>
  <c r="AX157" i="39" s="1"/>
  <c r="AR12" i="45"/>
  <c r="AW103" i="45"/>
  <c r="AV122" i="39"/>
  <c r="AQ215" i="39"/>
  <c r="AW13" i="45"/>
  <c r="AY43" i="45"/>
  <c r="AQ24" i="39"/>
  <c r="AR24" i="39" s="1"/>
  <c r="H77" i="39"/>
  <c r="AQ113" i="39"/>
  <c r="E118" i="39"/>
  <c r="H136" i="39"/>
  <c r="AW136" i="39" s="1"/>
  <c r="AX145" i="39"/>
  <c r="H156" i="39"/>
  <c r="AU216" i="39"/>
  <c r="H227" i="39"/>
  <c r="AX227" i="39" s="1"/>
  <c r="AV16" i="44"/>
  <c r="AY16" i="44" s="1"/>
  <c r="AV26" i="44"/>
  <c r="AY26" i="44" s="1"/>
  <c r="AU168" i="39"/>
  <c r="AU169" i="39"/>
  <c r="AR155" i="2"/>
  <c r="AT155" i="2" s="1"/>
  <c r="AV155" i="2" s="1"/>
  <c r="AY155" i="2" s="1"/>
  <c r="AV21" i="45"/>
  <c r="AY21" i="45" s="1"/>
  <c r="AQ26" i="45"/>
  <c r="AQ224" i="39"/>
  <c r="AR224" i="39" s="1"/>
  <c r="AT224" i="39" s="1"/>
  <c r="AV224" i="39" s="1"/>
  <c r="AQ17" i="39"/>
  <c r="AR17" i="39" s="1"/>
  <c r="AT17" i="39" s="1"/>
  <c r="AV17" i="39" s="1"/>
  <c r="AY17" i="39" s="1"/>
  <c r="E28" i="39"/>
  <c r="H28" i="39" s="1"/>
  <c r="AW28" i="39" s="1"/>
  <c r="H73" i="39"/>
  <c r="AW73" i="39" s="1"/>
  <c r="H93" i="39"/>
  <c r="H113" i="39"/>
  <c r="AW202" i="39"/>
  <c r="AW19" i="44"/>
  <c r="AV113" i="45"/>
  <c r="AY113" i="45" s="1"/>
  <c r="AQ97" i="45"/>
  <c r="H14" i="2"/>
  <c r="AW14" i="2" s="1"/>
  <c r="H3" i="39"/>
  <c r="AQ16" i="39"/>
  <c r="AR16" i="39" s="1"/>
  <c r="AT16" i="39" s="1"/>
  <c r="AV16" i="39" s="1"/>
  <c r="I109" i="39"/>
  <c r="AQ109" i="39" s="1"/>
  <c r="AQ154" i="39"/>
  <c r="AR154" i="39" s="1"/>
  <c r="AT154" i="39" s="1"/>
  <c r="AW225" i="39"/>
  <c r="AQ6" i="39"/>
  <c r="AR6" i="39" s="1"/>
  <c r="AQ45" i="39"/>
  <c r="AU77" i="39"/>
  <c r="AQ93" i="39"/>
  <c r="AM115" i="39"/>
  <c r="AQ115" i="39" s="1"/>
  <c r="AQ163" i="39"/>
  <c r="AQ233" i="39"/>
  <c r="I8" i="39"/>
  <c r="J8" i="39" s="1"/>
  <c r="AU8" i="39" s="1"/>
  <c r="AQ9" i="39"/>
  <c r="AX10" i="39"/>
  <c r="AQ127" i="39"/>
  <c r="AR127" i="39" s="1"/>
  <c r="AT127" i="39" s="1"/>
  <c r="AV127" i="39" s="1"/>
  <c r="AY127" i="39" s="1"/>
  <c r="H169" i="39"/>
  <c r="H226" i="39"/>
  <c r="AX226" i="39" s="1"/>
  <c r="AQ234" i="39"/>
  <c r="AR234" i="39" s="1"/>
  <c r="AW16" i="45"/>
  <c r="AQ76" i="39"/>
  <c r="I99" i="39"/>
  <c r="AW132" i="39"/>
  <c r="AU154" i="39"/>
  <c r="AQ183" i="39"/>
  <c r="AQ184" i="39"/>
  <c r="AR184" i="39" s="1"/>
  <c r="AT184" i="39" s="1"/>
  <c r="AV184" i="39" s="1"/>
  <c r="AY184" i="39" s="1"/>
  <c r="AV122" i="45"/>
  <c r="AY122" i="45" s="1"/>
  <c r="AW43" i="45"/>
  <c r="AR76" i="45"/>
  <c r="AT76" i="45" s="1"/>
  <c r="AV82" i="45"/>
  <c r="AY82" i="45" s="1"/>
  <c r="AW45" i="39"/>
  <c r="AQ114" i="39"/>
  <c r="AT162" i="39"/>
  <c r="H187" i="39"/>
  <c r="H223" i="39"/>
  <c r="AU233" i="39"/>
  <c r="AQ58" i="45"/>
  <c r="AX43" i="45"/>
  <c r="E17" i="39"/>
  <c r="H17" i="39" s="1"/>
  <c r="AX17" i="39" s="1"/>
  <c r="AQ55" i="39"/>
  <c r="AR55" i="39" s="1"/>
  <c r="AT55" i="39" s="1"/>
  <c r="AX97" i="45"/>
  <c r="AQ5" i="39"/>
  <c r="AR5" i="39" s="1"/>
  <c r="AT5" i="39" s="1"/>
  <c r="AV5" i="39" s="1"/>
  <c r="AY5" i="39" s="1"/>
  <c r="H9" i="39"/>
  <c r="AT52" i="39"/>
  <c r="H66" i="39"/>
  <c r="H87" i="39"/>
  <c r="H133" i="39"/>
  <c r="AX133" i="39" s="1"/>
  <c r="H164" i="39"/>
  <c r="AX164" i="39" s="1"/>
  <c r="J166" i="39"/>
  <c r="AU166" i="39" s="1"/>
  <c r="AR39" i="45"/>
  <c r="AT39" i="45"/>
  <c r="AV39" i="45" s="1"/>
  <c r="AY39" i="45" s="1"/>
  <c r="H86" i="39"/>
  <c r="AX86" i="39" s="1"/>
  <c r="H163" i="39"/>
  <c r="H233" i="39"/>
  <c r="AX233" i="39" s="1"/>
  <c r="AR33" i="45"/>
  <c r="AT33" i="45"/>
  <c r="AV33" i="45" s="1"/>
  <c r="AY33" i="45" s="1"/>
  <c r="AR104" i="45"/>
  <c r="AT104" i="45" s="1"/>
  <c r="AV104" i="45" s="1"/>
  <c r="AY104" i="45" s="1"/>
  <c r="AR47" i="45"/>
  <c r="AT47" i="45" s="1"/>
  <c r="AV47" i="45" s="1"/>
  <c r="AY47" i="45" s="1"/>
  <c r="AR58" i="45"/>
  <c r="AT58" i="45" s="1"/>
  <c r="AV58" i="45" s="1"/>
  <c r="AY58" i="45" s="1"/>
  <c r="AR67" i="45"/>
  <c r="AT67" i="45" s="1"/>
  <c r="AV67" i="45" s="1"/>
  <c r="AY67" i="45" s="1"/>
  <c r="AR118" i="45"/>
  <c r="AT118" i="45" s="1"/>
  <c r="AV118" i="45" s="1"/>
  <c r="AY118" i="45" s="1"/>
  <c r="AR126" i="45"/>
  <c r="AT126" i="45" s="1"/>
  <c r="AR86" i="45"/>
  <c r="AT86" i="45" s="1"/>
  <c r="AR54" i="45"/>
  <c r="AT54" i="45"/>
  <c r="AR25" i="45"/>
  <c r="AT25" i="45" s="1"/>
  <c r="AV25" i="45" s="1"/>
  <c r="AY25" i="45" s="1"/>
  <c r="AR44" i="45"/>
  <c r="AT44" i="45" s="1"/>
  <c r="AV44" i="45" s="1"/>
  <c r="AY44" i="45" s="1"/>
  <c r="AR15" i="45"/>
  <c r="AT15" i="45" s="1"/>
  <c r="AR56" i="45"/>
  <c r="AT56" i="45" s="1"/>
  <c r="AV56" i="45" s="1"/>
  <c r="AY56" i="45" s="1"/>
  <c r="AX107" i="45"/>
  <c r="AW107" i="45"/>
  <c r="AR68" i="45"/>
  <c r="AT68" i="45" s="1"/>
  <c r="AR108" i="45"/>
  <c r="AT108" i="45"/>
  <c r="AR84" i="45"/>
  <c r="AT84" i="45" s="1"/>
  <c r="AV84" i="45" s="1"/>
  <c r="AY84" i="45" s="1"/>
  <c r="AR85" i="45"/>
  <c r="AT85" i="45" s="1"/>
  <c r="AR26" i="45"/>
  <c r="AT26" i="45" s="1"/>
  <c r="AW106" i="45"/>
  <c r="AX106" i="45"/>
  <c r="AY72" i="45"/>
  <c r="AX72" i="45"/>
  <c r="AW72" i="45"/>
  <c r="J107" i="45"/>
  <c r="AU107" i="45" s="1"/>
  <c r="AQ107" i="45"/>
  <c r="AR117" i="45"/>
  <c r="AT117" i="45" s="1"/>
  <c r="AV117" i="45" s="1"/>
  <c r="AY117" i="45" s="1"/>
  <c r="AR45" i="45"/>
  <c r="AT45" i="45" s="1"/>
  <c r="AV45" i="45" s="1"/>
  <c r="AY45" i="45" s="1"/>
  <c r="AU16" i="45"/>
  <c r="AU15" i="45"/>
  <c r="AX67" i="45"/>
  <c r="AW67" i="45"/>
  <c r="J66" i="45"/>
  <c r="AQ66" i="45"/>
  <c r="AR46" i="45"/>
  <c r="AT46" i="45" s="1"/>
  <c r="AV46" i="45" s="1"/>
  <c r="AY46" i="45" s="1"/>
  <c r="AR74" i="45"/>
  <c r="AT74" i="45" s="1"/>
  <c r="AV74" i="45" s="1"/>
  <c r="AY74" i="45" s="1"/>
  <c r="AQ106" i="45"/>
  <c r="J106" i="45"/>
  <c r="AR35" i="45"/>
  <c r="AT35" i="45" s="1"/>
  <c r="AV35" i="45" s="1"/>
  <c r="AY35" i="45" s="1"/>
  <c r="AR28" i="45"/>
  <c r="AT28" i="45" s="1"/>
  <c r="AR105" i="45"/>
  <c r="AT105" i="45" s="1"/>
  <c r="AV105" i="45" s="1"/>
  <c r="AY105" i="45" s="1"/>
  <c r="AR37" i="45"/>
  <c r="AT37" i="45"/>
  <c r="AV37" i="45" s="1"/>
  <c r="AY37" i="45" s="1"/>
  <c r="AR22" i="45"/>
  <c r="AT22" i="45" s="1"/>
  <c r="AV22" i="45" s="1"/>
  <c r="AY22" i="45" s="1"/>
  <c r="AX116" i="45"/>
  <c r="AW116" i="45"/>
  <c r="AU135" i="45"/>
  <c r="AU136" i="45"/>
  <c r="AV136" i="45" s="1"/>
  <c r="AY136" i="45" s="1"/>
  <c r="AR32" i="45"/>
  <c r="AT32" i="45" s="1"/>
  <c r="AV32" i="45" s="1"/>
  <c r="AY32" i="45" s="1"/>
  <c r="AR64" i="45"/>
  <c r="AT64" i="45" s="1"/>
  <c r="AV64" i="45" s="1"/>
  <c r="AY64" i="45" s="1"/>
  <c r="AW115" i="45"/>
  <c r="AX115" i="45"/>
  <c r="AV102" i="45"/>
  <c r="AY102" i="45" s="1"/>
  <c r="AR57" i="45"/>
  <c r="AT57" i="45" s="1"/>
  <c r="AV57" i="45" s="1"/>
  <c r="AY57" i="45" s="1"/>
  <c r="AQ34" i="45"/>
  <c r="AW55" i="45"/>
  <c r="AX55" i="45"/>
  <c r="AR24" i="45"/>
  <c r="AT24" i="45" s="1"/>
  <c r="AV24" i="45" s="1"/>
  <c r="AY24" i="45" s="1"/>
  <c r="AR96" i="45"/>
  <c r="AT96" i="45" s="1"/>
  <c r="AV96" i="45" s="1"/>
  <c r="AY96" i="45" s="1"/>
  <c r="AX25" i="45"/>
  <c r="AW25" i="45"/>
  <c r="AR94" i="45"/>
  <c r="AT94" i="45" s="1"/>
  <c r="AV94" i="45" s="1"/>
  <c r="AY94" i="45" s="1"/>
  <c r="AX108" i="45"/>
  <c r="AW108" i="45"/>
  <c r="AR116" i="45"/>
  <c r="AT116" i="45" s="1"/>
  <c r="AV116" i="45" s="1"/>
  <c r="AY116" i="45" s="1"/>
  <c r="AR2" i="45"/>
  <c r="AT2" i="45" s="1"/>
  <c r="AV2" i="45" s="1"/>
  <c r="AY2" i="45" s="1"/>
  <c r="AU125" i="45"/>
  <c r="AU126" i="45"/>
  <c r="AR135" i="45"/>
  <c r="AT135" i="45" s="1"/>
  <c r="AW65" i="45"/>
  <c r="AX65" i="45"/>
  <c r="AV54" i="45"/>
  <c r="AY54" i="45" s="1"/>
  <c r="AX26" i="45"/>
  <c r="AW26" i="45"/>
  <c r="AX58" i="45"/>
  <c r="AW58" i="45"/>
  <c r="AT16" i="45"/>
  <c r="AR16" i="45"/>
  <c r="AV23" i="45"/>
  <c r="AY23" i="45" s="1"/>
  <c r="AR14" i="45"/>
  <c r="AT14" i="45" s="1"/>
  <c r="AV14" i="45" s="1"/>
  <c r="AY14" i="45" s="1"/>
  <c r="AR4" i="45"/>
  <c r="AT4" i="45" s="1"/>
  <c r="AV4" i="45" s="1"/>
  <c r="AY4" i="45" s="1"/>
  <c r="AR115" i="45"/>
  <c r="AT115" i="45" s="1"/>
  <c r="AV115" i="45" s="1"/>
  <c r="AY115" i="45" s="1"/>
  <c r="AX56" i="45"/>
  <c r="AW56" i="45"/>
  <c r="AV29" i="45"/>
  <c r="AY29" i="45" s="1"/>
  <c r="AR95" i="45"/>
  <c r="AT95" i="45" s="1"/>
  <c r="AV95" i="45" s="1"/>
  <c r="AY95" i="45" s="1"/>
  <c r="AW3" i="45"/>
  <c r="AX3" i="45"/>
  <c r="AX57" i="45"/>
  <c r="AW57" i="45"/>
  <c r="AR5" i="45"/>
  <c r="AT5" i="45" s="1"/>
  <c r="AV5" i="45" s="1"/>
  <c r="AY5" i="45" s="1"/>
  <c r="AR36" i="45"/>
  <c r="AT36" i="45" s="1"/>
  <c r="AV36" i="45" s="1"/>
  <c r="AY36" i="45" s="1"/>
  <c r="AR97" i="45"/>
  <c r="AT97" i="45" s="1"/>
  <c r="AV97" i="45" s="1"/>
  <c r="AY97" i="45" s="1"/>
  <c r="AW36" i="45"/>
  <c r="AX36" i="45"/>
  <c r="AX45" i="45"/>
  <c r="AW45" i="45"/>
  <c r="AR13" i="45"/>
  <c r="AT13" i="45" s="1"/>
  <c r="AV13" i="45" s="1"/>
  <c r="AY13" i="45" s="1"/>
  <c r="AR125" i="45"/>
  <c r="AT125" i="45" s="1"/>
  <c r="AR124" i="45"/>
  <c r="AT124" i="45" s="1"/>
  <c r="AV124" i="45" s="1"/>
  <c r="AY124" i="45" s="1"/>
  <c r="AR98" i="45"/>
  <c r="AT98" i="45" s="1"/>
  <c r="AV98" i="45" s="1"/>
  <c r="AY98" i="45" s="1"/>
  <c r="AR114" i="45"/>
  <c r="AT114" i="45" s="1"/>
  <c r="AV114" i="45" s="1"/>
  <c r="AY114" i="45" s="1"/>
  <c r="AW32" i="45"/>
  <c r="AX32" i="45"/>
  <c r="AX46" i="45"/>
  <c r="AW46" i="45"/>
  <c r="AU26" i="45"/>
  <c r="AU28" i="45"/>
  <c r="AR38" i="45"/>
  <c r="AT38" i="45" s="1"/>
  <c r="AV38" i="45" s="1"/>
  <c r="AY38" i="45" s="1"/>
  <c r="AR55" i="45"/>
  <c r="AT55" i="45" s="1"/>
  <c r="AV55" i="45" s="1"/>
  <c r="AY55" i="45" s="1"/>
  <c r="AR109" i="45"/>
  <c r="AT109" i="45" s="1"/>
  <c r="AV109" i="45" s="1"/>
  <c r="AY109" i="45" s="1"/>
  <c r="AU76" i="45"/>
  <c r="AU75" i="45"/>
  <c r="AV75" i="45" s="1"/>
  <c r="AY75" i="45" s="1"/>
  <c r="AW48" i="45"/>
  <c r="AX48" i="45"/>
  <c r="AR65" i="45"/>
  <c r="AT65" i="45" s="1"/>
  <c r="AV65" i="45" s="1"/>
  <c r="AY65" i="45" s="1"/>
  <c r="AR92" i="45"/>
  <c r="AT92" i="45" s="1"/>
  <c r="AV92" i="45" s="1"/>
  <c r="AY92" i="45" s="1"/>
  <c r="AV83" i="45"/>
  <c r="AY83" i="45" s="1"/>
  <c r="AR48" i="45"/>
  <c r="AT48" i="45" s="1"/>
  <c r="AV48" i="45" s="1"/>
  <c r="AY48" i="45" s="1"/>
  <c r="AX105" i="45"/>
  <c r="AW105" i="45"/>
  <c r="AV73" i="45"/>
  <c r="AY73" i="45" s="1"/>
  <c r="AU86" i="45"/>
  <c r="AU85" i="45"/>
  <c r="AQ27" i="45"/>
  <c r="AV17" i="44"/>
  <c r="AY17" i="44" s="1"/>
  <c r="AR15" i="44"/>
  <c r="AT15" i="44" s="1"/>
  <c r="AV15" i="44" s="1"/>
  <c r="AY15" i="44" s="1"/>
  <c r="AV18" i="44"/>
  <c r="AY18" i="44" s="1"/>
  <c r="AW21" i="44"/>
  <c r="AX21" i="44"/>
  <c r="AX36" i="44"/>
  <c r="AW36" i="44"/>
  <c r="AU29" i="44"/>
  <c r="AU28" i="44"/>
  <c r="AQ20" i="44"/>
  <c r="AV37" i="44"/>
  <c r="AY37" i="44" s="1"/>
  <c r="AR28" i="44"/>
  <c r="AT28" i="44" s="1"/>
  <c r="AV36" i="44"/>
  <c r="AY36" i="44" s="1"/>
  <c r="AW37" i="44"/>
  <c r="AX37" i="44"/>
  <c r="AV35" i="44"/>
  <c r="AY35" i="44" s="1"/>
  <c r="AR21" i="44"/>
  <c r="AT21" i="44" s="1"/>
  <c r="AR29" i="44"/>
  <c r="AT29" i="44" s="1"/>
  <c r="AX18" i="44"/>
  <c r="AW18" i="44"/>
  <c r="AQ19" i="44"/>
  <c r="J19" i="44"/>
  <c r="AV157" i="2"/>
  <c r="AY157" i="2"/>
  <c r="AX157" i="2"/>
  <c r="AW157" i="2"/>
  <c r="AV154" i="2"/>
  <c r="AY154" i="2" s="1"/>
  <c r="AX155" i="2"/>
  <c r="AW155" i="2"/>
  <c r="AV153" i="2"/>
  <c r="AY153" i="2" s="1"/>
  <c r="AW153" i="2"/>
  <c r="AX153" i="2"/>
  <c r="AW12" i="2"/>
  <c r="AW4" i="39"/>
  <c r="AX4" i="39"/>
  <c r="J20" i="39"/>
  <c r="AU20" i="39" s="1"/>
  <c r="AU12" i="39"/>
  <c r="AX82" i="39"/>
  <c r="AW82" i="39"/>
  <c r="H103" i="39"/>
  <c r="F104" i="39"/>
  <c r="AQ14" i="39"/>
  <c r="AR14" i="39" s="1"/>
  <c r="AT14" i="39" s="1"/>
  <c r="AR42" i="39"/>
  <c r="AT42" i="39" s="1"/>
  <c r="AV42" i="39" s="1"/>
  <c r="AY42" i="39" s="1"/>
  <c r="AX76" i="39"/>
  <c r="AQ144" i="39"/>
  <c r="AR144" i="39" s="1"/>
  <c r="AW102" i="39"/>
  <c r="AX102" i="39"/>
  <c r="E107" i="39"/>
  <c r="E108" i="39"/>
  <c r="E109" i="39"/>
  <c r="H115" i="39"/>
  <c r="AW115" i="39" s="1"/>
  <c r="F116" i="39"/>
  <c r="AU17" i="39"/>
  <c r="J19" i="39"/>
  <c r="AU19" i="39"/>
  <c r="J35" i="39"/>
  <c r="AU35" i="39" s="1"/>
  <c r="AQ35" i="39"/>
  <c r="AW25" i="39"/>
  <c r="AX25" i="39"/>
  <c r="AL206" i="39"/>
  <c r="AQ203" i="39"/>
  <c r="H24" i="39"/>
  <c r="AQ133" i="39"/>
  <c r="AR133" i="39" s="1"/>
  <c r="H13" i="39"/>
  <c r="AX13" i="39" s="1"/>
  <c r="AU4" i="39"/>
  <c r="J10" i="39"/>
  <c r="AU10" i="39" s="1"/>
  <c r="AU2" i="39"/>
  <c r="AU165" i="39"/>
  <c r="J167" i="39"/>
  <c r="AU167" i="39" s="1"/>
  <c r="AU163" i="39"/>
  <c r="J127" i="2"/>
  <c r="AU127" i="2" s="1"/>
  <c r="I128" i="2"/>
  <c r="J128" i="2" s="1"/>
  <c r="AU128" i="2" s="1"/>
  <c r="I129" i="2"/>
  <c r="AW113" i="39"/>
  <c r="AX113" i="39"/>
  <c r="AU197" i="39"/>
  <c r="AU196" i="39"/>
  <c r="AQ127" i="2"/>
  <c r="AQ123" i="39"/>
  <c r="AR123" i="39" s="1"/>
  <c r="AQ167" i="39"/>
  <c r="AQ60" i="39"/>
  <c r="H63" i="39"/>
  <c r="H67" i="39"/>
  <c r="H144" i="39"/>
  <c r="H173" i="39"/>
  <c r="AX173" i="39" s="1"/>
  <c r="H177" i="39"/>
  <c r="AW177" i="39" s="1"/>
  <c r="H206" i="39"/>
  <c r="AX206" i="39" s="1"/>
  <c r="H207" i="39"/>
  <c r="AW207" i="39" s="1"/>
  <c r="AQ214" i="39"/>
  <c r="AR214" i="39" s="1"/>
  <c r="AW222" i="39"/>
  <c r="AQ227" i="39"/>
  <c r="AU232" i="39"/>
  <c r="AQ235" i="39"/>
  <c r="AR235" i="39" s="1"/>
  <c r="AQ236" i="39"/>
  <c r="AR236" i="39" s="1"/>
  <c r="AQ126" i="2"/>
  <c r="AR126" i="2" s="1"/>
  <c r="AT126" i="2" s="1"/>
  <c r="AV126" i="2" s="1"/>
  <c r="H13" i="2"/>
  <c r="AX13" i="2" s="1"/>
  <c r="AQ15" i="39"/>
  <c r="AR15" i="39" s="1"/>
  <c r="AQ25" i="39"/>
  <c r="AR25" i="39" s="1"/>
  <c r="AT25" i="39" s="1"/>
  <c r="AV25" i="39" s="1"/>
  <c r="AY25" i="39" s="1"/>
  <c r="AQ77" i="39"/>
  <c r="AR77" i="39" s="1"/>
  <c r="AT77" i="39" s="1"/>
  <c r="AV77" i="39" s="1"/>
  <c r="AY77" i="39" s="1"/>
  <c r="AQ75" i="39"/>
  <c r="AR75" i="39" s="1"/>
  <c r="AT75" i="39" s="1"/>
  <c r="AV75" i="39" s="1"/>
  <c r="AY75" i="39" s="1"/>
  <c r="AT102" i="39"/>
  <c r="H114" i="39"/>
  <c r="AX114" i="39" s="1"/>
  <c r="H134" i="39"/>
  <c r="H146" i="39"/>
  <c r="AW146" i="39" s="1"/>
  <c r="H176" i="39"/>
  <c r="AT182" i="39"/>
  <c r="AQ197" i="39"/>
  <c r="AT212" i="39"/>
  <c r="AQ238" i="39"/>
  <c r="AQ14" i="2"/>
  <c r="AR14" i="2" s="1"/>
  <c r="AT14" i="2" s="1"/>
  <c r="AV14" i="2" s="1"/>
  <c r="AY14" i="2" s="1"/>
  <c r="AQ44" i="39"/>
  <c r="AQ63" i="39"/>
  <c r="AQ7" i="39"/>
  <c r="AQ10" i="39"/>
  <c r="AR10" i="39" s="1"/>
  <c r="AT10" i="39" s="1"/>
  <c r="AW12" i="39"/>
  <c r="I19" i="39"/>
  <c r="AQ19" i="39" s="1"/>
  <c r="AQ23" i="39"/>
  <c r="AQ27" i="39"/>
  <c r="AR27" i="39" s="1"/>
  <c r="E29" i="39"/>
  <c r="H29" i="39" s="1"/>
  <c r="AX29" i="39" s="1"/>
  <c r="H57" i="39"/>
  <c r="E119" i="39"/>
  <c r="AQ120" i="39"/>
  <c r="AT152" i="39"/>
  <c r="AV152" i="39" s="1"/>
  <c r="AY152" i="39" s="1"/>
  <c r="AV172" i="39"/>
  <c r="AY172" i="39" s="1"/>
  <c r="AQ185" i="39"/>
  <c r="AQ187" i="39"/>
  <c r="AR187" i="39" s="1"/>
  <c r="AW196" i="39"/>
  <c r="H203" i="39"/>
  <c r="H204" i="39"/>
  <c r="H224" i="39"/>
  <c r="AX224" i="39" s="1"/>
  <c r="AX2" i="39"/>
  <c r="AQ26" i="39"/>
  <c r="AR26" i="39" s="1"/>
  <c r="AT26" i="39" s="1"/>
  <c r="AV26" i="39" s="1"/>
  <c r="H37" i="39"/>
  <c r="AW37" i="39" s="1"/>
  <c r="AU102" i="39"/>
  <c r="AV102" i="39" s="1"/>
  <c r="AY102" i="39" s="1"/>
  <c r="AQ104" i="39"/>
  <c r="AR104" i="39" s="1"/>
  <c r="AT104" i="39" s="1"/>
  <c r="AV104" i="39" s="1"/>
  <c r="H124" i="39"/>
  <c r="AW124" i="39" s="1"/>
  <c r="H126" i="39"/>
  <c r="AQ156" i="39"/>
  <c r="H167" i="39"/>
  <c r="AX167" i="39" s="1"/>
  <c r="AQ168" i="39"/>
  <c r="AR168" i="39" s="1"/>
  <c r="H183" i="39"/>
  <c r="AW183" i="39" s="1"/>
  <c r="AW215" i="39"/>
  <c r="AW236" i="39"/>
  <c r="H19" i="39"/>
  <c r="AX19" i="39" s="1"/>
  <c r="E18" i="39"/>
  <c r="H18" i="39" s="1"/>
  <c r="AQ30" i="39"/>
  <c r="AR30" i="39" s="1"/>
  <c r="AT92" i="39"/>
  <c r="AV92" i="39" s="1"/>
  <c r="AY92" i="39" s="1"/>
  <c r="H165" i="39"/>
  <c r="AW165" i="39" s="1"/>
  <c r="AQ169" i="39"/>
  <c r="AR169" i="39" s="1"/>
  <c r="AT169" i="39" s="1"/>
  <c r="AV169" i="39" s="1"/>
  <c r="AY169" i="39" s="1"/>
  <c r="AQ186" i="39"/>
  <c r="H213" i="39"/>
  <c r="H238" i="39"/>
  <c r="AX238" i="39" s="1"/>
  <c r="AQ13" i="2"/>
  <c r="H17" i="2"/>
  <c r="AX17" i="2" s="1"/>
  <c r="AQ20" i="39"/>
  <c r="AR20" i="39" s="1"/>
  <c r="AT20" i="39" s="1"/>
  <c r="AV20" i="39" s="1"/>
  <c r="AY20" i="39" s="1"/>
  <c r="H23" i="39"/>
  <c r="AW23" i="39" s="1"/>
  <c r="AT24" i="39"/>
  <c r="AV24" i="39" s="1"/>
  <c r="AY24" i="39" s="1"/>
  <c r="AQ33" i="39"/>
  <c r="AR33" i="39" s="1"/>
  <c r="AT33" i="39" s="1"/>
  <c r="AV33" i="39" s="1"/>
  <c r="AY33" i="39" s="1"/>
  <c r="H53" i="39"/>
  <c r="AW53" i="39" s="1"/>
  <c r="H54" i="39"/>
  <c r="AX54" i="39" s="1"/>
  <c r="E58" i="39"/>
  <c r="H58" i="39" s="1"/>
  <c r="AQ65" i="39"/>
  <c r="AR65" i="39" s="1"/>
  <c r="AT65" i="39" s="1"/>
  <c r="AV65" i="39" s="1"/>
  <c r="AY65" i="39" s="1"/>
  <c r="AQ110" i="39"/>
  <c r="AR110" i="39" s="1"/>
  <c r="AT112" i="39"/>
  <c r="AQ147" i="39"/>
  <c r="AT153" i="39"/>
  <c r="AV153" i="39" s="1"/>
  <c r="AY153" i="39" s="1"/>
  <c r="AQ173" i="39"/>
  <c r="AR173" i="39" s="1"/>
  <c r="AQ174" i="39"/>
  <c r="AR174" i="39" s="1"/>
  <c r="AT174" i="39" s="1"/>
  <c r="AV174" i="39" s="1"/>
  <c r="AQ176" i="39"/>
  <c r="AR176" i="39" s="1"/>
  <c r="AT176" i="39" s="1"/>
  <c r="AV176" i="39" s="1"/>
  <c r="AY176" i="39" s="1"/>
  <c r="AQ195" i="39"/>
  <c r="AR195" i="39" s="1"/>
  <c r="AT195" i="39" s="1"/>
  <c r="AV195" i="39" s="1"/>
  <c r="AY195" i="39" s="1"/>
  <c r="AQ196" i="39"/>
  <c r="AR196" i="39" s="1"/>
  <c r="AT196" i="39" s="1"/>
  <c r="AQ205" i="39"/>
  <c r="AR205" i="39" s="1"/>
  <c r="AT205" i="39" s="1"/>
  <c r="AV205" i="39" s="1"/>
  <c r="AY205" i="39" s="1"/>
  <c r="H217" i="39"/>
  <c r="H237" i="39"/>
  <c r="AX237" i="39" s="1"/>
  <c r="AQ3" i="39"/>
  <c r="E7" i="39"/>
  <c r="H7" i="39" s="1"/>
  <c r="E8" i="39"/>
  <c r="H8" i="39" s="1"/>
  <c r="AW20" i="39"/>
  <c r="AQ53" i="39"/>
  <c r="AR53" i="39" s="1"/>
  <c r="AT53" i="39" s="1"/>
  <c r="AV53" i="39" s="1"/>
  <c r="AQ54" i="39"/>
  <c r="AQ83" i="39"/>
  <c r="AR83" i="39" s="1"/>
  <c r="AT83" i="39" s="1"/>
  <c r="AV83" i="39" s="1"/>
  <c r="AY83" i="39" s="1"/>
  <c r="AQ84" i="39"/>
  <c r="AR84" i="39" s="1"/>
  <c r="AQ85" i="39"/>
  <c r="AR85" i="39" s="1"/>
  <c r="AT85" i="39" s="1"/>
  <c r="AV85" i="39" s="1"/>
  <c r="AY85" i="39" s="1"/>
  <c r="AQ103" i="39"/>
  <c r="AQ175" i="39"/>
  <c r="AR175" i="39" s="1"/>
  <c r="AV182" i="39"/>
  <c r="AY182" i="39" s="1"/>
  <c r="H26" i="39"/>
  <c r="H47" i="39"/>
  <c r="AW47" i="39" s="1"/>
  <c r="AU66" i="39"/>
  <c r="AQ74" i="39"/>
  <c r="AR74" i="39" s="1"/>
  <c r="AX143" i="39"/>
  <c r="AW205" i="39"/>
  <c r="AQ223" i="39"/>
  <c r="AR232" i="39"/>
  <c r="AT232" i="39" s="1"/>
  <c r="AQ239" i="39"/>
  <c r="AR239" i="39" s="1"/>
  <c r="AT239" i="39" s="1"/>
  <c r="AX6" i="39"/>
  <c r="AW6" i="39"/>
  <c r="AR76" i="39"/>
  <c r="AT76" i="39" s="1"/>
  <c r="AV76" i="39" s="1"/>
  <c r="AY76" i="39" s="1"/>
  <c r="AR7" i="39"/>
  <c r="AT7" i="39" s="1"/>
  <c r="AX36" i="39"/>
  <c r="AW36" i="39"/>
  <c r="AX84" i="39"/>
  <c r="AW84" i="39"/>
  <c r="AW86" i="39"/>
  <c r="AR115" i="39"/>
  <c r="AT115" i="39" s="1"/>
  <c r="AX3" i="39"/>
  <c r="AW3" i="39"/>
  <c r="AX23" i="39"/>
  <c r="AX83" i="39"/>
  <c r="AR3" i="39"/>
  <c r="AT3" i="39" s="1"/>
  <c r="AV3" i="39" s="1"/>
  <c r="AY3" i="39" s="1"/>
  <c r="AQ8" i="39"/>
  <c r="AQ37" i="39"/>
  <c r="AR114" i="39"/>
  <c r="AT114" i="39" s="1"/>
  <c r="AV114" i="39" s="1"/>
  <c r="AR134" i="39"/>
  <c r="AT134" i="39" s="1"/>
  <c r="AV134" i="39" s="1"/>
  <c r="AY134" i="39" s="1"/>
  <c r="AX194" i="39"/>
  <c r="AW194" i="39"/>
  <c r="AR9" i="39"/>
  <c r="AT9" i="39" s="1"/>
  <c r="AT15" i="39"/>
  <c r="AV15" i="39" s="1"/>
  <c r="AY15" i="39" s="1"/>
  <c r="AL109" i="39"/>
  <c r="AQ106" i="39"/>
  <c r="AX24" i="39"/>
  <c r="AW24" i="39"/>
  <c r="AX156" i="39"/>
  <c r="AW156" i="39"/>
  <c r="AR64" i="39"/>
  <c r="AT64" i="39" s="1"/>
  <c r="AV64" i="39" s="1"/>
  <c r="AY64" i="39" s="1"/>
  <c r="AW77" i="39"/>
  <c r="AX77" i="39"/>
  <c r="AR94" i="39"/>
  <c r="AT94" i="39" s="1"/>
  <c r="AV94" i="39" s="1"/>
  <c r="AY94" i="39" s="1"/>
  <c r="AQ34" i="39"/>
  <c r="AR45" i="39"/>
  <c r="AT45" i="39" s="1"/>
  <c r="AV45" i="39" s="1"/>
  <c r="AY45" i="39" s="1"/>
  <c r="AQ47" i="39"/>
  <c r="AR60" i="39"/>
  <c r="AT60" i="39" s="1"/>
  <c r="AV60" i="39" s="1"/>
  <c r="AY60" i="39" s="1"/>
  <c r="AX63" i="39"/>
  <c r="AW63" i="39"/>
  <c r="AU22" i="39"/>
  <c r="J30" i="39"/>
  <c r="AU30" i="39" s="1"/>
  <c r="AT32" i="39"/>
  <c r="AV32" i="39" s="1"/>
  <c r="AY32" i="39" s="1"/>
  <c r="AR2" i="39"/>
  <c r="AT2" i="39" s="1"/>
  <c r="AX8" i="39"/>
  <c r="AW8" i="39"/>
  <c r="AX9" i="39"/>
  <c r="AW9" i="39"/>
  <c r="AX14" i="39"/>
  <c r="AW14" i="39"/>
  <c r="AQ36" i="39"/>
  <c r="AQ43" i="39"/>
  <c r="AW57" i="39"/>
  <c r="AX57" i="39"/>
  <c r="E99" i="39"/>
  <c r="E97" i="39"/>
  <c r="E98" i="39"/>
  <c r="AQ99" i="39"/>
  <c r="AW155" i="39"/>
  <c r="AX155" i="39"/>
  <c r="AU7" i="39"/>
  <c r="J9" i="39"/>
  <c r="AU9" i="39"/>
  <c r="AX15" i="39"/>
  <c r="AW15" i="39"/>
  <c r="AR19" i="39"/>
  <c r="AT19" i="39" s="1"/>
  <c r="AV19" i="39" s="1"/>
  <c r="AY19" i="39" s="1"/>
  <c r="AX26" i="39"/>
  <c r="AW26" i="39"/>
  <c r="AX27" i="39"/>
  <c r="AW27" i="39"/>
  <c r="AR35" i="39"/>
  <c r="AT35" i="39" s="1"/>
  <c r="AV35" i="39" s="1"/>
  <c r="AY35" i="39" s="1"/>
  <c r="AQ46" i="39"/>
  <c r="AV52" i="39"/>
  <c r="AY52" i="39" s="1"/>
  <c r="AQ56" i="39"/>
  <c r="AR63" i="39"/>
  <c r="AW66" i="39"/>
  <c r="AX66" i="39"/>
  <c r="J155" i="39"/>
  <c r="AU155" i="39" s="1"/>
  <c r="J156" i="39"/>
  <c r="AR4" i="39"/>
  <c r="AT4" i="39" s="1"/>
  <c r="AX18" i="39"/>
  <c r="AW18" i="39"/>
  <c r="AQ28" i="39"/>
  <c r="J57" i="39"/>
  <c r="AQ57" i="39"/>
  <c r="AX135" i="39"/>
  <c r="AW135" i="39"/>
  <c r="AX53" i="39"/>
  <c r="AR72" i="39"/>
  <c r="AT72" i="39" s="1"/>
  <c r="AV72" i="39" s="1"/>
  <c r="AY72" i="39" s="1"/>
  <c r="AR93" i="39"/>
  <c r="AT93" i="39" s="1"/>
  <c r="AV93" i="39" s="1"/>
  <c r="AQ18" i="39"/>
  <c r="J18" i="39"/>
  <c r="AU18" i="39" s="1"/>
  <c r="AR23" i="39"/>
  <c r="AT23" i="39" s="1"/>
  <c r="AV23" i="39" s="1"/>
  <c r="AY23" i="39" s="1"/>
  <c r="AX60" i="39"/>
  <c r="AW60" i="39"/>
  <c r="AW83" i="39"/>
  <c r="AW125" i="39"/>
  <c r="AX35" i="39"/>
  <c r="AW35" i="39"/>
  <c r="AX44" i="39"/>
  <c r="AW44" i="39"/>
  <c r="AX46" i="39"/>
  <c r="AW46" i="39"/>
  <c r="AX47" i="39"/>
  <c r="AR54" i="39"/>
  <c r="AT54" i="39" s="1"/>
  <c r="AV54" i="39" s="1"/>
  <c r="AW58" i="39"/>
  <c r="AX58" i="39"/>
  <c r="AX87" i="39"/>
  <c r="AW87" i="39"/>
  <c r="AX42" i="39"/>
  <c r="AX74" i="39"/>
  <c r="AW74" i="39"/>
  <c r="AR87" i="39"/>
  <c r="AT87" i="39" s="1"/>
  <c r="AQ96" i="39"/>
  <c r="AX126" i="39"/>
  <c r="AW126" i="39"/>
  <c r="J225" i="39"/>
  <c r="AU225" i="39" s="1"/>
  <c r="AQ225" i="39"/>
  <c r="J27" i="39"/>
  <c r="AW52" i="39"/>
  <c r="H56" i="39"/>
  <c r="I58" i="39"/>
  <c r="J58" i="39" s="1"/>
  <c r="AU58" i="39" s="1"/>
  <c r="AQ95" i="39"/>
  <c r="J105" i="39"/>
  <c r="AU105" i="39" s="1"/>
  <c r="AQ13" i="39"/>
  <c r="AW30" i="39"/>
  <c r="AX52" i="39"/>
  <c r="AV62" i="39"/>
  <c r="AY62" i="39" s="1"/>
  <c r="AW64" i="39"/>
  <c r="AW67" i="39"/>
  <c r="AR82" i="39"/>
  <c r="AT82" i="39" s="1"/>
  <c r="AV82" i="39" s="1"/>
  <c r="AY82" i="39" s="1"/>
  <c r="AW94" i="39"/>
  <c r="AT144" i="39"/>
  <c r="AR163" i="39"/>
  <c r="AT163" i="39" s="1"/>
  <c r="AV163" i="39" s="1"/>
  <c r="AY163" i="39" s="1"/>
  <c r="AR167" i="39"/>
  <c r="AT167" i="39" s="1"/>
  <c r="AV167" i="39" s="1"/>
  <c r="AY167" i="39" s="1"/>
  <c r="AU14" i="39"/>
  <c r="AR22" i="39"/>
  <c r="AT22" i="39" s="1"/>
  <c r="AX30" i="39"/>
  <c r="E59" i="39"/>
  <c r="H59" i="39" s="1"/>
  <c r="AX62" i="39"/>
  <c r="AX64" i="39"/>
  <c r="AX67" i="39"/>
  <c r="AQ73" i="39"/>
  <c r="AL86" i="39"/>
  <c r="AQ86" i="39" s="1"/>
  <c r="AU87" i="39"/>
  <c r="AX94" i="39"/>
  <c r="AQ108" i="39"/>
  <c r="AQ118" i="39"/>
  <c r="AT123" i="39"/>
  <c r="AV123" i="39" s="1"/>
  <c r="AW133" i="39"/>
  <c r="AX144" i="39"/>
  <c r="AW144" i="39"/>
  <c r="AQ155" i="39"/>
  <c r="AR203" i="39"/>
  <c r="AT203" i="39" s="1"/>
  <c r="AV203" i="39" s="1"/>
  <c r="AY203" i="39" s="1"/>
  <c r="AT62" i="39"/>
  <c r="AW238" i="39"/>
  <c r="AW32" i="39"/>
  <c r="AU46" i="39"/>
  <c r="AQ67" i="39"/>
  <c r="AT110" i="39"/>
  <c r="AV110" i="39" s="1"/>
  <c r="AQ116" i="39"/>
  <c r="AX127" i="39"/>
  <c r="AW127" i="39"/>
  <c r="AR147" i="39"/>
  <c r="AT147" i="39" s="1"/>
  <c r="AW5" i="39"/>
  <c r="H55" i="39"/>
  <c r="I59" i="39"/>
  <c r="AQ59" i="39" s="1"/>
  <c r="AQ66" i="39"/>
  <c r="AX72" i="39"/>
  <c r="AW85" i="39"/>
  <c r="F95" i="39"/>
  <c r="AR156" i="39"/>
  <c r="AX168" i="39"/>
  <c r="AW168" i="39"/>
  <c r="AX172" i="39"/>
  <c r="AW172" i="39"/>
  <c r="AR197" i="39"/>
  <c r="AT197" i="39" s="1"/>
  <c r="AR227" i="39"/>
  <c r="AT227" i="39" s="1"/>
  <c r="AR233" i="39"/>
  <c r="AT233" i="39" s="1"/>
  <c r="AV233" i="39" s="1"/>
  <c r="I29" i="39"/>
  <c r="AQ29" i="39" s="1"/>
  <c r="AQ58" i="39"/>
  <c r="AX65" i="39"/>
  <c r="I117" i="39"/>
  <c r="J117" i="39" s="1"/>
  <c r="J115" i="39"/>
  <c r="AU115" i="39" s="1"/>
  <c r="I119" i="39"/>
  <c r="AQ119" i="39" s="1"/>
  <c r="AY122" i="39"/>
  <c r="AW122" i="39"/>
  <c r="AQ126" i="39"/>
  <c r="AX146" i="39"/>
  <c r="AX153" i="39"/>
  <c r="AR12" i="39"/>
  <c r="AT12" i="39" s="1"/>
  <c r="AV12" i="39" s="1"/>
  <c r="AY12" i="39" s="1"/>
  <c r="H16" i="39"/>
  <c r="AW43" i="39"/>
  <c r="J55" i="39"/>
  <c r="AU55" i="39" s="1"/>
  <c r="AW92" i="39"/>
  <c r="I97" i="39"/>
  <c r="I98" i="39"/>
  <c r="AQ105" i="39"/>
  <c r="AV112" i="39"/>
  <c r="AY112" i="39" s="1"/>
  <c r="AR113" i="39"/>
  <c r="AT113" i="39" s="1"/>
  <c r="AV113" i="39" s="1"/>
  <c r="AY113" i="39" s="1"/>
  <c r="AW134" i="39"/>
  <c r="AX134" i="39"/>
  <c r="AR142" i="39"/>
  <c r="AT142" i="39" s="1"/>
  <c r="AV142" i="39" s="1"/>
  <c r="AY142" i="39" s="1"/>
  <c r="J145" i="39"/>
  <c r="AU145" i="39" s="1"/>
  <c r="J146" i="39"/>
  <c r="AQ145" i="39"/>
  <c r="AW162" i="39"/>
  <c r="AX162" i="39"/>
  <c r="AW164" i="39"/>
  <c r="AT168" i="39"/>
  <c r="AV168" i="39" s="1"/>
  <c r="AY168" i="39" s="1"/>
  <c r="AW169" i="39"/>
  <c r="AX169" i="39"/>
  <c r="AX204" i="39"/>
  <c r="AW204" i="39"/>
  <c r="AW29" i="39"/>
  <c r="AW34" i="39"/>
  <c r="AX43" i="39"/>
  <c r="AW75" i="39"/>
  <c r="I107" i="39"/>
  <c r="J107" i="39" s="1"/>
  <c r="AW112" i="39"/>
  <c r="AT132" i="39"/>
  <c r="AV132" i="39" s="1"/>
  <c r="AY132" i="39" s="1"/>
  <c r="AQ143" i="39"/>
  <c r="AU164" i="39"/>
  <c r="AU162" i="39"/>
  <c r="AV162" i="39" s="1"/>
  <c r="AY162" i="39" s="1"/>
  <c r="AQ177" i="39"/>
  <c r="AX73" i="39"/>
  <c r="AX75" i="39"/>
  <c r="AX112" i="39"/>
  <c r="AQ137" i="39"/>
  <c r="AX195" i="39"/>
  <c r="AW195" i="39"/>
  <c r="AQ166" i="39"/>
  <c r="AX184" i="39"/>
  <c r="AT194" i="39"/>
  <c r="AV194" i="39" s="1"/>
  <c r="AY194" i="39" s="1"/>
  <c r="AR194" i="39"/>
  <c r="AQ204" i="39"/>
  <c r="AR222" i="39"/>
  <c r="AT222" i="39" s="1"/>
  <c r="AV222" i="39" s="1"/>
  <c r="AY222" i="39" s="1"/>
  <c r="AQ125" i="39"/>
  <c r="H174" i="39"/>
  <c r="AR223" i="39"/>
  <c r="AT223" i="39" s="1"/>
  <c r="AV223" i="39" s="1"/>
  <c r="AY223" i="39" s="1"/>
  <c r="AU238" i="39"/>
  <c r="AU239" i="39"/>
  <c r="AX185" i="39"/>
  <c r="AW185" i="39"/>
  <c r="AX213" i="39"/>
  <c r="AW213" i="39"/>
  <c r="AQ217" i="39"/>
  <c r="AV144" i="39"/>
  <c r="AY144" i="39" s="1"/>
  <c r="AQ157" i="39"/>
  <c r="AW163" i="39"/>
  <c r="AW186" i="39"/>
  <c r="AR193" i="39"/>
  <c r="AT193" i="39" s="1"/>
  <c r="AV193" i="39" s="1"/>
  <c r="AY193" i="39" s="1"/>
  <c r="AX203" i="39"/>
  <c r="AW203" i="39"/>
  <c r="AW227" i="39"/>
  <c r="AQ135" i="39"/>
  <c r="AU136" i="39"/>
  <c r="AU137" i="39"/>
  <c r="AX163" i="39"/>
  <c r="AQ164" i="39"/>
  <c r="AR183" i="39"/>
  <c r="AT183" i="39" s="1"/>
  <c r="AV183" i="39" s="1"/>
  <c r="AX186" i="39"/>
  <c r="AW212" i="39"/>
  <c r="H214" i="39"/>
  <c r="AR215" i="39"/>
  <c r="AT215" i="39" s="1"/>
  <c r="AV215" i="39" s="1"/>
  <c r="AY215" i="39" s="1"/>
  <c r="AQ216" i="39"/>
  <c r="AT234" i="39"/>
  <c r="AV234" i="39" s="1"/>
  <c r="AY234" i="39" s="1"/>
  <c r="AT236" i="39"/>
  <c r="AV236" i="39" s="1"/>
  <c r="AY236" i="39" s="1"/>
  <c r="H137" i="39"/>
  <c r="H147" i="39"/>
  <c r="AW166" i="39"/>
  <c r="AX197" i="39"/>
  <c r="AW197" i="39"/>
  <c r="AV212" i="39"/>
  <c r="AY212" i="39" s="1"/>
  <c r="AT235" i="39"/>
  <c r="AV235" i="39" s="1"/>
  <c r="AR238" i="39"/>
  <c r="AT238" i="39" s="1"/>
  <c r="AW154" i="39"/>
  <c r="AW175" i="39"/>
  <c r="AX175" i="39"/>
  <c r="AX187" i="39"/>
  <c r="AW187" i="39"/>
  <c r="AV192" i="39"/>
  <c r="AY192" i="39" s="1"/>
  <c r="AX234" i="39"/>
  <c r="AW234" i="39"/>
  <c r="AQ237" i="39"/>
  <c r="AQ100" i="39"/>
  <c r="H123" i="39"/>
  <c r="AQ124" i="39"/>
  <c r="AX154" i="39"/>
  <c r="AQ165" i="39"/>
  <c r="AQ206" i="39"/>
  <c r="AQ207" i="39"/>
  <c r="AX223" i="39"/>
  <c r="AW223" i="39"/>
  <c r="H235" i="39"/>
  <c r="AW167" i="39"/>
  <c r="AU206" i="39"/>
  <c r="AU207" i="39"/>
  <c r="AQ136" i="39"/>
  <c r="AQ146" i="39"/>
  <c r="AT173" i="39"/>
  <c r="AV173" i="39" s="1"/>
  <c r="AT202" i="39"/>
  <c r="AV202" i="39" s="1"/>
  <c r="AY202" i="39" s="1"/>
  <c r="AQ213" i="39"/>
  <c r="H216" i="39"/>
  <c r="AQ226" i="39"/>
  <c r="AU187" i="39"/>
  <c r="AW193" i="39"/>
  <c r="AW152" i="39"/>
  <c r="AW192" i="39"/>
  <c r="AU227" i="39"/>
  <c r="AU177" i="39"/>
  <c r="AW232" i="39"/>
  <c r="AW239" i="39"/>
  <c r="AW182" i="39"/>
  <c r="AX232" i="39"/>
  <c r="AX239" i="39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 s="1"/>
  <c r="AT17" i="2" s="1"/>
  <c r="AV17" i="2" s="1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X177" i="39" l="1"/>
  <c r="AW206" i="39"/>
  <c r="AW17" i="39"/>
  <c r="AY53" i="39"/>
  <c r="AX16" i="2"/>
  <c r="AW33" i="39"/>
  <c r="AW13" i="39"/>
  <c r="AX136" i="39"/>
  <c r="AW19" i="39"/>
  <c r="AW157" i="39"/>
  <c r="AQ117" i="39"/>
  <c r="AT133" i="39"/>
  <c r="AV133" i="39" s="1"/>
  <c r="AY133" i="39" s="1"/>
  <c r="AR44" i="39"/>
  <c r="AT44" i="39" s="1"/>
  <c r="AV44" i="39" s="1"/>
  <c r="AY44" i="39" s="1"/>
  <c r="AT156" i="39"/>
  <c r="AX115" i="39"/>
  <c r="AV197" i="39"/>
  <c r="AY197" i="39" s="1"/>
  <c r="AT63" i="39"/>
  <c r="AV63" i="39" s="1"/>
  <c r="AY63" i="39" s="1"/>
  <c r="AV154" i="39"/>
  <c r="AY154" i="39" s="1"/>
  <c r="AW93" i="39"/>
  <c r="AX93" i="39"/>
  <c r="AX207" i="39"/>
  <c r="AY93" i="39"/>
  <c r="AV125" i="45"/>
  <c r="AY125" i="45" s="1"/>
  <c r="AV85" i="45"/>
  <c r="AY85" i="45" s="1"/>
  <c r="AW54" i="39"/>
  <c r="AV9" i="39"/>
  <c r="AY9" i="39" s="1"/>
  <c r="AV86" i="45"/>
  <c r="AY86" i="45" s="1"/>
  <c r="AT187" i="39"/>
  <c r="AV187" i="39" s="1"/>
  <c r="AY187" i="39" s="1"/>
  <c r="AX165" i="39"/>
  <c r="AY233" i="39"/>
  <c r="AV76" i="45"/>
  <c r="AY76" i="45" s="1"/>
  <c r="AX124" i="39"/>
  <c r="AW237" i="39"/>
  <c r="AX28" i="39"/>
  <c r="AT6" i="39"/>
  <c r="AV6" i="39" s="1"/>
  <c r="AY6" i="39" s="1"/>
  <c r="AY26" i="39"/>
  <c r="AV196" i="39"/>
  <c r="AY196" i="39" s="1"/>
  <c r="AY54" i="39"/>
  <c r="AV4" i="39"/>
  <c r="AY4" i="39" s="1"/>
  <c r="AT84" i="39"/>
  <c r="AV84" i="39" s="1"/>
  <c r="AY84" i="39" s="1"/>
  <c r="AW233" i="39"/>
  <c r="AW226" i="39"/>
  <c r="AW114" i="39"/>
  <c r="AV135" i="45"/>
  <c r="AY135" i="45" s="1"/>
  <c r="AV126" i="45"/>
  <c r="AY126" i="45" s="1"/>
  <c r="AV15" i="45"/>
  <c r="AY15" i="45" s="1"/>
  <c r="AU106" i="45"/>
  <c r="AU108" i="45"/>
  <c r="AV108" i="45" s="1"/>
  <c r="AY108" i="45" s="1"/>
  <c r="AV16" i="45"/>
  <c r="AY16" i="45" s="1"/>
  <c r="AR107" i="45"/>
  <c r="AT107" i="45" s="1"/>
  <c r="AV107" i="45" s="1"/>
  <c r="AY107" i="45" s="1"/>
  <c r="AR106" i="45"/>
  <c r="AT106" i="45" s="1"/>
  <c r="AV28" i="45"/>
  <c r="AY28" i="45" s="1"/>
  <c r="AV26" i="45"/>
  <c r="AY26" i="45" s="1"/>
  <c r="AR66" i="45"/>
  <c r="AT66" i="45" s="1"/>
  <c r="AR34" i="45"/>
  <c r="AT34" i="45" s="1"/>
  <c r="AV34" i="45" s="1"/>
  <c r="AY34" i="45" s="1"/>
  <c r="AR27" i="45"/>
  <c r="AT27" i="45" s="1"/>
  <c r="AV27" i="45" s="1"/>
  <c r="AY27" i="45" s="1"/>
  <c r="AU68" i="45"/>
  <c r="AV68" i="45" s="1"/>
  <c r="AY68" i="45" s="1"/>
  <c r="AU66" i="45"/>
  <c r="AU21" i="44"/>
  <c r="AV21" i="44" s="1"/>
  <c r="AY21" i="44" s="1"/>
  <c r="AU19" i="44"/>
  <c r="AR19" i="44"/>
  <c r="AT19" i="44" s="1"/>
  <c r="AR20" i="44"/>
  <c r="AT20" i="44"/>
  <c r="AV20" i="44" s="1"/>
  <c r="AY20" i="44" s="1"/>
  <c r="AV28" i="44"/>
  <c r="AY28" i="44" s="1"/>
  <c r="AV29" i="44"/>
  <c r="AY29" i="44" s="1"/>
  <c r="AW124" i="2"/>
  <c r="AV2" i="39"/>
  <c r="AY2" i="39" s="1"/>
  <c r="AV10" i="39"/>
  <c r="AY10" i="39" s="1"/>
  <c r="AR120" i="39"/>
  <c r="AT120" i="39" s="1"/>
  <c r="AV120" i="39" s="1"/>
  <c r="AX183" i="39"/>
  <c r="AR103" i="39"/>
  <c r="AT103" i="39" s="1"/>
  <c r="AV103" i="39" s="1"/>
  <c r="AY103" i="39" s="1"/>
  <c r="AY183" i="39"/>
  <c r="AT175" i="39"/>
  <c r="AV175" i="39" s="1"/>
  <c r="AY175" i="39" s="1"/>
  <c r="AY114" i="39"/>
  <c r="AY173" i="39"/>
  <c r="AW224" i="39"/>
  <c r="AW173" i="39"/>
  <c r="AX37" i="39"/>
  <c r="AT74" i="39"/>
  <c r="AV74" i="39" s="1"/>
  <c r="AY74" i="39" s="1"/>
  <c r="H104" i="39"/>
  <c r="AY104" i="39" s="1"/>
  <c r="F105" i="39"/>
  <c r="AV227" i="39"/>
  <c r="AY227" i="39" s="1"/>
  <c r="AR186" i="39"/>
  <c r="AT186" i="39" s="1"/>
  <c r="AV186" i="39" s="1"/>
  <c r="AY186" i="39" s="1"/>
  <c r="AW103" i="39"/>
  <c r="AX103" i="39"/>
  <c r="AX123" i="2"/>
  <c r="AY17" i="2"/>
  <c r="AY224" i="39"/>
  <c r="AT30" i="39"/>
  <c r="AV30" i="39" s="1"/>
  <c r="AY30" i="39" s="1"/>
  <c r="H116" i="39"/>
  <c r="F117" i="39"/>
  <c r="AW17" i="2"/>
  <c r="AY123" i="2"/>
  <c r="AX7" i="39"/>
  <c r="AW7" i="39"/>
  <c r="AX217" i="39"/>
  <c r="AW217" i="39"/>
  <c r="AR185" i="39"/>
  <c r="AT185" i="39" s="1"/>
  <c r="AV185" i="39" s="1"/>
  <c r="AY185" i="39" s="1"/>
  <c r="AX176" i="39"/>
  <c r="AW176" i="39"/>
  <c r="AV232" i="39"/>
  <c r="AY232" i="39" s="1"/>
  <c r="AT130" i="2"/>
  <c r="AV130" i="2" s="1"/>
  <c r="AY130" i="2" s="1"/>
  <c r="AT214" i="39"/>
  <c r="AV214" i="39" s="1"/>
  <c r="AY214" i="39" s="1"/>
  <c r="AV122" i="2"/>
  <c r="AY122" i="2" s="1"/>
  <c r="AT27" i="39"/>
  <c r="AR29" i="39"/>
  <c r="AT29" i="39" s="1"/>
  <c r="AR119" i="39"/>
  <c r="AT119" i="39" s="1"/>
  <c r="AR237" i="39"/>
  <c r="AT237" i="39" s="1"/>
  <c r="AV237" i="39" s="1"/>
  <c r="AY237" i="39" s="1"/>
  <c r="AR217" i="39"/>
  <c r="AT217" i="39" s="1"/>
  <c r="AV217" i="39" s="1"/>
  <c r="AY217" i="39" s="1"/>
  <c r="AV239" i="39"/>
  <c r="AY239" i="39" s="1"/>
  <c r="AR204" i="39"/>
  <c r="AT204" i="39"/>
  <c r="AV204" i="39" s="1"/>
  <c r="AY204" i="39" s="1"/>
  <c r="AV55" i="39"/>
  <c r="AT86" i="39"/>
  <c r="AV86" i="39" s="1"/>
  <c r="AY86" i="39" s="1"/>
  <c r="AR86" i="39"/>
  <c r="AR57" i="39"/>
  <c r="AT57" i="39" s="1"/>
  <c r="AR56" i="39"/>
  <c r="AT56" i="39" s="1"/>
  <c r="AV56" i="39" s="1"/>
  <c r="AY56" i="39" s="1"/>
  <c r="AV238" i="39"/>
  <c r="AY238" i="39" s="1"/>
  <c r="AR73" i="39"/>
  <c r="AT73" i="39" s="1"/>
  <c r="AV73" i="39" s="1"/>
  <c r="AY73" i="39" s="1"/>
  <c r="AR95" i="39"/>
  <c r="AT95" i="39" s="1"/>
  <c r="AV95" i="39" s="1"/>
  <c r="AU59" i="39"/>
  <c r="AU57" i="39"/>
  <c r="AU157" i="39"/>
  <c r="AU156" i="39"/>
  <c r="AV156" i="39" s="1"/>
  <c r="AY156" i="39" s="1"/>
  <c r="AR207" i="39"/>
  <c r="AT207" i="39" s="1"/>
  <c r="AV207" i="39" s="1"/>
  <c r="AY207" i="39" s="1"/>
  <c r="AR143" i="39"/>
  <c r="AT143" i="39" s="1"/>
  <c r="AV143" i="39" s="1"/>
  <c r="AY143" i="39" s="1"/>
  <c r="AY16" i="39"/>
  <c r="AX16" i="39"/>
  <c r="AW16" i="39"/>
  <c r="AQ107" i="39"/>
  <c r="AR206" i="39"/>
  <c r="AT206" i="39" s="1"/>
  <c r="AV206" i="39" s="1"/>
  <c r="AY206" i="39" s="1"/>
  <c r="AR157" i="39"/>
  <c r="AT157" i="39" s="1"/>
  <c r="AV115" i="39"/>
  <c r="AY115" i="39" s="1"/>
  <c r="H95" i="39"/>
  <c r="F96" i="39"/>
  <c r="AR96" i="39"/>
  <c r="AT96" i="39" s="1"/>
  <c r="AV96" i="39" s="1"/>
  <c r="AR28" i="39"/>
  <c r="AT28" i="39" s="1"/>
  <c r="AV28" i="39" s="1"/>
  <c r="AY28" i="39" s="1"/>
  <c r="AR46" i="39"/>
  <c r="AT46" i="39" s="1"/>
  <c r="AV46" i="39" s="1"/>
  <c r="AY46" i="39" s="1"/>
  <c r="AV22" i="39"/>
  <c r="AY22" i="39" s="1"/>
  <c r="AR8" i="39"/>
  <c r="AT8" i="39" s="1"/>
  <c r="AV8" i="39" s="1"/>
  <c r="AY8" i="39" s="1"/>
  <c r="AR164" i="39"/>
  <c r="AT164" i="39" s="1"/>
  <c r="AV164" i="39" s="1"/>
  <c r="AY164" i="39" s="1"/>
  <c r="AU117" i="39"/>
  <c r="AU119" i="39"/>
  <c r="AR99" i="39"/>
  <c r="AT99" i="39" s="1"/>
  <c r="AR145" i="39"/>
  <c r="AT145" i="39" s="1"/>
  <c r="AV145" i="39" s="1"/>
  <c r="AY145" i="39" s="1"/>
  <c r="AR105" i="39"/>
  <c r="AT105" i="39" s="1"/>
  <c r="AV105" i="39" s="1"/>
  <c r="AX59" i="39"/>
  <c r="AW59" i="39"/>
  <c r="AR13" i="39"/>
  <c r="AT13" i="39" s="1"/>
  <c r="AV13" i="39" s="1"/>
  <c r="AY13" i="39" s="1"/>
  <c r="AW56" i="39"/>
  <c r="AX56" i="39"/>
  <c r="AR43" i="39"/>
  <c r="AT43" i="39" s="1"/>
  <c r="AV43" i="39" s="1"/>
  <c r="AY43" i="39" s="1"/>
  <c r="AR146" i="39"/>
  <c r="AT146" i="39" s="1"/>
  <c r="AW235" i="39"/>
  <c r="AY235" i="39"/>
  <c r="AX235" i="39"/>
  <c r="AR216" i="39"/>
  <c r="AT216" i="39" s="1"/>
  <c r="AV216" i="39" s="1"/>
  <c r="AY216" i="39" s="1"/>
  <c r="AR109" i="39"/>
  <c r="AT109" i="39" s="1"/>
  <c r="AY174" i="39"/>
  <c r="AX174" i="39"/>
  <c r="AW174" i="39"/>
  <c r="AR166" i="39"/>
  <c r="AT166" i="39" s="1"/>
  <c r="AV166" i="39" s="1"/>
  <c r="AY166" i="39" s="1"/>
  <c r="AU146" i="39"/>
  <c r="AU147" i="39"/>
  <c r="AV147" i="39" s="1"/>
  <c r="AY147" i="39" s="1"/>
  <c r="AR116" i="39"/>
  <c r="AT116" i="39" s="1"/>
  <c r="AV116" i="39" s="1"/>
  <c r="AY116" i="39" s="1"/>
  <c r="AR36" i="39"/>
  <c r="AT36" i="39" s="1"/>
  <c r="AV36" i="39" s="1"/>
  <c r="AY36" i="39" s="1"/>
  <c r="AR47" i="39"/>
  <c r="AT47" i="39" s="1"/>
  <c r="AV47" i="39" s="1"/>
  <c r="AY47" i="39" s="1"/>
  <c r="AR136" i="39"/>
  <c r="AT136" i="39" s="1"/>
  <c r="AV136" i="39" s="1"/>
  <c r="AY136" i="39" s="1"/>
  <c r="AR165" i="39"/>
  <c r="AT165" i="39" s="1"/>
  <c r="AV165" i="39" s="1"/>
  <c r="AY165" i="39" s="1"/>
  <c r="AU109" i="39"/>
  <c r="AU107" i="39"/>
  <c r="J98" i="39"/>
  <c r="AU98" i="39" s="1"/>
  <c r="AQ98" i="39"/>
  <c r="AR226" i="39"/>
  <c r="AT226" i="39" s="1"/>
  <c r="AV226" i="39" s="1"/>
  <c r="AY226" i="39" s="1"/>
  <c r="AW214" i="39"/>
  <c r="AX214" i="39"/>
  <c r="AR135" i="39"/>
  <c r="AT135" i="39" s="1"/>
  <c r="AV135" i="39" s="1"/>
  <c r="AY135" i="39" s="1"/>
  <c r="AR125" i="39"/>
  <c r="AT125" i="39" s="1"/>
  <c r="AV125" i="39" s="1"/>
  <c r="AY125" i="39" s="1"/>
  <c r="J97" i="39"/>
  <c r="AQ97" i="39"/>
  <c r="AR66" i="39"/>
  <c r="AT66" i="39" s="1"/>
  <c r="AV66" i="39" s="1"/>
  <c r="AY66" i="39" s="1"/>
  <c r="AR118" i="39"/>
  <c r="AT118" i="39" s="1"/>
  <c r="AV118" i="39" s="1"/>
  <c r="AV14" i="39"/>
  <c r="AY14" i="39" s="1"/>
  <c r="J29" i="39"/>
  <c r="AU29" i="39"/>
  <c r="AU27" i="39"/>
  <c r="AX216" i="39"/>
  <c r="AW216" i="39"/>
  <c r="AR117" i="39"/>
  <c r="AT117" i="39" s="1"/>
  <c r="AR124" i="39"/>
  <c r="AT124" i="39" s="1"/>
  <c r="AV124" i="39" s="1"/>
  <c r="AY124" i="39" s="1"/>
  <c r="AR177" i="39"/>
  <c r="AT177" i="39" s="1"/>
  <c r="AV177" i="39" s="1"/>
  <c r="AY177" i="39" s="1"/>
  <c r="AR58" i="39"/>
  <c r="AT58" i="39" s="1"/>
  <c r="AV58" i="39" s="1"/>
  <c r="AY58" i="39" s="1"/>
  <c r="AR67" i="39"/>
  <c r="AT67" i="39"/>
  <c r="AV67" i="39" s="1"/>
  <c r="AY67" i="39" s="1"/>
  <c r="AR108" i="39"/>
  <c r="AT108" i="39" s="1"/>
  <c r="AV108" i="39" s="1"/>
  <c r="AR225" i="39"/>
  <c r="AT225" i="39" s="1"/>
  <c r="AV225" i="39" s="1"/>
  <c r="AY225" i="39" s="1"/>
  <c r="AR18" i="39"/>
  <c r="AT18" i="39" s="1"/>
  <c r="AV18" i="39" s="1"/>
  <c r="AY18" i="39" s="1"/>
  <c r="AV7" i="39"/>
  <c r="AY7" i="39" s="1"/>
  <c r="AR34" i="39"/>
  <c r="AT34" i="39" s="1"/>
  <c r="AV34" i="39" s="1"/>
  <c r="AY34" i="39" s="1"/>
  <c r="AY123" i="39"/>
  <c r="AW123" i="39"/>
  <c r="AX123" i="39"/>
  <c r="AX147" i="39"/>
  <c r="AW147" i="39"/>
  <c r="AR126" i="39"/>
  <c r="AT126" i="39" s="1"/>
  <c r="AV126" i="39" s="1"/>
  <c r="AY126" i="39" s="1"/>
  <c r="AR59" i="39"/>
  <c r="AT59" i="39" s="1"/>
  <c r="AR155" i="39"/>
  <c r="AT155" i="39" s="1"/>
  <c r="AV155" i="39" s="1"/>
  <c r="AY155" i="39" s="1"/>
  <c r="AR106" i="39"/>
  <c r="AT106" i="39" s="1"/>
  <c r="AV106" i="39" s="1"/>
  <c r="AR37" i="39"/>
  <c r="AT37" i="39" s="1"/>
  <c r="AV37" i="39" s="1"/>
  <c r="AY37" i="39" s="1"/>
  <c r="AR213" i="39"/>
  <c r="AT213" i="39" s="1"/>
  <c r="AV213" i="39" s="1"/>
  <c r="AY213" i="39" s="1"/>
  <c r="AR100" i="39"/>
  <c r="AT100" i="39" s="1"/>
  <c r="AV100" i="39" s="1"/>
  <c r="AW137" i="39"/>
  <c r="AX137" i="39"/>
  <c r="AR137" i="39"/>
  <c r="AT137" i="39" s="1"/>
  <c r="AV137" i="39" s="1"/>
  <c r="AY137" i="39" s="1"/>
  <c r="AX55" i="39"/>
  <c r="AW55" i="39"/>
  <c r="AY55" i="39"/>
  <c r="AV87" i="39"/>
  <c r="AY87" i="39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AV27" i="39" l="1"/>
  <c r="AY27" i="39" s="1"/>
  <c r="AV66" i="45"/>
  <c r="AY66" i="45" s="1"/>
  <c r="AV106" i="45"/>
  <c r="AY106" i="45" s="1"/>
  <c r="AV19" i="44"/>
  <c r="AY19" i="44" s="1"/>
  <c r="F106" i="39"/>
  <c r="H105" i="39"/>
  <c r="AW104" i="39"/>
  <c r="AX104" i="39"/>
  <c r="F118" i="39"/>
  <c r="H117" i="39"/>
  <c r="AX116" i="39"/>
  <c r="AW116" i="39"/>
  <c r="AV119" i="39"/>
  <c r="AV157" i="39"/>
  <c r="AY157" i="39" s="1"/>
  <c r="AV57" i="39"/>
  <c r="AY57" i="39" s="1"/>
  <c r="AR98" i="39"/>
  <c r="AT98" i="39" s="1"/>
  <c r="AV98" i="39" s="1"/>
  <c r="AV59" i="39"/>
  <c r="AY59" i="39" s="1"/>
  <c r="AR97" i="39"/>
  <c r="AT97" i="39" s="1"/>
  <c r="AR107" i="39"/>
  <c r="AT107" i="39" s="1"/>
  <c r="AV107" i="39" s="1"/>
  <c r="AU97" i="39"/>
  <c r="AU99" i="39"/>
  <c r="AV99" i="39" s="1"/>
  <c r="AV109" i="39"/>
  <c r="AV117" i="39"/>
  <c r="AY117" i="39" s="1"/>
  <c r="F97" i="39"/>
  <c r="H96" i="39"/>
  <c r="AV29" i="39"/>
  <c r="AY29" i="39" s="1"/>
  <c r="AV146" i="39"/>
  <c r="AY146" i="39" s="1"/>
  <c r="AY95" i="39"/>
  <c r="AW95" i="39"/>
  <c r="AX95" i="39"/>
  <c r="O234" i="2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X117" i="39" l="1"/>
  <c r="AW117" i="39"/>
  <c r="F119" i="39"/>
  <c r="H118" i="39"/>
  <c r="AW105" i="39"/>
  <c r="AX105" i="39"/>
  <c r="H106" i="39"/>
  <c r="F107" i="39"/>
  <c r="AY105" i="39"/>
  <c r="AV97" i="39"/>
  <c r="AY96" i="39"/>
  <c r="AW96" i="39"/>
  <c r="AX96" i="39"/>
  <c r="F98" i="39"/>
  <c r="H97" i="39"/>
  <c r="AQ226" i="2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T222" i="2"/>
  <c r="AV222" i="2" s="1"/>
  <c r="AY222" i="2" s="1"/>
  <c r="AX222" i="2"/>
  <c r="AU227" i="2"/>
  <c r="AV226" i="2" l="1"/>
  <c r="AY226" i="2"/>
  <c r="AW226" i="2"/>
  <c r="F108" i="39"/>
  <c r="H107" i="39"/>
  <c r="AX106" i="39"/>
  <c r="AY106" i="39"/>
  <c r="AW106" i="39"/>
  <c r="AX224" i="2"/>
  <c r="AX118" i="39"/>
  <c r="AW118" i="39"/>
  <c r="AY118" i="39"/>
  <c r="F120" i="39"/>
  <c r="H120" i="39" s="1"/>
  <c r="H119" i="39"/>
  <c r="AX97" i="39"/>
  <c r="AY97" i="39"/>
  <c r="AW97" i="39"/>
  <c r="F99" i="39"/>
  <c r="H98" i="39"/>
  <c r="AW227" i="2"/>
  <c r="AX223" i="2"/>
  <c r="AY233" i="2"/>
  <c r="AV224" i="2"/>
  <c r="AY224" i="2" s="1"/>
  <c r="AW233" i="2"/>
  <c r="AY223" i="2"/>
  <c r="AV227" i="2"/>
  <c r="AY227" i="2" s="1"/>
  <c r="AW120" i="39" l="1"/>
  <c r="AY120" i="39"/>
  <c r="AX120" i="39"/>
  <c r="AX119" i="39"/>
  <c r="AW119" i="39"/>
  <c r="AY119" i="39"/>
  <c r="AY107" i="39"/>
  <c r="AX107" i="39"/>
  <c r="AW107" i="39"/>
  <c r="F109" i="39"/>
  <c r="H108" i="39"/>
  <c r="AX98" i="39"/>
  <c r="AW98" i="39"/>
  <c r="AY98" i="39"/>
  <c r="F100" i="39"/>
  <c r="H100" i="39" s="1"/>
  <c r="H99" i="39"/>
  <c r="AX108" i="39" l="1"/>
  <c r="AW108" i="39"/>
  <c r="AY108" i="39"/>
  <c r="F110" i="39"/>
  <c r="H110" i="39" s="1"/>
  <c r="H109" i="39"/>
  <c r="AW99" i="39"/>
  <c r="AY99" i="39"/>
  <c r="AX99" i="39"/>
  <c r="AY100" i="39"/>
  <c r="AW100" i="39"/>
  <c r="AX100" i="39"/>
  <c r="I49" i="2"/>
  <c r="I48" i="2"/>
  <c r="I46" i="2"/>
  <c r="J46" i="2" s="1"/>
  <c r="I45" i="2"/>
  <c r="I44" i="2"/>
  <c r="J43" i="2"/>
  <c r="J47" i="2" s="1"/>
  <c r="I43" i="2"/>
  <c r="J42" i="2"/>
  <c r="AX109" i="39" l="1"/>
  <c r="AY109" i="39"/>
  <c r="AW109" i="39"/>
  <c r="AX110" i="39"/>
  <c r="AW110" i="39"/>
  <c r="AY110" i="39"/>
  <c r="J44" i="2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X196" i="2"/>
  <c r="AW196" i="2"/>
  <c r="AU189" i="2"/>
  <c r="AU188" i="2"/>
  <c r="AR186" i="2"/>
  <c r="AT186" i="2" s="1"/>
  <c r="AW198" i="2"/>
  <c r="AX186" i="2"/>
  <c r="AX187" i="2"/>
  <c r="AU192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V193" i="2" l="1"/>
  <c r="AY193" i="2" s="1"/>
  <c r="AX193" i="2"/>
  <c r="AW183" i="2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R209" i="2" s="1"/>
  <c r="AT209" i="2" s="1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G37" i="27"/>
  <c r="G33" i="27"/>
  <c r="G29" i="27"/>
  <c r="G25" i="27"/>
  <c r="G23" i="27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G17" i="27"/>
  <c r="G13" i="27"/>
  <c r="G9" i="27"/>
  <c r="G5" i="27"/>
  <c r="G3" i="27"/>
  <c r="AT172" i="2" l="1"/>
  <c r="AU142" i="2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U4" i="24" l="1"/>
  <c r="U3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<sst xmlns="http://schemas.openxmlformats.org/spreadsheetml/2006/main" count="16281" uniqueCount="844">
  <si>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</si>
  <si>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</si>
  <si>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</si>
  <si>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</si>
  <si>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</si>
  <si>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</si>
  <si>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</si>
  <si>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</si>
  <si>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</si>
  <si>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</si>
  <si>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</si>
  <si>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</si>
  <si>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</si>
  <si>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</si>
  <si>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</si>
  <si>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</si>
  <si>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</si>
  <si>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</si>
  <si>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</si>
  <si>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</si>
  <si>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</si>
  <si>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</si>
  <si>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</si>
  <si>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</si>
  <si>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</si>
  <si>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</si>
  <si>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</si>
  <si>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</si>
  <si>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</si>
  <si>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</si>
  <si>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</si>
  <si>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</si>
  <si>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</si>
  <si>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</si>
  <si>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</si>
  <si>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</si>
  <si>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</si>
  <si>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</si>
  <si>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</si>
  <si>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</si>
  <si>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</si>
  <si>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</si>
  <si>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</si>
  <si>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</si>
  <si>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</si>
  <si>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</si>
  <si>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</si>
  <si>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</si>
  <si>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</si>
  <si>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</si>
  <si>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</si>
  <si>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</si>
  <si>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</si>
  <si>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</si>
  <si>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</si>
  <si>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</si>
  <si>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</si>
  <si>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</si>
  <si>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</si>
  <si>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</si>
  <si>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</si>
  <si>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</si>
  <si>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</si>
  <si>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</si>
  <si>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</si>
  <si>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</si>
  <si>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</si>
  <si>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</si>
  <si>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</si>
  <si>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</si>
  <si>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</si>
  <si>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</si>
  <si>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</si>
  <si>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</si>
  <si>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</si>
  <si>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</si>
  <si>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</si>
  <si>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</si>
  <si>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</si>
  <si>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</si>
  <si>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</si>
  <si>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</si>
  <si>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</si>
  <si>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</si>
  <si>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</si>
  <si>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</si>
  <si>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</si>
  <si>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</si>
  <si>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</si>
  <si>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</si>
  <si>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</si>
  <si>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</si>
  <si>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</si>
  <si>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</si>
  <si>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</si>
  <si>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</si>
  <si>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</si>
  <si>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</si>
  <si>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</si>
  <si>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</si>
  <si>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</si>
  <si>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</si>
  <si>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</si>
  <si>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</si>
  <si>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</si>
  <si>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</si>
  <si>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</si>
  <si>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</si>
  <si>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</si>
  <si>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</si>
  <si>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</si>
  <si>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</si>
  <si>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</si>
  <si>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</si>
  <si>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</si>
  <si>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</si>
  <si>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</si>
  <si>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</si>
  <si>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</si>
  <si>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</si>
  <si>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</si>
  <si>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</si>
  <si>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</si>
  <si>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</si>
  <si>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</si>
  <si>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</si>
  <si>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</si>
  <si>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</si>
  <si>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</si>
  <si>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</si>
  <si>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</si>
  <si>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</si>
  <si>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</si>
  <si>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</si>
  <si>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</si>
  <si>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</si>
  <si>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</si>
  <si>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</si>
  <si>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</si>
  <si>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</si>
  <si>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</si>
  <si>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</si>
  <si>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</si>
  <si>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</si>
  <si>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</si>
  <si>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</si>
  <si>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</si>
  <si>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</si>
  <si>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</si>
  <si>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</si>
  <si>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</si>
  <si>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</si>
  <si>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</si>
  <si>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</si>
  <si>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</si>
  <si>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</si>
  <si>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</si>
  <si>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</si>
  <si>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</si>
  <si>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</si>
  <si>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</si>
  <si>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</si>
  <si>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</si>
  <si>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</si>
  <si>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</si>
  <si>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</si>
  <si>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</si>
  <si>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</si>
  <si>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</si>
  <si>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</si>
  <si>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</si>
  <si>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</si>
  <si>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</si>
  <si>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</si>
  <si>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</si>
  <si>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</si>
  <si>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</si>
  <si>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</si>
  <si>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</si>
  <si>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</si>
  <si>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</si>
  <si>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</si>
  <si>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</si>
  <si>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</si>
  <si>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</si>
  <si>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</si>
  <si>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</si>
  <si>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</si>
  <si>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</si>
  <si>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</si>
  <si>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</si>
  <si>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</si>
  <si>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</si>
  <si>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</si>
  <si>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</si>
  <si>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</si>
  <si>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</si>
  <si>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</si>
  <si>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</si>
  <si>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</si>
  <si>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</si>
  <si>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</si>
  <si>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</si>
  <si>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</si>
  <si>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</si>
  <si>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</si>
  <si>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</si>
  <si>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</si>
  <si>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</si>
  <si>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</si>
  <si>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</si>
  <si>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</si>
  <si>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</si>
  <si>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</si>
  <si>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</si>
  <si>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</si>
  <si>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</si>
  <si>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</si>
  <si>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</si>
  <si>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</si>
  <si>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</si>
  <si>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</si>
  <si>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</si>
  <si>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</si>
  <si>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</si>
  <si>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</si>
  <si>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</si>
  <si>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</si>
  <si>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</si>
  <si>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</si>
  <si>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</si>
  <si>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</si>
  <si>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</si>
  <si>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</si>
  <si>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</si>
  <si>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</si>
  <si>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</si>
  <si>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</si>
  <si>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</si>
  <si>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</si>
  <si>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</si>
  <si>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</si>
  <si>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</si>
  <si>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</si>
  <si>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</si>
  <si>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</si>
  <si>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</si>
  <si>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</si>
  <si>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</si>
  <si>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</si>
  <si>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</si>
  <si>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</si>
  <si>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</si>
  <si>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</si>
  <si>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</si>
  <si>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</si>
  <si>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</si>
  <si>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</si>
  <si>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</si>
  <si>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</si>
  <si>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</si>
  <si>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</si>
  <si>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</si>
  <si>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</si>
  <si>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</si>
  <si>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</si>
  <si>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</si>
  <si>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</si>
  <si>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</si>
  <si>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</si>
  <si>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</si>
  <si>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</si>
  <si>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</si>
  <si>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</si>
  <si>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</si>
  <si>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</si>
  <si>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</si>
  <si>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</si>
  <si>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</si>
  <si>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</si>
  <si>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</si>
  <si>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</si>
  <si>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</si>
  <si>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</si>
  <si>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</si>
  <si>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</si>
  <si>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</si>
  <si>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</si>
  <si>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</si>
  <si>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</si>
  <si>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</si>
  <si>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</si>
  <si>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</si>
  <si>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</si>
  <si>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</si>
  <si>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</si>
  <si>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</si>
  <si>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</si>
  <si>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</si>
  <si>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</si>
  <si>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</si>
  <si>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</si>
  <si>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</si>
  <si>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</si>
  <si>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</si>
  <si>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</si>
  <si>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</si>
  <si>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</si>
  <si>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</si>
  <si>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</si>
  <si>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</si>
  <si>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</si>
  <si>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</si>
  <si>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</si>
  <si>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</si>
  <si>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</si>
  <si>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</si>
  <si>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</si>
  <si>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</si>
  <si>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</si>
  <si>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</si>
  <si>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</si>
  <si>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</si>
  <si>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</si>
  <si>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</si>
  <si>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</si>
  <si>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</si>
  <si>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</si>
  <si>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</si>
  <si>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</si>
  <si>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</si>
  <si>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</si>
  <si>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</si>
  <si>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</si>
  <si>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</si>
  <si>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</si>
  <si>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</si>
  <si>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</si>
  <si>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</si>
  <si>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</si>
  <si>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</si>
  <si>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</si>
  <si>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</si>
  <si>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</si>
  <si>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</si>
  <si>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</si>
  <si>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</si>
  <si>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</si>
  <si>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</si>
  <si>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</si>
  <si>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</si>
  <si>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</si>
  <si>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</si>
  <si>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</si>
  <si>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</si>
  <si>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</si>
  <si>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</si>
  <si>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</si>
  <si>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</si>
  <si>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</si>
  <si>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</si>
  <si>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</si>
  <si>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</si>
  <si>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</si>
  <si>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</si>
  <si>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</si>
  <si>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</si>
  <si>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</si>
  <si>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</si>
  <si>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</si>
  <si>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</si>
  <si>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</si>
  <si>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</si>
  <si>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</si>
  <si>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</si>
  <si>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</si>
  <si>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</si>
  <si>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</si>
  <si>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</si>
  <si>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</si>
  <si>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</si>
  <si>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</si>
  <si>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</si>
  <si>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</si>
  <si>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</si>
  <si>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</si>
  <si>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</si>
  <si>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</si>
  <si>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</si>
  <si>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</si>
  <si>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</si>
  <si>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</si>
  <si>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</si>
  <si>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</si>
  <si>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</si>
  <si>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</si>
  <si>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</si>
  <si>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</si>
  <si>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</si>
  <si>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</si>
  <si>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</si>
  <si>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</si>
  <si>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</si>
  <si>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</si>
  <si>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</si>
  <si>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</si>
  <si>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</si>
  <si>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</si>
  <si>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</si>
  <si>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</si>
  <si>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</si>
  <si>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</si>
  <si>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</si>
  <si>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</si>
  <si>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</si>
  <si>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Конденсатор серы Т-409 С</t>
  </si>
  <si>
    <t>Конденсатор серы Т-409 А</t>
  </si>
  <si>
    <t>Конденсатор серы Т-405 А</t>
  </si>
  <si>
    <t>Аккумулятор амина V- 210</t>
  </si>
  <si>
    <t xml:space="preserve">Дренажная емкость амина V-214 </t>
  </si>
  <si>
    <t>Сепаратор факельный С-301/1</t>
  </si>
  <si>
    <t xml:space="preserve">Дренажная емкость гликоля V-707 </t>
  </si>
  <si>
    <t>Емкость Е-27</t>
  </si>
  <si>
    <t xml:space="preserve">Емкость Е-100 </t>
  </si>
  <si>
    <t xml:space="preserve">Газосепаратор V-207/1 </t>
  </si>
  <si>
    <t xml:space="preserve">Испаритель И-206/1-А </t>
  </si>
  <si>
    <t>Испаритель И-206/1-В</t>
  </si>
  <si>
    <t xml:space="preserve">Емкость V-210/1 </t>
  </si>
  <si>
    <t xml:space="preserve">Емкость V-216/1 </t>
  </si>
  <si>
    <t xml:space="preserve">Емкость Е-1 </t>
  </si>
  <si>
    <t>Емкость Е-2</t>
  </si>
  <si>
    <t>Емкость подземная Е- 100/3</t>
  </si>
  <si>
    <t>Полное разрушение→ мгновенное воспламенение→ факельное горение</t>
  </si>
  <si>
    <t>Полное разрушениее→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</si>
  <si>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разгерметизация→ мгновенное воспламенение→ факельное горение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</si>
  <si>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</si>
  <si>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пожар-вспышка</t>
  </si>
  <si>
    <t>Абсорбер гликолевый К-301/1</t>
  </si>
  <si>
    <t xml:space="preserve">Емкость регенерированного гликоля Е-301/1 </t>
  </si>
  <si>
    <t>Емкость для приема ТЭГ Е-303/1</t>
  </si>
  <si>
    <t xml:space="preserve">Емкость для освобождения аппаратов 304/1 </t>
  </si>
  <si>
    <t>Емкость керосина Е- 305/1</t>
  </si>
  <si>
    <t>Сборник дренажный V-404N</t>
  </si>
  <si>
    <t>Конвектор трехступенчатый R- 401AN;BN;CN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</si>
  <si>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</si>
  <si>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</si>
  <si>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</si>
  <si>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</si>
  <si>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</si>
  <si>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</si>
  <si>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</si>
  <si>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</si>
  <si>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</si>
  <si>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</si>
  <si>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</si>
  <si>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</si>
  <si>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</si>
  <si>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</si>
  <si>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</si>
  <si>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</si>
  <si>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</si>
  <si>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</si>
  <si>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</si>
  <si>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УППН</t>
  </si>
  <si>
    <t>Газосепаратор ГС1-2,5-600</t>
  </si>
  <si>
    <t>Плотность газа при давлении</t>
  </si>
  <si>
    <t>М</t>
  </si>
  <si>
    <t>кг/кмоль</t>
  </si>
  <si>
    <t>Нефтегазосепаратор СНГКв-50-1,0-3</t>
  </si>
  <si>
    <t>Буферная емкость А1-100-0,8-1 Е-1</t>
  </si>
  <si>
    <t>+100…-30</t>
  </si>
  <si>
    <t>Остойник ОГ-200п О-1/2</t>
  </si>
  <si>
    <t>+50…-40</t>
  </si>
  <si>
    <t>ж.ф.+г.ф.</t>
  </si>
  <si>
    <t>г.ф.</t>
  </si>
  <si>
    <t>Отстойник ОГЖФ-50 О-3</t>
  </si>
  <si>
    <t>+200…-30</t>
  </si>
  <si>
    <t>Отстойник ОГЖФ-50 О-2</t>
  </si>
  <si>
    <t>РВС-2000</t>
  </si>
  <si>
    <t>Выкидной нефтепровод от скв. №61 до БГ-751</t>
  </si>
  <si>
    <t>Система промысловых трубопроводов Урганчинского месторождения нефти</t>
  </si>
  <si>
    <t>+5…+10</t>
  </si>
  <si>
    <t>ж.ф.</t>
  </si>
  <si>
    <t>Выкидной нефтепровод от скв. №65 до БГ-751</t>
  </si>
  <si>
    <t>Выкидной нефтепровод от скв. №64 до БГ-751</t>
  </si>
  <si>
    <t>Выкидной нефтепровод от скв. №70 до БГ-751</t>
  </si>
  <si>
    <t>Выкидной нефтепровод от скв. №68 до БГ-751</t>
  </si>
  <si>
    <t>Выкидной нефтепровод от скв. №69 до БГ-751</t>
  </si>
  <si>
    <t>Выкидной нефтепровод от скв. №751 до БГ-751</t>
  </si>
  <si>
    <t>Выкидной нефтепровод от скв. №11758 до БГ-11758</t>
  </si>
  <si>
    <t>Выкидной нефтепровод от скв. №62 до БГ-11758</t>
  </si>
  <si>
    <t>Выкидной нефтепровод от скв. №60 до БГ-11758</t>
  </si>
  <si>
    <t>Выкидной нефтепровод от скв. №59 до БГ-11758</t>
  </si>
  <si>
    <t>Выкидной нефтепровод от скв. №58 до БГ-11758</t>
  </si>
  <si>
    <t>Выкидной нефтепровод от скв. №63 до БГ-11758</t>
  </si>
  <si>
    <t>Выкидной нефтепровод от скв. №66 до БГ-11758</t>
  </si>
  <si>
    <t>Выкидной нефтепровод от скв. №728 до БГ-878</t>
  </si>
  <si>
    <t>Выкидной нефтепровод от БГ скв.№878 до ДНС-Урганча</t>
  </si>
  <si>
    <t>Выкидной нефтепровод от скв.№51 до БГ-850</t>
  </si>
  <si>
    <t>Выкидной нефтепровод от скв.№52 до БГ-850</t>
  </si>
  <si>
    <t>Выкидной нефтепровод от скв.№53 до БГ-850</t>
  </si>
  <si>
    <t>Выкидной нефтепровод от скв.№54</t>
  </si>
  <si>
    <t>Выкидной нефтепровод от скв.№146 до БГ-807</t>
  </si>
  <si>
    <t>Выкидной нефтепровод от скв.№147 до БГ-807</t>
  </si>
  <si>
    <t>Выкидной нефтепровод от скв.№148 до БГ-807</t>
  </si>
  <si>
    <t>Выкидной нефтепровод от скв.№151 до БГ-807</t>
  </si>
  <si>
    <t>Выкидной нефтепровод от скв.№149 до БГ-807</t>
  </si>
  <si>
    <t>Выкидной нефтепровод от скв.№57 до БГ-850</t>
  </si>
  <si>
    <t>Выкидной нефтепровод от скв.№50 до БГ-850</t>
  </si>
  <si>
    <t>Выкидной нефтепровод от скв.№807 до БГ-807</t>
  </si>
  <si>
    <t>Выкидной нефтепровод от скв.№152 до БГ-807</t>
  </si>
  <si>
    <t>Выкидной нефтепровод от скв.№102 до БГ-715</t>
  </si>
  <si>
    <t>Выкидной нефтепровод от скв.№103 до БГ-715</t>
  </si>
  <si>
    <t>Выкидной нефтепровод от скв.№105 до БГ-715</t>
  </si>
  <si>
    <t>Выкидной нефтепровод от скв.№106 до БГ-715</t>
  </si>
  <si>
    <t>Выкидной нефтепровод от скв.№107 до БГ-715</t>
  </si>
  <si>
    <t>Выкидной нефтепровод от скв.№108 до БГ-715</t>
  </si>
  <si>
    <t>Выкидной нефтепровод от скв.№101 до БГ-11758</t>
  </si>
  <si>
    <t>Выкидной нефтепровод от скв.№153 до БГ-153</t>
  </si>
  <si>
    <t>Выкидной нефтепровод от скв.№154 до БГ-153</t>
  </si>
  <si>
    <t>Выкидной нефтепровод от скв.№155 до БГ-153</t>
  </si>
  <si>
    <t>Выкидной нефтепровод от скв.№156 до БГ-153</t>
  </si>
  <si>
    <t>Выкидной нефтепровод от скв.№157 до БГ-153</t>
  </si>
  <si>
    <t>Выкидной нефтепровод от скв.№158 до БГ-153</t>
  </si>
  <si>
    <t>Выкидной нефтепровод от скв.№159 до БГ-153</t>
  </si>
  <si>
    <t>Выкидной нефтепровод от скв.№878 до БГ-878</t>
  </si>
  <si>
    <t>Нефтесборный нефтепровод от БГ-11758 до ДНС-Урганча</t>
  </si>
  <si>
    <t>Нефтесборный нефтепровод от БГ-850 до ДНС-Урганча</t>
  </si>
  <si>
    <t>Нефтесборный нефтепровод от куста скв. БГ-715 до сущ.тр/пр БГ-850 - ДНС-Урганча</t>
  </si>
  <si>
    <t>Нефтесборный нефтепровод от БГ-807 до БГ-153</t>
  </si>
  <si>
    <t>Участок нефтесборный нефтепровод от БГ-807 до точки врезки в БГ-11758</t>
  </si>
  <si>
    <t>Участок нефтесборный нефтепровод от БГ-751 до точки врезки в БГ-11758</t>
  </si>
  <si>
    <t>БГ-11758 (УДПХ-«Лозна»-6,3-1(1,6/63)-1(0,4)-Р)</t>
  </si>
  <si>
    <t>БГ-807 (УДПХ-«Лозна»-6,3-1(1,6/63)-1(0,4)-Р)</t>
  </si>
  <si>
    <t>БГ-715 (УДПХ-«Лозна»-6,3-1(1,6/63)-1(0,4 )-Р)</t>
  </si>
  <si>
    <t>ТрансОйл</t>
  </si>
  <si>
    <t>ГРИЦ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</si>
  <si>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</si>
  <si>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</si>
  <si>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</si>
  <si>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</si>
  <si>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</si>
  <si>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</si>
  <si>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г.ф.+ж.ф.</t>
  </si>
  <si>
    <t>Нефтепровод от гребенки до НГС-1</t>
  </si>
  <si>
    <t>Нефтепровод от  НГС-1 до ТО</t>
  </si>
  <si>
    <t>Нефтепровод от  ТО до ГО-1</t>
  </si>
  <si>
    <t>Нефтепровод от  ОГ-1 до БЕ-1</t>
  </si>
  <si>
    <t>Нефтепровод от БЕ-1 до агр.3,4,5</t>
  </si>
  <si>
    <t xml:space="preserve">Нефтепровод  от входа ОГ-2 до входа БE-1 перемычка </t>
  </si>
  <si>
    <t>Нефтепровод  от ОГ-2 до ЭДГ 1-2</t>
  </si>
  <si>
    <t>Нефтепровод  от БГ до БЕ-1</t>
  </si>
  <si>
    <t>Нефтепровод  от ОГ-2 до БЕ-3</t>
  </si>
  <si>
    <t>Нефтепровод  от НГС-1 до БЕ-3</t>
  </si>
  <si>
    <t>Нефтепровод  от НГС-1 до БЕ-4</t>
  </si>
  <si>
    <t>Нефтепровод  от НГС-1 до ОГ-1</t>
  </si>
  <si>
    <t>Нефтепровод  от ОГ-2 до БЕ-1</t>
  </si>
  <si>
    <t>Нефтепровод  от БЕ-1 до агр.3,4,5</t>
  </si>
  <si>
    <t>Нефтепровод  от БЕ-3 до агр.3,4,5</t>
  </si>
  <si>
    <t>Нефтепровод  от агр.3,4,5 до задвижки №201</t>
  </si>
  <si>
    <t>Нефтепровод  от БЕ-3,4 до БЕ-5-12</t>
  </si>
  <si>
    <t>Нефтепровод  от БЕ-5-12 до агр1,2</t>
  </si>
  <si>
    <t>Нефтепровод от  ПБТ-1,2 до ОГ-3</t>
  </si>
  <si>
    <t>Нефтепровод  от БЕ-5-12 до агр.3,4,5</t>
  </si>
  <si>
    <t>Нефтепровод от  ПБТ-1,2 до ОГ-2</t>
  </si>
  <si>
    <t>Нефтепровод от агр.3,4,5 до ПБТ-1,2</t>
  </si>
  <si>
    <t>Нефтепровод  от ЭГД-1,2 до ТО 1-4</t>
  </si>
  <si>
    <t xml:space="preserve">Нефтепровод  от ОГ-З до ЭДГ </t>
  </si>
  <si>
    <t xml:space="preserve">Нефтепровод  от ТО до НГС-2 </t>
  </si>
  <si>
    <t xml:space="preserve">Нефтепровод  от НГС-2 до БЕ-3,4 </t>
  </si>
  <si>
    <t>Нефтепровод  от ОГ-1 до ОГЖФ-1</t>
  </si>
  <si>
    <t>Нефтепровод  от ОГ-2 до ОГ-1</t>
  </si>
  <si>
    <t>Нефтепровод  от ЭГД-1,2 ОГ-3 до ОГЖФ-1</t>
  </si>
  <si>
    <t>Нефтепровод  от ОГЖФ-1 до БЕ-2/1</t>
  </si>
  <si>
    <t>Нефтепровод  от БЕ-2/1 до шурфов №3,4</t>
  </si>
  <si>
    <t>Нефтепровод  от ППК БЕ-5-12 до ЕП-3</t>
  </si>
  <si>
    <t>Нефтепровод  от ППК площадки обессоливания до ЕП-3</t>
  </si>
  <si>
    <t>Нефтепровод  от ППК БЕ-5-12 до ЕП-4</t>
  </si>
  <si>
    <t>Нефтепровод  от площадки обезвоживания до ЕП-1</t>
  </si>
  <si>
    <t>Нефтепровод  от дренажа ЭДГ-1,2 до дренажа БЕ-5-12</t>
  </si>
  <si>
    <t>Нефтепровод  от дренажа ОГ-3 ТО1-4 до дренажа БЕ-5-12</t>
  </si>
  <si>
    <t>Нефтепровод  от дренажа НГС-2 до дренажа БЕ-5-12</t>
  </si>
  <si>
    <t>Нефтепровод от агр.3,4,5 до ЕП-2</t>
  </si>
  <si>
    <t>Нефтепровод от агр.1,2 до ЕП-2</t>
  </si>
  <si>
    <t>Нефтепровод от ливневки до ЕП-5</t>
  </si>
  <si>
    <t>Нефтепровод от ливневки до ЕП-1</t>
  </si>
  <si>
    <t>Нефтепровод от ЕП-1-3 до НГС-1</t>
  </si>
  <si>
    <t>Нефтепровод от ЕП-5 до ЕП-3</t>
  </si>
  <si>
    <t>Нефтепровод  от площадки обезвоживания и обессоливания до ГС</t>
  </si>
  <si>
    <t>Нефтепровод  от ГС до факела</t>
  </si>
  <si>
    <t>Нефтепровод  от ГС до запальника</t>
  </si>
  <si>
    <t>Нефтепровод  от ГС до ПБТ-1,2</t>
  </si>
  <si>
    <t>Нефтепровод  от площадки  обессоливания до факела</t>
  </si>
  <si>
    <t>Газосепаратор ГС-2 (ГC), нефтяной газ</t>
  </si>
  <si>
    <t>Сепаратор нефтегазовый (НГС-1), нефть</t>
  </si>
  <si>
    <t>Аппарат 1-200 (БЕ-4) , нефть</t>
  </si>
  <si>
    <t>Отстойник ОГ-200П (ОГ-1), нефть</t>
  </si>
  <si>
    <t>Аппарат 1-200 (БE-1), нефть</t>
  </si>
  <si>
    <t>Отстойник ОГ-200П (ОГ-2), нефть</t>
  </si>
  <si>
    <t>Емкость БС-200 (БЕ-11), нефть</t>
  </si>
  <si>
    <t>Аппарат 1-200 (БE-10), нефть</t>
  </si>
  <si>
    <t>Аппарат 1-200 (БE-9), нефть</t>
  </si>
  <si>
    <t>Аппарат 1-200 (БE-8), нефть</t>
  </si>
  <si>
    <t>Аппарат 1-200 (БE-7), нефть</t>
  </si>
  <si>
    <t>Аппарат 1-200 (БE-6), нефть</t>
  </si>
  <si>
    <t>Аппарат 1-200 (БE-5), нефть</t>
  </si>
  <si>
    <t>Электродегидратор (ЭДГ-1), нефть</t>
  </si>
  <si>
    <t>Теплообменик (TО-1), нефть</t>
  </si>
  <si>
    <t>Теплообменик (TО-2), нефть</t>
  </si>
  <si>
    <t>Теплообменик (TО-3), нефть</t>
  </si>
  <si>
    <t>Теплообменик (TО-4), нефть</t>
  </si>
  <si>
    <t>Электродегидратор (ЭДГ-2), нефть</t>
  </si>
  <si>
    <t>Отстойник ОГ-200П (ОГ-3), нефть</t>
  </si>
  <si>
    <t>Сепаратор нефтегазовый (НГС-2), нефть</t>
  </si>
  <si>
    <t>Аппарат 1-200-1,0-1 (БЕ-2/1), нефть</t>
  </si>
  <si>
    <t>Нефтегазосепаратор (НГС-1/1), нефть</t>
  </si>
  <si>
    <t>Аппарат 1-200 (БE-3), нефть</t>
  </si>
  <si>
    <t>Аппарат 1-200 (БE-2), нефть</t>
  </si>
  <si>
    <t>Аппарат 1-200 (БE-12), нефть</t>
  </si>
  <si>
    <t>Отстойник ОГЖФ-50 (ОГЖФ-1), нефть</t>
  </si>
  <si>
    <t>Автоцистерна АЦ-13, нефть</t>
  </si>
  <si>
    <t>Автоцистерна 4671Т1-10, нефть</t>
  </si>
  <si>
    <t>Автоцистерна НЕФАЗ-66061-13-15, нефть</t>
  </si>
  <si>
    <t>РВС-1, нефть</t>
  </si>
  <si>
    <t>РВС-2, нефть</t>
  </si>
  <si>
    <t>Печь ПБТ-1,6, нефть</t>
  </si>
  <si>
    <t>Емкость ЕП-1, нефть</t>
  </si>
  <si>
    <t>Емкость ЕП-2, нефть</t>
  </si>
  <si>
    <t>Емкость ЕП-3, нефть</t>
  </si>
  <si>
    <t>Емкость ЕП-4, нефть</t>
  </si>
  <si>
    <t>Емкость ЕП-5, нефть</t>
  </si>
  <si>
    <t>Емкость ЕП-6, нефть</t>
  </si>
  <si>
    <t>Емкость ЕП-7, нефть</t>
  </si>
  <si>
    <t>Емкость ЕП-8, нефть</t>
  </si>
  <si>
    <t>Емкость ЕП-9, нефть</t>
  </si>
  <si>
    <t>Конденсатосборник топливный газовый КС-ТГ, нефтяной газ</t>
  </si>
  <si>
    <t>Конденсатосборник ЕП-8, нефтяной газ</t>
  </si>
  <si>
    <t>Блокреагента (БР-2,5), нейтрализатор</t>
  </si>
  <si>
    <t>нефтяной газ</t>
  </si>
  <si>
    <t>нейтрализатор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</si>
  <si>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</si>
  <si>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</si>
  <si>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</si>
  <si>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</si>
  <si>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</si>
  <si>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</si>
  <si>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</si>
  <si>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</si>
  <si>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</si>
  <si>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</si>
  <si>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</si>
  <si>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</si>
  <si>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</si>
  <si>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</si>
  <si>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</si>
  <si>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</si>
  <si>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</si>
  <si>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</si>
  <si>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</si>
  <si>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</si>
  <si>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</si>
  <si>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</si>
  <si>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</si>
  <si>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</si>
  <si>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</si>
  <si>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</si>
  <si>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Емкость подземная ЕП-12,5-2000-1300</t>
  </si>
  <si>
    <t>Емкость подземная ЕП-63-2400-1600-2</t>
  </si>
  <si>
    <t>Емкость подземная ЕП-25-2400-900-2</t>
  </si>
  <si>
    <t>Емкость подземная ЕП-25-2400-900-3</t>
  </si>
  <si>
    <t xml:space="preserve">Технологические трубопроводы </t>
  </si>
  <si>
    <t>СМП Нефтегаз</t>
  </si>
  <si>
    <t>теплоноситель</t>
  </si>
  <si>
    <t>Емкость для хранения теплоносителя Е-1</t>
  </si>
  <si>
    <t>+30…+40</t>
  </si>
  <si>
    <t>Емкость для нейтрализатора, нейтрализатор сероводорода Е-2</t>
  </si>
  <si>
    <t>Отстойник ступени обезвоживания (ОГ-2-1)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</si>
  <si>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</si>
  <si>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</si>
  <si>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</si>
  <si>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</si>
  <si>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</si>
  <si>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</si>
  <si>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</si>
  <si>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</si>
  <si>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</si>
  <si>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</si>
  <si>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</si>
  <si>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Блокреагента (БР-2,5), деэмульгатор</t>
  </si>
  <si>
    <t>деэмульгатор</t>
  </si>
  <si>
    <t>Емкость буферная
ГЭЭ 1-200-1,0 (Е-103), нефть</t>
  </si>
  <si>
    <t>Емкость подземная
горизонтальная ЕП-25-2400-1-2 (Е-403/1), нефть</t>
  </si>
  <si>
    <t>атм.</t>
  </si>
  <si>
    <t>Емкость подземная
горизонтальная ЕП-40-2400-1-2 (Е-404), нефть</t>
  </si>
  <si>
    <t>Емкость подземная
горизонтальная ЕП-25-2400-1-2 (Е-403/2), нефть</t>
  </si>
  <si>
    <t>Фильтр сетчатый
ФС-1-250-2,5Е (ФС-103/1), нефть</t>
  </si>
  <si>
    <t>Внутриплощадочные
нефтепровода на ПСП</t>
  </si>
  <si>
    <t xml:space="preserve">0,02-1,6 </t>
  </si>
  <si>
    <t>Внутриплощадочные
газопроводы на ПСП</t>
  </si>
  <si>
    <t xml:space="preserve">0,02-0,06 </t>
  </si>
  <si>
    <t xml:space="preserve">Система измерений количества и показателей качества нефти (СИКНС) </t>
  </si>
  <si>
    <t xml:space="preserve">1,6 </t>
  </si>
  <si>
    <t>Емкость буферная ГЭЭ 1-200-1,0 (Е-103)</t>
  </si>
  <si>
    <t>Внутриплощадочные нефтепровода на ПСП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</si>
  <si>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</si>
  <si>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</si>
  <si>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</si>
  <si>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</si>
  <si>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</si>
  <si>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Нефтегазосепаратор Е-1</t>
  </si>
  <si>
    <t>Нефтегазосепаратор Е-2</t>
  </si>
  <si>
    <t>Буферная емкость Е-3</t>
  </si>
  <si>
    <t>Буферная емкость Е-4</t>
  </si>
  <si>
    <t>Отстойник Е-8</t>
  </si>
  <si>
    <t>Буферная емкость Е-12</t>
  </si>
  <si>
    <t>Нефтегазоводоразделитель Е-17</t>
  </si>
  <si>
    <t>Внутриплощадочные нефтепровода</t>
  </si>
  <si>
    <t>Нефтегазосепаратор Е-20</t>
  </si>
  <si>
    <t>Буферная емкость Е-21</t>
  </si>
  <si>
    <t>Буферная емкость Е-22</t>
  </si>
  <si>
    <t>Отстойник вертикальный Е-2</t>
  </si>
  <si>
    <t>Блок дозирования реагента</t>
  </si>
  <si>
    <t>Внутриплощадочные нефтепровода на ДНС "Заречная"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</si>
  <si>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</si>
  <si>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</si>
  <si>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</si>
  <si>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</si>
  <si>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</si>
  <si>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</si>
  <si>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</si>
  <si>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</si>
  <si>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</si>
  <si>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</si>
  <si>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</si>
  <si>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</si>
  <si>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</si>
  <si>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</si>
  <si>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</si>
  <si>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</si>
  <si>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</si>
  <si>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</si>
  <si>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</si>
  <si>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</si>
  <si>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Площадка насосной станции (ДНС «Заречная» с предварительным сбросом воды)</t>
  </si>
  <si>
    <t>Нефтегазосепаратор Е-1, нефть</t>
  </si>
  <si>
    <r>
      <t>0,2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0,7</t>
    </r>
  </si>
  <si>
    <t>Нефтегазосепаратор Е-2, нефть</t>
  </si>
  <si>
    <t>Буферная емкость Е-3,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</si>
  <si>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0,55</t>
    </r>
  </si>
  <si>
    <t>Буферная емкость Е-4, нефть</t>
  </si>
  <si>
    <t>+5…+20</t>
  </si>
  <si>
    <t>Буферная емкость Е-5,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</si>
  <si>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</t>
    </r>
  </si>
  <si>
    <t>Буферная емкость Е-6, нефть</t>
  </si>
  <si>
    <t>Газосепаратор Е-7, нефтяной газ</t>
  </si>
  <si>
    <t>Отстойник вертикальный Е-8,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</si>
  <si>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0,35</t>
    </r>
  </si>
  <si>
    <t>Отстойник вертикальный Е-9, нефть</t>
  </si>
  <si>
    <t>Отстойник Е-10, нефть</t>
  </si>
  <si>
    <t>Отстойник Е-11, нефть</t>
  </si>
  <si>
    <t>Отстойник Е-12,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</si>
  <si>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0,1</t>
    </r>
  </si>
  <si>
    <t>Подземная емкость Е-13, нефть</t>
  </si>
  <si>
    <r>
      <t>0,01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</si>
  <si>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Подземная емкость Е-14, нефть</t>
  </si>
  <si>
    <r>
      <t>0,5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0,1</t>
    </r>
  </si>
  <si>
    <t>Подземная емкость Е-15, нефть</t>
  </si>
  <si>
    <t>Подземная емкость Е-16,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</si>
  <si>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</si>
  <si>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Нефтегазоразделитель Е-17, нефть</t>
  </si>
  <si>
    <r>
      <t>0,15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</t>
    </r>
  </si>
  <si>
    <t>Подземная емкость Е-18, нефть</t>
  </si>
  <si>
    <t>Подземная емкость Е-19, нефть</t>
  </si>
  <si>
    <t>Внутриплощадочные нефтепроводы, нефть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</si>
  <si>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0,4</t>
    </r>
  </si>
  <si>
    <t>Буферная емкость Е-21, нефть</t>
  </si>
  <si>
    <t>Буферная емкость Е-22, нефть</t>
  </si>
  <si>
    <t>Буферная емкость Е-23, нефть</t>
  </si>
  <si>
    <t>Буферная емкость Е-24,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</si>
  <si>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0,2</t>
    </r>
  </si>
  <si>
    <t>Газосепаратор Е-25, нефтяной газ</t>
  </si>
  <si>
    <t>Подземная емкость Е-26,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</si>
  <si>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0,05</t>
    </r>
  </si>
  <si>
    <t>Подземная емкость Е-27, нефть</t>
  </si>
  <si>
    <t>Подземная емкость Е-28, нефть</t>
  </si>
  <si>
    <t>Отстойник вертикальный Е-2, нефть</t>
  </si>
  <si>
    <r>
      <t>0,0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0,35</t>
    </r>
  </si>
  <si>
    <t>Отстойник вертикальный Е-2а, нефть</t>
  </si>
  <si>
    <t>Путевой подогреватель ПП-0,63А, нефть</t>
  </si>
  <si>
    <t>+20…+40</t>
  </si>
  <si>
    <t>Блок дозирования реагента, химреагент</t>
  </si>
  <si>
    <t>химреагент</t>
  </si>
  <si>
    <t>Внутриплощадочные нефтепроводы на ДНС "Заречная" (карбон), нефть</t>
  </si>
  <si>
    <t>АО "ГРИЦ"</t>
  </si>
  <si>
    <t>Акционерное общество "Геолого-разведовательный исследовательский центр"</t>
  </si>
  <si>
    <t>Головко Ю.В.</t>
  </si>
  <si>
    <t>423117, Респ. Татарстан, Черемшанский р-н, Промышленная тер., зд. 1</t>
  </si>
  <si>
    <t>(843)264-66-68</t>
  </si>
  <si>
    <t>office@gric-nk.ru</t>
  </si>
  <si>
    <t>ВХ-00-015731</t>
  </si>
  <si>
    <t>Республика Татарстан, Черемшанский  район, Старокутушское сельское поселение, земли СПК им. Чапаева, УПСВ при ДНС-1 Кутуш</t>
  </si>
  <si>
    <t>___</t>
  </si>
  <si>
    <t>Cистема промысловых трубопроводов Максимкинского месторождения</t>
  </si>
  <si>
    <t>А43-04735-0017</t>
  </si>
  <si>
    <t>III</t>
  </si>
  <si>
    <t>ООО "Карбон-Ойл"</t>
  </si>
  <si>
    <t>Общество с ограниченной отвественностью "Карбон-Ойл"</t>
  </si>
  <si>
    <t>Хузин Р.Р.</t>
  </si>
  <si>
    <t>423461, Республика Татарстан (татарстан), р-н Альметьевский, г. Альметьевск, ул Сургутская, д. 25</t>
  </si>
  <si>
    <t>8 (8553)37-47-00</t>
  </si>
  <si>
    <t>8 (8553)37-47-90</t>
  </si>
  <si>
    <t>karbon@tatais.ru</t>
  </si>
  <si>
    <t xml:space="preserve">Российская Федерация, Республика Татарстан, Нурлатский муниципальный район Зареченское сельское поселение </t>
  </si>
  <si>
    <t>Л057-00109-16/00512395</t>
  </si>
  <si>
    <t>Выкидные трубопроводы К-643д</t>
  </si>
  <si>
    <t>Промысловый нефтегазолпровод от К-643д до т.вр</t>
  </si>
  <si>
    <t>123-22</t>
  </si>
  <si>
    <t>123-22-ДПБ1</t>
  </si>
  <si>
    <t>123-22-ДПБ2</t>
  </si>
  <si>
    <t>123-22-ДПБ3</t>
  </si>
  <si>
    <t>123-22-ГОЧС</t>
  </si>
  <si>
    <t>123-22-ПБ</t>
  </si>
  <si>
    <t>«Обустройство К-643д Максимкинского нефтяного месторождения»</t>
  </si>
  <si>
    <t>АО «Меллянефть»</t>
  </si>
  <si>
    <t>Акционерное общество «Меллянефть»</t>
  </si>
  <si>
    <t>Тазиев М.М.</t>
  </si>
  <si>
    <t>423461, Республика Татарстан, м.р-н Альметьевский, г.п. Город Альметьевск, г Альметьевск, пр-кт Строителей, д. 51Б</t>
  </si>
  <si>
    <t>mellyaneft@tatais.ru</t>
  </si>
  <si>
    <t>(8553) 37-22-60</t>
  </si>
  <si>
    <t>ВХ-00-016738</t>
  </si>
  <si>
    <t>Система промысловых (межпромысловых) трубопроводов Муслюмовского  месторождения нефти и газа</t>
  </si>
  <si>
    <t>Российская Федерация, Республика Татарстан, Муслюмовский муниципальный район</t>
  </si>
  <si>
    <t>А43-01341-0006</t>
  </si>
  <si>
    <t>Пункт подготовки и сбора нефти СП-2</t>
  </si>
  <si>
    <t>А43-01341-0020</t>
  </si>
  <si>
    <t>Аппарат емкостной Е-1, нефть</t>
  </si>
  <si>
    <t>Аппарат емкостной Е-2, нефть</t>
  </si>
  <si>
    <t>0,3…0,4</t>
  </si>
  <si>
    <t>Аппарат емкостной Е-3, нефть</t>
  </si>
  <si>
    <t>Аппарат емкостной Е-4, нефть</t>
  </si>
  <si>
    <t>Аппарат емкостной Е-1</t>
  </si>
  <si>
    <t>Аппарат емкостной Е-2</t>
  </si>
  <si>
    <t>Аппарат емкостной Е-3</t>
  </si>
  <si>
    <t>Аппарат емкостной Е-4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</si>
</sst>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7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2" fontId="0" fillId="0" borderId="12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6" xfId="0" applyFill="1" applyBorder="1"/>
    <xf numFmtId="0" fontId="0" fillId="2" borderId="25" xfId="0" applyFill="1" applyBorder="1" applyAlignment="1">
      <alignment wrapText="1"/>
    </xf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0" fontId="26" fillId="0" borderId="2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center" vertical="center" wrapText="1"/>
    </xf>
    <xf numFmtId="0" fontId="27" fillId="0" borderId="21" xfId="0" applyFont="1" applyBorder="1" applyAlignment="1">
      <alignment horizontal="justify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2" fontId="29" fillId="0" borderId="49" xfId="0" applyNumberFormat="1" applyFont="1" applyBorder="1" applyAlignment="1">
      <alignment vertical="center" wrapText="1"/>
    </xf>
    <xf numFmtId="49" fontId="29" fillId="0" borderId="53" xfId="0" applyNumberFormat="1" applyFont="1" applyBorder="1" applyAlignment="1">
      <alignment vertical="center" wrapText="1"/>
    </xf>
    <xf numFmtId="49" fontId="29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28" fillId="0" borderId="59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2" fontId="29" fillId="0" borderId="54" xfId="0" applyNumberFormat="1" applyFont="1" applyBorder="1" applyAlignment="1">
      <alignment vertical="center" wrapText="1"/>
    </xf>
    <xf numFmtId="2" fontId="29" fillId="0" borderId="56" xfId="0" applyNumberFormat="1" applyFont="1" applyBorder="1" applyAlignment="1">
      <alignment vertical="center" wrapText="1"/>
    </xf>
    <xf numFmtId="2" fontId="29" fillId="0" borderId="57" xfId="0" applyNumberFormat="1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2" borderId="1" xfId="0" applyFont="1" applyFill="1" applyBorder="1"/>
    <xf numFmtId="0" fontId="18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8" fillId="12" borderId="1" xfId="0" applyNumberFormat="1" applyFont="1" applyFill="1" applyBorder="1"/>
    <xf numFmtId="11" fontId="5" fillId="12" borderId="1" xfId="0" applyNumberFormat="1" applyFont="1" applyFill="1" applyBorder="1"/>
    <xf numFmtId="2" fontId="18" fillId="12" borderId="1" xfId="0" applyNumberFormat="1" applyFont="1" applyFill="1" applyBorder="1"/>
    <xf numFmtId="2" fontId="5" fillId="12" borderId="15" xfId="0" applyNumberFormat="1" applyFont="1" applyFill="1" applyBorder="1"/>
    <xf numFmtId="2" fontId="5" fillId="12" borderId="39" xfId="0" applyNumberFormat="1" applyFont="1" applyFill="1" applyBorder="1"/>
    <xf numFmtId="0" fontId="18" fillId="12" borderId="40" xfId="0" applyFont="1" applyFill="1" applyBorder="1"/>
    <xf numFmtId="0" fontId="0" fillId="12" borderId="0" xfId="0" applyFill="1"/>
    <xf numFmtId="0" fontId="5" fillId="12" borderId="0" xfId="0" applyFont="1" applyFill="1"/>
    <xf numFmtId="0" fontId="16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8" fillId="12" borderId="1" xfId="0" applyNumberFormat="1" applyFont="1" applyFill="1" applyBorder="1"/>
    <xf numFmtId="0" fontId="8" fillId="12" borderId="1" xfId="0" applyFont="1" applyFill="1" applyBorder="1"/>
    <xf numFmtId="2" fontId="5" fillId="12" borderId="1" xfId="0" applyNumberFormat="1" applyFont="1" applyFill="1" applyBorder="1"/>
    <xf numFmtId="2" fontId="18" fillId="12" borderId="15" xfId="0" applyNumberFormat="1" applyFont="1" applyFill="1" applyBorder="1"/>
    <xf numFmtId="2" fontId="5" fillId="12" borderId="26" xfId="0" applyNumberFormat="1" applyFont="1" applyFill="1" applyBorder="1"/>
    <xf numFmtId="0" fontId="18" fillId="12" borderId="27" xfId="0" applyFont="1" applyFill="1" applyBorder="1"/>
    <xf numFmtId="0" fontId="5" fillId="12" borderId="26" xfId="0" applyFont="1" applyFill="1" applyBorder="1"/>
    <xf numFmtId="0" fontId="8" fillId="12" borderId="27" xfId="0" applyFont="1" applyFill="1" applyBorder="1"/>
    <xf numFmtId="0" fontId="5" fillId="12" borderId="41" xfId="0" applyFont="1" applyFill="1" applyBorder="1"/>
    <xf numFmtId="0" fontId="5" fillId="12" borderId="42" xfId="0" applyFont="1" applyFill="1" applyBorder="1"/>
    <xf numFmtId="0" fontId="5" fillId="12" borderId="1" xfId="1" applyFont="1" applyFill="1" applyBorder="1"/>
    <xf numFmtId="11" fontId="18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23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8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15" xfId="0" applyNumberFormat="1" applyFont="1" applyFill="1" applyBorder="1"/>
    <xf numFmtId="0" fontId="8" fillId="12" borderId="42" xfId="0" applyFont="1" applyFill="1" applyBorder="1"/>
    <xf numFmtId="0" fontId="5" fillId="13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1" fontId="10" fillId="0" borderId="22" xfId="0" applyNumberFormat="1" applyFont="1" applyBorder="1" applyAlignment="1">
      <alignment horizontal="center" vertical="center" wrapText="1"/>
    </xf>
    <xf numFmtId="11" fontId="10" fillId="0" borderId="61" xfId="0" applyNumberFormat="1" applyFont="1" applyBorder="1" applyAlignment="1">
      <alignment horizontal="center" vertical="center" wrapText="1"/>
    </xf>
    <xf numFmtId="11" fontId="10" fillId="0" borderId="23" xfId="0" applyNumberFormat="1" applyFont="1" applyBorder="1" applyAlignment="1">
      <alignment horizontal="center" vertical="center" wrapText="1"/>
    </xf>
    <xf numFmtId="11" fontId="10" fillId="0" borderId="62" xfId="0" applyNumberFormat="1" applyFont="1" applyBorder="1" applyAlignment="1">
      <alignment horizontal="center" vertical="center" wrapText="1"/>
    </xf>
    <xf numFmtId="0" fontId="0" fillId="2" borderId="27" xfId="0" applyFill="1" applyBorder="1" applyAlignment="1">
      <alignment wrapText="1"/>
    </xf>
    <xf numFmtId="0" fontId="0" fillId="2" borderId="25" xfId="0" quotePrefix="1" applyFill="1" applyBorder="1"/>
    <xf numFmtId="0" fontId="0" fillId="0" borderId="12" xfId="0" applyBorder="1"/>
    <xf numFmtId="0" fontId="0" fillId="14" borderId="36" xfId="0" applyFill="1" applyBorder="1"/>
    <xf numFmtId="0" fontId="0" fillId="14" borderId="20" xfId="0" applyFill="1" applyBorder="1"/>
    <xf numFmtId="0" fontId="0" fillId="14" borderId="21" xfId="0" applyFill="1" applyBorder="1"/>
    <xf numFmtId="0" fontId="0" fillId="2" borderId="25" xfId="0" applyFill="1" applyBorder="1" applyAlignment="1"/>
    <xf numFmtId="0" fontId="24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164" fontId="0" fillId="0" borderId="12" xfId="0" applyNumberFormat="1" applyBorder="1"/>
    <xf numFmtId="49" fontId="0" fillId="0" borderId="12" xfId="0" applyNumberFormat="1" applyBorder="1"/>
    <xf numFmtId="164" fontId="18" fillId="2" borderId="1" xfId="0" applyNumberFormat="1" applyFont="1" applyFill="1" applyBorder="1"/>
    <xf numFmtId="0" fontId="5" fillId="2" borderId="26" xfId="0" applyFont="1" applyFill="1" applyBorder="1"/>
    <xf numFmtId="0" fontId="8" fillId="2" borderId="27" xfId="0" applyFont="1" applyFill="1" applyBorder="1"/>
    <xf numFmtId="0" fontId="5" fillId="2" borderId="42" xfId="0" applyFont="1" applyFill="1" applyBorder="1"/>
    <xf numFmtId="0" fontId="5" fillId="2" borderId="1" xfId="1" applyFont="1" applyFill="1" applyBorder="1"/>
    <xf numFmtId="11" fontId="18" fillId="2" borderId="1" xfId="1" applyNumberFormat="1" applyFont="1" applyFill="1" applyBorder="1"/>
    <xf numFmtId="11" fontId="5" fillId="2" borderId="1" xfId="1" applyNumberFormat="1" applyFont="1" applyFill="1" applyBorder="1"/>
    <xf numFmtId="2" fontId="5" fillId="2" borderId="1" xfId="1" applyNumberFormat="1" applyFont="1" applyFill="1" applyBorder="1"/>
    <xf numFmtId="0" fontId="23" fillId="2" borderId="0" xfId="1" applyFill="1"/>
    <xf numFmtId="165" fontId="5" fillId="2" borderId="0" xfId="1" applyNumberFormat="1" applyFont="1" applyFill="1"/>
    <xf numFmtId="2" fontId="5" fillId="2" borderId="0" xfId="1" applyNumberFormat="1" applyFont="1" applyFill="1"/>
    <xf numFmtId="11" fontId="5" fillId="2" borderId="0" xfId="1" applyNumberFormat="1" applyFont="1" applyFill="1"/>
    <xf numFmtId="164" fontId="0" fillId="0" borderId="38" xfId="0" applyNumberFormat="1" applyBorder="1"/>
    <xf numFmtId="0" fontId="0" fillId="8" borderId="1" xfId="0" applyFont="1" applyFill="1" applyBorder="1"/>
    <xf numFmtId="0" fontId="0" fillId="8" borderId="1" xfId="0" applyFont="1" applyFill="1" applyBorder="1" applyAlignment="1">
      <alignment wrapText="1"/>
    </xf>
    <xf numFmtId="0" fontId="0" fillId="8" borderId="0" xfId="0" applyFont="1" applyFill="1"/>
    <xf numFmtId="2" fontId="18" fillId="8" borderId="15" xfId="0" applyNumberFormat="1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1" fontId="15" fillId="2" borderId="1" xfId="0" applyNumberFormat="1" applyFont="1" applyFill="1" applyBorder="1"/>
    <xf numFmtId="0" fontId="15" fillId="2" borderId="1" xfId="0" applyFont="1" applyFill="1" applyBorder="1"/>
    <xf numFmtId="11" fontId="4" fillId="2" borderId="1" xfId="0" applyNumberFormat="1" applyFont="1" applyFill="1" applyBorder="1"/>
    <xf numFmtId="2" fontId="4" fillId="2" borderId="1" xfId="0" applyNumberFormat="1" applyFont="1" applyFill="1" applyBorder="1"/>
    <xf numFmtId="164" fontId="25" fillId="2" borderId="1" xfId="0" applyNumberFormat="1" applyFont="1" applyFill="1" applyBorder="1"/>
    <xf numFmtId="2" fontId="4" fillId="2" borderId="26" xfId="0" applyNumberFormat="1" applyFont="1" applyFill="1" applyBorder="1"/>
    <xf numFmtId="0" fontId="25" fillId="2" borderId="27" xfId="0" applyFont="1" applyFill="1" applyBorder="1"/>
    <xf numFmtId="0" fontId="1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2" fontId="4" fillId="2" borderId="0" xfId="0" applyNumberFormat="1" applyFont="1" applyFill="1"/>
    <xf numFmtId="11" fontId="4" fillId="2" borderId="0" xfId="0" applyNumberFormat="1" applyFont="1" applyFill="1"/>
    <xf numFmtId="0" fontId="9" fillId="2" borderId="25" xfId="0" applyFont="1" applyFill="1" applyBorder="1" applyAlignment="1">
      <alignment wrapText="1"/>
    </xf>
    <xf numFmtId="0" fontId="24" fillId="0" borderId="0" xfId="2"/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7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7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7889" name="Скрыть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E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7890" name="Показать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E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44033" name="Скрыть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22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44034" name="Показать" hidden="1">
              <a:extLst>
                <a:ext uri="{63B3BB69-23CF-44E3-9099-C40C66FF867C}">
                  <a14:compatExt spid="_x0000_s44034"/>
                </a:ext>
                <a:ext uri="{FF2B5EF4-FFF2-40B4-BE49-F238E27FC236}">
                  <a16:creationId xmlns:a16="http://schemas.microsoft.com/office/drawing/2014/main" id="{00000000-0008-0000-2200-000002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mellyaneft@tatais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11" Type="http://schemas.openxmlformats.org/officeDocument/2006/relationships/hyperlink" Target="mailto:mellyaneft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hyperlink" Target="mailto:karbon@tatais.ru" TargetMode="External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karbon@tatais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1.bin"/><Relationship Id="rId6" Type="http://schemas.openxmlformats.org/officeDocument/2006/relationships/control" Target="../activeX/activeX6.xml"/><Relationship Id="rId5" Type="http://schemas.openxmlformats.org/officeDocument/2006/relationships/image" Target="../media/image14.emf"/><Relationship Id="rId4" Type="http://schemas.openxmlformats.org/officeDocument/2006/relationships/control" Target="../activeX/activeX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24</v>
      </c>
      <c r="D1" s="8" t="s">
        <v>46</v>
      </c>
      <c r="E1" s="8" t="s">
        <v>47</v>
      </c>
      <c r="F1" s="8" t="s">
        <v>48</v>
      </c>
      <c r="G1" s="8" t="s">
        <v>49</v>
      </c>
      <c r="H1" s="8" t="s">
        <v>50</v>
      </c>
      <c r="I1" s="8" t="s">
        <v>51</v>
      </c>
      <c r="J1" s="8" t="s">
        <v>29</v>
      </c>
      <c r="K1" s="8" t="s">
        <v>14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52</v>
      </c>
      <c r="K3" s="75">
        <f>G4*F8*E13*D52</f>
        <v>0</v>
      </c>
    </row>
    <row r="4" spans="3:11" x14ac:dyDescent="0.25">
      <c r="C4" s="9"/>
      <c r="D4" s="9"/>
      <c r="E4" s="9"/>
      <c r="F4" s="11" t="s">
        <v>31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53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31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36</v>
      </c>
      <c r="F8" s="18">
        <v>1</v>
      </c>
      <c r="G8" s="19" t="s">
        <v>36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34</v>
      </c>
      <c r="G9" s="27">
        <v>0.95</v>
      </c>
      <c r="H9" s="17"/>
      <c r="I9" s="11" t="s">
        <v>34</v>
      </c>
      <c r="J9" s="20" t="s">
        <v>38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39</v>
      </c>
      <c r="H12" s="26">
        <v>0</v>
      </c>
      <c r="I12" s="9"/>
      <c r="J12" s="11" t="s">
        <v>30</v>
      </c>
      <c r="K12" s="75">
        <f>J13*H12*G9*F8*E13*D52</f>
        <v>0</v>
      </c>
    </row>
    <row r="13" spans="3:11" x14ac:dyDescent="0.25">
      <c r="C13" s="9"/>
      <c r="D13" s="11" t="s">
        <v>54</v>
      </c>
      <c r="E13" s="18">
        <v>0</v>
      </c>
      <c r="F13" s="17"/>
      <c r="G13" s="9"/>
      <c r="H13" s="17"/>
      <c r="I13" s="11" t="s">
        <v>31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39</v>
      </c>
      <c r="F16" s="26">
        <v>0</v>
      </c>
      <c r="G16" s="9"/>
      <c r="H16" s="9"/>
      <c r="I16" s="11" t="s">
        <v>34</v>
      </c>
      <c r="J16" s="20" t="s">
        <v>38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52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31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53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31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36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55</v>
      </c>
      <c r="E25" s="18">
        <v>1</v>
      </c>
      <c r="F25" s="11" t="s">
        <v>34</v>
      </c>
      <c r="G25" s="27">
        <v>0.95</v>
      </c>
      <c r="H25" s="17"/>
      <c r="I25" s="11" t="s">
        <v>34</v>
      </c>
      <c r="J25" s="20" t="s">
        <v>38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39</v>
      </c>
      <c r="H28" s="18">
        <v>0</v>
      </c>
      <c r="I28" s="9"/>
      <c r="J28" s="11" t="s">
        <v>30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31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34</v>
      </c>
      <c r="J32" s="20" t="s">
        <v>38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52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31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53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31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36</v>
      </c>
      <c r="F41" s="18">
        <v>1</v>
      </c>
      <c r="G41" s="19" t="s">
        <v>36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34</v>
      </c>
      <c r="G42" s="27">
        <v>0.95</v>
      </c>
      <c r="H42" s="17"/>
      <c r="I42" s="11" t="s">
        <v>34</v>
      </c>
      <c r="J42" s="20" t="s">
        <v>38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39</v>
      </c>
      <c r="H45" s="18">
        <v>0</v>
      </c>
      <c r="I45" s="9"/>
      <c r="J45" s="11" t="s">
        <v>30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31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39</v>
      </c>
      <c r="F49" s="18">
        <v>0</v>
      </c>
      <c r="G49" s="9"/>
      <c r="H49" s="9"/>
      <c r="I49" s="11" t="s">
        <v>34</v>
      </c>
      <c r="J49" s="20" t="s">
        <v>38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56</v>
      </c>
      <c r="D52" s="18">
        <v>1</v>
      </c>
      <c r="E52" s="9"/>
      <c r="F52" s="17"/>
      <c r="G52" s="16"/>
      <c r="H52" s="16"/>
      <c r="I52" s="16"/>
      <c r="J52" s="35" t="s">
        <v>52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31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53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31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36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34</v>
      </c>
      <c r="G58" s="27">
        <v>0.95</v>
      </c>
      <c r="H58" s="17"/>
      <c r="I58" s="11" t="s">
        <v>34</v>
      </c>
      <c r="J58" s="20" t="s">
        <v>38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39</v>
      </c>
      <c r="H61" s="18">
        <v>0</v>
      </c>
      <c r="I61" s="9"/>
      <c r="J61" s="11" t="s">
        <v>30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31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34</v>
      </c>
      <c r="J65" s="20" t="s">
        <v>38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30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31</v>
      </c>
      <c r="G72" s="18">
        <v>0.05</v>
      </c>
      <c r="H72" s="9"/>
      <c r="I72" s="9"/>
      <c r="J72" s="25" t="s">
        <v>57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31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36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34</v>
      </c>
      <c r="J76" s="20" t="s">
        <v>38</v>
      </c>
      <c r="K76" s="28">
        <f>J77*I75*H77*G78*F83*D77</f>
        <v>0.90249999999999997</v>
      </c>
    </row>
    <row r="77" spans="3:11" x14ac:dyDescent="0.25">
      <c r="C77" s="39" t="s">
        <v>41</v>
      </c>
      <c r="D77" s="18">
        <v>1</v>
      </c>
      <c r="E77" s="9"/>
      <c r="F77" s="17"/>
      <c r="G77" s="19" t="s">
        <v>36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34</v>
      </c>
      <c r="G78" s="27">
        <v>0.95</v>
      </c>
      <c r="H78" s="19" t="s">
        <v>39</v>
      </c>
      <c r="I78" s="18">
        <v>0</v>
      </c>
      <c r="J78" s="25" t="s">
        <v>30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31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34</v>
      </c>
      <c r="J82" s="20" t="s">
        <v>38</v>
      </c>
      <c r="K82" s="28">
        <f>J83*I78*H77*G78*F83*D77</f>
        <v>0</v>
      </c>
    </row>
    <row r="83" spans="3:11" x14ac:dyDescent="0.25">
      <c r="C83" s="9"/>
      <c r="D83" s="17"/>
      <c r="E83" s="11" t="s">
        <v>36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30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39</v>
      </c>
      <c r="H86" s="18">
        <v>0</v>
      </c>
      <c r="I86" s="11" t="s">
        <v>31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36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34</v>
      </c>
      <c r="J89" s="20" t="s">
        <v>38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39</v>
      </c>
      <c r="I91" s="18">
        <v>0</v>
      </c>
      <c r="J91" s="25" t="s">
        <v>30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31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34</v>
      </c>
      <c r="J95" s="20" t="s">
        <v>38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39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30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31</v>
      </c>
      <c r="G102" s="18">
        <v>0.05</v>
      </c>
      <c r="H102" s="9"/>
      <c r="I102" s="9"/>
      <c r="J102" s="25" t="s">
        <v>57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31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36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34</v>
      </c>
      <c r="J106" s="20" t="s">
        <v>38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36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34</v>
      </c>
      <c r="G108" s="27">
        <v>0.95</v>
      </c>
      <c r="H108" s="19" t="s">
        <v>39</v>
      </c>
      <c r="I108" s="18">
        <v>0</v>
      </c>
      <c r="J108" s="25" t="s">
        <v>30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31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34</v>
      </c>
      <c r="J112" s="20" t="s">
        <v>38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30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39</v>
      </c>
      <c r="H116" s="18">
        <v>0</v>
      </c>
      <c r="I116" s="11" t="s">
        <v>31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36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34</v>
      </c>
      <c r="J119" s="20" t="s">
        <v>38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39</v>
      </c>
      <c r="I121" s="18">
        <v>0</v>
      </c>
      <c r="J121" s="25" t="s">
        <v>30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31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34</v>
      </c>
      <c r="J125" s="20" t="s">
        <v>38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2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12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38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38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36</v>
      </c>
      <c r="F9" s="62" t="s">
        <v>34</v>
      </c>
      <c r="G9" s="63" t="s">
        <v>117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30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39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36</v>
      </c>
      <c r="F26" s="62" t="s">
        <v>34</v>
      </c>
      <c r="G26" s="63" t="s">
        <v>117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30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39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63</v>
      </c>
      <c r="C1" s="71"/>
      <c r="D1" s="71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40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31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32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31</v>
      </c>
      <c r="G6" s="13">
        <v>0.05</v>
      </c>
      <c r="H6" s="54"/>
      <c r="I6" s="59"/>
    </row>
    <row r="7" spans="2:9" x14ac:dyDescent="0.3">
      <c r="B7" s="54"/>
      <c r="C7" s="61"/>
      <c r="D7" s="39" t="s">
        <v>34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64</v>
      </c>
      <c r="C9" s="18">
        <v>0.3</v>
      </c>
      <c r="D9" s="54"/>
      <c r="E9" s="62" t="s">
        <v>54</v>
      </c>
      <c r="F9" s="62" t="s">
        <v>34</v>
      </c>
      <c r="G9" s="63" t="s">
        <v>38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30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55</v>
      </c>
      <c r="F14" s="65" t="s">
        <v>31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34</v>
      </c>
      <c r="G17" s="63" t="s">
        <v>38</v>
      </c>
      <c r="H17" s="57"/>
      <c r="I17" s="75">
        <f>G16*F13*E7*C9</f>
        <v>0.27074999999999999</v>
      </c>
    </row>
    <row r="18" spans="2:9" x14ac:dyDescent="0.3">
      <c r="B18" s="39" t="s">
        <v>65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30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31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45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31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34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54</v>
      </c>
      <c r="F26" s="62" t="s">
        <v>34</v>
      </c>
      <c r="G26" s="63" t="s">
        <v>38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30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55</v>
      </c>
      <c r="F31" s="65" t="s">
        <v>31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34</v>
      </c>
      <c r="G34" s="63" t="s">
        <v>38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2" activePane="bottomLeft" state="frozen"/>
      <selection pane="bottomLeft" activeCell="B1" sqref="B1:H3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33</v>
      </c>
      <c r="F6" s="13">
        <v>0.2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37</v>
      </c>
      <c r="F9" s="63" t="s">
        <v>38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0.1</v>
      </c>
    </row>
    <row r="4" spans="2:8" x14ac:dyDescent="0.3">
      <c r="B4" s="54"/>
      <c r="C4" s="39" t="s">
        <v>119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120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0.85499999999999998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0.1</v>
      </c>
    </row>
    <row r="21" spans="2:8" x14ac:dyDescent="0.3">
      <c r="B21" s="77"/>
      <c r="C21" s="39" t="s">
        <v>119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120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30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10</v>
      </c>
      <c r="G1" s="8" t="s">
        <v>14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30</v>
      </c>
      <c r="F3" s="12"/>
      <c r="G3" s="75">
        <f>C4</f>
        <v>0.05</v>
      </c>
    </row>
    <row r="4" spans="2:7" x14ac:dyDescent="0.3">
      <c r="B4" s="11" t="s">
        <v>31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32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31</v>
      </c>
      <c r="E6" s="13">
        <v>0.05</v>
      </c>
      <c r="F6" s="9"/>
      <c r="G6" s="15"/>
    </row>
    <row r="7" spans="2:7" x14ac:dyDescent="0.3">
      <c r="B7" s="11" t="s">
        <v>34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36</v>
      </c>
      <c r="D9" s="19" t="s">
        <v>34</v>
      </c>
      <c r="E9" s="20" t="s">
        <v>38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30</v>
      </c>
      <c r="F13" s="12"/>
      <c r="G13" s="75">
        <f>E14*D13*C7</f>
        <v>0</v>
      </c>
    </row>
    <row r="14" spans="2:7" x14ac:dyDescent="0.3">
      <c r="B14" s="9"/>
      <c r="C14" s="11" t="s">
        <v>39</v>
      </c>
      <c r="D14" s="23" t="s">
        <v>31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34</v>
      </c>
      <c r="E17" s="20" t="s">
        <v>38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26</v>
      </c>
      <c r="C21" s="8" t="s">
        <v>27</v>
      </c>
      <c r="D21" s="8" t="s">
        <v>28</v>
      </c>
      <c r="E21" s="8" t="s">
        <v>29</v>
      </c>
      <c r="F21" s="8" t="s">
        <v>10</v>
      </c>
      <c r="G21" s="8" t="s">
        <v>14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30</v>
      </c>
      <c r="F23" s="12"/>
      <c r="G23" s="75">
        <f>C24</f>
        <v>0.05</v>
      </c>
    </row>
    <row r="24" spans="2:7" x14ac:dyDescent="0.3">
      <c r="B24" s="11" t="s">
        <v>31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32</v>
      </c>
      <c r="F25" s="12"/>
      <c r="G25" s="75">
        <f>C27*E26*D28</f>
        <v>0</v>
      </c>
    </row>
    <row r="26" spans="2:7" x14ac:dyDescent="0.3">
      <c r="B26" s="9"/>
      <c r="C26" s="17"/>
      <c r="D26" s="11" t="s">
        <v>31</v>
      </c>
      <c r="E26" s="13">
        <v>0.05</v>
      </c>
      <c r="F26" s="9"/>
      <c r="G26" s="15"/>
    </row>
    <row r="27" spans="2:7" x14ac:dyDescent="0.3">
      <c r="B27" s="11" t="s">
        <v>34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36</v>
      </c>
      <c r="D29" s="19" t="s">
        <v>34</v>
      </c>
      <c r="E29" s="20" t="s">
        <v>38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30</v>
      </c>
      <c r="F33" s="12"/>
      <c r="G33" s="75">
        <f>E34*D33*C27</f>
        <v>4.7500000000000001E-2</v>
      </c>
    </row>
    <row r="34" spans="2:7" x14ac:dyDescent="0.3">
      <c r="B34" s="9"/>
      <c r="C34" s="11" t="s">
        <v>39</v>
      </c>
      <c r="D34" s="23" t="s">
        <v>31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34</v>
      </c>
      <c r="E37" s="20" t="s">
        <v>38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38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38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38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2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24</v>
      </c>
      <c r="C1" s="8" t="s">
        <v>25</v>
      </c>
      <c r="D1" s="8" t="s">
        <v>26</v>
      </c>
      <c r="E1" s="8" t="s">
        <v>118</v>
      </c>
      <c r="F1" s="8" t="s">
        <v>28</v>
      </c>
      <c r="G1" s="8" t="s">
        <v>29</v>
      </c>
      <c r="H1" s="8" t="s">
        <v>10</v>
      </c>
      <c r="I1" s="8" t="s">
        <v>14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295</v>
      </c>
      <c r="H3" s="12"/>
      <c r="I3" s="75">
        <f>C9*E4</f>
        <v>0.05</v>
      </c>
    </row>
    <row r="4" spans="2:9" x14ac:dyDescent="0.3">
      <c r="B4" s="9"/>
      <c r="C4" s="9"/>
      <c r="D4" s="11" t="s">
        <v>31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32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33</v>
      </c>
      <c r="G6" s="13">
        <v>0.2</v>
      </c>
      <c r="H6" s="9"/>
      <c r="I6" s="15"/>
    </row>
    <row r="7" spans="2:9" x14ac:dyDescent="0.3">
      <c r="B7" s="9"/>
      <c r="C7" s="17"/>
      <c r="D7" s="11" t="s">
        <v>34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35</v>
      </c>
      <c r="C9" s="18">
        <v>1</v>
      </c>
      <c r="D9" s="9"/>
      <c r="E9" s="19" t="s">
        <v>36</v>
      </c>
      <c r="F9" s="19" t="s">
        <v>37</v>
      </c>
      <c r="G9" s="20" t="s">
        <v>117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30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39</v>
      </c>
      <c r="F14" s="23" t="s">
        <v>33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37</v>
      </c>
      <c r="G17" s="20" t="s">
        <v>38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40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33</v>
      </c>
      <c r="E21" s="18">
        <v>0.2</v>
      </c>
      <c r="F21" s="9"/>
      <c r="G21" s="9"/>
      <c r="H21" s="9"/>
      <c r="I21" s="15"/>
    </row>
    <row r="22" spans="2:9" x14ac:dyDescent="0.3">
      <c r="B22" s="11" t="s">
        <v>41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37</v>
      </c>
      <c r="E24" s="27">
        <v>0.8</v>
      </c>
      <c r="F24" s="16"/>
      <c r="G24" s="25" t="s">
        <v>117</v>
      </c>
      <c r="H24" s="12"/>
      <c r="I24" s="75">
        <f>E24*D25*C22</f>
        <v>0.16000000000000003</v>
      </c>
    </row>
    <row r="25" spans="2:9" x14ac:dyDescent="0.3">
      <c r="B25" s="9"/>
      <c r="C25" s="23" t="s">
        <v>42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43</v>
      </c>
      <c r="H28" s="12"/>
      <c r="I28" s="75">
        <f>E29*D30*C22</f>
        <v>4.0000000000000008E-2</v>
      </c>
    </row>
    <row r="29" spans="2:9" x14ac:dyDescent="0.3">
      <c r="B29" s="9"/>
      <c r="C29" s="11" t="s">
        <v>44</v>
      </c>
      <c r="D29" s="19" t="s">
        <v>31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45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33</v>
      </c>
      <c r="G31" s="13">
        <v>0.2</v>
      </c>
      <c r="H31" s="9"/>
      <c r="I31" s="15"/>
    </row>
    <row r="32" spans="2:9" x14ac:dyDescent="0.3">
      <c r="B32" s="9"/>
      <c r="C32" s="9"/>
      <c r="D32" s="11" t="s">
        <v>34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37</v>
      </c>
      <c r="G34" s="20" t="s">
        <v>117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P24"/>
  <sheetViews>
    <sheetView workbookViewId="0">
      <selection activeCell="B18" sqref="B18"/>
    </sheetView>
  </sheetViews>
  <sheetFormatPr defaultRowHeight="14.4" x14ac:dyDescent="0.3"/>
  <cols>
    <col min="1" max="1" width="32.88671875" customWidth="1"/>
    <col min="2" max="2" width="65.441406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33203125" customWidth="1"/>
    <col min="12" max="12" width="18.6640625" customWidth="1"/>
    <col min="13" max="13" width="19.109375" customWidth="1"/>
    <col min="14" max="14" width="23.6640625" customWidth="1"/>
    <col min="15" max="15" width="26.21875" customWidth="1"/>
    <col min="16" max="16" width="25.109375" customWidth="1"/>
  </cols>
  <sheetData>
    <row r="2" spans="1:16" x14ac:dyDescent="0.3">
      <c r="A2" s="228" t="s">
        <v>248</v>
      </c>
      <c r="B2" s="7" t="s">
        <v>823</v>
      </c>
      <c r="C2" t="s">
        <v>270</v>
      </c>
      <c r="F2" s="7" t="s">
        <v>444</v>
      </c>
      <c r="G2" s="7" t="s">
        <v>640</v>
      </c>
      <c r="H2" s="7" t="s">
        <v>677</v>
      </c>
      <c r="I2" s="7" t="s">
        <v>678</v>
      </c>
      <c r="J2" s="7" t="s">
        <v>444</v>
      </c>
      <c r="K2" s="7" t="s">
        <v>724</v>
      </c>
      <c r="L2" s="7" t="s">
        <v>677</v>
      </c>
      <c r="M2" s="7" t="s">
        <v>793</v>
      </c>
      <c r="N2" s="7" t="s">
        <v>805</v>
      </c>
      <c r="O2" s="7" t="s">
        <v>805</v>
      </c>
      <c r="P2" s="7" t="s">
        <v>823</v>
      </c>
    </row>
    <row r="3" spans="1:16" ht="72" x14ac:dyDescent="0.3">
      <c r="A3" s="228" t="s">
        <v>251</v>
      </c>
      <c r="B3" s="7" t="s">
        <v>824</v>
      </c>
      <c r="C3" t="s">
        <v>271</v>
      </c>
      <c r="F3" s="7" t="s">
        <v>445</v>
      </c>
      <c r="G3" s="7" t="s">
        <v>641</v>
      </c>
      <c r="H3" s="7" t="s">
        <v>651</v>
      </c>
      <c r="I3" s="7" t="s">
        <v>679</v>
      </c>
      <c r="J3" s="7" t="s">
        <v>445</v>
      </c>
      <c r="K3" s="7" t="s">
        <v>723</v>
      </c>
      <c r="L3" s="7" t="s">
        <v>651</v>
      </c>
      <c r="M3" s="7" t="s">
        <v>794</v>
      </c>
      <c r="N3" s="7" t="s">
        <v>806</v>
      </c>
      <c r="O3" s="7" t="s">
        <v>806</v>
      </c>
      <c r="P3" s="7" t="s">
        <v>824</v>
      </c>
    </row>
    <row r="4" spans="1:16" ht="57.6" x14ac:dyDescent="0.3">
      <c r="A4" s="228" t="s">
        <v>250</v>
      </c>
      <c r="B4" s="7" t="s">
        <v>642</v>
      </c>
      <c r="C4" t="s">
        <v>273</v>
      </c>
      <c r="F4" s="7" t="s">
        <v>446</v>
      </c>
      <c r="G4" s="7" t="s">
        <v>642</v>
      </c>
      <c r="H4" s="7" t="s">
        <v>642</v>
      </c>
      <c r="I4" s="7" t="s">
        <v>642</v>
      </c>
      <c r="J4" s="7" t="s">
        <v>446</v>
      </c>
      <c r="K4" s="7" t="s">
        <v>446</v>
      </c>
      <c r="L4" s="7" t="s">
        <v>642</v>
      </c>
      <c r="M4" s="7" t="s">
        <v>642</v>
      </c>
      <c r="N4" s="7" t="s">
        <v>642</v>
      </c>
      <c r="O4" s="7" t="s">
        <v>642</v>
      </c>
      <c r="P4" s="7" t="s">
        <v>642</v>
      </c>
    </row>
    <row r="5" spans="1:16" x14ac:dyDescent="0.3">
      <c r="A5" s="228" t="s">
        <v>249</v>
      </c>
      <c r="B5" s="7" t="s">
        <v>825</v>
      </c>
      <c r="C5" t="s">
        <v>272</v>
      </c>
      <c r="F5" s="7" t="s">
        <v>447</v>
      </c>
      <c r="G5" s="7" t="s">
        <v>643</v>
      </c>
      <c r="H5" s="7" t="s">
        <v>740</v>
      </c>
      <c r="I5" s="7" t="s">
        <v>680</v>
      </c>
      <c r="J5" s="7" t="s">
        <v>447</v>
      </c>
      <c r="K5" s="7" t="s">
        <v>447</v>
      </c>
      <c r="L5" s="7" t="s">
        <v>740</v>
      </c>
      <c r="M5" s="7" t="s">
        <v>795</v>
      </c>
      <c r="N5" s="7" t="s">
        <v>807</v>
      </c>
      <c r="O5" s="7" t="s">
        <v>807</v>
      </c>
      <c r="P5" s="7" t="s">
        <v>825</v>
      </c>
    </row>
    <row r="6" spans="1:16" ht="86.4" x14ac:dyDescent="0.3">
      <c r="A6" s="228" t="s">
        <v>252</v>
      </c>
      <c r="B6" s="7" t="s">
        <v>826</v>
      </c>
      <c r="C6" t="s">
        <v>277</v>
      </c>
      <c r="F6" s="7" t="s">
        <v>448</v>
      </c>
      <c r="G6" s="7" t="s">
        <v>644</v>
      </c>
      <c r="H6" s="7" t="s">
        <v>652</v>
      </c>
      <c r="I6" s="7" t="s">
        <v>742</v>
      </c>
      <c r="J6" s="7" t="s">
        <v>448</v>
      </c>
      <c r="K6" s="7" t="s">
        <v>725</v>
      </c>
      <c r="L6" s="7" t="s">
        <v>741</v>
      </c>
      <c r="M6" s="7" t="s">
        <v>796</v>
      </c>
      <c r="N6" s="7" t="s">
        <v>808</v>
      </c>
      <c r="O6" s="7" t="s">
        <v>808</v>
      </c>
      <c r="P6" s="7" t="s">
        <v>826</v>
      </c>
    </row>
    <row r="7" spans="1:16" x14ac:dyDescent="0.3">
      <c r="A7" s="228" t="s">
        <v>253</v>
      </c>
      <c r="B7" s="7" t="s">
        <v>828</v>
      </c>
      <c r="C7" t="s">
        <v>278</v>
      </c>
      <c r="F7" s="7" t="s">
        <v>449</v>
      </c>
      <c r="G7" s="7" t="s">
        <v>645</v>
      </c>
      <c r="H7" s="7" t="s">
        <v>653</v>
      </c>
      <c r="I7" s="7" t="s">
        <v>682</v>
      </c>
      <c r="J7" s="7" t="s">
        <v>449</v>
      </c>
      <c r="K7" s="7" t="s">
        <v>449</v>
      </c>
      <c r="L7" s="7" t="s">
        <v>653</v>
      </c>
      <c r="M7" s="7" t="s">
        <v>797</v>
      </c>
      <c r="N7" s="7" t="s">
        <v>809</v>
      </c>
      <c r="O7" s="7" t="s">
        <v>809</v>
      </c>
      <c r="P7" s="7" t="s">
        <v>828</v>
      </c>
    </row>
    <row r="8" spans="1:16" ht="28.8" x14ac:dyDescent="0.3">
      <c r="A8" s="228" t="s">
        <v>254</v>
      </c>
      <c r="B8" s="7" t="s">
        <v>828</v>
      </c>
      <c r="C8" t="s">
        <v>274</v>
      </c>
      <c r="F8" s="7" t="s">
        <v>450</v>
      </c>
      <c r="G8" s="7" t="s">
        <v>645</v>
      </c>
      <c r="H8" s="7" t="s">
        <v>654</v>
      </c>
      <c r="I8" s="7" t="s">
        <v>682</v>
      </c>
      <c r="J8" s="7" t="s">
        <v>450</v>
      </c>
      <c r="K8" s="7" t="s">
        <v>450</v>
      </c>
      <c r="L8" s="7" t="s">
        <v>654</v>
      </c>
      <c r="M8" s="7" t="s">
        <v>797</v>
      </c>
      <c r="N8" s="7" t="s">
        <v>810</v>
      </c>
      <c r="O8" s="7" t="s">
        <v>810</v>
      </c>
      <c r="P8" s="7" t="s">
        <v>828</v>
      </c>
    </row>
    <row r="9" spans="1:16" ht="28.8" x14ac:dyDescent="0.3">
      <c r="A9" s="228" t="s">
        <v>255</v>
      </c>
      <c r="B9" s="456" t="s">
        <v>827</v>
      </c>
      <c r="C9" t="s">
        <v>255</v>
      </c>
      <c r="F9" s="419" t="s">
        <v>451</v>
      </c>
      <c r="G9" s="419" t="s">
        <v>649</v>
      </c>
      <c r="H9" s="7" t="s">
        <v>655</v>
      </c>
      <c r="I9" s="7" t="s">
        <v>681</v>
      </c>
      <c r="J9" s="419" t="s">
        <v>451</v>
      </c>
      <c r="K9" s="419" t="s">
        <v>451</v>
      </c>
      <c r="L9" s="7" t="s">
        <v>655</v>
      </c>
      <c r="M9" s="7" t="s">
        <v>798</v>
      </c>
      <c r="N9" s="456" t="s">
        <v>811</v>
      </c>
      <c r="O9" s="456" t="s">
        <v>811</v>
      </c>
      <c r="P9" s="456" t="s">
        <v>827</v>
      </c>
    </row>
    <row r="10" spans="1:16" x14ac:dyDescent="0.3">
      <c r="A10" s="228" t="s">
        <v>256</v>
      </c>
      <c r="B10" s="7" t="s">
        <v>829</v>
      </c>
      <c r="C10" t="s">
        <v>275</v>
      </c>
      <c r="F10" s="7" t="s">
        <v>452</v>
      </c>
      <c r="G10" s="7" t="s">
        <v>646</v>
      </c>
      <c r="H10" s="7" t="s">
        <v>656</v>
      </c>
      <c r="I10" s="7" t="s">
        <v>683</v>
      </c>
      <c r="J10" s="7" t="s">
        <v>452</v>
      </c>
      <c r="K10" s="7" t="s">
        <v>726</v>
      </c>
      <c r="L10" s="7" t="s">
        <v>656</v>
      </c>
      <c r="M10" s="7" t="s">
        <v>799</v>
      </c>
      <c r="N10" s="7" t="s">
        <v>813</v>
      </c>
      <c r="O10" s="7" t="s">
        <v>813</v>
      </c>
      <c r="P10" s="7" t="s">
        <v>829</v>
      </c>
    </row>
    <row r="11" spans="1:16" x14ac:dyDescent="0.3">
      <c r="A11" s="228" t="s">
        <v>257</v>
      </c>
      <c r="B11" s="420">
        <v>42954</v>
      </c>
      <c r="C11" t="s">
        <v>276</v>
      </c>
      <c r="F11" s="420">
        <v>42545</v>
      </c>
      <c r="G11" s="420">
        <v>43854</v>
      </c>
      <c r="H11" s="291">
        <v>42242</v>
      </c>
      <c r="I11" s="7">
        <v>43083</v>
      </c>
      <c r="J11" s="420">
        <v>42545</v>
      </c>
      <c r="K11" s="420">
        <v>43367</v>
      </c>
      <c r="L11" s="291">
        <v>42242</v>
      </c>
      <c r="M11" s="420">
        <v>42333</v>
      </c>
      <c r="N11" s="420">
        <v>44730</v>
      </c>
      <c r="O11" s="420">
        <v>44730</v>
      </c>
      <c r="P11" s="420">
        <v>42954</v>
      </c>
    </row>
    <row r="12" spans="1:16" ht="86.4" x14ac:dyDescent="0.3">
      <c r="A12" s="290" t="s">
        <v>258</v>
      </c>
      <c r="B12" s="7" t="s">
        <v>833</v>
      </c>
      <c r="C12" t="s">
        <v>282</v>
      </c>
      <c r="F12" s="7" t="s">
        <v>460</v>
      </c>
      <c r="G12" s="7" t="s">
        <v>480</v>
      </c>
      <c r="H12" s="7" t="s">
        <v>650</v>
      </c>
      <c r="I12" s="7" t="s">
        <v>684</v>
      </c>
      <c r="J12" s="7" t="s">
        <v>706</v>
      </c>
      <c r="K12" s="7" t="s">
        <v>727</v>
      </c>
      <c r="L12" s="7" t="s">
        <v>730</v>
      </c>
      <c r="M12" s="7" t="s">
        <v>684</v>
      </c>
      <c r="N12" s="7" t="s">
        <v>802</v>
      </c>
      <c r="O12" s="7" t="s">
        <v>802</v>
      </c>
      <c r="P12" s="7" t="s">
        <v>830</v>
      </c>
    </row>
    <row r="13" spans="1:16" ht="129.6" x14ac:dyDescent="0.3">
      <c r="A13" s="290" t="s">
        <v>259</v>
      </c>
      <c r="B13" s="7" t="s">
        <v>831</v>
      </c>
      <c r="C13" t="s">
        <v>279</v>
      </c>
      <c r="F13" s="7" t="s">
        <v>461</v>
      </c>
      <c r="G13" s="7" t="s">
        <v>647</v>
      </c>
      <c r="H13" s="7" t="s">
        <v>657</v>
      </c>
      <c r="I13" s="7" t="s">
        <v>685</v>
      </c>
      <c r="J13" s="7" t="s">
        <v>707</v>
      </c>
      <c r="K13" s="7" t="s">
        <v>728</v>
      </c>
      <c r="L13" s="7" t="s">
        <v>732</v>
      </c>
      <c r="M13" s="7" t="s">
        <v>800</v>
      </c>
      <c r="N13" s="7" t="s">
        <v>812</v>
      </c>
      <c r="O13" s="7" t="s">
        <v>812</v>
      </c>
      <c r="P13" s="7" t="s">
        <v>831</v>
      </c>
    </row>
    <row r="14" spans="1:16" x14ac:dyDescent="0.3">
      <c r="A14" s="290" t="s">
        <v>260</v>
      </c>
      <c r="B14" t="s">
        <v>834</v>
      </c>
      <c r="C14" t="s">
        <v>281</v>
      </c>
      <c r="F14" s="7" t="s">
        <v>462</v>
      </c>
      <c r="G14" s="7" t="s">
        <v>648</v>
      </c>
      <c r="H14" s="7" t="s">
        <v>658</v>
      </c>
      <c r="I14" s="7" t="s">
        <v>686</v>
      </c>
      <c r="J14" t="s">
        <v>708</v>
      </c>
      <c r="K14" t="s">
        <v>729</v>
      </c>
      <c r="L14" s="7" t="s">
        <v>731</v>
      </c>
      <c r="M14" s="7" t="s">
        <v>729</v>
      </c>
      <c r="N14" t="s">
        <v>803</v>
      </c>
      <c r="O14" t="s">
        <v>803</v>
      </c>
      <c r="P14" t="s">
        <v>832</v>
      </c>
    </row>
    <row r="15" spans="1:16" x14ac:dyDescent="0.3">
      <c r="A15" s="290" t="s">
        <v>261</v>
      </c>
      <c r="B15" t="s">
        <v>269</v>
      </c>
      <c r="C15" t="s">
        <v>280</v>
      </c>
      <c r="F15" s="7" t="s">
        <v>269</v>
      </c>
      <c r="G15" s="7" t="s">
        <v>269</v>
      </c>
      <c r="H15" s="7" t="s">
        <v>269</v>
      </c>
      <c r="I15" s="7" t="s">
        <v>687</v>
      </c>
      <c r="J15" t="s">
        <v>687</v>
      </c>
      <c r="K15" t="s">
        <v>269</v>
      </c>
      <c r="L15" s="7" t="s">
        <v>269</v>
      </c>
      <c r="M15" s="7" t="s">
        <v>687</v>
      </c>
      <c r="N15" t="s">
        <v>804</v>
      </c>
      <c r="O15" t="s">
        <v>804</v>
      </c>
      <c r="P15" t="s">
        <v>269</v>
      </c>
    </row>
    <row r="16" spans="1:16" x14ac:dyDescent="0.3">
      <c r="A16" s="202" t="s">
        <v>262</v>
      </c>
      <c r="B16">
        <v>0</v>
      </c>
      <c r="C16" t="s">
        <v>288</v>
      </c>
      <c r="F16" s="7" t="s">
        <v>454</v>
      </c>
      <c r="G16" s="7">
        <v>0</v>
      </c>
      <c r="H16" t="s">
        <v>659</v>
      </c>
      <c r="I16" s="7">
        <v>0</v>
      </c>
      <c r="J16">
        <v>0</v>
      </c>
      <c r="K16">
        <v>0</v>
      </c>
      <c r="L16" t="s">
        <v>733</v>
      </c>
      <c r="M16" s="7">
        <v>0</v>
      </c>
      <c r="N16">
        <v>0</v>
      </c>
      <c r="O16" t="s">
        <v>816</v>
      </c>
      <c r="P16">
        <v>0</v>
      </c>
    </row>
    <row r="17" spans="1:16" x14ac:dyDescent="0.3">
      <c r="A17" s="202" t="s">
        <v>263</v>
      </c>
      <c r="B17">
        <v>0</v>
      </c>
      <c r="C17" t="s">
        <v>283</v>
      </c>
      <c r="F17" s="7" t="s">
        <v>455</v>
      </c>
      <c r="G17" s="7">
        <v>0</v>
      </c>
      <c r="H17" t="s">
        <v>660</v>
      </c>
      <c r="I17" s="7">
        <v>0</v>
      </c>
      <c r="J17">
        <v>0</v>
      </c>
      <c r="K17">
        <v>0</v>
      </c>
      <c r="L17" t="s">
        <v>734</v>
      </c>
      <c r="M17" s="7">
        <v>0</v>
      </c>
      <c r="N17">
        <v>0</v>
      </c>
      <c r="O17" t="s">
        <v>817</v>
      </c>
      <c r="P17">
        <v>0</v>
      </c>
    </row>
    <row r="18" spans="1:16" x14ac:dyDescent="0.3">
      <c r="A18" s="202" t="s">
        <v>264</v>
      </c>
      <c r="B18">
        <v>0</v>
      </c>
      <c r="C18" t="s">
        <v>284</v>
      </c>
      <c r="F18" s="7" t="s">
        <v>456</v>
      </c>
      <c r="G18" s="7">
        <v>0</v>
      </c>
      <c r="H18" t="s">
        <v>661</v>
      </c>
      <c r="I18" s="7">
        <v>0</v>
      </c>
      <c r="J18">
        <v>0</v>
      </c>
      <c r="K18">
        <v>0</v>
      </c>
      <c r="L18" t="s">
        <v>735</v>
      </c>
      <c r="M18" s="7">
        <v>0</v>
      </c>
      <c r="N18">
        <v>0</v>
      </c>
      <c r="O18" t="s">
        <v>818</v>
      </c>
      <c r="P18">
        <v>0</v>
      </c>
    </row>
    <row r="19" spans="1:16" x14ac:dyDescent="0.3">
      <c r="A19" s="202" t="s">
        <v>265</v>
      </c>
      <c r="B19">
        <v>0</v>
      </c>
      <c r="C19" t="s">
        <v>287</v>
      </c>
      <c r="F19" s="7" t="s">
        <v>457</v>
      </c>
      <c r="G19" s="7">
        <v>0</v>
      </c>
      <c r="H19" t="s">
        <v>662</v>
      </c>
      <c r="I19" s="7">
        <v>0</v>
      </c>
      <c r="J19">
        <v>0</v>
      </c>
      <c r="K19">
        <v>0</v>
      </c>
      <c r="L19" t="s">
        <v>736</v>
      </c>
      <c r="M19" s="7">
        <v>0</v>
      </c>
      <c r="N19">
        <v>0</v>
      </c>
      <c r="O19" t="s">
        <v>819</v>
      </c>
      <c r="P19">
        <v>0</v>
      </c>
    </row>
    <row r="20" spans="1:16" x14ac:dyDescent="0.3">
      <c r="A20" s="202" t="s">
        <v>266</v>
      </c>
      <c r="B20">
        <v>0</v>
      </c>
      <c r="C20" t="s">
        <v>286</v>
      </c>
      <c r="F20" s="7" t="s">
        <v>458</v>
      </c>
      <c r="G20" s="7">
        <v>0</v>
      </c>
      <c r="H20" t="s">
        <v>663</v>
      </c>
      <c r="I20" s="7">
        <v>0</v>
      </c>
      <c r="J20">
        <v>0</v>
      </c>
      <c r="K20">
        <v>0</v>
      </c>
      <c r="L20" t="s">
        <v>737</v>
      </c>
      <c r="M20" s="7">
        <v>0</v>
      </c>
      <c r="N20">
        <v>0</v>
      </c>
      <c r="O20" t="s">
        <v>820</v>
      </c>
      <c r="P20">
        <v>0</v>
      </c>
    </row>
    <row r="21" spans="1:16" x14ac:dyDescent="0.3">
      <c r="A21" s="202" t="s">
        <v>267</v>
      </c>
      <c r="B21">
        <v>0</v>
      </c>
      <c r="C21" t="s">
        <v>285</v>
      </c>
      <c r="F21" s="7" t="s">
        <v>459</v>
      </c>
      <c r="G21" s="7">
        <v>0</v>
      </c>
      <c r="H21" t="s">
        <v>664</v>
      </c>
      <c r="I21" s="7">
        <v>0</v>
      </c>
      <c r="J21">
        <v>0</v>
      </c>
      <c r="K21">
        <v>0</v>
      </c>
      <c r="L21" t="s">
        <v>738</v>
      </c>
      <c r="M21" s="7">
        <v>0</v>
      </c>
      <c r="N21">
        <v>0</v>
      </c>
      <c r="O21" t="s">
        <v>821</v>
      </c>
      <c r="P21">
        <v>0</v>
      </c>
    </row>
    <row r="22" spans="1:16" ht="86.4" x14ac:dyDescent="0.3">
      <c r="A22" s="202" t="s">
        <v>268</v>
      </c>
      <c r="B22">
        <v>0</v>
      </c>
      <c r="C22" t="s">
        <v>289</v>
      </c>
      <c r="F22" s="7" t="s">
        <v>453</v>
      </c>
      <c r="G22" s="7">
        <v>0</v>
      </c>
      <c r="H22" s="7" t="s">
        <v>665</v>
      </c>
      <c r="I22" s="7">
        <v>0</v>
      </c>
      <c r="J22">
        <v>0</v>
      </c>
      <c r="K22">
        <v>0</v>
      </c>
      <c r="L22" s="7" t="s">
        <v>739</v>
      </c>
      <c r="M22" s="7">
        <v>0</v>
      </c>
      <c r="N22">
        <v>0</v>
      </c>
      <c r="O22" t="s">
        <v>822</v>
      </c>
      <c r="P22">
        <v>0</v>
      </c>
    </row>
    <row r="23" spans="1:16" x14ac:dyDescent="0.3">
      <c r="A23" s="202" t="s">
        <v>413</v>
      </c>
      <c r="B23">
        <v>3589</v>
      </c>
      <c r="C23" t="s">
        <v>414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 s="7">
        <v>36</v>
      </c>
      <c r="N23">
        <v>36</v>
      </c>
      <c r="O23">
        <v>589</v>
      </c>
      <c r="P23">
        <v>589</v>
      </c>
    </row>
    <row r="24" spans="1:16" x14ac:dyDescent="0.3">
      <c r="A24" s="202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D56EC563-6B83-4595-BD87-A85C8DA42793}"/>
    <hyperlink ref="N9" r:id="rId9" xr:uid="{3E8FFEDF-8331-49AF-9F8A-7E5D015E33FA}"/>
    <hyperlink ref="O9" r:id="rId10" xr:uid="{871E9291-A4E5-41AD-8E3E-5D5E8CC6829E}"/>
    <hyperlink ref="P9" r:id="rId11" xr:uid="{0CA44BF9-2C26-48DA-9ECF-82BD35FB2254}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O3" sqref="O3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156</v>
      </c>
      <c r="C1" s="5" t="s">
        <v>153</v>
      </c>
      <c r="D1" s="145" t="s">
        <v>154</v>
      </c>
      <c r="E1" s="5" t="s">
        <v>1</v>
      </c>
      <c r="F1" s="5" t="s">
        <v>155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157</v>
      </c>
      <c r="L1" s="146" t="s">
        <v>3</v>
      </c>
      <c r="M1" s="147" t="s">
        <v>6</v>
      </c>
      <c r="N1" s="4" t="s">
        <v>9</v>
      </c>
      <c r="O1" s="4" t="s">
        <v>7</v>
      </c>
    </row>
    <row r="2" spans="1:15" s="96" customFormat="1" ht="28.2" thickBot="1" x14ac:dyDescent="0.3">
      <c r="A2" s="294" t="s">
        <v>291</v>
      </c>
      <c r="B2" s="245">
        <v>92</v>
      </c>
      <c r="C2" s="229">
        <v>10</v>
      </c>
      <c r="D2" s="229">
        <v>0.1</v>
      </c>
      <c r="E2" s="229">
        <v>2100</v>
      </c>
      <c r="F2" s="229">
        <v>150</v>
      </c>
      <c r="G2" s="229">
        <v>300000</v>
      </c>
      <c r="H2" s="229">
        <v>100</v>
      </c>
      <c r="I2" s="229">
        <v>-25</v>
      </c>
      <c r="J2" s="232">
        <v>600</v>
      </c>
      <c r="K2" s="229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48"/>
      <c r="K3" s="148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04"/>
  <sheetViews>
    <sheetView zoomScaleNormal="100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14.33203125" style="126" customWidth="1"/>
    <col min="2" max="2" width="34.109375" style="80" customWidth="1"/>
    <col min="3" max="3" width="8.88671875" style="126"/>
    <col min="4" max="4" width="15.33203125" customWidth="1"/>
    <col min="5" max="5" width="11.88671875" style="80" customWidth="1"/>
    <col min="6" max="6" width="10.6640625" style="126" customWidth="1"/>
    <col min="7" max="7" width="10.5546875" customWidth="1"/>
    <col min="8" max="8" width="10.6640625" style="80" customWidth="1"/>
    <col min="9" max="9" width="15.6640625" style="126" customWidth="1"/>
    <col min="10" max="10" width="15.33203125" customWidth="1"/>
    <col min="11" max="11" width="17.109375" style="80" customWidth="1"/>
    <col min="12" max="12" width="17.109375" style="293" customWidth="1"/>
    <col min="13" max="13" width="13.109375" style="80" customWidth="1"/>
    <col min="14" max="14" width="12" style="128" customWidth="1"/>
    <col min="15" max="15" width="13.5546875" customWidth="1"/>
    <col min="16" max="16" width="17.44140625" customWidth="1"/>
    <col min="17" max="17" width="12.109375" hidden="1" customWidth="1"/>
    <col min="18" max="18" width="14.109375" style="143" customWidth="1"/>
    <col min="20" max="20" width="15" customWidth="1"/>
  </cols>
  <sheetData>
    <row r="1" spans="1:45" ht="62.4" customHeight="1" thickBot="1" x14ac:dyDescent="0.35">
      <c r="A1" s="465" t="s">
        <v>132</v>
      </c>
      <c r="B1" s="466"/>
      <c r="C1" s="467" t="s">
        <v>133</v>
      </c>
      <c r="D1" s="468"/>
      <c r="E1" s="469"/>
      <c r="F1" s="465" t="s">
        <v>134</v>
      </c>
      <c r="G1" s="470"/>
      <c r="H1" s="466"/>
      <c r="I1" s="459" t="s">
        <v>144</v>
      </c>
      <c r="J1" s="459" t="s">
        <v>145</v>
      </c>
      <c r="K1" s="459" t="s">
        <v>146</v>
      </c>
      <c r="L1" s="463" t="s">
        <v>290</v>
      </c>
      <c r="M1" s="459" t="s">
        <v>148</v>
      </c>
      <c r="N1" s="459" t="s">
        <v>147</v>
      </c>
      <c r="O1" s="457" t="s">
        <v>131</v>
      </c>
      <c r="P1" s="459" t="s">
        <v>135</v>
      </c>
      <c r="Q1" s="461" t="s">
        <v>149</v>
      </c>
      <c r="R1" s="142" t="s">
        <v>150</v>
      </c>
      <c r="T1" s="7" t="s">
        <v>152</v>
      </c>
    </row>
    <row r="2" spans="1:45" ht="29.4" thickBot="1" x14ac:dyDescent="0.35">
      <c r="A2" s="131" t="s">
        <v>136</v>
      </c>
      <c r="B2" s="131" t="s">
        <v>137</v>
      </c>
      <c r="C2" s="132" t="s">
        <v>138</v>
      </c>
      <c r="D2" s="131" t="s">
        <v>139</v>
      </c>
      <c r="E2" s="130" t="s">
        <v>140</v>
      </c>
      <c r="F2" s="132" t="s">
        <v>141</v>
      </c>
      <c r="G2" s="131" t="s">
        <v>142</v>
      </c>
      <c r="H2" s="130" t="s">
        <v>143</v>
      </c>
      <c r="I2" s="460"/>
      <c r="J2" s="460"/>
      <c r="K2" s="460"/>
      <c r="L2" s="464"/>
      <c r="M2" s="460"/>
      <c r="N2" s="460"/>
      <c r="O2" s="458"/>
      <c r="P2" s="460"/>
      <c r="Q2" s="462"/>
    </row>
    <row r="3" spans="1:45" ht="15" thickBot="1" x14ac:dyDescent="0.35">
      <c r="A3" s="126" t="s">
        <v>801</v>
      </c>
      <c r="B3" s="135" t="s">
        <v>835</v>
      </c>
      <c r="C3" s="133">
        <v>1</v>
      </c>
      <c r="D3" s="129">
        <f t="shared" ref="D3:D4" si="0">O3*P3*N3+O3*(1-P3)*M3+IF(F3="г.ф.",M3*I3,N3*I3)</f>
        <v>113.09410356786867</v>
      </c>
      <c r="E3" s="129">
        <f t="shared" ref="E3:E4" si="1">D3*C3</f>
        <v>113.09410356786867</v>
      </c>
      <c r="F3" s="133" t="s">
        <v>473</v>
      </c>
      <c r="G3" s="413" t="s">
        <v>837</v>
      </c>
      <c r="H3" s="413" t="s">
        <v>481</v>
      </c>
      <c r="I3" s="137">
        <f t="shared" ref="I3:I11" si="2">PI()*(POWER(K3/1000,2)/4)*J3</f>
        <v>0</v>
      </c>
      <c r="J3" s="138">
        <v>10408</v>
      </c>
      <c r="K3" s="136">
        <v>0</v>
      </c>
      <c r="L3" s="292">
        <v>0</v>
      </c>
      <c r="M3" s="127">
        <v>3.5000000000000001E-3</v>
      </c>
      <c r="N3" s="139">
        <v>0.8179500258541208</v>
      </c>
      <c r="O3" s="140">
        <v>200</v>
      </c>
      <c r="P3" s="69">
        <v>0.69</v>
      </c>
      <c r="Q3" s="141">
        <v>0</v>
      </c>
      <c r="R3" s="144" t="s">
        <v>151</v>
      </c>
      <c r="T3" s="144" t="s">
        <v>151</v>
      </c>
      <c r="U3" s="435">
        <f>SUMIF($R$3:$R$200,T3,$D$3:$D$200)</f>
        <v>251.99802169949581</v>
      </c>
    </row>
    <row r="4" spans="1:45" ht="15" thickBot="1" x14ac:dyDescent="0.35">
      <c r="A4" s="126" t="s">
        <v>801</v>
      </c>
      <c r="B4" s="135" t="s">
        <v>836</v>
      </c>
      <c r="C4" s="133">
        <v>1</v>
      </c>
      <c r="D4" s="129">
        <f t="shared" ref="D4" si="3">O4*P4*N4+O4*(1-P4)*M4+IF(F4="г.ф.",M4*I4,N4*I4)</f>
        <v>55.732601758080214</v>
      </c>
      <c r="E4" s="129">
        <f t="shared" ref="E4" si="4">D4*C4</f>
        <v>55.732601758080214</v>
      </c>
      <c r="F4" s="133" t="s">
        <v>473</v>
      </c>
      <c r="G4" s="413" t="s">
        <v>837</v>
      </c>
      <c r="H4" s="413" t="s">
        <v>481</v>
      </c>
      <c r="I4" s="137">
        <f t="shared" ref="I4" si="5">PI()*(POWER(K4/1000,2)/4)*J4</f>
        <v>0</v>
      </c>
      <c r="J4" s="138">
        <v>10408</v>
      </c>
      <c r="K4" s="136">
        <v>0</v>
      </c>
      <c r="L4" s="292">
        <v>0</v>
      </c>
      <c r="M4" s="127">
        <v>3.5000000000000001E-3</v>
      </c>
      <c r="N4" s="139">
        <v>0.8179500258541208</v>
      </c>
      <c r="O4" s="140">
        <v>100</v>
      </c>
      <c r="P4" s="69">
        <v>0.68</v>
      </c>
      <c r="Q4" s="141">
        <v>0</v>
      </c>
      <c r="R4" s="144" t="s">
        <v>151</v>
      </c>
      <c r="T4" s="144" t="s">
        <v>638</v>
      </c>
      <c r="U4" s="435">
        <f>SUMIF($R$3:$R$79,T4,$D$3:$D$79)</f>
        <v>0</v>
      </c>
    </row>
    <row r="5" spans="1:45" ht="15" thickBot="1" x14ac:dyDescent="0.35">
      <c r="A5" s="126" t="s">
        <v>801</v>
      </c>
      <c r="B5" s="135" t="s">
        <v>838</v>
      </c>
      <c r="C5" s="133">
        <v>1</v>
      </c>
      <c r="D5" s="129">
        <f t="shared" ref="D5" si="6">O5*P5*N5+O5*(1-P5)*M5+IF(F5="г.ф.",M5*I5,N5*I5)</f>
        <v>55.732601758080214</v>
      </c>
      <c r="E5" s="129">
        <f t="shared" ref="E5" si="7">D5*C5</f>
        <v>55.732601758080214</v>
      </c>
      <c r="F5" s="133" t="s">
        <v>473</v>
      </c>
      <c r="G5" s="413" t="s">
        <v>837</v>
      </c>
      <c r="H5" s="413" t="s">
        <v>481</v>
      </c>
      <c r="I5" s="137">
        <f t="shared" ref="I5" si="8">PI()*(POWER(K5/1000,2)/4)*J5</f>
        <v>0</v>
      </c>
      <c r="J5" s="138">
        <v>10408</v>
      </c>
      <c r="K5" s="136">
        <v>0</v>
      </c>
      <c r="L5" s="292">
        <v>0</v>
      </c>
      <c r="M5" s="127">
        <v>3.5000000000000001E-3</v>
      </c>
      <c r="N5" s="139">
        <v>0.8179500258541208</v>
      </c>
      <c r="O5" s="140">
        <v>100</v>
      </c>
      <c r="P5" s="69">
        <v>0.68</v>
      </c>
      <c r="Q5" s="141">
        <v>0</v>
      </c>
      <c r="R5" s="144" t="s">
        <v>151</v>
      </c>
      <c r="T5" s="144" t="s">
        <v>791</v>
      </c>
      <c r="U5" s="435">
        <f>SUMIF($R$3:$R$79,T5,$D$3:$D$79)</f>
        <v>0</v>
      </c>
    </row>
    <row r="6" spans="1:45" ht="15" thickBot="1" x14ac:dyDescent="0.35">
      <c r="A6" s="126" t="s">
        <v>801</v>
      </c>
      <c r="B6" s="135" t="s">
        <v>839</v>
      </c>
      <c r="C6" s="133">
        <v>1</v>
      </c>
      <c r="D6" s="129">
        <f t="shared" ref="D6" si="9">O6*P6*N6+O6*(1-P6)*M6+IF(F6="г.ф.",M6*I6,N6*I6)</f>
        <v>27.438714615466697</v>
      </c>
      <c r="E6" s="129">
        <f t="shared" ref="E6" si="10">D6*C6</f>
        <v>27.438714615466697</v>
      </c>
      <c r="F6" s="133" t="s">
        <v>473</v>
      </c>
      <c r="G6" s="413" t="s">
        <v>837</v>
      </c>
      <c r="H6" s="413" t="s">
        <v>481</v>
      </c>
      <c r="I6" s="137">
        <f t="shared" ref="I6" si="11">PI()*(POWER(K6/1000,2)/4)*J6</f>
        <v>0</v>
      </c>
      <c r="J6" s="138">
        <v>10408</v>
      </c>
      <c r="K6" s="136">
        <v>0</v>
      </c>
      <c r="L6" s="292">
        <v>0</v>
      </c>
      <c r="M6" s="127">
        <v>3.5000000000000001E-3</v>
      </c>
      <c r="N6" s="139">
        <v>0.8179500258541208</v>
      </c>
      <c r="O6" s="140">
        <v>50</v>
      </c>
      <c r="P6" s="69">
        <v>0.66949999999999998</v>
      </c>
      <c r="Q6" s="141">
        <v>0</v>
      </c>
      <c r="R6" s="144" t="s">
        <v>151</v>
      </c>
      <c r="T6" s="144" t="s">
        <v>672</v>
      </c>
      <c r="U6" s="435">
        <f>SUMIF($R$3:$R$200,T6,$D$3:$D$200)</f>
        <v>0</v>
      </c>
    </row>
    <row r="7" spans="1:45" x14ac:dyDescent="0.3">
      <c r="B7" s="135"/>
      <c r="C7" s="133"/>
      <c r="D7" s="129"/>
      <c r="E7" s="129"/>
      <c r="F7" s="133"/>
      <c r="G7" s="413"/>
      <c r="H7" s="413"/>
      <c r="I7" s="137"/>
      <c r="J7" s="138"/>
      <c r="K7" s="136"/>
      <c r="L7" s="292"/>
      <c r="M7" s="127"/>
      <c r="N7" s="139"/>
      <c r="O7" s="140"/>
      <c r="P7" s="69"/>
      <c r="Q7" s="141"/>
      <c r="R7" s="144"/>
      <c r="T7" s="144" t="s">
        <v>689</v>
      </c>
      <c r="U7" s="435">
        <f>SUMIF($R$3:$R$200,T7,$D$3:$D$200)</f>
        <v>0</v>
      </c>
    </row>
    <row r="8" spans="1:45" x14ac:dyDescent="0.3">
      <c r="B8" s="135"/>
      <c r="C8" s="133"/>
      <c r="D8" s="129"/>
      <c r="E8" s="129"/>
      <c r="F8" s="133"/>
      <c r="G8" s="413"/>
      <c r="H8" s="413"/>
      <c r="I8" s="137"/>
      <c r="J8" s="138"/>
      <c r="K8" s="136"/>
      <c r="L8" s="292"/>
      <c r="M8" s="127"/>
      <c r="N8" s="139"/>
      <c r="O8" s="140"/>
      <c r="P8" s="69"/>
      <c r="Q8" s="141"/>
      <c r="R8" s="144"/>
    </row>
    <row r="9" spans="1:45" x14ac:dyDescent="0.3">
      <c r="B9" s="135"/>
      <c r="C9" s="133"/>
      <c r="D9" s="129"/>
      <c r="E9" s="129"/>
      <c r="F9" s="133"/>
      <c r="G9" s="413"/>
      <c r="H9" s="413"/>
      <c r="I9" s="137"/>
      <c r="J9" s="138"/>
      <c r="K9" s="136"/>
      <c r="L9" s="292"/>
      <c r="M9" s="127"/>
      <c r="N9" s="139"/>
      <c r="O9" s="140"/>
      <c r="P9" s="69"/>
      <c r="Q9" s="141"/>
      <c r="R9" s="144"/>
    </row>
    <row r="10" spans="1:45" ht="49.2" customHeight="1" thickBot="1" x14ac:dyDescent="0.35">
      <c r="B10" s="135"/>
      <c r="C10" s="133"/>
      <c r="D10" s="129"/>
      <c r="E10" s="129"/>
      <c r="F10" s="133"/>
      <c r="G10" s="413"/>
      <c r="H10" s="413"/>
      <c r="I10" s="137"/>
      <c r="J10" s="138"/>
      <c r="K10" s="136"/>
      <c r="L10" s="292"/>
      <c r="M10" s="127"/>
      <c r="N10" s="139"/>
      <c r="O10" s="140"/>
      <c r="P10" s="69"/>
      <c r="Q10" s="141"/>
      <c r="R10" s="144"/>
    </row>
    <row r="11" spans="1:45" ht="46.95" customHeight="1" thickBot="1" x14ac:dyDescent="0.35">
      <c r="B11" s="135"/>
      <c r="C11" s="133"/>
      <c r="D11" s="129"/>
      <c r="E11" s="129"/>
      <c r="F11" s="133"/>
      <c r="G11" s="413"/>
      <c r="H11" s="413"/>
      <c r="I11" s="137"/>
      <c r="J11" s="138"/>
      <c r="K11" s="136"/>
      <c r="L11" s="292"/>
      <c r="M11" s="127"/>
      <c r="N11" s="139"/>
      <c r="O11" s="140"/>
      <c r="P11" s="69"/>
      <c r="Q11" s="141"/>
      <c r="R11" s="144"/>
      <c r="T11" s="415" t="s">
        <v>465</v>
      </c>
      <c r="U11" s="416"/>
      <c r="V11" s="417"/>
      <c r="AC11" s="135" t="s">
        <v>690</v>
      </c>
      <c r="AD11" s="133">
        <v>1</v>
      </c>
      <c r="AE11" s="422">
        <f t="shared" ref="AE11" si="12">AP11*AQ11*AO11+AP11*(1-AQ11)*AN11+IF(AG11="г.ф.",AN11*AJ11,AO11*AJ11)</f>
        <v>148.94</v>
      </c>
      <c r="AF11" s="422">
        <f t="shared" ref="AF11" si="13">AE11*AD11</f>
        <v>148.94</v>
      </c>
      <c r="AG11" s="133" t="s">
        <v>474</v>
      </c>
      <c r="AH11" s="70">
        <v>1.6</v>
      </c>
      <c r="AI11" s="413" t="s">
        <v>537</v>
      </c>
      <c r="AJ11" s="137">
        <f>PI()*(POWER(AL11/1000,2)/4)*AK11</f>
        <v>0</v>
      </c>
      <c r="AK11" s="138">
        <v>0</v>
      </c>
      <c r="AL11" s="136">
        <v>0</v>
      </c>
      <c r="AM11" s="292">
        <v>0</v>
      </c>
      <c r="AN11" s="127">
        <v>3.5000000000000001E-3</v>
      </c>
      <c r="AO11" s="139">
        <v>0.93</v>
      </c>
      <c r="AP11" s="140">
        <v>200</v>
      </c>
      <c r="AQ11" s="69">
        <v>0.8</v>
      </c>
      <c r="AR11" s="141">
        <v>0</v>
      </c>
      <c r="AS11" s="144" t="s">
        <v>151</v>
      </c>
    </row>
    <row r="12" spans="1:45" x14ac:dyDescent="0.3">
      <c r="B12" s="135"/>
      <c r="C12" s="133"/>
      <c r="D12" s="421"/>
      <c r="E12" s="421"/>
      <c r="F12" s="133"/>
      <c r="G12" s="413"/>
      <c r="H12" s="413"/>
      <c r="I12" s="137"/>
      <c r="J12" s="138"/>
      <c r="K12" s="136"/>
      <c r="L12" s="292"/>
      <c r="M12" s="127"/>
      <c r="N12" s="139"/>
      <c r="O12" s="140"/>
      <c r="P12" s="69"/>
      <c r="Q12" s="141"/>
      <c r="R12" s="144"/>
      <c r="T12" s="414" t="s">
        <v>466</v>
      </c>
      <c r="U12" s="69">
        <v>50</v>
      </c>
      <c r="V12" s="414" t="s">
        <v>467</v>
      </c>
    </row>
    <row r="13" spans="1:45" x14ac:dyDescent="0.3">
      <c r="B13" s="135"/>
      <c r="C13" s="133"/>
      <c r="D13" s="421"/>
      <c r="E13" s="421"/>
      <c r="F13" s="133"/>
      <c r="G13" s="413"/>
      <c r="H13" s="413"/>
      <c r="I13" s="137"/>
      <c r="J13" s="138"/>
      <c r="K13" s="136"/>
      <c r="L13" s="292"/>
      <c r="M13" s="127"/>
      <c r="N13" s="139"/>
      <c r="O13" s="140"/>
      <c r="P13" s="69"/>
      <c r="Q13" s="141"/>
      <c r="R13" s="144"/>
      <c r="T13" s="414" t="s">
        <v>539</v>
      </c>
      <c r="U13" s="69">
        <v>0.3</v>
      </c>
      <c r="V13" s="414" t="s">
        <v>540</v>
      </c>
    </row>
    <row r="14" spans="1:45" x14ac:dyDescent="0.3">
      <c r="B14" s="135"/>
      <c r="C14" s="133"/>
      <c r="D14" s="421"/>
      <c r="E14" s="421"/>
      <c r="F14" s="133"/>
      <c r="G14" s="413"/>
      <c r="H14" s="413"/>
      <c r="I14" s="137"/>
      <c r="J14" s="138"/>
      <c r="K14" s="136"/>
      <c r="L14" s="292"/>
      <c r="M14" s="127"/>
      <c r="N14" s="139"/>
      <c r="O14" s="140"/>
      <c r="P14" s="69"/>
      <c r="Q14" s="141"/>
      <c r="R14" s="144"/>
      <c r="T14" s="414" t="s">
        <v>541</v>
      </c>
      <c r="U14" s="69">
        <v>30</v>
      </c>
      <c r="V14" s="414" t="s">
        <v>542</v>
      </c>
    </row>
    <row r="15" spans="1:45" x14ac:dyDescent="0.3">
      <c r="B15" s="135"/>
      <c r="C15" s="133"/>
      <c r="D15" s="421"/>
      <c r="E15" s="421"/>
      <c r="F15" s="133"/>
      <c r="G15" s="413"/>
      <c r="H15" s="413"/>
      <c r="I15" s="137"/>
      <c r="J15" s="138"/>
      <c r="K15" s="136"/>
      <c r="L15" s="292"/>
      <c r="M15" s="127"/>
      <c r="N15" s="139"/>
      <c r="O15" s="140"/>
      <c r="P15" s="69"/>
      <c r="Q15" s="141"/>
      <c r="R15" s="144"/>
      <c r="T15" s="414" t="s">
        <v>539</v>
      </c>
      <c r="U15" s="69">
        <v>0.3</v>
      </c>
      <c r="V15" s="414" t="s">
        <v>540</v>
      </c>
    </row>
    <row r="16" spans="1:45" x14ac:dyDescent="0.3">
      <c r="B16" s="135"/>
      <c r="C16" s="133"/>
      <c r="D16" s="421"/>
      <c r="E16" s="421"/>
      <c r="F16" s="133"/>
      <c r="G16" s="413"/>
      <c r="H16" s="413"/>
      <c r="I16" s="137"/>
      <c r="J16" s="138"/>
      <c r="K16" s="136"/>
      <c r="L16" s="292"/>
      <c r="M16" s="127"/>
      <c r="N16" s="139"/>
      <c r="O16" s="140"/>
      <c r="P16" s="69"/>
      <c r="Q16" s="141"/>
      <c r="R16" s="144"/>
    </row>
    <row r="17" spans="2:20" x14ac:dyDescent="0.3">
      <c r="B17" s="135"/>
      <c r="C17" s="133"/>
      <c r="D17" s="421"/>
      <c r="E17" s="421"/>
      <c r="F17" s="133"/>
      <c r="G17" s="413"/>
      <c r="H17" s="413"/>
      <c r="I17" s="137"/>
      <c r="J17" s="138"/>
      <c r="K17" s="136"/>
      <c r="L17" s="292"/>
      <c r="M17" s="127"/>
      <c r="N17" s="139"/>
      <c r="O17" s="140"/>
      <c r="P17" s="69"/>
      <c r="Q17" s="141"/>
      <c r="R17" s="144"/>
      <c r="T17" t="s">
        <v>538</v>
      </c>
    </row>
    <row r="18" spans="2:20" x14ac:dyDescent="0.3">
      <c r="B18" s="135"/>
      <c r="C18" s="133"/>
      <c r="D18" s="421"/>
      <c r="E18" s="421"/>
      <c r="F18" s="133"/>
      <c r="G18" s="413"/>
      <c r="H18" s="413"/>
      <c r="I18" s="137"/>
      <c r="J18" s="138"/>
      <c r="K18" s="136"/>
      <c r="L18" s="292"/>
      <c r="M18" s="127"/>
      <c r="N18" s="139"/>
      <c r="O18" s="140"/>
      <c r="P18" s="69"/>
      <c r="Q18" s="141"/>
      <c r="R18" s="144"/>
    </row>
    <row r="19" spans="2:20" x14ac:dyDescent="0.3">
      <c r="B19" s="135"/>
      <c r="C19" s="133"/>
      <c r="D19" s="421"/>
      <c r="E19" s="421"/>
      <c r="F19" s="133"/>
      <c r="G19" s="413"/>
      <c r="H19" s="413"/>
      <c r="I19" s="137"/>
      <c r="J19" s="138"/>
      <c r="K19" s="136"/>
      <c r="L19" s="292"/>
      <c r="M19" s="127"/>
      <c r="N19" s="139"/>
      <c r="O19" s="140"/>
      <c r="P19" s="69"/>
      <c r="Q19" s="141"/>
      <c r="R19" s="144"/>
    </row>
    <row r="20" spans="2:20" x14ac:dyDescent="0.3">
      <c r="B20" s="135"/>
      <c r="C20" s="133"/>
      <c r="D20" s="421"/>
      <c r="E20" s="421"/>
      <c r="F20" s="133"/>
      <c r="G20" s="413"/>
      <c r="H20" s="413"/>
      <c r="I20" s="137"/>
      <c r="J20" s="138"/>
      <c r="K20" s="136"/>
      <c r="L20" s="292"/>
      <c r="M20" s="127"/>
      <c r="N20" s="139"/>
      <c r="O20" s="140"/>
      <c r="P20" s="69"/>
      <c r="Q20" s="141"/>
      <c r="R20" s="144"/>
    </row>
    <row r="21" spans="2:20" x14ac:dyDescent="0.3">
      <c r="B21" s="135"/>
      <c r="C21" s="133"/>
      <c r="D21" s="421"/>
      <c r="E21" s="421"/>
      <c r="F21" s="133"/>
      <c r="G21" s="413"/>
      <c r="H21" s="413"/>
      <c r="I21" s="137"/>
      <c r="J21" s="138"/>
      <c r="K21" s="136"/>
      <c r="L21" s="292"/>
      <c r="M21" s="127"/>
      <c r="N21" s="139"/>
      <c r="O21" s="140"/>
      <c r="P21" s="69"/>
      <c r="Q21" s="141"/>
      <c r="R21" s="144"/>
    </row>
    <row r="22" spans="2:20" x14ac:dyDescent="0.3">
      <c r="B22" s="135"/>
      <c r="C22" s="133"/>
      <c r="D22" s="421"/>
      <c r="E22" s="421"/>
      <c r="F22" s="133"/>
      <c r="G22" s="413"/>
      <c r="H22" s="413"/>
      <c r="I22" s="137"/>
      <c r="J22" s="138"/>
      <c r="K22" s="136"/>
      <c r="L22" s="292"/>
      <c r="M22" s="127"/>
      <c r="N22" s="139"/>
      <c r="O22" s="140"/>
      <c r="P22" s="69"/>
      <c r="Q22" s="141"/>
      <c r="R22" s="144"/>
    </row>
    <row r="23" spans="2:20" x14ac:dyDescent="0.3">
      <c r="B23" s="135"/>
      <c r="C23" s="133"/>
      <c r="D23" s="421"/>
      <c r="E23" s="421"/>
      <c r="F23" s="133"/>
      <c r="G23" s="413"/>
      <c r="H23" s="413"/>
      <c r="I23" s="137"/>
      <c r="J23" s="138"/>
      <c r="K23" s="136"/>
      <c r="L23" s="292"/>
      <c r="M23" s="127"/>
      <c r="N23" s="139"/>
      <c r="O23" s="140"/>
      <c r="P23" s="69"/>
      <c r="Q23" s="141"/>
      <c r="R23" s="144"/>
    </row>
    <row r="24" spans="2:20" x14ac:dyDescent="0.3">
      <c r="B24" s="135"/>
      <c r="C24" s="133"/>
      <c r="D24" s="421"/>
      <c r="E24" s="421"/>
      <c r="F24" s="133"/>
      <c r="G24" s="413"/>
      <c r="H24" s="413"/>
      <c r="I24" s="137"/>
      <c r="J24" s="138"/>
      <c r="K24" s="136"/>
      <c r="L24" s="292"/>
      <c r="M24" s="127"/>
      <c r="N24" s="139"/>
      <c r="O24" s="140"/>
      <c r="P24" s="69"/>
      <c r="Q24" s="141"/>
      <c r="R24" s="144"/>
    </row>
    <row r="25" spans="2:20" x14ac:dyDescent="0.3">
      <c r="B25" s="135"/>
      <c r="C25" s="133"/>
      <c r="D25" s="421"/>
      <c r="E25" s="421"/>
      <c r="F25" s="133"/>
      <c r="G25" s="413"/>
      <c r="H25" s="413"/>
      <c r="I25" s="137"/>
      <c r="J25" s="138"/>
      <c r="K25" s="136"/>
      <c r="L25" s="292"/>
      <c r="M25" s="127"/>
      <c r="N25" s="139"/>
      <c r="O25" s="140"/>
      <c r="P25" s="69"/>
      <c r="Q25" s="141"/>
      <c r="R25" s="144"/>
    </row>
    <row r="26" spans="2:20" x14ac:dyDescent="0.3">
      <c r="B26" s="135"/>
      <c r="C26" s="133"/>
      <c r="D26" s="421"/>
      <c r="E26" s="421"/>
      <c r="F26" s="133"/>
      <c r="G26" s="413"/>
      <c r="H26" s="413"/>
      <c r="I26" s="137"/>
      <c r="J26" s="138"/>
      <c r="K26" s="136"/>
      <c r="L26" s="292"/>
      <c r="M26" s="127"/>
      <c r="N26" s="139"/>
      <c r="O26" s="140"/>
      <c r="P26" s="69"/>
      <c r="Q26" s="141"/>
      <c r="R26" s="144"/>
    </row>
    <row r="27" spans="2:20" x14ac:dyDescent="0.3">
      <c r="B27" s="135"/>
      <c r="C27" s="133"/>
      <c r="D27" s="421"/>
      <c r="E27" s="421"/>
      <c r="F27" s="133"/>
      <c r="G27" s="413"/>
      <c r="H27" s="413"/>
      <c r="I27" s="137"/>
      <c r="J27" s="138"/>
      <c r="K27" s="136"/>
      <c r="L27" s="292"/>
      <c r="M27" s="127"/>
      <c r="N27" s="139"/>
      <c r="O27" s="140"/>
      <c r="P27" s="69"/>
      <c r="Q27" s="141"/>
      <c r="R27" s="144"/>
    </row>
    <row r="28" spans="2:20" x14ac:dyDescent="0.3">
      <c r="B28" s="135"/>
      <c r="C28" s="133"/>
      <c r="D28" s="421"/>
      <c r="E28" s="421"/>
      <c r="F28" s="133"/>
      <c r="G28" s="413"/>
      <c r="H28" s="413"/>
      <c r="I28" s="137"/>
      <c r="J28" s="138"/>
      <c r="K28" s="136"/>
      <c r="L28" s="292"/>
      <c r="M28" s="127"/>
      <c r="N28" s="139"/>
      <c r="O28" s="140"/>
      <c r="P28" s="69"/>
      <c r="Q28" s="141"/>
      <c r="R28" s="144"/>
    </row>
    <row r="29" spans="2:20" x14ac:dyDescent="0.3">
      <c r="B29" s="135"/>
      <c r="C29" s="133"/>
      <c r="D29" s="421"/>
      <c r="E29" s="421"/>
      <c r="F29" s="133"/>
      <c r="G29" s="413"/>
      <c r="H29" s="413"/>
      <c r="I29" s="137"/>
      <c r="J29" s="138"/>
      <c r="K29" s="136"/>
      <c r="L29" s="292"/>
      <c r="M29" s="127"/>
      <c r="N29" s="139"/>
      <c r="O29" s="140"/>
      <c r="P29" s="69"/>
      <c r="Q29" s="141"/>
      <c r="R29" s="144"/>
    </row>
    <row r="30" spans="2:20" x14ac:dyDescent="0.3">
      <c r="B30" s="135"/>
      <c r="C30" s="133"/>
      <c r="D30" s="421"/>
      <c r="E30" s="421"/>
      <c r="F30" s="133"/>
      <c r="G30" s="413"/>
      <c r="H30" s="413"/>
      <c r="I30" s="137"/>
      <c r="J30" s="138"/>
      <c r="K30" s="136"/>
      <c r="L30" s="292"/>
      <c r="M30" s="127"/>
      <c r="N30" s="139"/>
      <c r="O30" s="140"/>
      <c r="P30" s="69"/>
      <c r="Q30" s="141"/>
      <c r="R30" s="144"/>
    </row>
    <row r="31" spans="2:20" x14ac:dyDescent="0.3">
      <c r="B31" s="135"/>
      <c r="C31" s="133"/>
      <c r="D31" s="421"/>
      <c r="E31" s="421"/>
      <c r="F31" s="133"/>
      <c r="G31" s="413"/>
      <c r="H31" s="413"/>
      <c r="I31" s="137"/>
      <c r="J31" s="138"/>
      <c r="K31" s="136"/>
      <c r="L31" s="292"/>
      <c r="M31" s="127"/>
      <c r="N31" s="139"/>
      <c r="O31" s="140"/>
      <c r="P31" s="69"/>
      <c r="Q31" s="141"/>
      <c r="R31" s="144"/>
    </row>
    <row r="32" spans="2:20" x14ac:dyDescent="0.3">
      <c r="B32" s="135"/>
      <c r="C32" s="133"/>
      <c r="D32" s="421"/>
      <c r="E32" s="421"/>
      <c r="F32" s="133"/>
      <c r="G32" s="413"/>
      <c r="H32" s="413"/>
      <c r="I32" s="137"/>
      <c r="J32" s="138"/>
      <c r="K32" s="136"/>
      <c r="L32" s="292"/>
      <c r="M32" s="127"/>
      <c r="N32" s="139"/>
      <c r="O32" s="140"/>
      <c r="P32" s="69"/>
      <c r="Q32" s="141"/>
      <c r="R32" s="144"/>
    </row>
    <row r="33" spans="2:18" x14ac:dyDescent="0.3">
      <c r="B33" s="135"/>
      <c r="C33" s="133"/>
      <c r="D33" s="421"/>
      <c r="E33" s="421"/>
      <c r="F33" s="133"/>
      <c r="G33" s="413"/>
      <c r="H33" s="413"/>
      <c r="I33" s="137"/>
      <c r="J33" s="138"/>
      <c r="K33" s="136"/>
      <c r="L33" s="292"/>
      <c r="M33" s="127"/>
      <c r="N33" s="139"/>
      <c r="O33" s="140"/>
      <c r="P33" s="69"/>
      <c r="Q33" s="141"/>
      <c r="R33" s="144"/>
    </row>
    <row r="34" spans="2:18" x14ac:dyDescent="0.3">
      <c r="B34" s="135"/>
      <c r="C34" s="133"/>
      <c r="D34" s="421"/>
      <c r="E34" s="421"/>
      <c r="F34" s="133"/>
      <c r="G34" s="413"/>
      <c r="H34" s="413"/>
      <c r="I34" s="137"/>
      <c r="J34" s="138"/>
      <c r="K34" s="136"/>
      <c r="L34" s="292"/>
      <c r="M34" s="127"/>
      <c r="N34" s="139"/>
      <c r="O34" s="140"/>
      <c r="P34" s="69"/>
      <c r="Q34" s="141"/>
      <c r="R34" s="144"/>
    </row>
    <row r="35" spans="2:18" x14ac:dyDescent="0.3">
      <c r="B35" s="135"/>
      <c r="C35" s="133"/>
      <c r="D35" s="421"/>
      <c r="E35" s="421"/>
      <c r="F35" s="133"/>
      <c r="G35" s="413"/>
      <c r="H35" s="413"/>
      <c r="I35" s="137"/>
      <c r="J35" s="138"/>
      <c r="K35" s="136"/>
      <c r="L35" s="292"/>
      <c r="M35" s="127"/>
      <c r="N35" s="139"/>
      <c r="O35" s="140"/>
      <c r="P35" s="69"/>
      <c r="Q35" s="141"/>
      <c r="R35" s="144"/>
    </row>
    <row r="36" spans="2:18" x14ac:dyDescent="0.3">
      <c r="B36" s="135"/>
      <c r="C36" s="133"/>
      <c r="D36" s="421"/>
      <c r="E36" s="421"/>
      <c r="F36" s="133"/>
      <c r="G36" s="413"/>
      <c r="H36" s="413"/>
      <c r="I36" s="137"/>
      <c r="J36" s="138"/>
      <c r="K36" s="136"/>
      <c r="L36" s="292"/>
      <c r="M36" s="127"/>
      <c r="N36" s="139"/>
      <c r="O36" s="140"/>
      <c r="P36" s="69"/>
      <c r="Q36" s="141"/>
      <c r="R36" s="144"/>
    </row>
    <row r="37" spans="2:18" x14ac:dyDescent="0.3">
      <c r="B37" s="135"/>
      <c r="C37" s="133"/>
      <c r="D37" s="421"/>
      <c r="E37" s="421"/>
      <c r="F37" s="133"/>
      <c r="G37" s="413"/>
      <c r="H37" s="413"/>
      <c r="I37" s="137"/>
      <c r="J37" s="138"/>
      <c r="K37" s="136"/>
      <c r="L37" s="292"/>
      <c r="M37" s="127"/>
      <c r="N37" s="139"/>
      <c r="O37" s="140"/>
      <c r="P37" s="69"/>
      <c r="Q37" s="141"/>
      <c r="R37" s="144"/>
    </row>
    <row r="38" spans="2:18" x14ac:dyDescent="0.3">
      <c r="B38" s="135"/>
      <c r="C38" s="133"/>
      <c r="D38" s="421"/>
      <c r="E38" s="421"/>
      <c r="F38" s="133"/>
      <c r="G38" s="413"/>
      <c r="H38" s="413"/>
      <c r="I38" s="137"/>
      <c r="J38" s="138"/>
      <c r="K38" s="136"/>
      <c r="L38" s="292"/>
      <c r="M38" s="127"/>
      <c r="N38" s="139"/>
      <c r="O38" s="140"/>
      <c r="P38" s="69"/>
      <c r="Q38" s="141"/>
      <c r="R38" s="144"/>
    </row>
    <row r="39" spans="2:18" x14ac:dyDescent="0.3">
      <c r="B39" s="135"/>
      <c r="C39" s="133"/>
      <c r="D39" s="421"/>
      <c r="E39" s="421"/>
      <c r="F39" s="133"/>
      <c r="G39" s="413"/>
      <c r="H39" s="413"/>
      <c r="I39" s="137"/>
      <c r="J39" s="138"/>
      <c r="K39" s="136"/>
      <c r="L39" s="292"/>
      <c r="M39" s="127"/>
      <c r="N39" s="139"/>
      <c r="O39" s="140"/>
      <c r="P39" s="69"/>
      <c r="Q39" s="141"/>
      <c r="R39" s="144"/>
    </row>
    <row r="40" spans="2:18" x14ac:dyDescent="0.3">
      <c r="B40" s="135"/>
      <c r="C40" s="133"/>
      <c r="D40" s="421"/>
      <c r="E40" s="421"/>
      <c r="F40" s="133"/>
      <c r="G40" s="413"/>
      <c r="H40" s="413"/>
      <c r="I40" s="137"/>
      <c r="J40" s="138"/>
      <c r="K40" s="136"/>
      <c r="L40" s="292"/>
      <c r="M40" s="127"/>
      <c r="N40" s="139"/>
      <c r="O40" s="140"/>
      <c r="P40" s="69"/>
      <c r="Q40" s="141"/>
      <c r="R40" s="144"/>
    </row>
    <row r="41" spans="2:18" x14ac:dyDescent="0.3">
      <c r="B41" s="135"/>
      <c r="C41" s="133"/>
      <c r="D41" s="421"/>
      <c r="E41" s="421"/>
      <c r="F41" s="133"/>
      <c r="G41" s="413"/>
      <c r="H41" s="413"/>
      <c r="I41" s="137"/>
      <c r="J41" s="138"/>
      <c r="K41" s="136"/>
      <c r="L41" s="292"/>
      <c r="M41" s="127"/>
      <c r="N41" s="139"/>
      <c r="O41" s="140"/>
      <c r="P41" s="69"/>
      <c r="Q41" s="141"/>
      <c r="R41" s="144"/>
    </row>
    <row r="42" spans="2:18" x14ac:dyDescent="0.3">
      <c r="B42" s="135"/>
      <c r="C42" s="133"/>
      <c r="D42" s="421"/>
      <c r="E42" s="421"/>
      <c r="F42" s="133"/>
      <c r="G42" s="413"/>
      <c r="H42" s="413"/>
      <c r="I42" s="137"/>
      <c r="J42" s="138"/>
      <c r="K42" s="136"/>
      <c r="L42" s="292"/>
      <c r="M42" s="127"/>
      <c r="N42" s="139"/>
      <c r="O42" s="140"/>
      <c r="P42" s="69"/>
      <c r="Q42" s="141"/>
      <c r="R42" s="144"/>
    </row>
    <row r="43" spans="2:18" x14ac:dyDescent="0.3">
      <c r="B43" s="135"/>
      <c r="C43" s="133"/>
      <c r="D43" s="421"/>
      <c r="E43" s="421"/>
      <c r="F43" s="133"/>
      <c r="G43" s="413"/>
      <c r="H43" s="413"/>
      <c r="I43" s="137"/>
      <c r="J43" s="138"/>
      <c r="K43" s="136"/>
      <c r="L43" s="292"/>
      <c r="M43" s="127"/>
      <c r="N43" s="139"/>
      <c r="O43" s="140"/>
      <c r="P43" s="69"/>
      <c r="Q43" s="141"/>
      <c r="R43" s="144"/>
    </row>
    <row r="44" spans="2:18" x14ac:dyDescent="0.3">
      <c r="B44" s="135"/>
      <c r="C44" s="133"/>
      <c r="D44" s="421"/>
      <c r="E44" s="421"/>
      <c r="F44" s="133"/>
      <c r="G44" s="413"/>
      <c r="H44" s="413"/>
      <c r="I44" s="137"/>
      <c r="J44" s="138"/>
      <c r="K44" s="136"/>
      <c r="L44" s="292"/>
      <c r="M44" s="127"/>
      <c r="N44" s="139"/>
      <c r="O44" s="140"/>
      <c r="P44" s="69"/>
      <c r="Q44" s="141"/>
      <c r="R44" s="144"/>
    </row>
    <row r="45" spans="2:18" x14ac:dyDescent="0.3">
      <c r="B45" s="135"/>
      <c r="C45" s="133"/>
      <c r="D45" s="421"/>
      <c r="E45" s="421"/>
      <c r="F45" s="133"/>
      <c r="G45" s="413"/>
      <c r="H45" s="413"/>
      <c r="I45" s="137"/>
      <c r="J45" s="138"/>
      <c r="K45" s="136"/>
      <c r="L45" s="292"/>
      <c r="M45" s="127"/>
      <c r="N45" s="139"/>
      <c r="O45" s="140"/>
      <c r="P45" s="69"/>
      <c r="Q45" s="141"/>
      <c r="R45" s="144"/>
    </row>
    <row r="46" spans="2:18" x14ac:dyDescent="0.3">
      <c r="B46" s="135"/>
      <c r="C46" s="133"/>
      <c r="D46" s="421"/>
      <c r="E46" s="421"/>
      <c r="F46" s="133"/>
      <c r="G46" s="413"/>
      <c r="H46" s="413"/>
      <c r="I46" s="137"/>
      <c r="J46" s="138"/>
      <c r="K46" s="136"/>
      <c r="L46" s="292"/>
      <c r="M46" s="127"/>
      <c r="N46" s="139"/>
      <c r="O46" s="140"/>
      <c r="P46" s="69"/>
      <c r="Q46" s="141"/>
      <c r="R46" s="144"/>
    </row>
    <row r="47" spans="2:18" x14ac:dyDescent="0.3">
      <c r="B47" s="135"/>
      <c r="C47" s="133"/>
      <c r="D47" s="421"/>
      <c r="E47" s="421"/>
      <c r="F47" s="133"/>
      <c r="G47" s="413"/>
      <c r="H47" s="413"/>
      <c r="I47" s="137"/>
      <c r="J47" s="138"/>
      <c r="K47" s="136"/>
      <c r="L47" s="292"/>
      <c r="M47" s="127"/>
      <c r="N47" s="139"/>
      <c r="O47" s="140"/>
      <c r="P47" s="69"/>
      <c r="Q47" s="141"/>
      <c r="R47" s="144"/>
    </row>
    <row r="48" spans="2:18" x14ac:dyDescent="0.3">
      <c r="B48" s="135"/>
      <c r="C48" s="133"/>
      <c r="D48" s="421"/>
      <c r="E48" s="421"/>
      <c r="F48" s="133"/>
      <c r="G48" s="413"/>
      <c r="H48" s="413"/>
      <c r="I48" s="137"/>
      <c r="J48" s="138"/>
      <c r="K48" s="136"/>
      <c r="L48" s="292"/>
      <c r="M48" s="127"/>
      <c r="N48" s="139"/>
      <c r="O48" s="140"/>
      <c r="P48" s="69"/>
      <c r="Q48" s="141"/>
      <c r="R48" s="144"/>
    </row>
    <row r="49" spans="2:18" x14ac:dyDescent="0.3">
      <c r="B49" s="135"/>
      <c r="C49" s="133"/>
      <c r="D49" s="421"/>
      <c r="E49" s="421"/>
      <c r="F49" s="133"/>
      <c r="G49" s="413"/>
      <c r="H49" s="413"/>
      <c r="I49" s="137"/>
      <c r="J49" s="138"/>
      <c r="K49" s="136"/>
      <c r="L49" s="292"/>
      <c r="M49" s="127"/>
      <c r="N49" s="139"/>
      <c r="O49" s="140"/>
      <c r="P49" s="69"/>
      <c r="Q49" s="141"/>
      <c r="R49" s="144"/>
    </row>
    <row r="50" spans="2:18" x14ac:dyDescent="0.3">
      <c r="B50" s="135"/>
      <c r="C50" s="133"/>
      <c r="D50" s="421"/>
      <c r="E50" s="421"/>
      <c r="F50" s="133"/>
      <c r="G50" s="413"/>
      <c r="H50" s="413"/>
      <c r="I50" s="137"/>
      <c r="J50" s="138"/>
      <c r="K50" s="136"/>
      <c r="L50" s="292"/>
      <c r="M50" s="127"/>
      <c r="N50" s="139"/>
      <c r="O50" s="140"/>
      <c r="P50" s="69"/>
      <c r="Q50" s="141"/>
      <c r="R50" s="144"/>
    </row>
    <row r="51" spans="2:18" x14ac:dyDescent="0.3">
      <c r="B51" s="135"/>
      <c r="C51" s="133"/>
      <c r="D51" s="421"/>
      <c r="E51" s="421"/>
      <c r="F51" s="133"/>
      <c r="G51" s="413"/>
      <c r="H51" s="413"/>
      <c r="I51" s="137"/>
      <c r="J51" s="138"/>
      <c r="K51" s="136"/>
      <c r="L51" s="292"/>
      <c r="M51" s="127"/>
      <c r="N51" s="139"/>
      <c r="O51" s="140"/>
      <c r="P51" s="69"/>
      <c r="Q51" s="141"/>
      <c r="R51" s="144"/>
    </row>
    <row r="52" spans="2:18" x14ac:dyDescent="0.3">
      <c r="B52" s="135"/>
      <c r="C52" s="133"/>
      <c r="D52" s="421"/>
      <c r="E52" s="421"/>
      <c r="F52" s="133"/>
      <c r="G52" s="413"/>
      <c r="H52" s="413"/>
      <c r="I52" s="137"/>
      <c r="J52" s="138"/>
      <c r="K52" s="136"/>
      <c r="L52" s="292"/>
      <c r="M52" s="127"/>
      <c r="N52" s="139"/>
      <c r="O52" s="140"/>
      <c r="P52" s="69"/>
      <c r="Q52" s="141"/>
      <c r="R52" s="144"/>
    </row>
    <row r="53" spans="2:18" x14ac:dyDescent="0.3">
      <c r="B53" s="135"/>
      <c r="C53" s="133"/>
      <c r="D53" s="421"/>
      <c r="E53" s="421"/>
      <c r="F53" s="133"/>
      <c r="G53" s="413"/>
      <c r="H53" s="413"/>
      <c r="I53" s="137"/>
      <c r="J53" s="138"/>
      <c r="K53" s="136"/>
      <c r="L53" s="292"/>
      <c r="M53" s="127"/>
      <c r="N53" s="139"/>
      <c r="O53" s="140"/>
      <c r="P53" s="69"/>
      <c r="Q53" s="141"/>
      <c r="R53" s="144"/>
    </row>
    <row r="54" spans="2:18" x14ac:dyDescent="0.3">
      <c r="B54" s="135"/>
      <c r="C54" s="133"/>
      <c r="D54" s="421"/>
      <c r="E54" s="421"/>
      <c r="F54" s="133"/>
      <c r="G54" s="413"/>
      <c r="H54" s="413"/>
      <c r="I54" s="137"/>
      <c r="J54" s="138"/>
      <c r="K54" s="136"/>
      <c r="L54" s="292"/>
      <c r="M54" s="127"/>
      <c r="N54" s="139"/>
      <c r="O54" s="140"/>
      <c r="P54" s="69"/>
      <c r="Q54" s="141"/>
      <c r="R54" s="144"/>
    </row>
    <row r="55" spans="2:18" x14ac:dyDescent="0.3">
      <c r="B55" s="135"/>
      <c r="C55" s="133"/>
      <c r="D55" s="421"/>
      <c r="E55" s="421"/>
      <c r="F55" s="133"/>
      <c r="G55" s="413"/>
      <c r="H55" s="413"/>
      <c r="I55" s="137"/>
      <c r="J55" s="138"/>
      <c r="K55" s="136"/>
      <c r="L55" s="292"/>
      <c r="M55" s="127"/>
      <c r="N55" s="139"/>
      <c r="O55" s="140"/>
      <c r="P55" s="69"/>
      <c r="Q55" s="141"/>
      <c r="R55" s="144"/>
    </row>
    <row r="56" spans="2:18" x14ac:dyDescent="0.3">
      <c r="B56" s="135"/>
      <c r="C56" s="133"/>
      <c r="D56" s="421"/>
      <c r="E56" s="421"/>
      <c r="F56" s="133"/>
      <c r="G56" s="413"/>
      <c r="H56" s="413"/>
      <c r="I56" s="137"/>
      <c r="J56" s="138"/>
      <c r="K56" s="136"/>
      <c r="L56" s="292"/>
      <c r="M56" s="127"/>
      <c r="N56" s="139"/>
      <c r="O56" s="140"/>
      <c r="P56" s="69"/>
      <c r="Q56" s="141"/>
      <c r="R56" s="144"/>
    </row>
    <row r="57" spans="2:18" x14ac:dyDescent="0.3">
      <c r="B57" s="135"/>
      <c r="C57" s="133"/>
      <c r="D57" s="421"/>
      <c r="E57" s="421"/>
      <c r="F57" s="133"/>
      <c r="G57" s="413"/>
      <c r="H57" s="413"/>
      <c r="I57" s="137"/>
      <c r="J57" s="138"/>
      <c r="K57" s="136"/>
      <c r="L57" s="292"/>
      <c r="M57" s="127"/>
      <c r="N57" s="139"/>
      <c r="O57" s="140"/>
      <c r="P57" s="69"/>
      <c r="Q57" s="141"/>
      <c r="R57" s="144"/>
    </row>
    <row r="58" spans="2:18" x14ac:dyDescent="0.3">
      <c r="B58" s="135"/>
      <c r="C58" s="133"/>
      <c r="D58" s="421"/>
      <c r="E58" s="421"/>
      <c r="F58" s="133"/>
      <c r="G58" s="413"/>
      <c r="H58" s="413"/>
      <c r="I58" s="137"/>
      <c r="J58" s="138"/>
      <c r="K58" s="136"/>
      <c r="L58" s="292"/>
      <c r="M58" s="127"/>
      <c r="N58" s="139"/>
      <c r="O58" s="140"/>
      <c r="P58" s="69"/>
      <c r="Q58" s="141"/>
      <c r="R58" s="144"/>
    </row>
    <row r="59" spans="2:18" x14ac:dyDescent="0.3">
      <c r="B59" s="135"/>
      <c r="C59" s="133"/>
      <c r="D59" s="421"/>
      <c r="E59" s="421"/>
      <c r="F59" s="133"/>
      <c r="G59" s="413"/>
      <c r="H59" s="413"/>
      <c r="I59" s="137"/>
      <c r="J59" s="138"/>
      <c r="K59" s="136"/>
      <c r="L59" s="292"/>
      <c r="M59" s="127"/>
      <c r="N59" s="139"/>
      <c r="O59" s="140"/>
      <c r="P59" s="69"/>
      <c r="Q59" s="141"/>
      <c r="R59" s="144"/>
    </row>
    <row r="60" spans="2:18" x14ac:dyDescent="0.3">
      <c r="B60" s="135"/>
      <c r="C60" s="133"/>
      <c r="D60" s="421"/>
      <c r="E60" s="421"/>
      <c r="F60" s="133"/>
      <c r="G60" s="413"/>
      <c r="H60" s="413"/>
      <c r="I60" s="137"/>
      <c r="J60" s="138"/>
      <c r="K60" s="136"/>
      <c r="L60" s="292"/>
      <c r="M60" s="127"/>
      <c r="N60" s="139"/>
      <c r="O60" s="140"/>
      <c r="P60" s="69"/>
      <c r="Q60" s="141"/>
      <c r="R60" s="144"/>
    </row>
    <row r="61" spans="2:18" x14ac:dyDescent="0.3">
      <c r="B61" s="135"/>
      <c r="C61" s="133"/>
      <c r="D61" s="421"/>
      <c r="E61" s="421"/>
      <c r="F61" s="133"/>
      <c r="G61" s="413"/>
      <c r="H61" s="413"/>
      <c r="I61" s="137"/>
      <c r="J61" s="138"/>
      <c r="K61" s="136"/>
      <c r="L61" s="292"/>
      <c r="M61" s="127"/>
      <c r="N61" s="139"/>
      <c r="O61" s="140"/>
      <c r="P61" s="69"/>
      <c r="Q61" s="141"/>
      <c r="R61" s="144"/>
    </row>
    <row r="62" spans="2:18" x14ac:dyDescent="0.3">
      <c r="B62" s="135"/>
      <c r="C62" s="133"/>
      <c r="D62" s="421"/>
      <c r="E62" s="421"/>
      <c r="F62" s="133"/>
      <c r="G62" s="413"/>
      <c r="H62" s="413"/>
      <c r="I62" s="137"/>
      <c r="J62" s="138"/>
      <c r="K62" s="136"/>
      <c r="L62" s="292"/>
      <c r="M62" s="127"/>
      <c r="N62" s="139"/>
      <c r="O62" s="140"/>
      <c r="P62" s="69"/>
      <c r="Q62" s="141"/>
      <c r="R62" s="144"/>
    </row>
    <row r="63" spans="2:18" x14ac:dyDescent="0.3">
      <c r="B63" s="135"/>
      <c r="C63" s="133"/>
      <c r="D63" s="421"/>
      <c r="E63" s="421"/>
      <c r="F63" s="133"/>
      <c r="G63" s="413"/>
      <c r="H63" s="413"/>
      <c r="I63" s="137"/>
      <c r="J63" s="138"/>
      <c r="K63" s="136"/>
      <c r="L63" s="292"/>
      <c r="M63" s="127"/>
      <c r="N63" s="139"/>
      <c r="O63" s="140"/>
      <c r="P63" s="69"/>
      <c r="Q63" s="141"/>
      <c r="R63" s="144"/>
    </row>
    <row r="64" spans="2:18" x14ac:dyDescent="0.3">
      <c r="B64" s="135"/>
      <c r="C64" s="133"/>
      <c r="D64" s="421"/>
      <c r="E64" s="421"/>
      <c r="F64" s="133"/>
      <c r="G64" s="413"/>
      <c r="H64" s="413"/>
      <c r="I64" s="137"/>
      <c r="J64" s="138"/>
      <c r="K64" s="136"/>
      <c r="L64" s="292"/>
      <c r="M64" s="127"/>
      <c r="N64" s="139"/>
      <c r="O64" s="140"/>
      <c r="P64" s="69"/>
      <c r="Q64" s="141"/>
      <c r="R64" s="144"/>
    </row>
    <row r="65" spans="2:18" x14ac:dyDescent="0.3">
      <c r="B65" s="135"/>
      <c r="C65" s="133"/>
      <c r="D65" s="421"/>
      <c r="E65" s="421"/>
      <c r="F65" s="133"/>
      <c r="G65" s="413"/>
      <c r="H65" s="413"/>
      <c r="I65" s="137"/>
      <c r="J65" s="138"/>
      <c r="K65" s="136"/>
      <c r="L65" s="292"/>
      <c r="M65" s="127"/>
      <c r="N65" s="139"/>
      <c r="O65" s="140"/>
      <c r="P65" s="69"/>
      <c r="Q65" s="141"/>
      <c r="R65" s="144"/>
    </row>
    <row r="66" spans="2:18" x14ac:dyDescent="0.3">
      <c r="B66" s="135"/>
      <c r="C66" s="133"/>
      <c r="D66" s="421"/>
      <c r="E66" s="421"/>
      <c r="F66" s="133"/>
      <c r="G66" s="413"/>
      <c r="H66" s="413"/>
      <c r="I66" s="137"/>
      <c r="J66" s="138"/>
      <c r="K66" s="136"/>
      <c r="L66" s="292"/>
      <c r="M66" s="127"/>
      <c r="N66" s="139"/>
      <c r="O66" s="140"/>
      <c r="P66" s="69"/>
      <c r="Q66" s="141"/>
      <c r="R66" s="144"/>
    </row>
    <row r="67" spans="2:18" x14ac:dyDescent="0.3">
      <c r="B67" s="135"/>
      <c r="C67" s="133"/>
      <c r="D67" s="421"/>
      <c r="E67" s="421"/>
      <c r="F67" s="133"/>
      <c r="G67" s="413"/>
      <c r="H67" s="413"/>
      <c r="I67" s="137"/>
      <c r="J67" s="138"/>
      <c r="K67" s="136"/>
      <c r="L67" s="292"/>
      <c r="M67" s="127"/>
      <c r="N67" s="139"/>
      <c r="O67" s="140"/>
      <c r="P67" s="69"/>
      <c r="Q67" s="141"/>
      <c r="R67" s="144"/>
    </row>
    <row r="68" spans="2:18" x14ac:dyDescent="0.3">
      <c r="B68" s="135"/>
      <c r="C68" s="133"/>
      <c r="D68" s="421"/>
      <c r="E68" s="421"/>
      <c r="F68" s="133"/>
      <c r="G68" s="413"/>
      <c r="H68" s="413"/>
      <c r="I68" s="137"/>
      <c r="J68" s="138"/>
      <c r="K68" s="136"/>
      <c r="L68" s="292"/>
      <c r="M68" s="127"/>
      <c r="N68" s="139"/>
      <c r="O68" s="140"/>
      <c r="P68" s="69"/>
      <c r="Q68" s="141"/>
      <c r="R68" s="144"/>
    </row>
    <row r="69" spans="2:18" x14ac:dyDescent="0.3">
      <c r="B69" s="135"/>
      <c r="C69" s="133"/>
      <c r="D69" s="421"/>
      <c r="E69" s="421"/>
      <c r="F69" s="133"/>
      <c r="G69" s="413"/>
      <c r="H69" s="413"/>
      <c r="I69" s="137"/>
      <c r="J69" s="138"/>
      <c r="K69" s="136"/>
      <c r="L69" s="292"/>
      <c r="M69" s="127"/>
      <c r="N69" s="139"/>
      <c r="O69" s="140"/>
      <c r="P69" s="69"/>
      <c r="Q69" s="141"/>
      <c r="R69" s="144"/>
    </row>
    <row r="70" spans="2:18" x14ac:dyDescent="0.3">
      <c r="B70" s="135"/>
      <c r="C70" s="133"/>
      <c r="D70" s="421"/>
      <c r="E70" s="421"/>
      <c r="F70" s="133"/>
      <c r="G70" s="413"/>
      <c r="H70" s="413"/>
      <c r="I70" s="137"/>
      <c r="J70" s="138"/>
      <c r="K70" s="136"/>
      <c r="L70" s="292"/>
      <c r="M70" s="127"/>
      <c r="N70" s="139"/>
      <c r="O70" s="140"/>
      <c r="P70" s="69"/>
      <c r="Q70" s="141"/>
      <c r="R70" s="144"/>
    </row>
    <row r="71" spans="2:18" x14ac:dyDescent="0.3">
      <c r="B71" s="135"/>
      <c r="C71" s="133"/>
      <c r="D71" s="421"/>
      <c r="E71" s="421"/>
      <c r="F71" s="133"/>
      <c r="G71" s="413"/>
      <c r="H71" s="413"/>
      <c r="I71" s="137"/>
      <c r="J71" s="138"/>
      <c r="K71" s="136"/>
      <c r="L71" s="292"/>
      <c r="M71" s="127"/>
      <c r="N71" s="139"/>
      <c r="O71" s="140"/>
      <c r="P71" s="69"/>
      <c r="Q71" s="141"/>
      <c r="R71" s="144"/>
    </row>
    <row r="72" spans="2:18" x14ac:dyDescent="0.3">
      <c r="B72" s="135"/>
      <c r="C72" s="133"/>
      <c r="D72" s="421"/>
      <c r="E72" s="421"/>
      <c r="F72" s="133"/>
      <c r="G72" s="413"/>
      <c r="H72" s="413"/>
      <c r="I72" s="137"/>
      <c r="J72" s="138"/>
      <c r="K72" s="136"/>
      <c r="L72" s="292"/>
      <c r="M72" s="127"/>
      <c r="N72" s="139"/>
      <c r="O72" s="140"/>
      <c r="P72" s="69"/>
      <c r="Q72" s="141"/>
      <c r="R72" s="144"/>
    </row>
    <row r="73" spans="2:18" x14ac:dyDescent="0.3">
      <c r="B73" s="135"/>
      <c r="C73" s="133"/>
      <c r="D73" s="421"/>
      <c r="E73" s="421"/>
      <c r="F73" s="133"/>
      <c r="G73" s="413"/>
      <c r="H73" s="413"/>
      <c r="I73" s="137"/>
      <c r="J73" s="138"/>
      <c r="K73" s="136"/>
      <c r="L73" s="292"/>
      <c r="M73" s="127"/>
      <c r="N73" s="139"/>
      <c r="O73" s="140"/>
      <c r="P73" s="69"/>
      <c r="Q73" s="141"/>
      <c r="R73" s="144"/>
    </row>
    <row r="74" spans="2:18" x14ac:dyDescent="0.3">
      <c r="B74" s="135"/>
      <c r="C74" s="133"/>
      <c r="D74" s="421"/>
      <c r="E74" s="421"/>
      <c r="F74" s="133"/>
      <c r="G74" s="413"/>
      <c r="H74" s="413"/>
      <c r="I74" s="137"/>
      <c r="J74" s="138"/>
      <c r="K74" s="136"/>
      <c r="L74" s="292"/>
      <c r="M74" s="127"/>
      <c r="N74" s="139"/>
      <c r="O74" s="140"/>
      <c r="P74" s="69"/>
      <c r="Q74" s="141"/>
      <c r="R74" s="144"/>
    </row>
    <row r="75" spans="2:18" x14ac:dyDescent="0.3">
      <c r="B75" s="135"/>
      <c r="C75" s="133"/>
      <c r="D75" s="421"/>
      <c r="E75" s="421"/>
      <c r="F75" s="133"/>
      <c r="G75" s="413"/>
      <c r="H75" s="413"/>
      <c r="I75" s="137"/>
      <c r="J75" s="138"/>
      <c r="K75" s="136"/>
      <c r="L75" s="292"/>
      <c r="M75" s="127"/>
      <c r="N75" s="139"/>
      <c r="O75" s="140"/>
      <c r="P75" s="69"/>
      <c r="Q75" s="141"/>
      <c r="R75" s="144"/>
    </row>
    <row r="76" spans="2:18" x14ac:dyDescent="0.3">
      <c r="B76" s="135"/>
      <c r="C76" s="133"/>
      <c r="D76" s="421"/>
      <c r="E76" s="421"/>
      <c r="F76" s="133"/>
      <c r="G76" s="413"/>
      <c r="H76" s="413"/>
      <c r="I76" s="137"/>
      <c r="J76" s="138"/>
      <c r="K76" s="136"/>
      <c r="L76" s="292"/>
      <c r="M76" s="127"/>
      <c r="N76" s="139"/>
      <c r="O76" s="140"/>
      <c r="P76" s="69"/>
      <c r="Q76" s="141"/>
      <c r="R76" s="144"/>
    </row>
    <row r="77" spans="2:18" x14ac:dyDescent="0.3">
      <c r="B77" s="135"/>
      <c r="C77" s="133"/>
      <c r="D77" s="421"/>
      <c r="E77" s="421"/>
      <c r="F77" s="133"/>
      <c r="G77" s="413"/>
      <c r="H77" s="413"/>
      <c r="I77" s="137"/>
      <c r="J77" s="138"/>
      <c r="K77" s="136"/>
      <c r="L77" s="292"/>
      <c r="M77" s="127"/>
      <c r="N77" s="139"/>
      <c r="O77" s="140"/>
      <c r="P77" s="69"/>
      <c r="Q77" s="141"/>
      <c r="R77" s="144"/>
    </row>
    <row r="78" spans="2:18" x14ac:dyDescent="0.3">
      <c r="B78" s="135"/>
      <c r="C78" s="133"/>
      <c r="D78" s="421"/>
      <c r="E78" s="421"/>
      <c r="F78" s="133"/>
      <c r="G78" s="413"/>
      <c r="H78" s="413"/>
      <c r="I78" s="137"/>
      <c r="J78" s="138"/>
      <c r="K78" s="136"/>
      <c r="L78" s="292"/>
      <c r="M78" s="127"/>
      <c r="N78" s="139"/>
      <c r="O78" s="140"/>
      <c r="P78" s="69"/>
      <c r="Q78" s="141"/>
      <c r="R78" s="144"/>
    </row>
    <row r="79" spans="2:18" x14ac:dyDescent="0.3">
      <c r="B79" s="135"/>
      <c r="C79" s="133"/>
      <c r="D79" s="421"/>
      <c r="E79" s="421"/>
      <c r="F79" s="133"/>
      <c r="G79" s="413"/>
      <c r="H79" s="413"/>
      <c r="I79" s="137"/>
      <c r="J79" s="138"/>
      <c r="K79" s="136"/>
      <c r="L79" s="292"/>
      <c r="M79" s="127"/>
      <c r="N79" s="139"/>
      <c r="O79" s="140"/>
      <c r="P79" s="69"/>
      <c r="Q79" s="141"/>
      <c r="R79" s="144"/>
    </row>
    <row r="80" spans="2:18" x14ac:dyDescent="0.3">
      <c r="B80" s="135"/>
      <c r="C80" s="133"/>
      <c r="D80" s="421"/>
      <c r="E80" s="421"/>
      <c r="F80" s="133"/>
      <c r="G80" s="413"/>
      <c r="H80" s="413"/>
      <c r="I80" s="137"/>
      <c r="J80" s="138"/>
      <c r="K80" s="136"/>
      <c r="L80" s="292"/>
      <c r="M80" s="127"/>
      <c r="N80" s="139"/>
      <c r="O80" s="140"/>
      <c r="P80" s="69"/>
      <c r="Q80" s="141"/>
      <c r="R80" s="144"/>
    </row>
    <row r="81" spans="2:18" x14ac:dyDescent="0.3">
      <c r="B81" s="135"/>
      <c r="C81" s="133"/>
      <c r="D81" s="421"/>
      <c r="E81" s="421"/>
      <c r="F81" s="133"/>
      <c r="G81" s="413"/>
      <c r="H81" s="413"/>
      <c r="I81" s="137"/>
      <c r="J81" s="138"/>
      <c r="K81" s="136"/>
      <c r="L81" s="292"/>
      <c r="M81" s="127"/>
      <c r="N81" s="139"/>
      <c r="O81" s="140"/>
      <c r="P81" s="69"/>
      <c r="Q81" s="141"/>
      <c r="R81" s="144"/>
    </row>
    <row r="82" spans="2:18" x14ac:dyDescent="0.3">
      <c r="B82" s="135"/>
      <c r="C82" s="133"/>
      <c r="D82" s="421"/>
      <c r="E82" s="421"/>
      <c r="F82" s="133"/>
      <c r="G82" s="413"/>
      <c r="H82" s="413"/>
      <c r="I82" s="137"/>
      <c r="J82" s="138"/>
      <c r="K82" s="136"/>
      <c r="L82" s="292"/>
      <c r="M82" s="127"/>
      <c r="N82" s="139"/>
      <c r="O82" s="140"/>
      <c r="P82" s="69"/>
      <c r="Q82" s="141"/>
      <c r="R82" s="144"/>
    </row>
    <row r="83" spans="2:18" x14ac:dyDescent="0.3">
      <c r="B83" s="135"/>
      <c r="C83" s="133"/>
      <c r="D83" s="421"/>
      <c r="E83" s="421"/>
      <c r="F83" s="133"/>
      <c r="G83" s="413"/>
      <c r="H83" s="413"/>
      <c r="I83" s="137"/>
      <c r="J83" s="138"/>
      <c r="K83" s="136"/>
      <c r="L83" s="292"/>
      <c r="M83" s="127"/>
      <c r="N83" s="139"/>
      <c r="O83" s="140"/>
      <c r="P83" s="69"/>
      <c r="Q83" s="141"/>
      <c r="R83" s="144"/>
    </row>
    <row r="84" spans="2:18" x14ac:dyDescent="0.3">
      <c r="B84" s="135"/>
      <c r="C84" s="133"/>
      <c r="D84" s="421"/>
      <c r="E84" s="421"/>
      <c r="F84" s="133"/>
      <c r="G84" s="413"/>
      <c r="H84" s="413"/>
      <c r="I84" s="137"/>
      <c r="J84" s="138"/>
      <c r="K84" s="136"/>
      <c r="L84" s="292"/>
      <c r="M84" s="127"/>
      <c r="N84" s="139"/>
      <c r="O84" s="140"/>
      <c r="P84" s="69"/>
      <c r="Q84" s="141"/>
      <c r="R84" s="144"/>
    </row>
    <row r="85" spans="2:18" x14ac:dyDescent="0.3">
      <c r="B85" s="135"/>
      <c r="C85" s="133"/>
      <c r="D85" s="421"/>
      <c r="E85" s="421"/>
      <c r="F85" s="133"/>
      <c r="G85" s="413"/>
      <c r="H85" s="413"/>
      <c r="I85" s="137"/>
      <c r="J85" s="138"/>
      <c r="K85" s="136"/>
      <c r="L85" s="292"/>
      <c r="M85" s="127"/>
      <c r="N85" s="139"/>
      <c r="O85" s="140"/>
      <c r="P85" s="69"/>
      <c r="Q85" s="141"/>
      <c r="R85" s="144"/>
    </row>
    <row r="86" spans="2:18" x14ac:dyDescent="0.3">
      <c r="B86" s="135"/>
      <c r="C86" s="133"/>
      <c r="D86" s="421"/>
      <c r="E86" s="421"/>
      <c r="F86" s="133"/>
      <c r="G86" s="413"/>
      <c r="H86" s="413"/>
      <c r="I86" s="137"/>
      <c r="J86" s="138"/>
      <c r="K86" s="136"/>
      <c r="L86" s="292"/>
      <c r="M86" s="127"/>
      <c r="N86" s="139"/>
      <c r="O86" s="140"/>
      <c r="P86" s="69"/>
      <c r="Q86" s="141"/>
      <c r="R86" s="144"/>
    </row>
    <row r="87" spans="2:18" x14ac:dyDescent="0.3">
      <c r="B87" s="135"/>
      <c r="C87" s="133"/>
      <c r="D87" s="421"/>
      <c r="E87" s="421"/>
      <c r="F87" s="133"/>
      <c r="G87" s="413"/>
      <c r="H87" s="413"/>
      <c r="I87" s="137"/>
      <c r="J87" s="138"/>
      <c r="K87" s="136"/>
      <c r="L87" s="292"/>
      <c r="M87" s="127"/>
      <c r="N87" s="139"/>
      <c r="O87" s="140"/>
      <c r="P87" s="69"/>
      <c r="Q87" s="141"/>
      <c r="R87" s="144"/>
    </row>
    <row r="88" spans="2:18" x14ac:dyDescent="0.3">
      <c r="B88" s="135"/>
      <c r="C88" s="133"/>
      <c r="D88" s="421"/>
      <c r="E88" s="421"/>
      <c r="F88" s="133"/>
      <c r="G88" s="413"/>
      <c r="H88" s="413"/>
      <c r="I88" s="137"/>
      <c r="J88" s="138"/>
      <c r="K88" s="136"/>
      <c r="L88" s="292"/>
      <c r="M88" s="127"/>
      <c r="N88" s="139"/>
      <c r="O88" s="140"/>
      <c r="P88" s="69"/>
      <c r="Q88" s="141"/>
      <c r="R88" s="144"/>
    </row>
    <row r="89" spans="2:18" x14ac:dyDescent="0.3">
      <c r="B89" s="135"/>
      <c r="C89" s="133"/>
      <c r="D89" s="421"/>
      <c r="E89" s="421"/>
      <c r="F89" s="133"/>
      <c r="G89" s="413"/>
      <c r="H89" s="413"/>
      <c r="I89" s="137"/>
      <c r="J89" s="138"/>
      <c r="K89" s="136"/>
      <c r="L89" s="292"/>
      <c r="M89" s="127"/>
      <c r="N89" s="139"/>
      <c r="O89" s="140"/>
      <c r="P89" s="69"/>
      <c r="Q89" s="141"/>
      <c r="R89" s="144"/>
    </row>
    <row r="90" spans="2:18" x14ac:dyDescent="0.3">
      <c r="B90" s="135"/>
      <c r="C90" s="133"/>
      <c r="D90" s="421"/>
      <c r="E90" s="421"/>
      <c r="F90" s="133"/>
      <c r="G90" s="413"/>
      <c r="H90" s="413"/>
      <c r="I90" s="137"/>
      <c r="J90" s="138"/>
      <c r="K90" s="136"/>
      <c r="L90" s="292"/>
      <c r="M90" s="127"/>
      <c r="N90" s="139"/>
      <c r="O90" s="140"/>
      <c r="P90" s="69"/>
      <c r="Q90" s="141"/>
      <c r="R90" s="144"/>
    </row>
    <row r="91" spans="2:18" x14ac:dyDescent="0.3">
      <c r="B91" s="135"/>
      <c r="C91" s="133"/>
      <c r="D91" s="421"/>
      <c r="E91" s="421"/>
      <c r="F91" s="133"/>
      <c r="G91" s="413"/>
      <c r="H91" s="413"/>
      <c r="I91" s="137"/>
      <c r="J91" s="138"/>
      <c r="K91" s="136"/>
      <c r="L91" s="292"/>
      <c r="M91" s="127"/>
      <c r="N91" s="139"/>
      <c r="O91" s="140"/>
      <c r="P91" s="69"/>
      <c r="Q91" s="141"/>
      <c r="R91" s="144"/>
    </row>
    <row r="92" spans="2:18" x14ac:dyDescent="0.3">
      <c r="B92" s="135"/>
      <c r="C92" s="133"/>
      <c r="D92" s="421"/>
      <c r="E92" s="421"/>
      <c r="F92" s="133"/>
      <c r="G92" s="413"/>
      <c r="H92" s="413"/>
      <c r="I92" s="137"/>
      <c r="J92" s="138"/>
      <c r="K92" s="136"/>
      <c r="L92" s="292"/>
      <c r="M92" s="127"/>
      <c r="N92" s="139"/>
      <c r="O92" s="140"/>
      <c r="P92" s="69"/>
      <c r="Q92" s="141"/>
      <c r="R92" s="144"/>
    </row>
    <row r="93" spans="2:18" x14ac:dyDescent="0.3">
      <c r="B93" s="135"/>
      <c r="C93" s="133"/>
      <c r="D93" s="421"/>
      <c r="E93" s="421"/>
      <c r="F93" s="133"/>
      <c r="G93" s="413"/>
      <c r="H93" s="413"/>
      <c r="I93" s="137"/>
      <c r="J93" s="138"/>
      <c r="K93" s="136"/>
      <c r="L93" s="292"/>
      <c r="M93" s="127"/>
      <c r="N93" s="139"/>
      <c r="O93" s="140"/>
      <c r="P93" s="69"/>
      <c r="Q93" s="141"/>
      <c r="R93" s="144"/>
    </row>
    <row r="94" spans="2:18" x14ac:dyDescent="0.3">
      <c r="B94" s="135"/>
      <c r="C94" s="133"/>
      <c r="D94" s="421"/>
      <c r="E94" s="421"/>
      <c r="F94" s="133"/>
      <c r="G94" s="413"/>
      <c r="H94" s="413"/>
      <c r="I94" s="137"/>
      <c r="J94" s="138"/>
      <c r="K94" s="136"/>
      <c r="L94" s="292"/>
      <c r="M94" s="127"/>
      <c r="N94" s="139"/>
      <c r="O94" s="140"/>
      <c r="P94" s="69"/>
      <c r="Q94" s="141"/>
      <c r="R94" s="144"/>
    </row>
    <row r="95" spans="2:18" x14ac:dyDescent="0.3">
      <c r="B95" s="135"/>
      <c r="C95" s="133"/>
      <c r="D95" s="421"/>
      <c r="E95" s="421"/>
      <c r="F95" s="133"/>
      <c r="G95" s="413"/>
      <c r="H95" s="413"/>
      <c r="I95" s="137"/>
      <c r="J95" s="138"/>
      <c r="K95" s="136"/>
      <c r="L95" s="292"/>
      <c r="M95" s="127"/>
      <c r="N95" s="139"/>
      <c r="O95" s="140"/>
      <c r="P95" s="69"/>
      <c r="Q95" s="141"/>
      <c r="R95" s="144"/>
    </row>
    <row r="96" spans="2:18" x14ac:dyDescent="0.3">
      <c r="B96" s="135"/>
      <c r="C96" s="133"/>
      <c r="D96" s="421"/>
      <c r="E96" s="421"/>
      <c r="F96" s="133"/>
      <c r="G96" s="413"/>
      <c r="H96" s="413"/>
      <c r="I96" s="137"/>
      <c r="J96" s="138"/>
      <c r="K96" s="136"/>
      <c r="L96" s="292"/>
      <c r="M96" s="127"/>
      <c r="N96" s="139"/>
      <c r="O96" s="140"/>
      <c r="P96" s="69"/>
      <c r="Q96" s="141"/>
      <c r="R96" s="144"/>
    </row>
    <row r="97" spans="2:18" x14ac:dyDescent="0.3">
      <c r="B97" s="135"/>
      <c r="C97" s="134"/>
      <c r="D97" s="129"/>
      <c r="E97" s="129"/>
      <c r="F97" s="133"/>
      <c r="G97" s="51"/>
      <c r="H97" s="413"/>
      <c r="I97" s="137"/>
      <c r="J97" s="138"/>
      <c r="K97" s="136"/>
      <c r="L97" s="292"/>
      <c r="M97" s="127"/>
      <c r="N97" s="139"/>
      <c r="O97" s="140"/>
      <c r="P97" s="53"/>
      <c r="Q97" s="141"/>
      <c r="R97" s="144"/>
    </row>
    <row r="98" spans="2:18" x14ac:dyDescent="0.3">
      <c r="B98" s="135"/>
      <c r="C98" s="134"/>
      <c r="D98" s="129"/>
      <c r="E98" s="129"/>
      <c r="F98" s="133"/>
      <c r="G98" s="51"/>
      <c r="H98" s="413"/>
      <c r="I98" s="137"/>
      <c r="J98" s="138"/>
      <c r="K98" s="136"/>
      <c r="L98" s="292"/>
      <c r="M98" s="127"/>
      <c r="N98" s="139"/>
      <c r="O98" s="140"/>
      <c r="P98" s="53"/>
      <c r="Q98" s="141"/>
      <c r="R98" s="144"/>
    </row>
    <row r="99" spans="2:18" x14ac:dyDescent="0.3">
      <c r="B99" s="135"/>
      <c r="C99" s="134"/>
      <c r="D99" s="129"/>
      <c r="E99" s="129"/>
      <c r="F99" s="133"/>
      <c r="G99" s="51"/>
      <c r="H99" s="413"/>
      <c r="I99" s="137"/>
      <c r="J99" s="138"/>
      <c r="K99" s="136"/>
      <c r="L99" s="292"/>
      <c r="M99" s="127"/>
      <c r="N99" s="139"/>
      <c r="O99" s="140"/>
      <c r="P99" s="53"/>
      <c r="Q99" s="141"/>
      <c r="R99" s="144"/>
    </row>
    <row r="100" spans="2:18" x14ac:dyDescent="0.3">
      <c r="B100" s="135"/>
      <c r="C100" s="134"/>
      <c r="D100" s="129"/>
      <c r="E100" s="129"/>
      <c r="F100" s="133"/>
      <c r="G100" s="51"/>
      <c r="H100" s="413"/>
      <c r="I100" s="137"/>
      <c r="J100" s="138"/>
      <c r="K100" s="136"/>
      <c r="L100" s="292"/>
      <c r="M100" s="127"/>
      <c r="N100" s="139"/>
      <c r="O100" s="140"/>
      <c r="P100" s="53"/>
      <c r="Q100" s="141"/>
      <c r="R100" s="144"/>
    </row>
    <row r="101" spans="2:18" x14ac:dyDescent="0.3">
      <c r="B101" s="135"/>
      <c r="C101" s="134"/>
      <c r="D101" s="129"/>
      <c r="E101" s="129"/>
      <c r="F101" s="133"/>
      <c r="G101" s="51"/>
      <c r="H101" s="413"/>
      <c r="I101" s="137"/>
      <c r="J101" s="138"/>
      <c r="K101" s="136"/>
      <c r="L101" s="292"/>
      <c r="M101" s="127"/>
      <c r="N101" s="139"/>
      <c r="O101" s="140"/>
      <c r="P101" s="53"/>
      <c r="Q101" s="141"/>
      <c r="R101" s="144"/>
    </row>
    <row r="102" spans="2:18" x14ac:dyDescent="0.3">
      <c r="B102" s="135"/>
      <c r="C102" s="134"/>
      <c r="D102" s="129"/>
      <c r="E102" s="129"/>
      <c r="F102" s="133"/>
      <c r="G102" s="51"/>
      <c r="H102" s="413"/>
      <c r="I102" s="137"/>
      <c r="J102" s="138"/>
      <c r="K102" s="136"/>
      <c r="L102" s="292"/>
      <c r="M102" s="127"/>
      <c r="N102" s="139"/>
      <c r="O102" s="140"/>
      <c r="P102" s="53"/>
      <c r="Q102" s="141"/>
      <c r="R102" s="144"/>
    </row>
    <row r="103" spans="2:18" x14ac:dyDescent="0.3">
      <c r="B103" s="135"/>
      <c r="C103" s="134"/>
      <c r="D103" s="129"/>
      <c r="E103" s="129"/>
      <c r="F103" s="133"/>
      <c r="G103" s="51"/>
      <c r="H103" s="413"/>
      <c r="I103" s="137"/>
      <c r="J103" s="138"/>
      <c r="K103" s="136"/>
      <c r="L103" s="292"/>
      <c r="M103" s="127"/>
      <c r="N103" s="139"/>
      <c r="O103" s="140"/>
      <c r="P103" s="53"/>
      <c r="Q103" s="141"/>
      <c r="R103" s="144"/>
    </row>
    <row r="104" spans="2:18" x14ac:dyDescent="0.3">
      <c r="B104" s="135"/>
      <c r="C104" s="134"/>
      <c r="D104" s="129"/>
      <c r="E104" s="129"/>
      <c r="F104" s="133"/>
      <c r="G104" s="51"/>
      <c r="H104" s="413"/>
      <c r="I104" s="137"/>
      <c r="J104" s="138"/>
      <c r="K104" s="136"/>
      <c r="L104" s="292"/>
      <c r="M104" s="127"/>
      <c r="N104" s="139"/>
      <c r="O104" s="140"/>
      <c r="P104" s="53"/>
      <c r="Q104" s="141"/>
      <c r="R104" s="144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40"/>
  <sheetViews>
    <sheetView tabSelected="1" topLeftCell="D1" zoomScale="85" zoomScaleNormal="85" workbookViewId="0">
      <pane ySplit="1" topLeftCell="A2" activePane="bottomLeft" state="frozen"/>
      <selection pane="bottomLeft" activeCell="T9" sqref="T9:AD9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s="228" customFormat="1" ht="18" customHeight="1" x14ac:dyDescent="0.3">
      <c r="A2" s="219" t="s">
        <v>18</v>
      </c>
      <c r="B2" s="220" t="s">
        <v>840</v>
      </c>
      <c r="C2" s="53" t="s">
        <v>196</v>
      </c>
      <c r="D2" s="221" t="s">
        <v>59</v>
      </c>
      <c r="E2" s="222">
        <v>9.9999999999999995E-7</v>
      </c>
      <c r="F2" s="220">
        <v>1</v>
      </c>
      <c r="G2" s="219">
        <v>0.05</v>
      </c>
      <c r="H2" s="223">
        <f>E2*F2*G2</f>
        <v>4.9999999999999998E-8</v>
      </c>
      <c r="I2" s="224">
        <v>113.09</v>
      </c>
      <c r="J2" s="225">
        <f>I2</f>
        <v>113.09</v>
      </c>
      <c r="K2" s="226" t="s">
        <v>175</v>
      </c>
      <c r="L2" s="227">
        <v>400</v>
      </c>
      <c r="M2" s="228" t="str">
        <f t="shared" si="0"/>
        <v>С1</v>
      </c>
      <c r="N2" s="228" t="str">
        <f t="shared" si="0"/>
        <v>Аппарат емкостной Е-1</v>
      </c>
      <c r="O2" s="228" t="str">
        <f t="shared" si="1"/>
        <v>Полное-пожар</v>
      </c>
      <c r="P2" s="228">
        <v>17.8</v>
      </c>
      <c r="Q2" s="228">
        <v>24.6</v>
      </c>
      <c r="R2" s="228">
        <v>35.1</v>
      </c>
      <c r="S2" s="228">
        <v>65.2</v>
      </c>
      <c r="T2" s="228" t="s">
        <v>83</v>
      </c>
      <c r="U2" s="228" t="s">
        <v>83</v>
      </c>
      <c r="V2" s="228" t="s">
        <v>83</v>
      </c>
      <c r="W2" s="228" t="s">
        <v>83</v>
      </c>
      <c r="X2" s="228" t="s">
        <v>83</v>
      </c>
      <c r="Y2" s="228" t="s">
        <v>83</v>
      </c>
      <c r="Z2" s="228" t="s">
        <v>83</v>
      </c>
      <c r="AA2" s="228" t="s">
        <v>83</v>
      </c>
      <c r="AB2" s="228" t="s">
        <v>83</v>
      </c>
      <c r="AC2" s="228" t="s">
        <v>83</v>
      </c>
      <c r="AD2" s="228" t="s">
        <v>83</v>
      </c>
      <c r="AE2" s="228" t="s">
        <v>83</v>
      </c>
      <c r="AF2" s="228" t="s">
        <v>83</v>
      </c>
      <c r="AG2" s="228" t="s">
        <v>83</v>
      </c>
      <c r="AH2" s="228" t="s">
        <v>83</v>
      </c>
      <c r="AI2" s="228" t="s">
        <v>83</v>
      </c>
      <c r="AJ2" s="229">
        <v>1</v>
      </c>
      <c r="AK2" s="229">
        <v>1</v>
      </c>
      <c r="AL2" s="230">
        <v>5.03</v>
      </c>
      <c r="AM2" s="230">
        <v>2.7E-2</v>
      </c>
      <c r="AN2" s="230">
        <v>3</v>
      </c>
      <c r="AQ2" s="231">
        <f>AM2*I2+AL2</f>
        <v>8.0834299999999999</v>
      </c>
      <c r="AR2" s="231">
        <f>0.1*AQ2</f>
        <v>0.80834300000000003</v>
      </c>
      <c r="AS2" s="232">
        <f>AJ2*3+0.25*AK2</f>
        <v>3.25</v>
      </c>
      <c r="AT2" s="232">
        <f>SUM(AQ2:AS2)/4</f>
        <v>3.0354432500000001</v>
      </c>
      <c r="AU2" s="231">
        <f>10068.2*J2*POWER(10,-6)</f>
        <v>1.1386127380000002</v>
      </c>
      <c r="AV2" s="232">
        <f t="shared" ref="AV2:AV10" si="2">AU2+AT2+AS2+AR2+AQ2</f>
        <v>16.315828988</v>
      </c>
      <c r="AW2" s="233">
        <f>AJ2*H2</f>
        <v>4.9999999999999998E-8</v>
      </c>
      <c r="AX2" s="233">
        <f>H2*AK2</f>
        <v>4.9999999999999998E-8</v>
      </c>
      <c r="AY2" s="233">
        <f>H2*AV2</f>
        <v>8.1579144939999997E-7</v>
      </c>
    </row>
    <row r="3" spans="1:53" s="228" customFormat="1" x14ac:dyDescent="0.3">
      <c r="A3" s="219" t="s">
        <v>19</v>
      </c>
      <c r="B3" s="219" t="str">
        <f>B2</f>
        <v>Аппарат емкостной Е-1</v>
      </c>
      <c r="C3" s="53" t="s">
        <v>202</v>
      </c>
      <c r="D3" s="221" t="s">
        <v>62</v>
      </c>
      <c r="E3" s="234">
        <f>E2</f>
        <v>9.9999999999999995E-7</v>
      </c>
      <c r="F3" s="235">
        <f>F2</f>
        <v>1</v>
      </c>
      <c r="G3" s="219">
        <v>0.19</v>
      </c>
      <c r="H3" s="223">
        <f t="shared" ref="H3:H10" si="3">E3*F3*G3</f>
        <v>1.8999999999999998E-7</v>
      </c>
      <c r="I3" s="236">
        <f>I2</f>
        <v>113.09</v>
      </c>
      <c r="J3" s="244">
        <f>POWER(10,-6)*55*SQRT(100)*3600*L2/1000*0.1</f>
        <v>7.9199999999999993E-2</v>
      </c>
      <c r="K3" s="237" t="s">
        <v>176</v>
      </c>
      <c r="L3" s="238">
        <v>2</v>
      </c>
      <c r="M3" s="228" t="str">
        <f t="shared" si="0"/>
        <v>С2</v>
      </c>
      <c r="N3" s="228" t="str">
        <f t="shared" si="0"/>
        <v>Аппарат емкостной Е-1</v>
      </c>
      <c r="O3" s="228" t="str">
        <f t="shared" si="1"/>
        <v>Полное-взрыв</v>
      </c>
      <c r="P3" s="228" t="s">
        <v>83</v>
      </c>
      <c r="Q3" s="228" t="s">
        <v>83</v>
      </c>
      <c r="R3" s="228" t="s">
        <v>83</v>
      </c>
      <c r="S3" s="228" t="s">
        <v>83</v>
      </c>
      <c r="T3" s="228">
        <v>0</v>
      </c>
      <c r="U3" s="228">
        <v>0</v>
      </c>
      <c r="V3" s="228">
        <v>0</v>
      </c>
      <c r="W3" s="228">
        <v>32.1</v>
      </c>
      <c r="X3" s="228">
        <v>95.1</v>
      </c>
      <c r="Y3" s="228" t="s">
        <v>83</v>
      </c>
      <c r="Z3" s="228" t="s">
        <v>83</v>
      </c>
      <c r="AA3" s="228" t="s">
        <v>83</v>
      </c>
      <c r="AB3" s="228" t="s">
        <v>83</v>
      </c>
      <c r="AC3" s="228" t="s">
        <v>83</v>
      </c>
      <c r="AD3" s="228" t="s">
        <v>83</v>
      </c>
      <c r="AE3" s="228" t="s">
        <v>83</v>
      </c>
      <c r="AF3" s="228" t="s">
        <v>83</v>
      </c>
      <c r="AG3" s="228" t="s">
        <v>83</v>
      </c>
      <c r="AH3" s="228" t="s">
        <v>83</v>
      </c>
      <c r="AI3" s="228" t="s">
        <v>83</v>
      </c>
      <c r="AJ3" s="229">
        <v>2</v>
      </c>
      <c r="AK3" s="229">
        <v>0</v>
      </c>
      <c r="AL3" s="228">
        <f>AL2</f>
        <v>5.03</v>
      </c>
      <c r="AM3" s="228">
        <f>AM2</f>
        <v>2.7E-2</v>
      </c>
      <c r="AN3" s="228">
        <f>AN2</f>
        <v>3</v>
      </c>
      <c r="AQ3" s="231">
        <f>AM3*I3+AL3</f>
        <v>8.0834299999999999</v>
      </c>
      <c r="AR3" s="231">
        <f t="shared" ref="AR3:AR9" si="4">0.1*AQ3</f>
        <v>0.80834300000000003</v>
      </c>
      <c r="AS3" s="232">
        <f t="shared" ref="AS3:AS9" si="5">AJ3*3+0.25*AK3</f>
        <v>6</v>
      </c>
      <c r="AT3" s="232">
        <f t="shared" ref="AT3:AT9" si="6">SUM(AQ3:AS3)/4</f>
        <v>3.7229432500000001</v>
      </c>
      <c r="AU3" s="231">
        <f>10068.2*J3*POWER(10,-6)*10</f>
        <v>7.9740143999999999E-3</v>
      </c>
      <c r="AV3" s="232">
        <f t="shared" si="2"/>
        <v>18.622690264399999</v>
      </c>
      <c r="AW3" s="233">
        <f t="shared" ref="AW3:AW9" si="7">AJ3*H3</f>
        <v>3.7999999999999996E-7</v>
      </c>
      <c r="AX3" s="233">
        <f t="shared" ref="AX3:AX9" si="8">H3*AK3</f>
        <v>0</v>
      </c>
      <c r="AY3" s="233">
        <f t="shared" ref="AY3:AY9" si="9">H3*AV3</f>
        <v>3.5383111502359995E-6</v>
      </c>
    </row>
    <row r="4" spans="1:53" s="228" customFormat="1" x14ac:dyDescent="0.3">
      <c r="A4" s="219" t="s">
        <v>20</v>
      </c>
      <c r="B4" s="219" t="str">
        <f>B2</f>
        <v>Аппарат емкостной Е-1</v>
      </c>
      <c r="C4" s="53" t="s">
        <v>241</v>
      </c>
      <c r="D4" s="221" t="s">
        <v>60</v>
      </c>
      <c r="E4" s="234">
        <f>E2</f>
        <v>9.9999999999999995E-7</v>
      </c>
      <c r="F4" s="235">
        <f>F2</f>
        <v>1</v>
      </c>
      <c r="G4" s="219">
        <v>0.76</v>
      </c>
      <c r="H4" s="223">
        <f t="shared" si="3"/>
        <v>7.5999999999999992E-7</v>
      </c>
      <c r="I4" s="236">
        <f>I2</f>
        <v>113.09</v>
      </c>
      <c r="J4" s="239">
        <v>0</v>
      </c>
      <c r="K4" s="237" t="s">
        <v>177</v>
      </c>
      <c r="L4" s="238">
        <v>1.05</v>
      </c>
      <c r="M4" s="228" t="str">
        <f t="shared" si="0"/>
        <v>С3</v>
      </c>
      <c r="N4" s="228" t="str">
        <f t="shared" si="0"/>
        <v>Аппарат емкостной Е-1</v>
      </c>
      <c r="O4" s="228" t="str">
        <f t="shared" si="1"/>
        <v>Полное-ликвидация</v>
      </c>
      <c r="P4" s="228" t="s">
        <v>83</v>
      </c>
      <c r="Q4" s="228" t="s">
        <v>83</v>
      </c>
      <c r="R4" s="228" t="s">
        <v>83</v>
      </c>
      <c r="S4" s="228" t="s">
        <v>83</v>
      </c>
      <c r="T4" s="228" t="s">
        <v>83</v>
      </c>
      <c r="U4" s="228" t="s">
        <v>83</v>
      </c>
      <c r="V4" s="228" t="s">
        <v>83</v>
      </c>
      <c r="W4" s="228" t="s">
        <v>83</v>
      </c>
      <c r="X4" s="228" t="s">
        <v>83</v>
      </c>
      <c r="Y4" s="228" t="s">
        <v>83</v>
      </c>
      <c r="Z4" s="228" t="s">
        <v>83</v>
      </c>
      <c r="AA4" s="228" t="s">
        <v>83</v>
      </c>
      <c r="AB4" s="228" t="s">
        <v>83</v>
      </c>
      <c r="AC4" s="228" t="s">
        <v>83</v>
      </c>
      <c r="AD4" s="228" t="s">
        <v>83</v>
      </c>
      <c r="AE4" s="228" t="s">
        <v>83</v>
      </c>
      <c r="AF4" s="228" t="s">
        <v>83</v>
      </c>
      <c r="AG4" s="228" t="s">
        <v>83</v>
      </c>
      <c r="AH4" s="228" t="s">
        <v>83</v>
      </c>
      <c r="AI4" s="228" t="s">
        <v>83</v>
      </c>
      <c r="AJ4" s="228">
        <v>0</v>
      </c>
      <c r="AK4" s="228">
        <v>0</v>
      </c>
      <c r="AL4" s="228">
        <f>AL2</f>
        <v>5.03</v>
      </c>
      <c r="AM4" s="228">
        <f>AM2</f>
        <v>2.7E-2</v>
      </c>
      <c r="AN4" s="228">
        <f>AN2</f>
        <v>3</v>
      </c>
      <c r="AQ4" s="231">
        <f>AM4*I4*0.1+AL4</f>
        <v>5.3353429999999999</v>
      </c>
      <c r="AR4" s="231">
        <f t="shared" si="4"/>
        <v>0.53353430000000002</v>
      </c>
      <c r="AS4" s="232">
        <f t="shared" si="5"/>
        <v>0</v>
      </c>
      <c r="AT4" s="232">
        <f t="shared" si="6"/>
        <v>1.4672193250000001</v>
      </c>
      <c r="AU4" s="231">
        <f>1333*J2*POWER(10,-6)</f>
        <v>0.15074896999999998</v>
      </c>
      <c r="AV4" s="232">
        <f t="shared" si="2"/>
        <v>7.4868455950000001</v>
      </c>
      <c r="AW4" s="233">
        <f t="shared" si="7"/>
        <v>0</v>
      </c>
      <c r="AX4" s="233">
        <f t="shared" si="8"/>
        <v>0</v>
      </c>
      <c r="AY4" s="233">
        <f>H4*AV4</f>
        <v>5.6900026521999993E-6</v>
      </c>
    </row>
    <row r="5" spans="1:53" s="228" customFormat="1" x14ac:dyDescent="0.3">
      <c r="A5" s="219" t="s">
        <v>21</v>
      </c>
      <c r="B5" s="219" t="str">
        <f>B2</f>
        <v>Аппарат емкостной Е-1</v>
      </c>
      <c r="C5" s="53" t="s">
        <v>213</v>
      </c>
      <c r="D5" s="221" t="s">
        <v>214</v>
      </c>
      <c r="E5" s="222">
        <v>1.0000000000000001E-5</v>
      </c>
      <c r="F5" s="235">
        <f>F2</f>
        <v>1</v>
      </c>
      <c r="G5" s="219">
        <v>4.0000000000000008E-2</v>
      </c>
      <c r="H5" s="223">
        <f t="shared" si="3"/>
        <v>4.0000000000000009E-7</v>
      </c>
      <c r="I5" s="236">
        <f>0.15*I2</f>
        <v>16.9635</v>
      </c>
      <c r="J5" s="225">
        <f>I5</f>
        <v>16.9635</v>
      </c>
      <c r="K5" s="237" t="s">
        <v>179</v>
      </c>
      <c r="L5" s="238">
        <v>45390</v>
      </c>
      <c r="M5" s="228" t="str">
        <f t="shared" si="0"/>
        <v>С4</v>
      </c>
      <c r="N5" s="228" t="str">
        <f t="shared" si="0"/>
        <v>Аппарат емкостной Е-1</v>
      </c>
      <c r="O5" s="228" t="str">
        <f t="shared" si="1"/>
        <v>Частичное факел</v>
      </c>
      <c r="P5" s="228" t="s">
        <v>83</v>
      </c>
      <c r="Q5" s="228" t="s">
        <v>83</v>
      </c>
      <c r="R5" s="228" t="s">
        <v>83</v>
      </c>
      <c r="S5" s="228" t="s">
        <v>83</v>
      </c>
      <c r="T5" s="228" t="s">
        <v>83</v>
      </c>
      <c r="U5" s="228" t="s">
        <v>83</v>
      </c>
      <c r="V5" s="228" t="s">
        <v>83</v>
      </c>
      <c r="W5" s="228" t="s">
        <v>83</v>
      </c>
      <c r="X5" s="228" t="s">
        <v>83</v>
      </c>
      <c r="Y5" s="228">
        <v>15</v>
      </c>
      <c r="Z5" s="228">
        <v>3</v>
      </c>
      <c r="AA5" s="228" t="s">
        <v>83</v>
      </c>
      <c r="AB5" s="228" t="s">
        <v>83</v>
      </c>
      <c r="AC5" s="228" t="s">
        <v>83</v>
      </c>
      <c r="AD5" s="228" t="s">
        <v>83</v>
      </c>
      <c r="AE5" s="228" t="s">
        <v>83</v>
      </c>
      <c r="AF5" s="228" t="s">
        <v>83</v>
      </c>
      <c r="AG5" s="228" t="s">
        <v>83</v>
      </c>
      <c r="AH5" s="228" t="s">
        <v>83</v>
      </c>
      <c r="AI5" s="228" t="s">
        <v>83</v>
      </c>
      <c r="AJ5" s="228">
        <v>0</v>
      </c>
      <c r="AK5" s="228">
        <v>1</v>
      </c>
      <c r="AL5" s="228">
        <f>0.1*$AL$2</f>
        <v>0.503</v>
      </c>
      <c r="AM5" s="228">
        <f>AM3</f>
        <v>2.7E-2</v>
      </c>
      <c r="AN5" s="228">
        <f>AN2</f>
        <v>3</v>
      </c>
      <c r="AQ5" s="231">
        <f>AM5*I5*0.1+AL5</f>
        <v>0.54880145000000002</v>
      </c>
      <c r="AR5" s="231">
        <f t="shared" si="4"/>
        <v>5.4880145000000005E-2</v>
      </c>
      <c r="AS5" s="232">
        <f t="shared" si="5"/>
        <v>0.25</v>
      </c>
      <c r="AT5" s="232">
        <f t="shared" si="6"/>
        <v>0.21342039875000002</v>
      </c>
      <c r="AU5" s="231">
        <f>10068.2*J5*POWER(10,-6)</f>
        <v>0.17079191069999999</v>
      </c>
      <c r="AV5" s="232">
        <f t="shared" si="2"/>
        <v>1.2378939044500001</v>
      </c>
      <c r="AW5" s="233">
        <f t="shared" si="7"/>
        <v>0</v>
      </c>
      <c r="AX5" s="233">
        <f t="shared" si="8"/>
        <v>4.0000000000000009E-7</v>
      </c>
      <c r="AY5" s="233">
        <f t="shared" si="9"/>
        <v>4.9515756178000018E-7</v>
      </c>
    </row>
    <row r="6" spans="1:53" s="228" customFormat="1" x14ac:dyDescent="0.3">
      <c r="A6" s="219" t="s">
        <v>22</v>
      </c>
      <c r="B6" s="219" t="str">
        <f>B2</f>
        <v>Аппарат емкостной Е-1</v>
      </c>
      <c r="C6" s="53" t="s">
        <v>242</v>
      </c>
      <c r="D6" s="221" t="s">
        <v>61</v>
      </c>
      <c r="E6" s="234">
        <f>E5</f>
        <v>1.0000000000000001E-5</v>
      </c>
      <c r="F6" s="235">
        <f>F2</f>
        <v>1</v>
      </c>
      <c r="G6" s="219">
        <v>0.16000000000000003</v>
      </c>
      <c r="H6" s="223">
        <f t="shared" si="3"/>
        <v>1.6000000000000004E-6</v>
      </c>
      <c r="I6" s="236">
        <f>0.15*I2</f>
        <v>16.9635</v>
      </c>
      <c r="J6" s="225">
        <v>0</v>
      </c>
      <c r="K6" s="237" t="s">
        <v>180</v>
      </c>
      <c r="L6" s="238">
        <v>3</v>
      </c>
      <c r="M6" s="228" t="str">
        <f t="shared" si="0"/>
        <v>С5</v>
      </c>
      <c r="N6" s="228" t="str">
        <f t="shared" si="0"/>
        <v>Аппарат емкостной Е-1</v>
      </c>
      <c r="O6" s="228" t="str">
        <f t="shared" si="1"/>
        <v>Частичное-ликвидация</v>
      </c>
      <c r="P6" s="228" t="s">
        <v>83</v>
      </c>
      <c r="Q6" s="228" t="s">
        <v>83</v>
      </c>
      <c r="R6" s="228" t="s">
        <v>83</v>
      </c>
      <c r="S6" s="228" t="s">
        <v>83</v>
      </c>
      <c r="T6" s="228" t="s">
        <v>83</v>
      </c>
      <c r="U6" s="228" t="s">
        <v>83</v>
      </c>
      <c r="V6" s="228" t="s">
        <v>83</v>
      </c>
      <c r="W6" s="228" t="s">
        <v>83</v>
      </c>
      <c r="X6" s="228" t="s">
        <v>83</v>
      </c>
      <c r="Y6" s="228" t="s">
        <v>83</v>
      </c>
      <c r="Z6" s="228" t="s">
        <v>83</v>
      </c>
      <c r="AA6" s="228" t="s">
        <v>83</v>
      </c>
      <c r="AB6" s="228" t="s">
        <v>83</v>
      </c>
      <c r="AC6" s="228" t="s">
        <v>83</v>
      </c>
      <c r="AD6" s="228" t="s">
        <v>83</v>
      </c>
      <c r="AE6" s="228" t="s">
        <v>83</v>
      </c>
      <c r="AF6" s="228" t="s">
        <v>83</v>
      </c>
      <c r="AG6" s="228" t="s">
        <v>83</v>
      </c>
      <c r="AH6" s="228" t="s">
        <v>83</v>
      </c>
      <c r="AI6" s="228" t="s">
        <v>83</v>
      </c>
      <c r="AJ6" s="228">
        <v>0</v>
      </c>
      <c r="AK6" s="228">
        <v>1</v>
      </c>
      <c r="AL6" s="228">
        <f>0.1*$AL$2</f>
        <v>0.503</v>
      </c>
      <c r="AM6" s="228">
        <f>AM2</f>
        <v>2.7E-2</v>
      </c>
      <c r="AN6" s="228">
        <f>ROUNDUP(AN2/3,0)</f>
        <v>1</v>
      </c>
      <c r="AQ6" s="231">
        <f>AM6*I6+AL6</f>
        <v>0.96101449999999999</v>
      </c>
      <c r="AR6" s="231">
        <f t="shared" si="4"/>
        <v>9.6101450000000005E-2</v>
      </c>
      <c r="AS6" s="232">
        <f t="shared" si="5"/>
        <v>0.25</v>
      </c>
      <c r="AT6" s="232">
        <f t="shared" si="6"/>
        <v>0.32677898750000001</v>
      </c>
      <c r="AU6" s="231">
        <f>1333*J3*POWER(10,-6)*10</f>
        <v>1.0557359999999998E-3</v>
      </c>
      <c r="AV6" s="232">
        <f t="shared" si="2"/>
        <v>1.6349506735000001</v>
      </c>
      <c r="AW6" s="233">
        <f t="shared" si="7"/>
        <v>0</v>
      </c>
      <c r="AX6" s="233">
        <f t="shared" si="8"/>
        <v>1.6000000000000004E-6</v>
      </c>
      <c r="AY6" s="233">
        <f t="shared" si="9"/>
        <v>2.6159210776000008E-6</v>
      </c>
    </row>
    <row r="7" spans="1:53" s="228" customFormat="1" x14ac:dyDescent="0.3">
      <c r="A7" s="219" t="s">
        <v>23</v>
      </c>
      <c r="B7" s="219" t="str">
        <f>B2</f>
        <v>Аппарат емкостной Е-1</v>
      </c>
      <c r="C7" s="53" t="s">
        <v>215</v>
      </c>
      <c r="D7" s="221" t="s">
        <v>214</v>
      </c>
      <c r="E7" s="234">
        <f>E6</f>
        <v>1.0000000000000001E-5</v>
      </c>
      <c r="F7" s="235">
        <v>1</v>
      </c>
      <c r="G7" s="219">
        <v>4.0000000000000008E-2</v>
      </c>
      <c r="H7" s="223">
        <f t="shared" si="3"/>
        <v>4.0000000000000009E-7</v>
      </c>
      <c r="I7" s="236">
        <f>I5*0.15</f>
        <v>2.5445249999999997</v>
      </c>
      <c r="J7" s="225">
        <f>I7</f>
        <v>2.5445249999999997</v>
      </c>
      <c r="K7" s="240" t="s">
        <v>191</v>
      </c>
      <c r="L7" s="241">
        <v>12</v>
      </c>
      <c r="M7" s="228" t="str">
        <f t="shared" si="0"/>
        <v>С6</v>
      </c>
      <c r="N7" s="228" t="str">
        <f t="shared" si="0"/>
        <v>Аппарат емкостной Е-1</v>
      </c>
      <c r="O7" s="228" t="str">
        <f t="shared" si="1"/>
        <v>Частичное факел</v>
      </c>
      <c r="P7" s="228" t="s">
        <v>83</v>
      </c>
      <c r="Q7" s="228" t="s">
        <v>83</v>
      </c>
      <c r="R7" s="228" t="s">
        <v>83</v>
      </c>
      <c r="S7" s="228" t="s">
        <v>83</v>
      </c>
      <c r="T7" s="228" t="s">
        <v>83</v>
      </c>
      <c r="U7" s="228" t="s">
        <v>83</v>
      </c>
      <c r="V7" s="228" t="s">
        <v>83</v>
      </c>
      <c r="W7" s="228" t="s">
        <v>83</v>
      </c>
      <c r="X7" s="228" t="s">
        <v>83</v>
      </c>
      <c r="Y7" s="228">
        <v>11</v>
      </c>
      <c r="Z7" s="228">
        <v>2</v>
      </c>
      <c r="AA7" s="228" t="s">
        <v>83</v>
      </c>
      <c r="AB7" s="228" t="s">
        <v>83</v>
      </c>
      <c r="AC7" s="228" t="s">
        <v>83</v>
      </c>
      <c r="AD7" s="228" t="s">
        <v>83</v>
      </c>
      <c r="AE7" s="228" t="s">
        <v>83</v>
      </c>
      <c r="AF7" s="228" t="s">
        <v>83</v>
      </c>
      <c r="AG7" s="228" t="s">
        <v>83</v>
      </c>
      <c r="AH7" s="228" t="s">
        <v>83</v>
      </c>
      <c r="AI7" s="228" t="s">
        <v>83</v>
      </c>
      <c r="AJ7" s="228">
        <v>0</v>
      </c>
      <c r="AK7" s="228">
        <v>1</v>
      </c>
      <c r="AL7" s="228">
        <f>0.1*$AL$2</f>
        <v>0.503</v>
      </c>
      <c r="AM7" s="228">
        <f>AM2</f>
        <v>2.7E-2</v>
      </c>
      <c r="AN7" s="228">
        <f>AN6</f>
        <v>1</v>
      </c>
      <c r="AQ7" s="231">
        <f>AM7*I7+AL7</f>
        <v>0.57170217499999998</v>
      </c>
      <c r="AR7" s="231">
        <f t="shared" si="4"/>
        <v>5.7170217500000002E-2</v>
      </c>
      <c r="AS7" s="232">
        <f t="shared" si="5"/>
        <v>0.25</v>
      </c>
      <c r="AT7" s="232">
        <f t="shared" si="6"/>
        <v>0.21971809812499998</v>
      </c>
      <c r="AU7" s="231">
        <f>10068.2*J7*POWER(10,-6)</f>
        <v>2.5618786604999996E-2</v>
      </c>
      <c r="AV7" s="232">
        <f t="shared" si="2"/>
        <v>1.1242092772299999</v>
      </c>
      <c r="AW7" s="233">
        <f t="shared" si="7"/>
        <v>0</v>
      </c>
      <c r="AX7" s="233">
        <f t="shared" si="8"/>
        <v>4.0000000000000009E-7</v>
      </c>
      <c r="AY7" s="233">
        <f t="shared" si="9"/>
        <v>4.4968371089200002E-7</v>
      </c>
    </row>
    <row r="8" spans="1:53" s="228" customFormat="1" x14ac:dyDescent="0.3">
      <c r="A8" s="219" t="s">
        <v>210</v>
      </c>
      <c r="B8" s="219" t="str">
        <f>B2</f>
        <v>Аппарат емкостной Е-1</v>
      </c>
      <c r="C8" s="53" t="s">
        <v>216</v>
      </c>
      <c r="D8" s="221" t="s">
        <v>165</v>
      </c>
      <c r="E8" s="234">
        <f>E6</f>
        <v>1.0000000000000001E-5</v>
      </c>
      <c r="F8" s="235">
        <f>F2</f>
        <v>1</v>
      </c>
      <c r="G8" s="219">
        <v>0.15200000000000002</v>
      </c>
      <c r="H8" s="223">
        <f t="shared" si="3"/>
        <v>1.5200000000000003E-6</v>
      </c>
      <c r="I8" s="236">
        <f>I5*0.15</f>
        <v>2.5445249999999997</v>
      </c>
      <c r="J8" s="225">
        <f>I8</f>
        <v>2.5445249999999997</v>
      </c>
      <c r="K8" s="237"/>
      <c r="L8" s="238"/>
      <c r="M8" s="228" t="str">
        <f t="shared" si="0"/>
        <v>С7</v>
      </c>
      <c r="N8" s="228" t="str">
        <f t="shared" si="0"/>
        <v>Аппарат емкостной Е-1</v>
      </c>
      <c r="O8" s="228" t="str">
        <f t="shared" si="1"/>
        <v>Частичное-пожар-вспышка</v>
      </c>
      <c r="P8" s="228" t="s">
        <v>83</v>
      </c>
      <c r="Q8" s="228" t="s">
        <v>83</v>
      </c>
      <c r="R8" s="228" t="s">
        <v>83</v>
      </c>
      <c r="S8" s="228" t="s">
        <v>83</v>
      </c>
      <c r="T8" s="228" t="s">
        <v>83</v>
      </c>
      <c r="U8" s="228" t="s">
        <v>83</v>
      </c>
      <c r="V8" s="228" t="s">
        <v>83</v>
      </c>
      <c r="W8" s="228" t="s">
        <v>83</v>
      </c>
      <c r="X8" s="228" t="s">
        <v>83</v>
      </c>
      <c r="Y8" s="228" t="s">
        <v>83</v>
      </c>
      <c r="Z8" s="228" t="s">
        <v>83</v>
      </c>
      <c r="AA8" s="228">
        <v>45.62</v>
      </c>
      <c r="AB8" s="228">
        <v>54.74</v>
      </c>
      <c r="AC8" s="228" t="s">
        <v>83</v>
      </c>
      <c r="AD8" s="228" t="s">
        <v>83</v>
      </c>
      <c r="AE8" s="228" t="s">
        <v>83</v>
      </c>
      <c r="AF8" s="228" t="s">
        <v>83</v>
      </c>
      <c r="AG8" s="228" t="s">
        <v>83</v>
      </c>
      <c r="AH8" s="228" t="s">
        <v>83</v>
      </c>
      <c r="AI8" s="228" t="s">
        <v>83</v>
      </c>
      <c r="AJ8" s="228">
        <v>0</v>
      </c>
      <c r="AK8" s="228">
        <v>1</v>
      </c>
      <c r="AL8" s="228">
        <f>0.1*$AL$2</f>
        <v>0.503</v>
      </c>
      <c r="AM8" s="228">
        <f>AM2</f>
        <v>2.7E-2</v>
      </c>
      <c r="AN8" s="228">
        <f>ROUNDUP(AN2/3,0)</f>
        <v>1</v>
      </c>
      <c r="AQ8" s="231">
        <f>AM8*I8+AL8</f>
        <v>0.57170217499999998</v>
      </c>
      <c r="AR8" s="231">
        <f t="shared" si="4"/>
        <v>5.7170217500000002E-2</v>
      </c>
      <c r="AS8" s="232">
        <f t="shared" si="5"/>
        <v>0.25</v>
      </c>
      <c r="AT8" s="232">
        <f t="shared" si="6"/>
        <v>0.21971809812499998</v>
      </c>
      <c r="AU8" s="231">
        <f>10068.2*J8*POWER(10,-6)</f>
        <v>2.5618786604999996E-2</v>
      </c>
      <c r="AV8" s="232">
        <f t="shared" si="2"/>
        <v>1.1242092772299999</v>
      </c>
      <c r="AW8" s="233">
        <f t="shared" si="7"/>
        <v>0</v>
      </c>
      <c r="AX8" s="233">
        <f t="shared" si="8"/>
        <v>1.5200000000000003E-6</v>
      </c>
      <c r="AY8" s="233">
        <f t="shared" si="9"/>
        <v>1.7087981013896001E-6</v>
      </c>
    </row>
    <row r="9" spans="1:53" s="228" customFormat="1" ht="15" thickBot="1" x14ac:dyDescent="0.35">
      <c r="A9" s="219" t="s">
        <v>211</v>
      </c>
      <c r="B9" s="219" t="str">
        <f>B2</f>
        <v>Аппарат емкостной Е-1</v>
      </c>
      <c r="C9" s="53" t="s">
        <v>217</v>
      </c>
      <c r="D9" s="221" t="s">
        <v>61</v>
      </c>
      <c r="E9" s="234">
        <f>E6</f>
        <v>1.0000000000000001E-5</v>
      </c>
      <c r="F9" s="235">
        <f>F2</f>
        <v>1</v>
      </c>
      <c r="G9" s="219">
        <v>0.6080000000000001</v>
      </c>
      <c r="H9" s="223">
        <f t="shared" si="3"/>
        <v>6.0800000000000011E-6</v>
      </c>
      <c r="I9" s="236">
        <f>I5*0.15</f>
        <v>2.5445249999999997</v>
      </c>
      <c r="J9" s="239">
        <v>0</v>
      </c>
      <c r="K9" s="242"/>
      <c r="L9" s="243"/>
      <c r="M9" s="228" t="str">
        <f t="shared" si="0"/>
        <v>С8</v>
      </c>
      <c r="N9" s="228" t="str">
        <f t="shared" si="0"/>
        <v>Аппарат емкостной Е-1</v>
      </c>
      <c r="O9" s="228" t="str">
        <f t="shared" si="1"/>
        <v>Частичное-ликвидация</v>
      </c>
      <c r="P9" s="228" t="s">
        <v>83</v>
      </c>
      <c r="Q9" s="228" t="s">
        <v>83</v>
      </c>
      <c r="R9" s="228" t="s">
        <v>83</v>
      </c>
      <c r="S9" s="228" t="s">
        <v>83</v>
      </c>
      <c r="T9" s="228" t="s">
        <v>83</v>
      </c>
      <c r="U9" s="228" t="s">
        <v>83</v>
      </c>
      <c r="V9" s="228" t="s">
        <v>83</v>
      </c>
      <c r="W9" s="228" t="s">
        <v>83</v>
      </c>
      <c r="X9" s="228" t="s">
        <v>83</v>
      </c>
      <c r="Y9" s="228" t="s">
        <v>83</v>
      </c>
      <c r="Z9" s="228" t="s">
        <v>83</v>
      </c>
      <c r="AA9" s="228" t="s">
        <v>83</v>
      </c>
      <c r="AB9" s="228" t="s">
        <v>83</v>
      </c>
      <c r="AC9" s="228" t="s">
        <v>83</v>
      </c>
      <c r="AD9" s="228" t="s">
        <v>83</v>
      </c>
      <c r="AE9" s="228" t="s">
        <v>83</v>
      </c>
      <c r="AF9" s="228" t="s">
        <v>83</v>
      </c>
      <c r="AG9" s="228" t="s">
        <v>83</v>
      </c>
      <c r="AH9" s="228" t="s">
        <v>83</v>
      </c>
      <c r="AI9" s="228" t="s">
        <v>83</v>
      </c>
      <c r="AJ9" s="228">
        <v>0</v>
      </c>
      <c r="AK9" s="228">
        <v>0</v>
      </c>
      <c r="AL9" s="228">
        <f>0.1*$AL$2</f>
        <v>0.503</v>
      </c>
      <c r="AM9" s="228">
        <f>AM2</f>
        <v>2.7E-2</v>
      </c>
      <c r="AN9" s="228">
        <f>ROUNDUP(AN2/3,0)</f>
        <v>1</v>
      </c>
      <c r="AQ9" s="231">
        <f>AM9*I9*0.1+AL9</f>
        <v>0.50987021750000006</v>
      </c>
      <c r="AR9" s="231">
        <f t="shared" si="4"/>
        <v>5.0987021750000007E-2</v>
      </c>
      <c r="AS9" s="232">
        <f t="shared" si="5"/>
        <v>0</v>
      </c>
      <c r="AT9" s="232">
        <f t="shared" si="6"/>
        <v>0.14021430981250002</v>
      </c>
      <c r="AU9" s="231">
        <f>1333*J7*POWER(10,-6)</f>
        <v>3.3918518249999997E-3</v>
      </c>
      <c r="AV9" s="232">
        <f t="shared" si="2"/>
        <v>0.70446340088750004</v>
      </c>
      <c r="AW9" s="233">
        <f t="shared" si="7"/>
        <v>0</v>
      </c>
      <c r="AX9" s="233">
        <f t="shared" si="8"/>
        <v>0</v>
      </c>
      <c r="AY9" s="233">
        <f t="shared" si="9"/>
        <v>4.2831374773960006E-6</v>
      </c>
    </row>
    <row r="10" spans="1:53" s="228" customFormat="1" x14ac:dyDescent="0.3">
      <c r="A10" s="282" t="s">
        <v>240</v>
      </c>
      <c r="B10" s="282" t="str">
        <f>B2</f>
        <v>Аппарат емкостной Е-1</v>
      </c>
      <c r="C10" s="282" t="s">
        <v>404</v>
      </c>
      <c r="D10" s="282" t="s">
        <v>405</v>
      </c>
      <c r="E10" s="283">
        <v>2.5000000000000001E-5</v>
      </c>
      <c r="F10" s="282">
        <v>1</v>
      </c>
      <c r="G10" s="282">
        <v>1</v>
      </c>
      <c r="H10" s="284">
        <f t="shared" si="3"/>
        <v>2.5000000000000001E-5</v>
      </c>
      <c r="I10" s="285">
        <f>I2</f>
        <v>113.09</v>
      </c>
      <c r="J10" s="285">
        <f>J2*0.05</f>
        <v>5.6545000000000005</v>
      </c>
      <c r="K10" s="282"/>
      <c r="L10" s="282"/>
      <c r="M10" s="286" t="str">
        <f t="shared" si="0"/>
        <v>С9</v>
      </c>
      <c r="N10" s="286"/>
      <c r="O10" s="286"/>
      <c r="P10" s="286">
        <v>17.8</v>
      </c>
      <c r="Q10" s="286">
        <v>24.6</v>
      </c>
      <c r="R10" s="286">
        <v>35.1</v>
      </c>
      <c r="S10" s="286">
        <v>65.2</v>
      </c>
      <c r="T10" s="286"/>
      <c r="U10" s="286"/>
      <c r="V10" s="286"/>
      <c r="W10" s="286"/>
      <c r="X10" s="286"/>
      <c r="Y10" s="286"/>
      <c r="Z10" s="286"/>
      <c r="AA10" s="286"/>
      <c r="AB10" s="286"/>
      <c r="AC10" s="286"/>
      <c r="AD10" s="286"/>
      <c r="AE10" s="286">
        <v>62</v>
      </c>
      <c r="AF10" s="286">
        <v>99</v>
      </c>
      <c r="AG10" s="286">
        <v>121</v>
      </c>
      <c r="AH10" s="286">
        <v>159.5</v>
      </c>
      <c r="AI10" s="286"/>
      <c r="AJ10" s="286">
        <v>1</v>
      </c>
      <c r="AK10" s="286">
        <v>1</v>
      </c>
      <c r="AL10" s="286">
        <f>AL2</f>
        <v>5.03</v>
      </c>
      <c r="AM10" s="286">
        <f>AM2</f>
        <v>2.7E-2</v>
      </c>
      <c r="AN10" s="286">
        <v>5</v>
      </c>
      <c r="AO10" s="286"/>
      <c r="AP10" s="286"/>
      <c r="AQ10" s="287">
        <f>AM10*I10+AL10</f>
        <v>8.0834299999999999</v>
      </c>
      <c r="AR10" s="287">
        <f>0.1*AQ10</f>
        <v>0.80834300000000003</v>
      </c>
      <c r="AS10" s="288">
        <f>AJ10*3+0.25*AK10</f>
        <v>3.25</v>
      </c>
      <c r="AT10" s="288">
        <f>SUM(AQ10:AS10)/4</f>
        <v>3.0354432500000001</v>
      </c>
      <c r="AU10" s="287">
        <f>10068.2*J10*POWER(10,-6)</f>
        <v>5.6930636900000012E-2</v>
      </c>
      <c r="AV10" s="288">
        <f t="shared" si="2"/>
        <v>15.2341468869</v>
      </c>
      <c r="AW10" s="289">
        <f>AJ10*H10</f>
        <v>2.5000000000000001E-5</v>
      </c>
      <c r="AX10" s="289">
        <f>H10*AK10</f>
        <v>2.5000000000000001E-5</v>
      </c>
      <c r="AY10" s="289">
        <f>H10*AV10</f>
        <v>3.8085367217250001E-4</v>
      </c>
    </row>
    <row r="11" spans="1:53" ht="15" thickBot="1" x14ac:dyDescent="0.35"/>
    <row r="12" spans="1:53" s="228" customFormat="1" ht="18" customHeight="1" x14ac:dyDescent="0.3">
      <c r="A12" s="219" t="s">
        <v>18</v>
      </c>
      <c r="B12" s="220" t="s">
        <v>841</v>
      </c>
      <c r="C12" s="53" t="s">
        <v>196</v>
      </c>
      <c r="D12" s="221" t="s">
        <v>59</v>
      </c>
      <c r="E12" s="222">
        <v>9.9999999999999995E-7</v>
      </c>
      <c r="F12" s="220">
        <v>1</v>
      </c>
      <c r="G12" s="219">
        <v>0.05</v>
      </c>
      <c r="H12" s="223">
        <f>E12*F12*G12</f>
        <v>4.9999999999999998E-8</v>
      </c>
      <c r="I12" s="224">
        <v>55.73</v>
      </c>
      <c r="J12" s="225">
        <f>I12</f>
        <v>55.73</v>
      </c>
      <c r="K12" s="226" t="s">
        <v>175</v>
      </c>
      <c r="L12" s="227">
        <v>300</v>
      </c>
      <c r="M12" s="228" t="str">
        <f t="shared" ref="M12:M20" si="10">A12</f>
        <v>С1</v>
      </c>
      <c r="N12" s="228" t="str">
        <f t="shared" ref="N12:N20" si="11">B12</f>
        <v>Аппарат емкостной Е-2</v>
      </c>
      <c r="O12" s="228" t="str">
        <f t="shared" ref="O12:O20" si="12">D12</f>
        <v>Полное-пожар</v>
      </c>
      <c r="P12" s="228">
        <v>17.100000000000001</v>
      </c>
      <c r="Q12" s="228">
        <v>23.5</v>
      </c>
      <c r="R12" s="228">
        <v>33.1</v>
      </c>
      <c r="S12" s="228">
        <v>61.2</v>
      </c>
      <c r="T12" s="228" t="s">
        <v>83</v>
      </c>
      <c r="U12" s="228" t="s">
        <v>83</v>
      </c>
      <c r="V12" s="228" t="s">
        <v>83</v>
      </c>
      <c r="W12" s="228" t="s">
        <v>83</v>
      </c>
      <c r="X12" s="228" t="s">
        <v>83</v>
      </c>
      <c r="Y12" s="228" t="s">
        <v>83</v>
      </c>
      <c r="Z12" s="228" t="s">
        <v>83</v>
      </c>
      <c r="AA12" s="228" t="s">
        <v>83</v>
      </c>
      <c r="AB12" s="228" t="s">
        <v>83</v>
      </c>
      <c r="AC12" s="228" t="s">
        <v>83</v>
      </c>
      <c r="AD12" s="228" t="s">
        <v>83</v>
      </c>
      <c r="AE12" s="228" t="s">
        <v>83</v>
      </c>
      <c r="AF12" s="228" t="s">
        <v>83</v>
      </c>
      <c r="AG12" s="228" t="s">
        <v>83</v>
      </c>
      <c r="AH12" s="228" t="s">
        <v>83</v>
      </c>
      <c r="AI12" s="228" t="s">
        <v>83</v>
      </c>
      <c r="AJ12" s="229">
        <v>1</v>
      </c>
      <c r="AK12" s="229">
        <v>1</v>
      </c>
      <c r="AL12" s="230">
        <v>5.03</v>
      </c>
      <c r="AM12" s="230">
        <v>2.7E-2</v>
      </c>
      <c r="AN12" s="230">
        <v>3</v>
      </c>
      <c r="AQ12" s="231">
        <f>AM12*I12+AL12</f>
        <v>6.5347100000000005</v>
      </c>
      <c r="AR12" s="231">
        <f>0.1*AQ12</f>
        <v>0.65347100000000014</v>
      </c>
      <c r="AS12" s="232">
        <f>AJ12*3+0.25*AK12</f>
        <v>3.25</v>
      </c>
      <c r="AT12" s="232">
        <f>SUM(AQ12:AS12)/4</f>
        <v>2.60954525</v>
      </c>
      <c r="AU12" s="231">
        <f>10068.2*J12*POWER(10,-6)</f>
        <v>0.56110078599999991</v>
      </c>
      <c r="AV12" s="232">
        <f t="shared" ref="AV12:AV20" si="13">AU12+AT12+AS12+AR12+AQ12</f>
        <v>13.608827036000001</v>
      </c>
      <c r="AW12" s="233">
        <f>AJ12*H12</f>
        <v>4.9999999999999998E-8</v>
      </c>
      <c r="AX12" s="233">
        <f>H12*AK12</f>
        <v>4.9999999999999998E-8</v>
      </c>
      <c r="AY12" s="233">
        <f>H12*AV12</f>
        <v>6.8044135180000001E-7</v>
      </c>
    </row>
    <row r="13" spans="1:53" s="228" customFormat="1" x14ac:dyDescent="0.3">
      <c r="A13" s="219" t="s">
        <v>19</v>
      </c>
      <c r="B13" s="219" t="str">
        <f>B12</f>
        <v>Аппарат емкостной Е-2</v>
      </c>
      <c r="C13" s="53" t="s">
        <v>202</v>
      </c>
      <c r="D13" s="221" t="s">
        <v>62</v>
      </c>
      <c r="E13" s="234">
        <f>E12</f>
        <v>9.9999999999999995E-7</v>
      </c>
      <c r="F13" s="235">
        <f>F12</f>
        <v>1</v>
      </c>
      <c r="G13" s="219">
        <v>0.19</v>
      </c>
      <c r="H13" s="223">
        <f t="shared" ref="H13:H20" si="14">E13*F13*G13</f>
        <v>1.8999999999999998E-7</v>
      </c>
      <c r="I13" s="236">
        <f>I12</f>
        <v>55.73</v>
      </c>
      <c r="J13" s="244">
        <f>POWER(10,-6)*55*SQRT(100)*3600*L12/1000*0.1</f>
        <v>5.9399999999999988E-2</v>
      </c>
      <c r="K13" s="237" t="s">
        <v>176</v>
      </c>
      <c r="L13" s="238">
        <v>2</v>
      </c>
      <c r="M13" s="228" t="str">
        <f t="shared" si="10"/>
        <v>С2</v>
      </c>
      <c r="N13" s="228" t="str">
        <f t="shared" si="11"/>
        <v>Аппарат емкостной Е-2</v>
      </c>
      <c r="O13" s="228" t="str">
        <f t="shared" si="12"/>
        <v>Полное-взрыв</v>
      </c>
      <c r="P13" s="228" t="s">
        <v>83</v>
      </c>
      <c r="Q13" s="228" t="s">
        <v>83</v>
      </c>
      <c r="R13" s="228" t="s">
        <v>83</v>
      </c>
      <c r="S13" s="228" t="s">
        <v>83</v>
      </c>
      <c r="T13" s="228">
        <v>0</v>
      </c>
      <c r="U13" s="228">
        <v>0</v>
      </c>
      <c r="V13" s="228">
        <v>0</v>
      </c>
      <c r="W13" s="228">
        <v>25.1</v>
      </c>
      <c r="X13" s="228">
        <v>77.599999999999994</v>
      </c>
      <c r="Y13" s="228" t="s">
        <v>83</v>
      </c>
      <c r="Z13" s="228" t="s">
        <v>83</v>
      </c>
      <c r="AA13" s="228" t="s">
        <v>83</v>
      </c>
      <c r="AB13" s="228" t="s">
        <v>83</v>
      </c>
      <c r="AC13" s="228" t="s">
        <v>83</v>
      </c>
      <c r="AD13" s="228" t="s">
        <v>83</v>
      </c>
      <c r="AE13" s="228" t="s">
        <v>83</v>
      </c>
      <c r="AF13" s="228" t="s">
        <v>83</v>
      </c>
      <c r="AG13" s="228" t="s">
        <v>83</v>
      </c>
      <c r="AH13" s="228" t="s">
        <v>83</v>
      </c>
      <c r="AI13" s="228" t="s">
        <v>83</v>
      </c>
      <c r="AJ13" s="229">
        <v>1</v>
      </c>
      <c r="AK13" s="229">
        <v>1</v>
      </c>
      <c r="AL13" s="228">
        <f>AL12</f>
        <v>5.03</v>
      </c>
      <c r="AM13" s="228">
        <f>AM12</f>
        <v>2.7E-2</v>
      </c>
      <c r="AN13" s="228">
        <f>AN12</f>
        <v>3</v>
      </c>
      <c r="AQ13" s="231">
        <f>AM13*I13+AL13</f>
        <v>6.5347100000000005</v>
      </c>
      <c r="AR13" s="231">
        <f t="shared" ref="AR13:AR19" si="15">0.1*AQ13</f>
        <v>0.65347100000000014</v>
      </c>
      <c r="AS13" s="232">
        <f t="shared" ref="AS13:AS19" si="16">AJ13*3+0.25*AK13</f>
        <v>3.25</v>
      </c>
      <c r="AT13" s="232">
        <f t="shared" ref="AT13:AT19" si="17">SUM(AQ13:AS13)/4</f>
        <v>2.60954525</v>
      </c>
      <c r="AU13" s="231">
        <f>10068.2*J13*POWER(10,-6)*10</f>
        <v>5.9805107999999999E-3</v>
      </c>
      <c r="AV13" s="232">
        <f t="shared" si="13"/>
        <v>13.053706760800001</v>
      </c>
      <c r="AW13" s="233">
        <f t="shared" ref="AW13:AW19" si="18">AJ13*H13</f>
        <v>1.8999999999999998E-7</v>
      </c>
      <c r="AX13" s="233">
        <f t="shared" ref="AX13:AX19" si="19">H13*AK13</f>
        <v>1.8999999999999998E-7</v>
      </c>
      <c r="AY13" s="233">
        <f t="shared" ref="AY13:AY19" si="20">H13*AV13</f>
        <v>2.4802042845519998E-6</v>
      </c>
    </row>
    <row r="14" spans="1:53" s="228" customFormat="1" x14ac:dyDescent="0.3">
      <c r="A14" s="219" t="s">
        <v>20</v>
      </c>
      <c r="B14" s="219" t="str">
        <f>B12</f>
        <v>Аппарат емкостной Е-2</v>
      </c>
      <c r="C14" s="53" t="s">
        <v>241</v>
      </c>
      <c r="D14" s="221" t="s">
        <v>60</v>
      </c>
      <c r="E14" s="234">
        <f>E12</f>
        <v>9.9999999999999995E-7</v>
      </c>
      <c r="F14" s="235">
        <f>F12</f>
        <v>1</v>
      </c>
      <c r="G14" s="219">
        <v>0.76</v>
      </c>
      <c r="H14" s="223">
        <f t="shared" si="14"/>
        <v>7.5999999999999992E-7</v>
      </c>
      <c r="I14" s="236">
        <f>I12</f>
        <v>55.73</v>
      </c>
      <c r="J14" s="239">
        <v>0</v>
      </c>
      <c r="K14" s="237" t="s">
        <v>177</v>
      </c>
      <c r="L14" s="238">
        <v>1.05</v>
      </c>
      <c r="M14" s="228" t="str">
        <f t="shared" si="10"/>
        <v>С3</v>
      </c>
      <c r="N14" s="228" t="str">
        <f t="shared" si="11"/>
        <v>Аппарат емкостной Е-2</v>
      </c>
      <c r="O14" s="228" t="str">
        <f t="shared" si="12"/>
        <v>Полное-ликвидация</v>
      </c>
      <c r="P14" s="228" t="s">
        <v>83</v>
      </c>
      <c r="Q14" s="228" t="s">
        <v>83</v>
      </c>
      <c r="R14" s="228" t="s">
        <v>83</v>
      </c>
      <c r="S14" s="228" t="s">
        <v>83</v>
      </c>
      <c r="T14" s="228" t="s">
        <v>83</v>
      </c>
      <c r="U14" s="228" t="s">
        <v>83</v>
      </c>
      <c r="V14" s="228" t="s">
        <v>83</v>
      </c>
      <c r="W14" s="228" t="s">
        <v>83</v>
      </c>
      <c r="X14" s="228" t="s">
        <v>83</v>
      </c>
      <c r="Y14" s="228" t="s">
        <v>83</v>
      </c>
      <c r="Z14" s="228" t="s">
        <v>83</v>
      </c>
      <c r="AA14" s="228" t="s">
        <v>83</v>
      </c>
      <c r="AB14" s="228" t="s">
        <v>83</v>
      </c>
      <c r="AC14" s="228" t="s">
        <v>83</v>
      </c>
      <c r="AD14" s="228" t="s">
        <v>83</v>
      </c>
      <c r="AE14" s="228" t="s">
        <v>83</v>
      </c>
      <c r="AF14" s="228" t="s">
        <v>83</v>
      </c>
      <c r="AG14" s="228" t="s">
        <v>83</v>
      </c>
      <c r="AH14" s="228" t="s">
        <v>83</v>
      </c>
      <c r="AI14" s="228" t="s">
        <v>83</v>
      </c>
      <c r="AJ14" s="228">
        <v>0</v>
      </c>
      <c r="AK14" s="228">
        <v>0</v>
      </c>
      <c r="AL14" s="228">
        <f>AL12</f>
        <v>5.03</v>
      </c>
      <c r="AM14" s="228">
        <f>AM12</f>
        <v>2.7E-2</v>
      </c>
      <c r="AN14" s="228">
        <f>AN12</f>
        <v>3</v>
      </c>
      <c r="AQ14" s="231">
        <f>AM14*I14*0.1+AL14</f>
        <v>5.1804710000000007</v>
      </c>
      <c r="AR14" s="231">
        <f t="shared" si="15"/>
        <v>0.51804710000000009</v>
      </c>
      <c r="AS14" s="232">
        <f t="shared" si="16"/>
        <v>0</v>
      </c>
      <c r="AT14" s="232">
        <f t="shared" si="17"/>
        <v>1.4246295250000003</v>
      </c>
      <c r="AU14" s="231">
        <f>1333*J12*POWER(10,-6)</f>
        <v>7.4288089999999987E-2</v>
      </c>
      <c r="AV14" s="232">
        <f t="shared" si="13"/>
        <v>7.197435715000001</v>
      </c>
      <c r="AW14" s="233">
        <f t="shared" si="18"/>
        <v>0</v>
      </c>
      <c r="AX14" s="233">
        <f t="shared" si="19"/>
        <v>0</v>
      </c>
      <c r="AY14" s="233">
        <f>H14*AV14</f>
        <v>5.4700511434000001E-6</v>
      </c>
    </row>
    <row r="15" spans="1:53" s="228" customFormat="1" x14ac:dyDescent="0.3">
      <c r="A15" s="219" t="s">
        <v>21</v>
      </c>
      <c r="B15" s="219" t="str">
        <f>B12</f>
        <v>Аппарат емкостной Е-2</v>
      </c>
      <c r="C15" s="53" t="s">
        <v>213</v>
      </c>
      <c r="D15" s="221" t="s">
        <v>214</v>
      </c>
      <c r="E15" s="222">
        <v>1.0000000000000001E-5</v>
      </c>
      <c r="F15" s="235">
        <f>F12</f>
        <v>1</v>
      </c>
      <c r="G15" s="219">
        <v>4.0000000000000008E-2</v>
      </c>
      <c r="H15" s="223">
        <f t="shared" si="14"/>
        <v>4.0000000000000009E-7</v>
      </c>
      <c r="I15" s="236">
        <f>0.15*I12</f>
        <v>8.3594999999999988</v>
      </c>
      <c r="J15" s="225">
        <f>I15</f>
        <v>8.3594999999999988</v>
      </c>
      <c r="K15" s="237" t="s">
        <v>179</v>
      </c>
      <c r="L15" s="238">
        <v>45390</v>
      </c>
      <c r="M15" s="228" t="str">
        <f t="shared" si="10"/>
        <v>С4</v>
      </c>
      <c r="N15" s="228" t="str">
        <f t="shared" si="11"/>
        <v>Аппарат емкостной Е-2</v>
      </c>
      <c r="O15" s="228" t="str">
        <f t="shared" si="12"/>
        <v>Частичное факел</v>
      </c>
      <c r="P15" s="228" t="s">
        <v>83</v>
      </c>
      <c r="Q15" s="228" t="s">
        <v>83</v>
      </c>
      <c r="R15" s="228" t="s">
        <v>83</v>
      </c>
      <c r="S15" s="228" t="s">
        <v>83</v>
      </c>
      <c r="T15" s="228" t="s">
        <v>83</v>
      </c>
      <c r="U15" s="228" t="s">
        <v>83</v>
      </c>
      <c r="V15" s="228" t="s">
        <v>83</v>
      </c>
      <c r="W15" s="228" t="s">
        <v>83</v>
      </c>
      <c r="X15" s="228" t="s">
        <v>83</v>
      </c>
      <c r="Y15" s="228">
        <v>15</v>
      </c>
      <c r="Z15" s="228">
        <v>3</v>
      </c>
      <c r="AA15" s="228" t="s">
        <v>83</v>
      </c>
      <c r="AB15" s="228" t="s">
        <v>83</v>
      </c>
      <c r="AC15" s="228" t="s">
        <v>83</v>
      </c>
      <c r="AD15" s="228" t="s">
        <v>83</v>
      </c>
      <c r="AE15" s="228" t="s">
        <v>83</v>
      </c>
      <c r="AF15" s="228" t="s">
        <v>83</v>
      </c>
      <c r="AG15" s="228" t="s">
        <v>83</v>
      </c>
      <c r="AH15" s="228" t="s">
        <v>83</v>
      </c>
      <c r="AI15" s="228" t="s">
        <v>83</v>
      </c>
      <c r="AJ15" s="228">
        <v>0</v>
      </c>
      <c r="AK15" s="228">
        <v>1</v>
      </c>
      <c r="AL15" s="228">
        <f>0.1*$AL$2</f>
        <v>0.503</v>
      </c>
      <c r="AM15" s="228">
        <f>AM13</f>
        <v>2.7E-2</v>
      </c>
      <c r="AN15" s="228">
        <f>AN12</f>
        <v>3</v>
      </c>
      <c r="AQ15" s="231">
        <f>AM15*I15*0.1+AL15</f>
        <v>0.52557065000000003</v>
      </c>
      <c r="AR15" s="231">
        <f t="shared" si="15"/>
        <v>5.2557065000000007E-2</v>
      </c>
      <c r="AS15" s="232">
        <f t="shared" si="16"/>
        <v>0.25</v>
      </c>
      <c r="AT15" s="232">
        <f t="shared" si="17"/>
        <v>0.20703192875000001</v>
      </c>
      <c r="AU15" s="231">
        <f>10068.2*J15*POWER(10,-6)</f>
        <v>8.4165117899999989E-2</v>
      </c>
      <c r="AV15" s="232">
        <f t="shared" si="13"/>
        <v>1.1193247616500002</v>
      </c>
      <c r="AW15" s="233">
        <f t="shared" si="18"/>
        <v>0</v>
      </c>
      <c r="AX15" s="233">
        <f t="shared" si="19"/>
        <v>4.0000000000000009E-7</v>
      </c>
      <c r="AY15" s="233">
        <f t="shared" ref="AY15:AY20" si="21">H15*AV15</f>
        <v>4.4772990466000015E-7</v>
      </c>
    </row>
    <row r="16" spans="1:53" s="228" customFormat="1" x14ac:dyDescent="0.3">
      <c r="A16" s="219" t="s">
        <v>22</v>
      </c>
      <c r="B16" s="219" t="str">
        <f>B12</f>
        <v>Аппарат емкостной Е-2</v>
      </c>
      <c r="C16" s="53" t="s">
        <v>242</v>
      </c>
      <c r="D16" s="221" t="s">
        <v>61</v>
      </c>
      <c r="E16" s="234">
        <f>E15</f>
        <v>1.0000000000000001E-5</v>
      </c>
      <c r="F16" s="235">
        <f>F12</f>
        <v>1</v>
      </c>
      <c r="G16" s="219">
        <v>0.16000000000000003</v>
      </c>
      <c r="H16" s="223">
        <f t="shared" si="14"/>
        <v>1.6000000000000004E-6</v>
      </c>
      <c r="I16" s="236">
        <f>0.15*I12</f>
        <v>8.3594999999999988</v>
      </c>
      <c r="J16" s="225">
        <v>0</v>
      </c>
      <c r="K16" s="237" t="s">
        <v>180</v>
      </c>
      <c r="L16" s="238">
        <v>3</v>
      </c>
      <c r="M16" s="228" t="str">
        <f t="shared" si="10"/>
        <v>С5</v>
      </c>
      <c r="N16" s="228" t="str">
        <f t="shared" si="11"/>
        <v>Аппарат емкостной Е-2</v>
      </c>
      <c r="O16" s="228" t="str">
        <f t="shared" si="12"/>
        <v>Частичное-ликвидация</v>
      </c>
      <c r="P16" s="228" t="s">
        <v>83</v>
      </c>
      <c r="Q16" s="228" t="s">
        <v>83</v>
      </c>
      <c r="R16" s="228" t="s">
        <v>83</v>
      </c>
      <c r="S16" s="228" t="s">
        <v>83</v>
      </c>
      <c r="T16" s="228" t="s">
        <v>83</v>
      </c>
      <c r="U16" s="228" t="s">
        <v>83</v>
      </c>
      <c r="V16" s="228" t="s">
        <v>83</v>
      </c>
      <c r="W16" s="228" t="s">
        <v>83</v>
      </c>
      <c r="X16" s="228" t="s">
        <v>83</v>
      </c>
      <c r="Y16" s="228" t="s">
        <v>83</v>
      </c>
      <c r="Z16" s="228" t="s">
        <v>83</v>
      </c>
      <c r="AA16" s="228" t="s">
        <v>83</v>
      </c>
      <c r="AB16" s="228" t="s">
        <v>83</v>
      </c>
      <c r="AC16" s="228" t="s">
        <v>83</v>
      </c>
      <c r="AD16" s="228" t="s">
        <v>83</v>
      </c>
      <c r="AE16" s="228" t="s">
        <v>83</v>
      </c>
      <c r="AF16" s="228" t="s">
        <v>83</v>
      </c>
      <c r="AG16" s="228" t="s">
        <v>83</v>
      </c>
      <c r="AH16" s="228" t="s">
        <v>83</v>
      </c>
      <c r="AI16" s="228" t="s">
        <v>83</v>
      </c>
      <c r="AJ16" s="228">
        <v>0</v>
      </c>
      <c r="AK16" s="228">
        <v>1</v>
      </c>
      <c r="AL16" s="228">
        <f>0.1*$AL$2</f>
        <v>0.503</v>
      </c>
      <c r="AM16" s="228">
        <f>AM12</f>
        <v>2.7E-2</v>
      </c>
      <c r="AN16" s="228">
        <f>ROUNDUP(AN12/3,0)</f>
        <v>1</v>
      </c>
      <c r="AQ16" s="231">
        <f>AM16*I16+AL16</f>
        <v>0.72870649999999992</v>
      </c>
      <c r="AR16" s="231">
        <f t="shared" si="15"/>
        <v>7.2870649999999995E-2</v>
      </c>
      <c r="AS16" s="232">
        <f t="shared" si="16"/>
        <v>0.25</v>
      </c>
      <c r="AT16" s="232">
        <f t="shared" si="17"/>
        <v>0.26289428749999999</v>
      </c>
      <c r="AU16" s="231">
        <f>1333*J13*POWER(10,-6)*10</f>
        <v>7.9180199999999987E-4</v>
      </c>
      <c r="AV16" s="232">
        <f t="shared" si="13"/>
        <v>1.3152632394999999</v>
      </c>
      <c r="AW16" s="233">
        <f t="shared" si="18"/>
        <v>0</v>
      </c>
      <c r="AX16" s="233">
        <f t="shared" si="19"/>
        <v>1.6000000000000004E-6</v>
      </c>
      <c r="AY16" s="233">
        <f t="shared" si="21"/>
        <v>2.1044211832000001E-6</v>
      </c>
    </row>
    <row r="17" spans="1:51" s="228" customFormat="1" x14ac:dyDescent="0.3">
      <c r="A17" s="219" t="s">
        <v>23</v>
      </c>
      <c r="B17" s="219" t="str">
        <f>B12</f>
        <v>Аппарат емкостной Е-2</v>
      </c>
      <c r="C17" s="53" t="s">
        <v>215</v>
      </c>
      <c r="D17" s="221" t="s">
        <v>214</v>
      </c>
      <c r="E17" s="234">
        <f>E16</f>
        <v>1.0000000000000001E-5</v>
      </c>
      <c r="F17" s="235">
        <v>1</v>
      </c>
      <c r="G17" s="219">
        <v>4.0000000000000008E-2</v>
      </c>
      <c r="H17" s="223">
        <f t="shared" si="14"/>
        <v>4.0000000000000009E-7</v>
      </c>
      <c r="I17" s="236">
        <f>I15*0.15</f>
        <v>1.2539249999999997</v>
      </c>
      <c r="J17" s="225">
        <f>I17</f>
        <v>1.2539249999999997</v>
      </c>
      <c r="K17" s="240" t="s">
        <v>191</v>
      </c>
      <c r="L17" s="241">
        <v>12</v>
      </c>
      <c r="M17" s="228" t="str">
        <f t="shared" si="10"/>
        <v>С6</v>
      </c>
      <c r="N17" s="228" t="str">
        <f t="shared" si="11"/>
        <v>Аппарат емкостной Е-2</v>
      </c>
      <c r="O17" s="228" t="str">
        <f t="shared" si="12"/>
        <v>Частичное факел</v>
      </c>
      <c r="P17" s="228" t="s">
        <v>83</v>
      </c>
      <c r="Q17" s="228" t="s">
        <v>83</v>
      </c>
      <c r="R17" s="228" t="s">
        <v>83</v>
      </c>
      <c r="S17" s="228" t="s">
        <v>83</v>
      </c>
      <c r="T17" s="228" t="s">
        <v>83</v>
      </c>
      <c r="U17" s="228" t="s">
        <v>83</v>
      </c>
      <c r="V17" s="228" t="s">
        <v>83</v>
      </c>
      <c r="W17" s="228" t="s">
        <v>83</v>
      </c>
      <c r="X17" s="228" t="s">
        <v>83</v>
      </c>
      <c r="Y17" s="228">
        <v>11</v>
      </c>
      <c r="Z17" s="228">
        <v>2</v>
      </c>
      <c r="AA17" s="228" t="s">
        <v>83</v>
      </c>
      <c r="AB17" s="228" t="s">
        <v>83</v>
      </c>
      <c r="AC17" s="228" t="s">
        <v>83</v>
      </c>
      <c r="AD17" s="228" t="s">
        <v>83</v>
      </c>
      <c r="AE17" s="228" t="s">
        <v>83</v>
      </c>
      <c r="AF17" s="228" t="s">
        <v>83</v>
      </c>
      <c r="AG17" s="228" t="s">
        <v>83</v>
      </c>
      <c r="AH17" s="228" t="s">
        <v>83</v>
      </c>
      <c r="AI17" s="228" t="s">
        <v>83</v>
      </c>
      <c r="AJ17" s="228">
        <v>0</v>
      </c>
      <c r="AK17" s="228">
        <v>1</v>
      </c>
      <c r="AL17" s="228">
        <f>0.1*$AL$2</f>
        <v>0.503</v>
      </c>
      <c r="AM17" s="228">
        <f>AM12</f>
        <v>2.7E-2</v>
      </c>
      <c r="AN17" s="228">
        <f>AN16</f>
        <v>1</v>
      </c>
      <c r="AQ17" s="231">
        <f>AM17*I17+AL17</f>
        <v>0.53685597500000004</v>
      </c>
      <c r="AR17" s="231">
        <f t="shared" si="15"/>
        <v>5.3685597500000008E-2</v>
      </c>
      <c r="AS17" s="232">
        <f t="shared" si="16"/>
        <v>0.25</v>
      </c>
      <c r="AT17" s="232">
        <f t="shared" si="17"/>
        <v>0.21013539312500001</v>
      </c>
      <c r="AU17" s="231">
        <f>10068.2*J17*POWER(10,-6)</f>
        <v>1.2624767684999998E-2</v>
      </c>
      <c r="AV17" s="232">
        <f t="shared" si="13"/>
        <v>1.0633017333100001</v>
      </c>
      <c r="AW17" s="233">
        <f t="shared" si="18"/>
        <v>0</v>
      </c>
      <c r="AX17" s="233">
        <f t="shared" si="19"/>
        <v>4.0000000000000009E-7</v>
      </c>
      <c r="AY17" s="233">
        <f t="shared" si="21"/>
        <v>4.2532069332400013E-7</v>
      </c>
    </row>
    <row r="18" spans="1:51" s="228" customFormat="1" x14ac:dyDescent="0.3">
      <c r="A18" s="219" t="s">
        <v>210</v>
      </c>
      <c r="B18" s="219" t="str">
        <f>B12</f>
        <v>Аппарат емкостной Е-2</v>
      </c>
      <c r="C18" s="53" t="s">
        <v>216</v>
      </c>
      <c r="D18" s="221" t="s">
        <v>165</v>
      </c>
      <c r="E18" s="234">
        <f>E16</f>
        <v>1.0000000000000001E-5</v>
      </c>
      <c r="F18" s="235">
        <f>F12</f>
        <v>1</v>
      </c>
      <c r="G18" s="219">
        <v>0.15200000000000002</v>
      </c>
      <c r="H18" s="223">
        <f t="shared" si="14"/>
        <v>1.5200000000000003E-6</v>
      </c>
      <c r="I18" s="236">
        <f>I15*0.15</f>
        <v>1.2539249999999997</v>
      </c>
      <c r="J18" s="225">
        <f>I18</f>
        <v>1.2539249999999997</v>
      </c>
      <c r="K18" s="237"/>
      <c r="L18" s="238"/>
      <c r="M18" s="228" t="str">
        <f t="shared" si="10"/>
        <v>С7</v>
      </c>
      <c r="N18" s="228" t="str">
        <f t="shared" si="11"/>
        <v>Аппарат емкостной Е-2</v>
      </c>
      <c r="O18" s="228" t="str">
        <f t="shared" si="12"/>
        <v>Частичное-пожар-вспышка</v>
      </c>
      <c r="P18" s="228" t="s">
        <v>83</v>
      </c>
      <c r="Q18" s="228" t="s">
        <v>83</v>
      </c>
      <c r="R18" s="228" t="s">
        <v>83</v>
      </c>
      <c r="S18" s="228" t="s">
        <v>83</v>
      </c>
      <c r="T18" s="228" t="s">
        <v>83</v>
      </c>
      <c r="U18" s="228" t="s">
        <v>83</v>
      </c>
      <c r="V18" s="228" t="s">
        <v>83</v>
      </c>
      <c r="W18" s="228" t="s">
        <v>83</v>
      </c>
      <c r="X18" s="228" t="s">
        <v>83</v>
      </c>
      <c r="Y18" s="228" t="s">
        <v>83</v>
      </c>
      <c r="Z18" s="228" t="s">
        <v>83</v>
      </c>
      <c r="AA18" s="228">
        <v>36.119999999999997</v>
      </c>
      <c r="AB18" s="228">
        <v>43.34</v>
      </c>
      <c r="AC18" s="228" t="s">
        <v>83</v>
      </c>
      <c r="AD18" s="228" t="s">
        <v>83</v>
      </c>
      <c r="AE18" s="228" t="s">
        <v>83</v>
      </c>
      <c r="AF18" s="228" t="s">
        <v>83</v>
      </c>
      <c r="AG18" s="228" t="s">
        <v>83</v>
      </c>
      <c r="AH18" s="228" t="s">
        <v>83</v>
      </c>
      <c r="AI18" s="228" t="s">
        <v>83</v>
      </c>
      <c r="AJ18" s="228">
        <v>0</v>
      </c>
      <c r="AK18" s="228">
        <v>1</v>
      </c>
      <c r="AL18" s="228">
        <f>0.1*$AL$2</f>
        <v>0.503</v>
      </c>
      <c r="AM18" s="228">
        <f>AM12</f>
        <v>2.7E-2</v>
      </c>
      <c r="AN18" s="228">
        <f>ROUNDUP(AN12/3,0)</f>
        <v>1</v>
      </c>
      <c r="AQ18" s="231">
        <f>AM18*I18+AL18</f>
        <v>0.53685597500000004</v>
      </c>
      <c r="AR18" s="231">
        <f t="shared" si="15"/>
        <v>5.3685597500000008E-2</v>
      </c>
      <c r="AS18" s="232">
        <f t="shared" si="16"/>
        <v>0.25</v>
      </c>
      <c r="AT18" s="232">
        <f t="shared" si="17"/>
        <v>0.21013539312500001</v>
      </c>
      <c r="AU18" s="231">
        <f>10068.2*J18*POWER(10,-6)</f>
        <v>1.2624767684999998E-2</v>
      </c>
      <c r="AV18" s="232">
        <f t="shared" si="13"/>
        <v>1.0633017333100001</v>
      </c>
      <c r="AW18" s="233">
        <f t="shared" si="18"/>
        <v>0</v>
      </c>
      <c r="AX18" s="233">
        <f t="shared" si="19"/>
        <v>1.5200000000000003E-6</v>
      </c>
      <c r="AY18" s="233">
        <f t="shared" si="21"/>
        <v>1.6162186346312004E-6</v>
      </c>
    </row>
    <row r="19" spans="1:51" s="228" customFormat="1" ht="15" thickBot="1" x14ac:dyDescent="0.35">
      <c r="A19" s="219" t="s">
        <v>211</v>
      </c>
      <c r="B19" s="219" t="str">
        <f>B12</f>
        <v>Аппарат емкостной Е-2</v>
      </c>
      <c r="C19" s="53" t="s">
        <v>217</v>
      </c>
      <c r="D19" s="221" t="s">
        <v>61</v>
      </c>
      <c r="E19" s="234">
        <f>E16</f>
        <v>1.0000000000000001E-5</v>
      </c>
      <c r="F19" s="235">
        <f>F12</f>
        <v>1</v>
      </c>
      <c r="G19" s="219">
        <v>0.6080000000000001</v>
      </c>
      <c r="H19" s="223">
        <f t="shared" si="14"/>
        <v>6.0800000000000011E-6</v>
      </c>
      <c r="I19" s="236">
        <f>I15*0.15</f>
        <v>1.2539249999999997</v>
      </c>
      <c r="J19" s="239">
        <v>0</v>
      </c>
      <c r="K19" s="242"/>
      <c r="L19" s="243"/>
      <c r="M19" s="228" t="str">
        <f t="shared" si="10"/>
        <v>С8</v>
      </c>
      <c r="N19" s="228" t="str">
        <f t="shared" si="11"/>
        <v>Аппарат емкостной Е-2</v>
      </c>
      <c r="O19" s="228" t="str">
        <f t="shared" si="12"/>
        <v>Частичное-ликвидация</v>
      </c>
      <c r="P19" s="228" t="s">
        <v>83</v>
      </c>
      <c r="Q19" s="228" t="s">
        <v>83</v>
      </c>
      <c r="R19" s="228" t="s">
        <v>83</v>
      </c>
      <c r="S19" s="228" t="s">
        <v>83</v>
      </c>
      <c r="T19" s="228" t="s">
        <v>83</v>
      </c>
      <c r="U19" s="228" t="s">
        <v>83</v>
      </c>
      <c r="V19" s="228" t="s">
        <v>83</v>
      </c>
      <c r="W19" s="228" t="s">
        <v>83</v>
      </c>
      <c r="X19" s="228" t="s">
        <v>83</v>
      </c>
      <c r="Y19" s="228" t="s">
        <v>83</v>
      </c>
      <c r="Z19" s="228" t="s">
        <v>83</v>
      </c>
      <c r="AA19" s="228" t="s">
        <v>83</v>
      </c>
      <c r="AB19" s="228" t="s">
        <v>83</v>
      </c>
      <c r="AC19" s="228" t="s">
        <v>83</v>
      </c>
      <c r="AD19" s="228" t="s">
        <v>83</v>
      </c>
      <c r="AE19" s="228" t="s">
        <v>83</v>
      </c>
      <c r="AF19" s="228" t="s">
        <v>83</v>
      </c>
      <c r="AG19" s="228" t="s">
        <v>83</v>
      </c>
      <c r="AH19" s="228" t="s">
        <v>83</v>
      </c>
      <c r="AI19" s="228" t="s">
        <v>83</v>
      </c>
      <c r="AJ19" s="228">
        <v>0</v>
      </c>
      <c r="AK19" s="228">
        <v>0</v>
      </c>
      <c r="AL19" s="228">
        <f>0.1*$AL$2</f>
        <v>0.503</v>
      </c>
      <c r="AM19" s="228">
        <f>AM12</f>
        <v>2.7E-2</v>
      </c>
      <c r="AN19" s="228">
        <f>ROUNDUP(AN12/3,0)</f>
        <v>1</v>
      </c>
      <c r="AQ19" s="231">
        <f>AM19*I19*0.1+AL19</f>
        <v>0.50638559750000001</v>
      </c>
      <c r="AR19" s="231">
        <f t="shared" si="15"/>
        <v>5.0638559750000006E-2</v>
      </c>
      <c r="AS19" s="232">
        <f t="shared" si="16"/>
        <v>0</v>
      </c>
      <c r="AT19" s="232">
        <f t="shared" si="17"/>
        <v>0.1392560393125</v>
      </c>
      <c r="AU19" s="231">
        <f>1333*J17*POWER(10,-6)</f>
        <v>1.6714820249999994E-3</v>
      </c>
      <c r="AV19" s="232">
        <f t="shared" si="13"/>
        <v>0.69795167858749996</v>
      </c>
      <c r="AW19" s="233">
        <f t="shared" si="18"/>
        <v>0</v>
      </c>
      <c r="AX19" s="233">
        <f t="shared" si="19"/>
        <v>0</v>
      </c>
      <c r="AY19" s="233">
        <f t="shared" si="21"/>
        <v>4.2435462058120004E-6</v>
      </c>
    </row>
    <row r="20" spans="1:51" s="228" customFormat="1" x14ac:dyDescent="0.3">
      <c r="A20" s="282" t="s">
        <v>240</v>
      </c>
      <c r="B20" s="282" t="str">
        <f>B12</f>
        <v>Аппарат емкостной Е-2</v>
      </c>
      <c r="C20" s="282" t="s">
        <v>404</v>
      </c>
      <c r="D20" s="282" t="s">
        <v>405</v>
      </c>
      <c r="E20" s="283">
        <v>2.5000000000000001E-5</v>
      </c>
      <c r="F20" s="282">
        <v>1</v>
      </c>
      <c r="G20" s="282">
        <v>1</v>
      </c>
      <c r="H20" s="284">
        <f t="shared" si="14"/>
        <v>2.5000000000000001E-5</v>
      </c>
      <c r="I20" s="285">
        <f>I12</f>
        <v>55.73</v>
      </c>
      <c r="J20" s="285">
        <f>J12*0.05</f>
        <v>2.7865000000000002</v>
      </c>
      <c r="K20" s="282"/>
      <c r="L20" s="282"/>
      <c r="M20" s="286" t="str">
        <f t="shared" si="10"/>
        <v>С9</v>
      </c>
      <c r="N20" s="286"/>
      <c r="O20" s="286"/>
      <c r="P20" s="286">
        <v>17.100000000000001</v>
      </c>
      <c r="Q20" s="286">
        <v>23.5</v>
      </c>
      <c r="R20" s="286">
        <v>33.1</v>
      </c>
      <c r="S20" s="286">
        <v>61.2</v>
      </c>
      <c r="T20" s="28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>
        <v>38.5</v>
      </c>
      <c r="AF20" s="286">
        <v>69</v>
      </c>
      <c r="AG20" s="286">
        <v>86.5</v>
      </c>
      <c r="AH20" s="286">
        <v>116</v>
      </c>
      <c r="AI20" s="286"/>
      <c r="AJ20" s="286">
        <v>1</v>
      </c>
      <c r="AK20" s="286">
        <v>1</v>
      </c>
      <c r="AL20" s="286">
        <f>AL12</f>
        <v>5.03</v>
      </c>
      <c r="AM20" s="286">
        <f>AM12</f>
        <v>2.7E-2</v>
      </c>
      <c r="AN20" s="286">
        <v>5</v>
      </c>
      <c r="AO20" s="286"/>
      <c r="AP20" s="286"/>
      <c r="AQ20" s="287">
        <f>AM20*I20+AL20</f>
        <v>6.5347100000000005</v>
      </c>
      <c r="AR20" s="287">
        <f>0.1*AQ20</f>
        <v>0.65347100000000014</v>
      </c>
      <c r="AS20" s="288">
        <f>AJ20*3+0.25*AK20</f>
        <v>3.25</v>
      </c>
      <c r="AT20" s="288">
        <f>SUM(AQ20:AS20)/4</f>
        <v>2.60954525</v>
      </c>
      <c r="AU20" s="287">
        <f>10068.2*J20*POWER(10,-6)</f>
        <v>2.8055039300000004E-2</v>
      </c>
      <c r="AV20" s="288">
        <f t="shared" si="13"/>
        <v>13.0757812893</v>
      </c>
      <c r="AW20" s="289">
        <f>AJ20*H20</f>
        <v>2.5000000000000001E-5</v>
      </c>
      <c r="AX20" s="289">
        <f>H20*AK20</f>
        <v>2.5000000000000001E-5</v>
      </c>
      <c r="AY20" s="289">
        <f>H20*AV20</f>
        <v>3.2689453223250003E-4</v>
      </c>
    </row>
    <row r="21" spans="1:51" ht="15" thickBot="1" x14ac:dyDescent="0.35"/>
    <row r="22" spans="1:51" s="228" customFormat="1" ht="18" customHeight="1" x14ac:dyDescent="0.3">
      <c r="A22" s="219" t="s">
        <v>18</v>
      </c>
      <c r="B22" s="220" t="s">
        <v>842</v>
      </c>
      <c r="C22" s="53" t="s">
        <v>196</v>
      </c>
      <c r="D22" s="221" t="s">
        <v>59</v>
      </c>
      <c r="E22" s="222">
        <v>9.9999999999999995E-7</v>
      </c>
      <c r="F22" s="220">
        <v>1</v>
      </c>
      <c r="G22" s="219">
        <v>0.05</v>
      </c>
      <c r="H22" s="223">
        <f>E22*F22*G22</f>
        <v>4.9999999999999998E-8</v>
      </c>
      <c r="I22" s="224">
        <v>55.73</v>
      </c>
      <c r="J22" s="225">
        <f>I22</f>
        <v>55.73</v>
      </c>
      <c r="K22" s="226" t="s">
        <v>175</v>
      </c>
      <c r="L22" s="227">
        <v>300</v>
      </c>
      <c r="M22" s="228" t="str">
        <f t="shared" ref="M22:M30" si="22">A22</f>
        <v>С1</v>
      </c>
      <c r="N22" s="228" t="str">
        <f t="shared" ref="N22:N30" si="23">B22</f>
        <v>Аппарат емкостной Е-3</v>
      </c>
      <c r="O22" s="228" t="str">
        <f t="shared" ref="O22:O30" si="24">D22</f>
        <v>Полное-пожар</v>
      </c>
      <c r="P22" s="228">
        <v>17.100000000000001</v>
      </c>
      <c r="Q22" s="228">
        <v>23.5</v>
      </c>
      <c r="R22" s="228">
        <v>33.1</v>
      </c>
      <c r="S22" s="228">
        <v>61.2</v>
      </c>
      <c r="T22" s="228" t="s">
        <v>83</v>
      </c>
      <c r="U22" s="228" t="s">
        <v>83</v>
      </c>
      <c r="V22" s="228" t="s">
        <v>83</v>
      </c>
      <c r="W22" s="228" t="s">
        <v>83</v>
      </c>
      <c r="X22" s="228" t="s">
        <v>83</v>
      </c>
      <c r="Y22" s="228" t="s">
        <v>83</v>
      </c>
      <c r="Z22" s="228" t="s">
        <v>83</v>
      </c>
      <c r="AA22" s="228" t="s">
        <v>83</v>
      </c>
      <c r="AB22" s="228" t="s">
        <v>83</v>
      </c>
      <c r="AC22" s="228" t="s">
        <v>83</v>
      </c>
      <c r="AD22" s="228" t="s">
        <v>83</v>
      </c>
      <c r="AE22" s="228" t="s">
        <v>83</v>
      </c>
      <c r="AF22" s="228" t="s">
        <v>83</v>
      </c>
      <c r="AG22" s="228" t="s">
        <v>83</v>
      </c>
      <c r="AH22" s="228" t="s">
        <v>83</v>
      </c>
      <c r="AI22" s="228" t="s">
        <v>83</v>
      </c>
      <c r="AJ22" s="229">
        <v>1</v>
      </c>
      <c r="AK22" s="229">
        <v>1</v>
      </c>
      <c r="AL22" s="230">
        <v>5.03</v>
      </c>
      <c r="AM22" s="230">
        <v>2.7E-2</v>
      </c>
      <c r="AN22" s="230">
        <v>3</v>
      </c>
      <c r="AQ22" s="231">
        <f>AM22*I22+AL22</f>
        <v>6.5347100000000005</v>
      </c>
      <c r="AR22" s="231">
        <f>0.1*AQ22</f>
        <v>0.65347100000000014</v>
      </c>
      <c r="AS22" s="232">
        <f>AJ22*3+0.25*AK22</f>
        <v>3.25</v>
      </c>
      <c r="AT22" s="232">
        <f>SUM(AQ22:AS22)/4</f>
        <v>2.60954525</v>
      </c>
      <c r="AU22" s="231">
        <f>10068.2*J22*POWER(10,-6)</f>
        <v>0.56110078599999991</v>
      </c>
      <c r="AV22" s="232">
        <f t="shared" ref="AV22:AV30" si="25">AU22+AT22+AS22+AR22+AQ22</f>
        <v>13.608827036000001</v>
      </c>
      <c r="AW22" s="233">
        <f>AJ22*H22</f>
        <v>4.9999999999999998E-8</v>
      </c>
      <c r="AX22" s="233">
        <f>H22*AK22</f>
        <v>4.9999999999999998E-8</v>
      </c>
      <c r="AY22" s="233">
        <f>H22*AV22</f>
        <v>6.8044135180000001E-7</v>
      </c>
    </row>
    <row r="23" spans="1:51" s="228" customFormat="1" x14ac:dyDescent="0.3">
      <c r="A23" s="219" t="s">
        <v>19</v>
      </c>
      <c r="B23" s="219" t="str">
        <f>B22</f>
        <v>Аппарат емкостной Е-3</v>
      </c>
      <c r="C23" s="53" t="s">
        <v>202</v>
      </c>
      <c r="D23" s="221" t="s">
        <v>62</v>
      </c>
      <c r="E23" s="234">
        <f>E22</f>
        <v>9.9999999999999995E-7</v>
      </c>
      <c r="F23" s="235">
        <f>F22</f>
        <v>1</v>
      </c>
      <c r="G23" s="219">
        <v>0.19</v>
      </c>
      <c r="H23" s="223">
        <f t="shared" ref="H23:H30" si="26">E23*F23*G23</f>
        <v>1.8999999999999998E-7</v>
      </c>
      <c r="I23" s="236">
        <f>I22</f>
        <v>55.73</v>
      </c>
      <c r="J23" s="244">
        <f>POWER(10,-6)*55*SQRT(100)*3600*L22/1000*0.1</f>
        <v>5.9399999999999988E-2</v>
      </c>
      <c r="K23" s="237" t="s">
        <v>176</v>
      </c>
      <c r="L23" s="238">
        <v>2</v>
      </c>
      <c r="M23" s="228" t="str">
        <f t="shared" si="22"/>
        <v>С2</v>
      </c>
      <c r="N23" s="228" t="str">
        <f t="shared" si="23"/>
        <v>Аппарат емкостной Е-3</v>
      </c>
      <c r="O23" s="228" t="str">
        <f t="shared" si="24"/>
        <v>Полное-взрыв</v>
      </c>
      <c r="P23" s="228" t="s">
        <v>83</v>
      </c>
      <c r="Q23" s="228" t="s">
        <v>83</v>
      </c>
      <c r="R23" s="228" t="s">
        <v>83</v>
      </c>
      <c r="S23" s="228" t="s">
        <v>83</v>
      </c>
      <c r="T23" s="228">
        <v>0</v>
      </c>
      <c r="U23" s="228">
        <v>0</v>
      </c>
      <c r="V23" s="228">
        <v>0</v>
      </c>
      <c r="W23" s="228">
        <v>25.1</v>
      </c>
      <c r="X23" s="228">
        <v>77.599999999999994</v>
      </c>
      <c r="Y23" s="228" t="s">
        <v>83</v>
      </c>
      <c r="Z23" s="228" t="s">
        <v>83</v>
      </c>
      <c r="AA23" s="228" t="s">
        <v>83</v>
      </c>
      <c r="AB23" s="228" t="s">
        <v>83</v>
      </c>
      <c r="AC23" s="228" t="s">
        <v>83</v>
      </c>
      <c r="AD23" s="228" t="s">
        <v>83</v>
      </c>
      <c r="AE23" s="228" t="s">
        <v>83</v>
      </c>
      <c r="AF23" s="228" t="s">
        <v>83</v>
      </c>
      <c r="AG23" s="228" t="s">
        <v>83</v>
      </c>
      <c r="AH23" s="228" t="s">
        <v>83</v>
      </c>
      <c r="AI23" s="228" t="s">
        <v>83</v>
      </c>
      <c r="AJ23" s="229">
        <v>1</v>
      </c>
      <c r="AK23" s="229">
        <v>1</v>
      </c>
      <c r="AL23" s="228">
        <f>AL22</f>
        <v>5.03</v>
      </c>
      <c r="AM23" s="228">
        <f>AM22</f>
        <v>2.7E-2</v>
      </c>
      <c r="AN23" s="228">
        <f>AN22</f>
        <v>3</v>
      </c>
      <c r="AQ23" s="231">
        <f>AM23*I23+AL23</f>
        <v>6.5347100000000005</v>
      </c>
      <c r="AR23" s="231">
        <f t="shared" ref="AR23:AR29" si="27">0.1*AQ23</f>
        <v>0.65347100000000014</v>
      </c>
      <c r="AS23" s="232">
        <f t="shared" ref="AS23:AS29" si="28">AJ23*3+0.25*AK23</f>
        <v>3.25</v>
      </c>
      <c r="AT23" s="232">
        <f t="shared" ref="AT23:AT29" si="29">SUM(AQ23:AS23)/4</f>
        <v>2.60954525</v>
      </c>
      <c r="AU23" s="231">
        <f>10068.2*J23*POWER(10,-6)*10</f>
        <v>5.9805107999999999E-3</v>
      </c>
      <c r="AV23" s="232">
        <f t="shared" si="25"/>
        <v>13.053706760800001</v>
      </c>
      <c r="AW23" s="233">
        <f t="shared" ref="AW23:AW29" si="30">AJ23*H23</f>
        <v>1.8999999999999998E-7</v>
      </c>
      <c r="AX23" s="233">
        <f t="shared" ref="AX23:AX29" si="31">H23*AK23</f>
        <v>1.8999999999999998E-7</v>
      </c>
      <c r="AY23" s="233">
        <f t="shared" ref="AY23:AY29" si="32">H23*AV23</f>
        <v>2.4802042845519998E-6</v>
      </c>
    </row>
    <row r="24" spans="1:51" s="228" customFormat="1" x14ac:dyDescent="0.3">
      <c r="A24" s="219" t="s">
        <v>20</v>
      </c>
      <c r="B24" s="219" t="str">
        <f>B22</f>
        <v>Аппарат емкостной Е-3</v>
      </c>
      <c r="C24" s="53" t="s">
        <v>241</v>
      </c>
      <c r="D24" s="221" t="s">
        <v>60</v>
      </c>
      <c r="E24" s="234">
        <f>E22</f>
        <v>9.9999999999999995E-7</v>
      </c>
      <c r="F24" s="235">
        <f>F22</f>
        <v>1</v>
      </c>
      <c r="G24" s="219">
        <v>0.76</v>
      </c>
      <c r="H24" s="223">
        <f t="shared" si="26"/>
        <v>7.5999999999999992E-7</v>
      </c>
      <c r="I24" s="236">
        <f>I22</f>
        <v>55.73</v>
      </c>
      <c r="J24" s="239">
        <v>0</v>
      </c>
      <c r="K24" s="237" t="s">
        <v>177</v>
      </c>
      <c r="L24" s="238">
        <v>1.05</v>
      </c>
      <c r="M24" s="228" t="str">
        <f t="shared" si="22"/>
        <v>С3</v>
      </c>
      <c r="N24" s="228" t="str">
        <f t="shared" si="23"/>
        <v>Аппарат емкостной Е-3</v>
      </c>
      <c r="O24" s="228" t="str">
        <f t="shared" si="24"/>
        <v>Полное-ликвидация</v>
      </c>
      <c r="P24" s="228" t="s">
        <v>83</v>
      </c>
      <c r="Q24" s="228" t="s">
        <v>83</v>
      </c>
      <c r="R24" s="228" t="s">
        <v>83</v>
      </c>
      <c r="S24" s="228" t="s">
        <v>83</v>
      </c>
      <c r="T24" s="228" t="s">
        <v>83</v>
      </c>
      <c r="U24" s="228" t="s">
        <v>83</v>
      </c>
      <c r="V24" s="228" t="s">
        <v>83</v>
      </c>
      <c r="W24" s="228" t="s">
        <v>83</v>
      </c>
      <c r="X24" s="228" t="s">
        <v>83</v>
      </c>
      <c r="Y24" s="228" t="s">
        <v>83</v>
      </c>
      <c r="Z24" s="228" t="s">
        <v>83</v>
      </c>
      <c r="AA24" s="228" t="s">
        <v>83</v>
      </c>
      <c r="AB24" s="228" t="s">
        <v>83</v>
      </c>
      <c r="AC24" s="228" t="s">
        <v>83</v>
      </c>
      <c r="AD24" s="228" t="s">
        <v>83</v>
      </c>
      <c r="AE24" s="228" t="s">
        <v>83</v>
      </c>
      <c r="AF24" s="228" t="s">
        <v>83</v>
      </c>
      <c r="AG24" s="228" t="s">
        <v>83</v>
      </c>
      <c r="AH24" s="228" t="s">
        <v>83</v>
      </c>
      <c r="AI24" s="228" t="s">
        <v>83</v>
      </c>
      <c r="AJ24" s="228">
        <v>0</v>
      </c>
      <c r="AK24" s="228">
        <v>0</v>
      </c>
      <c r="AL24" s="228">
        <f>AL22</f>
        <v>5.03</v>
      </c>
      <c r="AM24" s="228">
        <f>AM22</f>
        <v>2.7E-2</v>
      </c>
      <c r="AN24" s="228">
        <f>AN22</f>
        <v>3</v>
      </c>
      <c r="AQ24" s="231">
        <f>AM24*I24*0.1+AL24</f>
        <v>5.1804710000000007</v>
      </c>
      <c r="AR24" s="231">
        <f t="shared" si="27"/>
        <v>0.51804710000000009</v>
      </c>
      <c r="AS24" s="232">
        <f t="shared" si="28"/>
        <v>0</v>
      </c>
      <c r="AT24" s="232">
        <f t="shared" si="29"/>
        <v>1.4246295250000003</v>
      </c>
      <c r="AU24" s="231">
        <f>1333*J22*POWER(10,-6)</f>
        <v>7.4288089999999987E-2</v>
      </c>
      <c r="AV24" s="232">
        <f t="shared" si="25"/>
        <v>7.197435715000001</v>
      </c>
      <c r="AW24" s="233">
        <f t="shared" si="30"/>
        <v>0</v>
      </c>
      <c r="AX24" s="233">
        <f t="shared" si="31"/>
        <v>0</v>
      </c>
      <c r="AY24" s="233">
        <f>H24*AV24</f>
        <v>5.4700511434000001E-6</v>
      </c>
    </row>
    <row r="25" spans="1:51" s="228" customFormat="1" x14ac:dyDescent="0.3">
      <c r="A25" s="219" t="s">
        <v>21</v>
      </c>
      <c r="B25" s="219" t="str">
        <f>B22</f>
        <v>Аппарат емкостной Е-3</v>
      </c>
      <c r="C25" s="53" t="s">
        <v>213</v>
      </c>
      <c r="D25" s="221" t="s">
        <v>214</v>
      </c>
      <c r="E25" s="222">
        <v>1.0000000000000001E-5</v>
      </c>
      <c r="F25" s="235">
        <f>F22</f>
        <v>1</v>
      </c>
      <c r="G25" s="219">
        <v>4.0000000000000008E-2</v>
      </c>
      <c r="H25" s="223">
        <f t="shared" si="26"/>
        <v>4.0000000000000009E-7</v>
      </c>
      <c r="I25" s="236">
        <f>0.15*I22</f>
        <v>8.3594999999999988</v>
      </c>
      <c r="J25" s="225">
        <f>I25</f>
        <v>8.3594999999999988</v>
      </c>
      <c r="K25" s="237" t="s">
        <v>179</v>
      </c>
      <c r="L25" s="238">
        <v>45390</v>
      </c>
      <c r="M25" s="228" t="str">
        <f t="shared" si="22"/>
        <v>С4</v>
      </c>
      <c r="N25" s="228" t="str">
        <f t="shared" si="23"/>
        <v>Аппарат емкостной Е-3</v>
      </c>
      <c r="O25" s="228" t="str">
        <f t="shared" si="24"/>
        <v>Частичное факел</v>
      </c>
      <c r="P25" s="228" t="s">
        <v>83</v>
      </c>
      <c r="Q25" s="228" t="s">
        <v>83</v>
      </c>
      <c r="R25" s="228" t="s">
        <v>83</v>
      </c>
      <c r="S25" s="228" t="s">
        <v>83</v>
      </c>
      <c r="T25" s="228" t="s">
        <v>83</v>
      </c>
      <c r="U25" s="228" t="s">
        <v>83</v>
      </c>
      <c r="V25" s="228" t="s">
        <v>83</v>
      </c>
      <c r="W25" s="228" t="s">
        <v>83</v>
      </c>
      <c r="X25" s="228" t="s">
        <v>83</v>
      </c>
      <c r="Y25" s="228">
        <v>15</v>
      </c>
      <c r="Z25" s="228">
        <v>3</v>
      </c>
      <c r="AA25" s="228" t="s">
        <v>83</v>
      </c>
      <c r="AB25" s="228" t="s">
        <v>83</v>
      </c>
      <c r="AC25" s="228" t="s">
        <v>83</v>
      </c>
      <c r="AD25" s="228" t="s">
        <v>83</v>
      </c>
      <c r="AE25" s="228" t="s">
        <v>83</v>
      </c>
      <c r="AF25" s="228" t="s">
        <v>83</v>
      </c>
      <c r="AG25" s="228" t="s">
        <v>83</v>
      </c>
      <c r="AH25" s="228" t="s">
        <v>83</v>
      </c>
      <c r="AI25" s="228" t="s">
        <v>83</v>
      </c>
      <c r="AJ25" s="228">
        <v>0</v>
      </c>
      <c r="AK25" s="228">
        <v>1</v>
      </c>
      <c r="AL25" s="228">
        <f>0.1*$AL$2</f>
        <v>0.503</v>
      </c>
      <c r="AM25" s="228">
        <f>AM23</f>
        <v>2.7E-2</v>
      </c>
      <c r="AN25" s="228">
        <f>AN22</f>
        <v>3</v>
      </c>
      <c r="AQ25" s="231">
        <f>AM25*I25*0.1+AL25</f>
        <v>0.52557065000000003</v>
      </c>
      <c r="AR25" s="231">
        <f t="shared" si="27"/>
        <v>5.2557065000000007E-2</v>
      </c>
      <c r="AS25" s="232">
        <f t="shared" si="28"/>
        <v>0.25</v>
      </c>
      <c r="AT25" s="232">
        <f t="shared" si="29"/>
        <v>0.20703192875000001</v>
      </c>
      <c r="AU25" s="231">
        <f>10068.2*J25*POWER(10,-6)</f>
        <v>8.4165117899999989E-2</v>
      </c>
      <c r="AV25" s="232">
        <f t="shared" si="25"/>
        <v>1.1193247616500002</v>
      </c>
      <c r="AW25" s="233">
        <f t="shared" si="30"/>
        <v>0</v>
      </c>
      <c r="AX25" s="233">
        <f t="shared" si="31"/>
        <v>4.0000000000000009E-7</v>
      </c>
      <c r="AY25" s="233">
        <f t="shared" ref="AY25:AY30" si="33">H25*AV25</f>
        <v>4.4772990466000015E-7</v>
      </c>
    </row>
    <row r="26" spans="1:51" s="228" customFormat="1" x14ac:dyDescent="0.3">
      <c r="A26" s="219" t="s">
        <v>22</v>
      </c>
      <c r="B26" s="219" t="str">
        <f>B22</f>
        <v>Аппарат емкостной Е-3</v>
      </c>
      <c r="C26" s="53" t="s">
        <v>242</v>
      </c>
      <c r="D26" s="221" t="s">
        <v>61</v>
      </c>
      <c r="E26" s="234">
        <f>E25</f>
        <v>1.0000000000000001E-5</v>
      </c>
      <c r="F26" s="235">
        <f>F22</f>
        <v>1</v>
      </c>
      <c r="G26" s="219">
        <v>0.16000000000000003</v>
      </c>
      <c r="H26" s="223">
        <f t="shared" si="26"/>
        <v>1.6000000000000004E-6</v>
      </c>
      <c r="I26" s="236">
        <f>0.15*I22</f>
        <v>8.3594999999999988</v>
      </c>
      <c r="J26" s="225">
        <v>0</v>
      </c>
      <c r="K26" s="237" t="s">
        <v>180</v>
      </c>
      <c r="L26" s="238">
        <v>3</v>
      </c>
      <c r="M26" s="228" t="str">
        <f t="shared" si="22"/>
        <v>С5</v>
      </c>
      <c r="N26" s="228" t="str">
        <f t="shared" si="23"/>
        <v>Аппарат емкостной Е-3</v>
      </c>
      <c r="O26" s="228" t="str">
        <f t="shared" si="24"/>
        <v>Частичное-ликвидация</v>
      </c>
      <c r="P26" s="228" t="s">
        <v>83</v>
      </c>
      <c r="Q26" s="228" t="s">
        <v>83</v>
      </c>
      <c r="R26" s="228" t="s">
        <v>83</v>
      </c>
      <c r="S26" s="228" t="s">
        <v>83</v>
      </c>
      <c r="T26" s="228" t="s">
        <v>83</v>
      </c>
      <c r="U26" s="228" t="s">
        <v>83</v>
      </c>
      <c r="V26" s="228" t="s">
        <v>83</v>
      </c>
      <c r="W26" s="228" t="s">
        <v>83</v>
      </c>
      <c r="X26" s="228" t="s">
        <v>83</v>
      </c>
      <c r="Y26" s="228" t="s">
        <v>83</v>
      </c>
      <c r="Z26" s="228" t="s">
        <v>83</v>
      </c>
      <c r="AA26" s="228" t="s">
        <v>83</v>
      </c>
      <c r="AB26" s="228" t="s">
        <v>83</v>
      </c>
      <c r="AC26" s="228" t="s">
        <v>83</v>
      </c>
      <c r="AD26" s="228" t="s">
        <v>83</v>
      </c>
      <c r="AE26" s="228" t="s">
        <v>83</v>
      </c>
      <c r="AF26" s="228" t="s">
        <v>83</v>
      </c>
      <c r="AG26" s="228" t="s">
        <v>83</v>
      </c>
      <c r="AH26" s="228" t="s">
        <v>83</v>
      </c>
      <c r="AI26" s="228" t="s">
        <v>83</v>
      </c>
      <c r="AJ26" s="228">
        <v>0</v>
      </c>
      <c r="AK26" s="228">
        <v>1</v>
      </c>
      <c r="AL26" s="228">
        <f>0.1*$AL$2</f>
        <v>0.503</v>
      </c>
      <c r="AM26" s="228">
        <f>AM22</f>
        <v>2.7E-2</v>
      </c>
      <c r="AN26" s="228">
        <f>ROUNDUP(AN22/3,0)</f>
        <v>1</v>
      </c>
      <c r="AQ26" s="231">
        <f>AM26*I26+AL26</f>
        <v>0.72870649999999992</v>
      </c>
      <c r="AR26" s="231">
        <f t="shared" si="27"/>
        <v>7.2870649999999995E-2</v>
      </c>
      <c r="AS26" s="232">
        <f t="shared" si="28"/>
        <v>0.25</v>
      </c>
      <c r="AT26" s="232">
        <f t="shared" si="29"/>
        <v>0.26289428749999999</v>
      </c>
      <c r="AU26" s="231">
        <f>1333*J23*POWER(10,-6)*10</f>
        <v>7.9180199999999987E-4</v>
      </c>
      <c r="AV26" s="232">
        <f t="shared" si="25"/>
        <v>1.3152632394999999</v>
      </c>
      <c r="AW26" s="233">
        <f t="shared" si="30"/>
        <v>0</v>
      </c>
      <c r="AX26" s="233">
        <f t="shared" si="31"/>
        <v>1.6000000000000004E-6</v>
      </c>
      <c r="AY26" s="233">
        <f t="shared" si="33"/>
        <v>2.1044211832000001E-6</v>
      </c>
    </row>
    <row r="27" spans="1:51" s="228" customFormat="1" x14ac:dyDescent="0.3">
      <c r="A27" s="219" t="s">
        <v>23</v>
      </c>
      <c r="B27" s="219" t="str">
        <f>B22</f>
        <v>Аппарат емкостной Е-3</v>
      </c>
      <c r="C27" s="53" t="s">
        <v>215</v>
      </c>
      <c r="D27" s="221" t="s">
        <v>214</v>
      </c>
      <c r="E27" s="234">
        <f>E26</f>
        <v>1.0000000000000001E-5</v>
      </c>
      <c r="F27" s="235">
        <v>1</v>
      </c>
      <c r="G27" s="219">
        <v>4.0000000000000008E-2</v>
      </c>
      <c r="H27" s="223">
        <f t="shared" si="26"/>
        <v>4.0000000000000009E-7</v>
      </c>
      <c r="I27" s="236">
        <f>I25*0.15</f>
        <v>1.2539249999999997</v>
      </c>
      <c r="J27" s="225">
        <f>I27</f>
        <v>1.2539249999999997</v>
      </c>
      <c r="K27" s="240" t="s">
        <v>191</v>
      </c>
      <c r="L27" s="241">
        <v>12</v>
      </c>
      <c r="M27" s="228" t="str">
        <f t="shared" si="22"/>
        <v>С6</v>
      </c>
      <c r="N27" s="228" t="str">
        <f t="shared" si="23"/>
        <v>Аппарат емкостной Е-3</v>
      </c>
      <c r="O27" s="228" t="str">
        <f t="shared" si="24"/>
        <v>Частичное факел</v>
      </c>
      <c r="P27" s="228" t="s">
        <v>83</v>
      </c>
      <c r="Q27" s="228" t="s">
        <v>83</v>
      </c>
      <c r="R27" s="228" t="s">
        <v>83</v>
      </c>
      <c r="S27" s="228" t="s">
        <v>83</v>
      </c>
      <c r="T27" s="228" t="s">
        <v>83</v>
      </c>
      <c r="U27" s="228" t="s">
        <v>83</v>
      </c>
      <c r="V27" s="228" t="s">
        <v>83</v>
      </c>
      <c r="W27" s="228" t="s">
        <v>83</v>
      </c>
      <c r="X27" s="228" t="s">
        <v>83</v>
      </c>
      <c r="Y27" s="228">
        <v>11</v>
      </c>
      <c r="Z27" s="228">
        <v>2</v>
      </c>
      <c r="AA27" s="228" t="s">
        <v>83</v>
      </c>
      <c r="AB27" s="228" t="s">
        <v>83</v>
      </c>
      <c r="AC27" s="228" t="s">
        <v>83</v>
      </c>
      <c r="AD27" s="228" t="s">
        <v>83</v>
      </c>
      <c r="AE27" s="228" t="s">
        <v>83</v>
      </c>
      <c r="AF27" s="228" t="s">
        <v>83</v>
      </c>
      <c r="AG27" s="228" t="s">
        <v>83</v>
      </c>
      <c r="AH27" s="228" t="s">
        <v>83</v>
      </c>
      <c r="AI27" s="228" t="s">
        <v>83</v>
      </c>
      <c r="AJ27" s="228">
        <v>0</v>
      </c>
      <c r="AK27" s="228">
        <v>1</v>
      </c>
      <c r="AL27" s="228">
        <f>0.1*$AL$2</f>
        <v>0.503</v>
      </c>
      <c r="AM27" s="228">
        <f>AM22</f>
        <v>2.7E-2</v>
      </c>
      <c r="AN27" s="228">
        <f>AN26</f>
        <v>1</v>
      </c>
      <c r="AQ27" s="231">
        <f>AM27*I27+AL27</f>
        <v>0.53685597500000004</v>
      </c>
      <c r="AR27" s="231">
        <f t="shared" si="27"/>
        <v>5.3685597500000008E-2</v>
      </c>
      <c r="AS27" s="232">
        <f t="shared" si="28"/>
        <v>0.25</v>
      </c>
      <c r="AT27" s="232">
        <f t="shared" si="29"/>
        <v>0.21013539312500001</v>
      </c>
      <c r="AU27" s="231">
        <f>10068.2*J27*POWER(10,-6)</f>
        <v>1.2624767684999998E-2</v>
      </c>
      <c r="AV27" s="232">
        <f t="shared" si="25"/>
        <v>1.0633017333100001</v>
      </c>
      <c r="AW27" s="233">
        <f t="shared" si="30"/>
        <v>0</v>
      </c>
      <c r="AX27" s="233">
        <f t="shared" si="31"/>
        <v>4.0000000000000009E-7</v>
      </c>
      <c r="AY27" s="233">
        <f t="shared" si="33"/>
        <v>4.2532069332400013E-7</v>
      </c>
    </row>
    <row r="28" spans="1:51" s="228" customFormat="1" x14ac:dyDescent="0.3">
      <c r="A28" s="219" t="s">
        <v>210</v>
      </c>
      <c r="B28" s="219" t="str">
        <f>B22</f>
        <v>Аппарат емкостной Е-3</v>
      </c>
      <c r="C28" s="53" t="s">
        <v>216</v>
      </c>
      <c r="D28" s="221" t="s">
        <v>165</v>
      </c>
      <c r="E28" s="234">
        <f>E26</f>
        <v>1.0000000000000001E-5</v>
      </c>
      <c r="F28" s="235">
        <f>F22</f>
        <v>1</v>
      </c>
      <c r="G28" s="219">
        <v>0.15200000000000002</v>
      </c>
      <c r="H28" s="223">
        <f t="shared" si="26"/>
        <v>1.5200000000000003E-6</v>
      </c>
      <c r="I28" s="236">
        <f>I25*0.15</f>
        <v>1.2539249999999997</v>
      </c>
      <c r="J28" s="225">
        <f>I28</f>
        <v>1.2539249999999997</v>
      </c>
      <c r="K28" s="237"/>
      <c r="L28" s="238"/>
      <c r="M28" s="228" t="str">
        <f t="shared" si="22"/>
        <v>С7</v>
      </c>
      <c r="N28" s="228" t="str">
        <f t="shared" si="23"/>
        <v>Аппарат емкостной Е-3</v>
      </c>
      <c r="O28" s="228" t="str">
        <f t="shared" si="24"/>
        <v>Частичное-пожар-вспышка</v>
      </c>
      <c r="P28" s="228" t="s">
        <v>83</v>
      </c>
      <c r="Q28" s="228" t="s">
        <v>83</v>
      </c>
      <c r="R28" s="228" t="s">
        <v>83</v>
      </c>
      <c r="S28" s="228" t="s">
        <v>83</v>
      </c>
      <c r="T28" s="228" t="s">
        <v>83</v>
      </c>
      <c r="U28" s="228" t="s">
        <v>83</v>
      </c>
      <c r="V28" s="228" t="s">
        <v>83</v>
      </c>
      <c r="W28" s="228" t="s">
        <v>83</v>
      </c>
      <c r="X28" s="228" t="s">
        <v>83</v>
      </c>
      <c r="Y28" s="228" t="s">
        <v>83</v>
      </c>
      <c r="Z28" s="228" t="s">
        <v>83</v>
      </c>
      <c r="AA28" s="228">
        <v>36.119999999999997</v>
      </c>
      <c r="AB28" s="228">
        <v>43.34</v>
      </c>
      <c r="AC28" s="228" t="s">
        <v>83</v>
      </c>
      <c r="AD28" s="228" t="s">
        <v>83</v>
      </c>
      <c r="AE28" s="228" t="s">
        <v>83</v>
      </c>
      <c r="AF28" s="228" t="s">
        <v>83</v>
      </c>
      <c r="AG28" s="228" t="s">
        <v>83</v>
      </c>
      <c r="AH28" s="228" t="s">
        <v>83</v>
      </c>
      <c r="AI28" s="228" t="s">
        <v>83</v>
      </c>
      <c r="AJ28" s="228">
        <v>0</v>
      </c>
      <c r="AK28" s="228">
        <v>1</v>
      </c>
      <c r="AL28" s="228">
        <f>0.1*$AL$2</f>
        <v>0.503</v>
      </c>
      <c r="AM28" s="228">
        <f>AM22</f>
        <v>2.7E-2</v>
      </c>
      <c r="AN28" s="228">
        <f>ROUNDUP(AN22/3,0)</f>
        <v>1</v>
      </c>
      <c r="AQ28" s="231">
        <f>AM28*I28+AL28</f>
        <v>0.53685597500000004</v>
      </c>
      <c r="AR28" s="231">
        <f t="shared" si="27"/>
        <v>5.3685597500000008E-2</v>
      </c>
      <c r="AS28" s="232">
        <f t="shared" si="28"/>
        <v>0.25</v>
      </c>
      <c r="AT28" s="232">
        <f t="shared" si="29"/>
        <v>0.21013539312500001</v>
      </c>
      <c r="AU28" s="231">
        <f>10068.2*J28*POWER(10,-6)</f>
        <v>1.2624767684999998E-2</v>
      </c>
      <c r="AV28" s="232">
        <f t="shared" si="25"/>
        <v>1.0633017333100001</v>
      </c>
      <c r="AW28" s="233">
        <f t="shared" si="30"/>
        <v>0</v>
      </c>
      <c r="AX28" s="233">
        <f t="shared" si="31"/>
        <v>1.5200000000000003E-6</v>
      </c>
      <c r="AY28" s="233">
        <f t="shared" si="33"/>
        <v>1.6162186346312004E-6</v>
      </c>
    </row>
    <row r="29" spans="1:51" s="228" customFormat="1" ht="15" thickBot="1" x14ac:dyDescent="0.35">
      <c r="A29" s="219" t="s">
        <v>211</v>
      </c>
      <c r="B29" s="219" t="str">
        <f>B22</f>
        <v>Аппарат емкостной Е-3</v>
      </c>
      <c r="C29" s="53" t="s">
        <v>217</v>
      </c>
      <c r="D29" s="221" t="s">
        <v>61</v>
      </c>
      <c r="E29" s="234">
        <f>E26</f>
        <v>1.0000000000000001E-5</v>
      </c>
      <c r="F29" s="235">
        <f>F22</f>
        <v>1</v>
      </c>
      <c r="G29" s="219">
        <v>0.6080000000000001</v>
      </c>
      <c r="H29" s="223">
        <f t="shared" si="26"/>
        <v>6.0800000000000011E-6</v>
      </c>
      <c r="I29" s="236">
        <f>I25*0.15</f>
        <v>1.2539249999999997</v>
      </c>
      <c r="J29" s="239">
        <v>0</v>
      </c>
      <c r="K29" s="242"/>
      <c r="L29" s="243"/>
      <c r="M29" s="228" t="str">
        <f t="shared" si="22"/>
        <v>С8</v>
      </c>
      <c r="N29" s="228" t="str">
        <f t="shared" si="23"/>
        <v>Аппарат емкостной Е-3</v>
      </c>
      <c r="O29" s="228" t="str">
        <f t="shared" si="24"/>
        <v>Частичное-ликвидация</v>
      </c>
      <c r="P29" s="228" t="s">
        <v>83</v>
      </c>
      <c r="Q29" s="228" t="s">
        <v>83</v>
      </c>
      <c r="R29" s="228" t="s">
        <v>83</v>
      </c>
      <c r="S29" s="228" t="s">
        <v>83</v>
      </c>
      <c r="T29" s="228" t="s">
        <v>83</v>
      </c>
      <c r="U29" s="228" t="s">
        <v>83</v>
      </c>
      <c r="V29" s="228" t="s">
        <v>83</v>
      </c>
      <c r="W29" s="228" t="s">
        <v>83</v>
      </c>
      <c r="X29" s="228" t="s">
        <v>83</v>
      </c>
      <c r="Y29" s="228" t="s">
        <v>83</v>
      </c>
      <c r="Z29" s="228" t="s">
        <v>83</v>
      </c>
      <c r="AA29" s="228" t="s">
        <v>83</v>
      </c>
      <c r="AB29" s="228" t="s">
        <v>83</v>
      </c>
      <c r="AC29" s="228" t="s">
        <v>83</v>
      </c>
      <c r="AD29" s="228" t="s">
        <v>83</v>
      </c>
      <c r="AE29" s="228" t="s">
        <v>83</v>
      </c>
      <c r="AF29" s="228" t="s">
        <v>83</v>
      </c>
      <c r="AG29" s="228" t="s">
        <v>83</v>
      </c>
      <c r="AH29" s="228" t="s">
        <v>83</v>
      </c>
      <c r="AI29" s="228" t="s">
        <v>83</v>
      </c>
      <c r="AJ29" s="228">
        <v>0</v>
      </c>
      <c r="AK29" s="228">
        <v>0</v>
      </c>
      <c r="AL29" s="228">
        <f>0.1*$AL$2</f>
        <v>0.503</v>
      </c>
      <c r="AM29" s="228">
        <f>AM22</f>
        <v>2.7E-2</v>
      </c>
      <c r="AN29" s="228">
        <f>ROUNDUP(AN22/3,0)</f>
        <v>1</v>
      </c>
      <c r="AQ29" s="231">
        <f>AM29*I29*0.1+AL29</f>
        <v>0.50638559750000001</v>
      </c>
      <c r="AR29" s="231">
        <f t="shared" si="27"/>
        <v>5.0638559750000006E-2</v>
      </c>
      <c r="AS29" s="232">
        <f t="shared" si="28"/>
        <v>0</v>
      </c>
      <c r="AT29" s="232">
        <f t="shared" si="29"/>
        <v>0.1392560393125</v>
      </c>
      <c r="AU29" s="231">
        <f>1333*J27*POWER(10,-6)</f>
        <v>1.6714820249999994E-3</v>
      </c>
      <c r="AV29" s="232">
        <f t="shared" si="25"/>
        <v>0.69795167858749996</v>
      </c>
      <c r="AW29" s="233">
        <f t="shared" si="30"/>
        <v>0</v>
      </c>
      <c r="AX29" s="233">
        <f t="shared" si="31"/>
        <v>0</v>
      </c>
      <c r="AY29" s="233">
        <f t="shared" si="33"/>
        <v>4.2435462058120004E-6</v>
      </c>
    </row>
    <row r="30" spans="1:51" s="228" customFormat="1" x14ac:dyDescent="0.3">
      <c r="A30" s="282" t="s">
        <v>240</v>
      </c>
      <c r="B30" s="282" t="str">
        <f>B22</f>
        <v>Аппарат емкостной Е-3</v>
      </c>
      <c r="C30" s="282" t="s">
        <v>404</v>
      </c>
      <c r="D30" s="282" t="s">
        <v>405</v>
      </c>
      <c r="E30" s="283">
        <v>2.5000000000000001E-5</v>
      </c>
      <c r="F30" s="282">
        <v>1</v>
      </c>
      <c r="G30" s="282">
        <v>1</v>
      </c>
      <c r="H30" s="284">
        <f t="shared" si="26"/>
        <v>2.5000000000000001E-5</v>
      </c>
      <c r="I30" s="285">
        <f>I22</f>
        <v>55.73</v>
      </c>
      <c r="J30" s="285">
        <f>J22*0.05</f>
        <v>2.7865000000000002</v>
      </c>
      <c r="K30" s="282"/>
      <c r="L30" s="282"/>
      <c r="M30" s="286" t="str">
        <f t="shared" si="22"/>
        <v>С9</v>
      </c>
      <c r="N30" s="286"/>
      <c r="O30" s="286"/>
      <c r="P30" s="286">
        <v>17.100000000000001</v>
      </c>
      <c r="Q30" s="286">
        <v>23.5</v>
      </c>
      <c r="R30" s="286">
        <v>33.1</v>
      </c>
      <c r="S30" s="286">
        <v>61.2</v>
      </c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  <c r="AE30" s="286">
        <v>38.5</v>
      </c>
      <c r="AF30" s="286">
        <v>69</v>
      </c>
      <c r="AG30" s="286">
        <v>86.5</v>
      </c>
      <c r="AH30" s="286">
        <v>116</v>
      </c>
      <c r="AI30" s="286"/>
      <c r="AJ30" s="286">
        <v>1</v>
      </c>
      <c r="AK30" s="286">
        <v>1</v>
      </c>
      <c r="AL30" s="286">
        <f>AL22</f>
        <v>5.03</v>
      </c>
      <c r="AM30" s="286">
        <f>AM22</f>
        <v>2.7E-2</v>
      </c>
      <c r="AN30" s="286">
        <v>5</v>
      </c>
      <c r="AO30" s="286"/>
      <c r="AP30" s="286"/>
      <c r="AQ30" s="287">
        <f>AM30*I30+AL30</f>
        <v>6.5347100000000005</v>
      </c>
      <c r="AR30" s="287">
        <f>0.1*AQ30</f>
        <v>0.65347100000000014</v>
      </c>
      <c r="AS30" s="288">
        <f>AJ30*3+0.25*AK30</f>
        <v>3.25</v>
      </c>
      <c r="AT30" s="288">
        <f>SUM(AQ30:AS30)/4</f>
        <v>2.60954525</v>
      </c>
      <c r="AU30" s="287">
        <f>10068.2*J30*POWER(10,-6)</f>
        <v>2.8055039300000004E-2</v>
      </c>
      <c r="AV30" s="288">
        <f t="shared" si="25"/>
        <v>13.0757812893</v>
      </c>
      <c r="AW30" s="289">
        <f>AJ30*H30</f>
        <v>2.5000000000000001E-5</v>
      </c>
      <c r="AX30" s="289">
        <f>H30*AK30</f>
        <v>2.5000000000000001E-5</v>
      </c>
      <c r="AY30" s="289">
        <f>H30*AV30</f>
        <v>3.2689453223250003E-4</v>
      </c>
    </row>
    <row r="31" spans="1:51" ht="15" thickBot="1" x14ac:dyDescent="0.35"/>
    <row r="32" spans="1:51" s="228" customFormat="1" ht="18" customHeight="1" x14ac:dyDescent="0.3">
      <c r="A32" s="219" t="s">
        <v>18</v>
      </c>
      <c r="B32" s="220" t="s">
        <v>843</v>
      </c>
      <c r="C32" s="53" t="s">
        <v>196</v>
      </c>
      <c r="D32" s="221" t="s">
        <v>59</v>
      </c>
      <c r="E32" s="222">
        <v>9.9999999999999995E-7</v>
      </c>
      <c r="F32" s="220">
        <v>1</v>
      </c>
      <c r="G32" s="219">
        <v>0.05</v>
      </c>
      <c r="H32" s="223">
        <f>E32*F32*G32</f>
        <v>4.9999999999999998E-8</v>
      </c>
      <c r="I32" s="224">
        <v>27.44</v>
      </c>
      <c r="J32" s="225">
        <f>I32</f>
        <v>27.44</v>
      </c>
      <c r="K32" s="226" t="s">
        <v>175</v>
      </c>
      <c r="L32" s="227">
        <v>200</v>
      </c>
      <c r="M32" s="228" t="str">
        <f t="shared" ref="M32:M40" si="34">A32</f>
        <v>С1</v>
      </c>
      <c r="N32" s="228" t="str">
        <f t="shared" ref="N32:N40" si="35">B32</f>
        <v>Аппарат емкостной Е-4</v>
      </c>
      <c r="O32" s="228" t="str">
        <f t="shared" ref="O32:O40" si="36">D32</f>
        <v>Полное-пожар</v>
      </c>
      <c r="P32" s="228">
        <v>16.2</v>
      </c>
      <c r="Q32" s="228">
        <v>22.1</v>
      </c>
      <c r="R32" s="228">
        <v>30.8</v>
      </c>
      <c r="S32" s="228">
        <v>56.4</v>
      </c>
      <c r="T32" s="228" t="s">
        <v>83</v>
      </c>
      <c r="U32" s="228" t="s">
        <v>83</v>
      </c>
      <c r="V32" s="228" t="s">
        <v>83</v>
      </c>
      <c r="W32" s="228" t="s">
        <v>83</v>
      </c>
      <c r="X32" s="228" t="s">
        <v>83</v>
      </c>
      <c r="Y32" s="228" t="s">
        <v>83</v>
      </c>
      <c r="Z32" s="228" t="s">
        <v>83</v>
      </c>
      <c r="AA32" s="228" t="s">
        <v>83</v>
      </c>
      <c r="AB32" s="228" t="s">
        <v>83</v>
      </c>
      <c r="AC32" s="228" t="s">
        <v>83</v>
      </c>
      <c r="AD32" s="228" t="s">
        <v>83</v>
      </c>
      <c r="AE32" s="228" t="s">
        <v>83</v>
      </c>
      <c r="AF32" s="228" t="s">
        <v>83</v>
      </c>
      <c r="AG32" s="228" t="s">
        <v>83</v>
      </c>
      <c r="AH32" s="228" t="s">
        <v>83</v>
      </c>
      <c r="AI32" s="228" t="s">
        <v>83</v>
      </c>
      <c r="AJ32" s="229">
        <v>1</v>
      </c>
      <c r="AK32" s="229">
        <v>1</v>
      </c>
      <c r="AL32" s="230">
        <v>5.03</v>
      </c>
      <c r="AM32" s="230">
        <v>2.7E-2</v>
      </c>
      <c r="AN32" s="230">
        <v>3</v>
      </c>
      <c r="AQ32" s="231">
        <f>AM32*I32+AL32</f>
        <v>5.77088</v>
      </c>
      <c r="AR32" s="231">
        <f>0.1*AQ32</f>
        <v>0.57708800000000005</v>
      </c>
      <c r="AS32" s="232">
        <f>AJ32*3+0.25*AK32</f>
        <v>3.25</v>
      </c>
      <c r="AT32" s="232">
        <f>SUM(AQ32:AS32)/4</f>
        <v>2.399492</v>
      </c>
      <c r="AU32" s="231">
        <f>10068.2*J32*POWER(10,-6)</f>
        <v>0.27627140800000005</v>
      </c>
      <c r="AV32" s="232">
        <f t="shared" ref="AV32:AV40" si="37">AU32+AT32+AS32+AR32+AQ32</f>
        <v>12.273731408</v>
      </c>
      <c r="AW32" s="233">
        <f>AJ32*H32</f>
        <v>4.9999999999999998E-8</v>
      </c>
      <c r="AX32" s="233">
        <f>H32*AK32</f>
        <v>4.9999999999999998E-8</v>
      </c>
      <c r="AY32" s="233">
        <f>H32*AV32</f>
        <v>6.1368657039999991E-7</v>
      </c>
    </row>
    <row r="33" spans="1:51" s="228" customFormat="1" x14ac:dyDescent="0.3">
      <c r="A33" s="219" t="s">
        <v>19</v>
      </c>
      <c r="B33" s="219" t="str">
        <f>B32</f>
        <v>Аппарат емкостной Е-4</v>
      </c>
      <c r="C33" s="53" t="s">
        <v>202</v>
      </c>
      <c r="D33" s="221" t="s">
        <v>62</v>
      </c>
      <c r="E33" s="234">
        <f>E32</f>
        <v>9.9999999999999995E-7</v>
      </c>
      <c r="F33" s="235">
        <f>F32</f>
        <v>1</v>
      </c>
      <c r="G33" s="219">
        <v>0.19</v>
      </c>
      <c r="H33" s="223">
        <f t="shared" ref="H33:H40" si="38">E33*F33*G33</f>
        <v>1.8999999999999998E-7</v>
      </c>
      <c r="I33" s="236">
        <f>I32</f>
        <v>27.44</v>
      </c>
      <c r="J33" s="244">
        <f>POWER(10,-6)*55*SQRT(100)*3600*L32/1000*0.1</f>
        <v>3.9599999999999996E-2</v>
      </c>
      <c r="K33" s="237" t="s">
        <v>176</v>
      </c>
      <c r="L33" s="238">
        <v>2</v>
      </c>
      <c r="M33" s="228" t="str">
        <f t="shared" si="34"/>
        <v>С2</v>
      </c>
      <c r="N33" s="228" t="str">
        <f t="shared" si="35"/>
        <v>Аппарат емкостной Е-4</v>
      </c>
      <c r="O33" s="228" t="str">
        <f t="shared" si="36"/>
        <v>Полное-взрыв</v>
      </c>
      <c r="P33" s="228" t="s">
        <v>83</v>
      </c>
      <c r="Q33" s="228" t="s">
        <v>83</v>
      </c>
      <c r="R33" s="228" t="s">
        <v>83</v>
      </c>
      <c r="S33" s="228" t="s">
        <v>83</v>
      </c>
      <c r="T33" s="228">
        <v>0</v>
      </c>
      <c r="U33" s="228">
        <v>0</v>
      </c>
      <c r="V33" s="228">
        <v>0</v>
      </c>
      <c r="W33" s="228">
        <v>17.600000000000001</v>
      </c>
      <c r="X33" s="228">
        <v>58.1</v>
      </c>
      <c r="Y33" s="228" t="s">
        <v>83</v>
      </c>
      <c r="Z33" s="228" t="s">
        <v>83</v>
      </c>
      <c r="AA33" s="228" t="s">
        <v>83</v>
      </c>
      <c r="AB33" s="228" t="s">
        <v>83</v>
      </c>
      <c r="AC33" s="228" t="s">
        <v>83</v>
      </c>
      <c r="AD33" s="228" t="s">
        <v>83</v>
      </c>
      <c r="AE33" s="228" t="s">
        <v>83</v>
      </c>
      <c r="AF33" s="228" t="s">
        <v>83</v>
      </c>
      <c r="AG33" s="228" t="s">
        <v>83</v>
      </c>
      <c r="AH33" s="228" t="s">
        <v>83</v>
      </c>
      <c r="AI33" s="228" t="s">
        <v>83</v>
      </c>
      <c r="AJ33" s="229">
        <v>1</v>
      </c>
      <c r="AK33" s="229">
        <v>1</v>
      </c>
      <c r="AL33" s="228">
        <f>AL32</f>
        <v>5.03</v>
      </c>
      <c r="AM33" s="228">
        <f>AM32</f>
        <v>2.7E-2</v>
      </c>
      <c r="AN33" s="228">
        <f>AN32</f>
        <v>3</v>
      </c>
      <c r="AQ33" s="231">
        <f>AM33*I33+AL33</f>
        <v>5.77088</v>
      </c>
      <c r="AR33" s="231">
        <f t="shared" ref="AR33:AR39" si="39">0.1*AQ33</f>
        <v>0.57708800000000005</v>
      </c>
      <c r="AS33" s="232">
        <f t="shared" ref="AS33:AS39" si="40">AJ33*3+0.25*AK33</f>
        <v>3.25</v>
      </c>
      <c r="AT33" s="232">
        <f t="shared" ref="AT33:AT39" si="41">SUM(AQ33:AS33)/4</f>
        <v>2.399492</v>
      </c>
      <c r="AU33" s="231">
        <f>10068.2*J33*POWER(10,-6)*10</f>
        <v>3.9870071999999999E-3</v>
      </c>
      <c r="AV33" s="232">
        <f t="shared" si="37"/>
        <v>12.001447007199999</v>
      </c>
      <c r="AW33" s="233">
        <f t="shared" ref="AW33:AW39" si="42">AJ33*H33</f>
        <v>1.8999999999999998E-7</v>
      </c>
      <c r="AX33" s="233">
        <f t="shared" ref="AX33:AX39" si="43">H33*AK33</f>
        <v>1.8999999999999998E-7</v>
      </c>
      <c r="AY33" s="233">
        <f t="shared" ref="AY33:AY39" si="44">H33*AV33</f>
        <v>2.2802749313679996E-6</v>
      </c>
    </row>
    <row r="34" spans="1:51" s="228" customFormat="1" x14ac:dyDescent="0.3">
      <c r="A34" s="219" t="s">
        <v>20</v>
      </c>
      <c r="B34" s="219" t="str">
        <f>B32</f>
        <v>Аппарат емкостной Е-4</v>
      </c>
      <c r="C34" s="53" t="s">
        <v>241</v>
      </c>
      <c r="D34" s="221" t="s">
        <v>60</v>
      </c>
      <c r="E34" s="234">
        <f>E32</f>
        <v>9.9999999999999995E-7</v>
      </c>
      <c r="F34" s="235">
        <f>F32</f>
        <v>1</v>
      </c>
      <c r="G34" s="219">
        <v>0.76</v>
      </c>
      <c r="H34" s="223">
        <f t="shared" si="38"/>
        <v>7.5999999999999992E-7</v>
      </c>
      <c r="I34" s="236">
        <f>I32</f>
        <v>27.44</v>
      </c>
      <c r="J34" s="239">
        <v>0</v>
      </c>
      <c r="K34" s="237" t="s">
        <v>177</v>
      </c>
      <c r="L34" s="238">
        <v>1.05</v>
      </c>
      <c r="M34" s="228" t="str">
        <f t="shared" si="34"/>
        <v>С3</v>
      </c>
      <c r="N34" s="228" t="str">
        <f t="shared" si="35"/>
        <v>Аппарат емкостной Е-4</v>
      </c>
      <c r="O34" s="228" t="str">
        <f t="shared" si="36"/>
        <v>Полное-ликвидация</v>
      </c>
      <c r="P34" s="228" t="s">
        <v>83</v>
      </c>
      <c r="Q34" s="228" t="s">
        <v>83</v>
      </c>
      <c r="R34" s="228" t="s">
        <v>83</v>
      </c>
      <c r="S34" s="228" t="s">
        <v>83</v>
      </c>
      <c r="T34" s="228" t="s">
        <v>83</v>
      </c>
      <c r="U34" s="228" t="s">
        <v>83</v>
      </c>
      <c r="V34" s="228" t="s">
        <v>83</v>
      </c>
      <c r="W34" s="228" t="s">
        <v>83</v>
      </c>
      <c r="X34" s="228" t="s">
        <v>83</v>
      </c>
      <c r="Y34" s="228" t="s">
        <v>83</v>
      </c>
      <c r="Z34" s="228" t="s">
        <v>83</v>
      </c>
      <c r="AA34" s="228" t="s">
        <v>83</v>
      </c>
      <c r="AB34" s="228" t="s">
        <v>83</v>
      </c>
      <c r="AC34" s="228" t="s">
        <v>83</v>
      </c>
      <c r="AD34" s="228" t="s">
        <v>83</v>
      </c>
      <c r="AE34" s="228" t="s">
        <v>83</v>
      </c>
      <c r="AF34" s="228" t="s">
        <v>83</v>
      </c>
      <c r="AG34" s="228" t="s">
        <v>83</v>
      </c>
      <c r="AH34" s="228" t="s">
        <v>83</v>
      </c>
      <c r="AI34" s="228" t="s">
        <v>83</v>
      </c>
      <c r="AJ34" s="228">
        <v>0</v>
      </c>
      <c r="AK34" s="228">
        <v>0</v>
      </c>
      <c r="AL34" s="228">
        <f>AL32</f>
        <v>5.03</v>
      </c>
      <c r="AM34" s="228">
        <f>AM32</f>
        <v>2.7E-2</v>
      </c>
      <c r="AN34" s="228">
        <f>AN32</f>
        <v>3</v>
      </c>
      <c r="AQ34" s="231">
        <f>AM34*I34*0.1+AL34</f>
        <v>5.104088</v>
      </c>
      <c r="AR34" s="231">
        <f t="shared" si="39"/>
        <v>0.5104088</v>
      </c>
      <c r="AS34" s="232">
        <f t="shared" si="40"/>
        <v>0</v>
      </c>
      <c r="AT34" s="232">
        <f t="shared" si="41"/>
        <v>1.4036241999999999</v>
      </c>
      <c r="AU34" s="231">
        <f>1333*J32*POWER(10,-6)</f>
        <v>3.6577520000000002E-2</v>
      </c>
      <c r="AV34" s="232">
        <f t="shared" si="37"/>
        <v>7.0546985199999996</v>
      </c>
      <c r="AW34" s="233">
        <f t="shared" si="42"/>
        <v>0</v>
      </c>
      <c r="AX34" s="233">
        <f t="shared" si="43"/>
        <v>0</v>
      </c>
      <c r="AY34" s="233">
        <f>H34*AV34</f>
        <v>5.3615708751999988E-6</v>
      </c>
    </row>
    <row r="35" spans="1:51" s="228" customFormat="1" x14ac:dyDescent="0.3">
      <c r="A35" s="219" t="s">
        <v>21</v>
      </c>
      <c r="B35" s="219" t="str">
        <f>B32</f>
        <v>Аппарат емкостной Е-4</v>
      </c>
      <c r="C35" s="53" t="s">
        <v>213</v>
      </c>
      <c r="D35" s="221" t="s">
        <v>214</v>
      </c>
      <c r="E35" s="222">
        <v>1.0000000000000001E-5</v>
      </c>
      <c r="F35" s="235">
        <f>F32</f>
        <v>1</v>
      </c>
      <c r="G35" s="219">
        <v>4.0000000000000008E-2</v>
      </c>
      <c r="H35" s="223">
        <f t="shared" si="38"/>
        <v>4.0000000000000009E-7</v>
      </c>
      <c r="I35" s="236">
        <f>0.15*I32</f>
        <v>4.1159999999999997</v>
      </c>
      <c r="J35" s="225">
        <f>I35</f>
        <v>4.1159999999999997</v>
      </c>
      <c r="K35" s="237" t="s">
        <v>179</v>
      </c>
      <c r="L35" s="238">
        <v>45390</v>
      </c>
      <c r="M35" s="228" t="str">
        <f t="shared" si="34"/>
        <v>С4</v>
      </c>
      <c r="N35" s="228" t="str">
        <f t="shared" si="35"/>
        <v>Аппарат емкостной Е-4</v>
      </c>
      <c r="O35" s="228" t="str">
        <f t="shared" si="36"/>
        <v>Частичное факел</v>
      </c>
      <c r="P35" s="228" t="s">
        <v>83</v>
      </c>
      <c r="Q35" s="228" t="s">
        <v>83</v>
      </c>
      <c r="R35" s="228" t="s">
        <v>83</v>
      </c>
      <c r="S35" s="228" t="s">
        <v>83</v>
      </c>
      <c r="T35" s="228" t="s">
        <v>83</v>
      </c>
      <c r="U35" s="228" t="s">
        <v>83</v>
      </c>
      <c r="V35" s="228" t="s">
        <v>83</v>
      </c>
      <c r="W35" s="228" t="s">
        <v>83</v>
      </c>
      <c r="X35" s="228" t="s">
        <v>83</v>
      </c>
      <c r="Y35" s="228">
        <v>15</v>
      </c>
      <c r="Z35" s="228">
        <v>3</v>
      </c>
      <c r="AA35" s="228" t="s">
        <v>83</v>
      </c>
      <c r="AB35" s="228" t="s">
        <v>83</v>
      </c>
      <c r="AC35" s="228" t="s">
        <v>83</v>
      </c>
      <c r="AD35" s="228" t="s">
        <v>83</v>
      </c>
      <c r="AE35" s="228" t="s">
        <v>83</v>
      </c>
      <c r="AF35" s="228" t="s">
        <v>83</v>
      </c>
      <c r="AG35" s="228" t="s">
        <v>83</v>
      </c>
      <c r="AH35" s="228" t="s">
        <v>83</v>
      </c>
      <c r="AI35" s="228" t="s">
        <v>83</v>
      </c>
      <c r="AJ35" s="228">
        <v>0</v>
      </c>
      <c r="AK35" s="228">
        <v>1</v>
      </c>
      <c r="AL35" s="228">
        <f>0.1*$AL$2</f>
        <v>0.503</v>
      </c>
      <c r="AM35" s="228">
        <f>AM33</f>
        <v>2.7E-2</v>
      </c>
      <c r="AN35" s="228">
        <f>AN32</f>
        <v>3</v>
      </c>
      <c r="AQ35" s="231">
        <f>AM35*I35*0.1+AL35</f>
        <v>0.51411320000000005</v>
      </c>
      <c r="AR35" s="231">
        <f t="shared" si="39"/>
        <v>5.141132000000001E-2</v>
      </c>
      <c r="AS35" s="232">
        <f t="shared" si="40"/>
        <v>0.25</v>
      </c>
      <c r="AT35" s="232">
        <f t="shared" si="41"/>
        <v>0.20388113000000002</v>
      </c>
      <c r="AU35" s="231">
        <f>10068.2*J35*POWER(10,-6)</f>
        <v>4.1440711199999994E-2</v>
      </c>
      <c r="AV35" s="232">
        <f t="shared" si="37"/>
        <v>1.0608463612000001</v>
      </c>
      <c r="AW35" s="233">
        <f t="shared" si="42"/>
        <v>0</v>
      </c>
      <c r="AX35" s="233">
        <f t="shared" si="43"/>
        <v>4.0000000000000009E-7</v>
      </c>
      <c r="AY35" s="233">
        <f t="shared" ref="AY35:AY40" si="45">H35*AV35</f>
        <v>4.2433854448000014E-7</v>
      </c>
    </row>
    <row r="36" spans="1:51" s="228" customFormat="1" x14ac:dyDescent="0.3">
      <c r="A36" s="219" t="s">
        <v>22</v>
      </c>
      <c r="B36" s="219" t="str">
        <f>B32</f>
        <v>Аппарат емкостной Е-4</v>
      </c>
      <c r="C36" s="53" t="s">
        <v>242</v>
      </c>
      <c r="D36" s="221" t="s">
        <v>61</v>
      </c>
      <c r="E36" s="234">
        <f>E35</f>
        <v>1.0000000000000001E-5</v>
      </c>
      <c r="F36" s="235">
        <f>F32</f>
        <v>1</v>
      </c>
      <c r="G36" s="219">
        <v>0.16000000000000003</v>
      </c>
      <c r="H36" s="223">
        <f t="shared" si="38"/>
        <v>1.6000000000000004E-6</v>
      </c>
      <c r="I36" s="236">
        <f>0.15*I32</f>
        <v>4.1159999999999997</v>
      </c>
      <c r="J36" s="225">
        <v>0</v>
      </c>
      <c r="K36" s="237" t="s">
        <v>180</v>
      </c>
      <c r="L36" s="238">
        <v>3</v>
      </c>
      <c r="M36" s="228" t="str">
        <f t="shared" si="34"/>
        <v>С5</v>
      </c>
      <c r="N36" s="228" t="str">
        <f t="shared" si="35"/>
        <v>Аппарат емкостной Е-4</v>
      </c>
      <c r="O36" s="228" t="str">
        <f t="shared" si="36"/>
        <v>Частичное-ликвидация</v>
      </c>
      <c r="P36" s="228" t="s">
        <v>83</v>
      </c>
      <c r="Q36" s="228" t="s">
        <v>83</v>
      </c>
      <c r="R36" s="228" t="s">
        <v>83</v>
      </c>
      <c r="S36" s="228" t="s">
        <v>83</v>
      </c>
      <c r="T36" s="228" t="s">
        <v>83</v>
      </c>
      <c r="U36" s="228" t="s">
        <v>83</v>
      </c>
      <c r="V36" s="228" t="s">
        <v>83</v>
      </c>
      <c r="W36" s="228" t="s">
        <v>83</v>
      </c>
      <c r="X36" s="228" t="s">
        <v>83</v>
      </c>
      <c r="Y36" s="228" t="s">
        <v>83</v>
      </c>
      <c r="Z36" s="228" t="s">
        <v>83</v>
      </c>
      <c r="AA36" s="228" t="s">
        <v>83</v>
      </c>
      <c r="AB36" s="228" t="s">
        <v>83</v>
      </c>
      <c r="AC36" s="228" t="s">
        <v>83</v>
      </c>
      <c r="AD36" s="228" t="s">
        <v>83</v>
      </c>
      <c r="AE36" s="228" t="s">
        <v>83</v>
      </c>
      <c r="AF36" s="228" t="s">
        <v>83</v>
      </c>
      <c r="AG36" s="228" t="s">
        <v>83</v>
      </c>
      <c r="AH36" s="228" t="s">
        <v>83</v>
      </c>
      <c r="AI36" s="228" t="s">
        <v>83</v>
      </c>
      <c r="AJ36" s="228">
        <v>0</v>
      </c>
      <c r="AK36" s="228">
        <v>1</v>
      </c>
      <c r="AL36" s="228">
        <f>0.1*$AL$2</f>
        <v>0.503</v>
      </c>
      <c r="AM36" s="228">
        <f>AM32</f>
        <v>2.7E-2</v>
      </c>
      <c r="AN36" s="228">
        <f>ROUNDUP(AN32/3,0)</f>
        <v>1</v>
      </c>
      <c r="AQ36" s="231">
        <f>AM36*I36+AL36</f>
        <v>0.61413200000000001</v>
      </c>
      <c r="AR36" s="231">
        <f t="shared" si="39"/>
        <v>6.1413200000000001E-2</v>
      </c>
      <c r="AS36" s="232">
        <f t="shared" si="40"/>
        <v>0.25</v>
      </c>
      <c r="AT36" s="232">
        <f t="shared" si="41"/>
        <v>0.23138629999999999</v>
      </c>
      <c r="AU36" s="231">
        <f>1333*J33*POWER(10,-6)*10</f>
        <v>5.2786799999999991E-4</v>
      </c>
      <c r="AV36" s="232">
        <f t="shared" si="37"/>
        <v>1.157459368</v>
      </c>
      <c r="AW36" s="233">
        <f t="shared" si="42"/>
        <v>0</v>
      </c>
      <c r="AX36" s="233">
        <f t="shared" si="43"/>
        <v>1.6000000000000004E-6</v>
      </c>
      <c r="AY36" s="233">
        <f t="shared" si="45"/>
        <v>1.8519349888000005E-6</v>
      </c>
    </row>
    <row r="37" spans="1:51" s="228" customFormat="1" x14ac:dyDescent="0.3">
      <c r="A37" s="219" t="s">
        <v>23</v>
      </c>
      <c r="B37" s="219" t="str">
        <f>B32</f>
        <v>Аппарат емкостной Е-4</v>
      </c>
      <c r="C37" s="53" t="s">
        <v>215</v>
      </c>
      <c r="D37" s="221" t="s">
        <v>214</v>
      </c>
      <c r="E37" s="234">
        <f>E36</f>
        <v>1.0000000000000001E-5</v>
      </c>
      <c r="F37" s="235">
        <v>1</v>
      </c>
      <c r="G37" s="219">
        <v>4.0000000000000008E-2</v>
      </c>
      <c r="H37" s="223">
        <f t="shared" si="38"/>
        <v>4.0000000000000009E-7</v>
      </c>
      <c r="I37" s="236">
        <f>I35*0.15</f>
        <v>0.61739999999999995</v>
      </c>
      <c r="J37" s="225">
        <f>I37</f>
        <v>0.61739999999999995</v>
      </c>
      <c r="K37" s="240" t="s">
        <v>191</v>
      </c>
      <c r="L37" s="241">
        <v>12</v>
      </c>
      <c r="M37" s="228" t="str">
        <f t="shared" si="34"/>
        <v>С6</v>
      </c>
      <c r="N37" s="228" t="str">
        <f t="shared" si="35"/>
        <v>Аппарат емкостной Е-4</v>
      </c>
      <c r="O37" s="228" t="str">
        <f t="shared" si="36"/>
        <v>Частичное факел</v>
      </c>
      <c r="P37" s="228" t="s">
        <v>83</v>
      </c>
      <c r="Q37" s="228" t="s">
        <v>83</v>
      </c>
      <c r="R37" s="228" t="s">
        <v>83</v>
      </c>
      <c r="S37" s="228" t="s">
        <v>83</v>
      </c>
      <c r="T37" s="228" t="s">
        <v>83</v>
      </c>
      <c r="U37" s="228" t="s">
        <v>83</v>
      </c>
      <c r="V37" s="228" t="s">
        <v>83</v>
      </c>
      <c r="W37" s="228" t="s">
        <v>83</v>
      </c>
      <c r="X37" s="228" t="s">
        <v>83</v>
      </c>
      <c r="Y37" s="228">
        <v>11</v>
      </c>
      <c r="Z37" s="228">
        <v>2</v>
      </c>
      <c r="AA37" s="228" t="s">
        <v>83</v>
      </c>
      <c r="AB37" s="228" t="s">
        <v>83</v>
      </c>
      <c r="AC37" s="228" t="s">
        <v>83</v>
      </c>
      <c r="AD37" s="228" t="s">
        <v>83</v>
      </c>
      <c r="AE37" s="228" t="s">
        <v>83</v>
      </c>
      <c r="AF37" s="228" t="s">
        <v>83</v>
      </c>
      <c r="AG37" s="228" t="s">
        <v>83</v>
      </c>
      <c r="AH37" s="228" t="s">
        <v>83</v>
      </c>
      <c r="AI37" s="228" t="s">
        <v>83</v>
      </c>
      <c r="AJ37" s="228">
        <v>0</v>
      </c>
      <c r="AK37" s="228">
        <v>1</v>
      </c>
      <c r="AL37" s="228">
        <f>0.1*$AL$2</f>
        <v>0.503</v>
      </c>
      <c r="AM37" s="228">
        <f>AM32</f>
        <v>2.7E-2</v>
      </c>
      <c r="AN37" s="228">
        <f>AN36</f>
        <v>1</v>
      </c>
      <c r="AQ37" s="231">
        <f>AM37*I37+AL37</f>
        <v>0.51966979999999996</v>
      </c>
      <c r="AR37" s="231">
        <f t="shared" si="39"/>
        <v>5.1966979999999996E-2</v>
      </c>
      <c r="AS37" s="232">
        <f t="shared" si="40"/>
        <v>0.25</v>
      </c>
      <c r="AT37" s="232">
        <f t="shared" si="41"/>
        <v>0.20540919499999999</v>
      </c>
      <c r="AU37" s="231">
        <f>10068.2*J37*POWER(10,-6)</f>
        <v>6.2161066799999998E-3</v>
      </c>
      <c r="AV37" s="232">
        <f t="shared" si="37"/>
        <v>1.03326208168</v>
      </c>
      <c r="AW37" s="233">
        <f t="shared" si="42"/>
        <v>0</v>
      </c>
      <c r="AX37" s="233">
        <f t="shared" si="43"/>
        <v>4.0000000000000009E-7</v>
      </c>
      <c r="AY37" s="233">
        <f t="shared" si="45"/>
        <v>4.1330483267200008E-7</v>
      </c>
    </row>
    <row r="38" spans="1:51" s="228" customFormat="1" x14ac:dyDescent="0.3">
      <c r="A38" s="219" t="s">
        <v>210</v>
      </c>
      <c r="B38" s="219" t="str">
        <f>B32</f>
        <v>Аппарат емкостной Е-4</v>
      </c>
      <c r="C38" s="53" t="s">
        <v>216</v>
      </c>
      <c r="D38" s="221" t="s">
        <v>165</v>
      </c>
      <c r="E38" s="234">
        <f>E36</f>
        <v>1.0000000000000001E-5</v>
      </c>
      <c r="F38" s="235">
        <f>F32</f>
        <v>1</v>
      </c>
      <c r="G38" s="219">
        <v>0.15200000000000002</v>
      </c>
      <c r="H38" s="223">
        <f t="shared" si="38"/>
        <v>1.5200000000000003E-6</v>
      </c>
      <c r="I38" s="236">
        <f>I35*0.15</f>
        <v>0.61739999999999995</v>
      </c>
      <c r="J38" s="225">
        <f>I38</f>
        <v>0.61739999999999995</v>
      </c>
      <c r="K38" s="237"/>
      <c r="L38" s="238"/>
      <c r="M38" s="228" t="str">
        <f t="shared" si="34"/>
        <v>С7</v>
      </c>
      <c r="N38" s="228" t="str">
        <f t="shared" si="35"/>
        <v>Аппарат емкостной Е-4</v>
      </c>
      <c r="O38" s="228" t="str">
        <f t="shared" si="36"/>
        <v>Частичное-пожар-вспышка</v>
      </c>
      <c r="P38" s="228" t="s">
        <v>83</v>
      </c>
      <c r="Q38" s="228" t="s">
        <v>83</v>
      </c>
      <c r="R38" s="228" t="s">
        <v>83</v>
      </c>
      <c r="S38" s="228" t="s">
        <v>83</v>
      </c>
      <c r="T38" s="228" t="s">
        <v>83</v>
      </c>
      <c r="U38" s="228" t="s">
        <v>83</v>
      </c>
      <c r="V38" s="228" t="s">
        <v>83</v>
      </c>
      <c r="W38" s="228" t="s">
        <v>83</v>
      </c>
      <c r="X38" s="228" t="s">
        <v>83</v>
      </c>
      <c r="Y38" s="228" t="s">
        <v>83</v>
      </c>
      <c r="Z38" s="228" t="s">
        <v>83</v>
      </c>
      <c r="AA38" s="228">
        <v>28.59</v>
      </c>
      <c r="AB38" s="228">
        <v>34.31</v>
      </c>
      <c r="AC38" s="228" t="s">
        <v>83</v>
      </c>
      <c r="AD38" s="228" t="s">
        <v>83</v>
      </c>
      <c r="AE38" s="228" t="s">
        <v>83</v>
      </c>
      <c r="AF38" s="228" t="s">
        <v>83</v>
      </c>
      <c r="AG38" s="228" t="s">
        <v>83</v>
      </c>
      <c r="AH38" s="228" t="s">
        <v>83</v>
      </c>
      <c r="AI38" s="228" t="s">
        <v>83</v>
      </c>
      <c r="AJ38" s="228">
        <v>0</v>
      </c>
      <c r="AK38" s="228">
        <v>1</v>
      </c>
      <c r="AL38" s="228">
        <f>0.1*$AL$2</f>
        <v>0.503</v>
      </c>
      <c r="AM38" s="228">
        <f>AM32</f>
        <v>2.7E-2</v>
      </c>
      <c r="AN38" s="228">
        <f>ROUNDUP(AN32/3,0)</f>
        <v>1</v>
      </c>
      <c r="AQ38" s="231">
        <f>AM38*I38+AL38</f>
        <v>0.51966979999999996</v>
      </c>
      <c r="AR38" s="231">
        <f t="shared" si="39"/>
        <v>5.1966979999999996E-2</v>
      </c>
      <c r="AS38" s="232">
        <f t="shared" si="40"/>
        <v>0.25</v>
      </c>
      <c r="AT38" s="232">
        <f t="shared" si="41"/>
        <v>0.20540919499999999</v>
      </c>
      <c r="AU38" s="231">
        <f>10068.2*J38*POWER(10,-6)</f>
        <v>6.2161066799999998E-3</v>
      </c>
      <c r="AV38" s="232">
        <f t="shared" si="37"/>
        <v>1.03326208168</v>
      </c>
      <c r="AW38" s="233">
        <f t="shared" si="42"/>
        <v>0</v>
      </c>
      <c r="AX38" s="233">
        <f t="shared" si="43"/>
        <v>1.5200000000000003E-6</v>
      </c>
      <c r="AY38" s="233">
        <f t="shared" si="45"/>
        <v>1.5705583641536003E-6</v>
      </c>
    </row>
    <row r="39" spans="1:51" s="228" customFormat="1" ht="15" thickBot="1" x14ac:dyDescent="0.35">
      <c r="A39" s="219" t="s">
        <v>211</v>
      </c>
      <c r="B39" s="219" t="str">
        <f>B32</f>
        <v>Аппарат емкостной Е-4</v>
      </c>
      <c r="C39" s="53" t="s">
        <v>217</v>
      </c>
      <c r="D39" s="221" t="s">
        <v>61</v>
      </c>
      <c r="E39" s="234">
        <f>E36</f>
        <v>1.0000000000000001E-5</v>
      </c>
      <c r="F39" s="235">
        <f>F32</f>
        <v>1</v>
      </c>
      <c r="G39" s="219">
        <v>0.6080000000000001</v>
      </c>
      <c r="H39" s="223">
        <f t="shared" si="38"/>
        <v>6.0800000000000011E-6</v>
      </c>
      <c r="I39" s="236">
        <f>I35*0.15</f>
        <v>0.61739999999999995</v>
      </c>
      <c r="J39" s="239">
        <v>0</v>
      </c>
      <c r="K39" s="242"/>
      <c r="L39" s="243"/>
      <c r="M39" s="228" t="str">
        <f t="shared" si="34"/>
        <v>С8</v>
      </c>
      <c r="N39" s="228" t="str">
        <f t="shared" si="35"/>
        <v>Аппарат емкостной Е-4</v>
      </c>
      <c r="O39" s="228" t="str">
        <f t="shared" si="36"/>
        <v>Частичное-ликвидация</v>
      </c>
      <c r="P39" s="228" t="s">
        <v>83</v>
      </c>
      <c r="Q39" s="228" t="s">
        <v>83</v>
      </c>
      <c r="R39" s="228" t="s">
        <v>83</v>
      </c>
      <c r="S39" s="228" t="s">
        <v>83</v>
      </c>
      <c r="T39" s="228" t="s">
        <v>83</v>
      </c>
      <c r="U39" s="228" t="s">
        <v>83</v>
      </c>
      <c r="V39" s="228" t="s">
        <v>83</v>
      </c>
      <c r="W39" s="228" t="s">
        <v>83</v>
      </c>
      <c r="X39" s="228" t="s">
        <v>83</v>
      </c>
      <c r="Y39" s="228" t="s">
        <v>83</v>
      </c>
      <c r="Z39" s="228" t="s">
        <v>83</v>
      </c>
      <c r="AA39" s="228" t="s">
        <v>83</v>
      </c>
      <c r="AB39" s="228" t="s">
        <v>83</v>
      </c>
      <c r="AC39" s="228" t="s">
        <v>83</v>
      </c>
      <c r="AD39" s="228" t="s">
        <v>83</v>
      </c>
      <c r="AE39" s="228" t="s">
        <v>83</v>
      </c>
      <c r="AF39" s="228" t="s">
        <v>83</v>
      </c>
      <c r="AG39" s="228" t="s">
        <v>83</v>
      </c>
      <c r="AH39" s="228" t="s">
        <v>83</v>
      </c>
      <c r="AI39" s="228" t="s">
        <v>83</v>
      </c>
      <c r="AJ39" s="228">
        <v>0</v>
      </c>
      <c r="AK39" s="228">
        <v>0</v>
      </c>
      <c r="AL39" s="228">
        <f>0.1*$AL$2</f>
        <v>0.503</v>
      </c>
      <c r="AM39" s="228">
        <f>AM32</f>
        <v>2.7E-2</v>
      </c>
      <c r="AN39" s="228">
        <f>ROUNDUP(AN32/3,0)</f>
        <v>1</v>
      </c>
      <c r="AQ39" s="231">
        <f>AM39*I39*0.1+AL39</f>
        <v>0.50466697999999999</v>
      </c>
      <c r="AR39" s="231">
        <f t="shared" si="39"/>
        <v>5.0466698000000004E-2</v>
      </c>
      <c r="AS39" s="232">
        <f t="shared" si="40"/>
        <v>0</v>
      </c>
      <c r="AT39" s="232">
        <f t="shared" si="41"/>
        <v>0.1387834195</v>
      </c>
      <c r="AU39" s="231">
        <f>1333*J37*POWER(10,-6)</f>
        <v>8.2299419999999992E-4</v>
      </c>
      <c r="AV39" s="232">
        <f t="shared" si="37"/>
        <v>0.69474009169999995</v>
      </c>
      <c r="AW39" s="233">
        <f t="shared" si="42"/>
        <v>0</v>
      </c>
      <c r="AX39" s="233">
        <f t="shared" si="43"/>
        <v>0</v>
      </c>
      <c r="AY39" s="233">
        <f t="shared" si="45"/>
        <v>4.2240197575360009E-6</v>
      </c>
    </row>
    <row r="40" spans="1:51" s="228" customFormat="1" x14ac:dyDescent="0.3">
      <c r="A40" s="282" t="s">
        <v>240</v>
      </c>
      <c r="B40" s="282" t="str">
        <f>B32</f>
        <v>Аппарат емкостной Е-4</v>
      </c>
      <c r="C40" s="282" t="s">
        <v>404</v>
      </c>
      <c r="D40" s="282" t="s">
        <v>405</v>
      </c>
      <c r="E40" s="283">
        <v>2.5000000000000001E-5</v>
      </c>
      <c r="F40" s="282">
        <v>1</v>
      </c>
      <c r="G40" s="282">
        <v>1</v>
      </c>
      <c r="H40" s="284">
        <f t="shared" si="38"/>
        <v>2.5000000000000001E-5</v>
      </c>
      <c r="I40" s="285">
        <f>I32</f>
        <v>27.44</v>
      </c>
      <c r="J40" s="285">
        <f>J32*0.05</f>
        <v>1.3720000000000001</v>
      </c>
      <c r="K40" s="282"/>
      <c r="L40" s="282"/>
      <c r="M40" s="286" t="str">
        <f t="shared" si="34"/>
        <v>С9</v>
      </c>
      <c r="N40" s="286"/>
      <c r="O40" s="286"/>
      <c r="P40" s="286">
        <v>16.2</v>
      </c>
      <c r="Q40" s="286">
        <v>22.1</v>
      </c>
      <c r="R40" s="286">
        <v>30.8</v>
      </c>
      <c r="S40" s="286">
        <v>56.4</v>
      </c>
      <c r="T40" s="28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  <c r="AE40" s="286">
        <v>20</v>
      </c>
      <c r="AF40" s="286">
        <v>47</v>
      </c>
      <c r="AG40" s="286">
        <v>61</v>
      </c>
      <c r="AH40" s="286">
        <v>84</v>
      </c>
      <c r="AI40" s="286"/>
      <c r="AJ40" s="286">
        <v>1</v>
      </c>
      <c r="AK40" s="286">
        <v>1</v>
      </c>
      <c r="AL40" s="286">
        <f>AL32</f>
        <v>5.03</v>
      </c>
      <c r="AM40" s="286">
        <f>AM32</f>
        <v>2.7E-2</v>
      </c>
      <c r="AN40" s="286">
        <v>5</v>
      </c>
      <c r="AO40" s="286"/>
      <c r="AP40" s="286"/>
      <c r="AQ40" s="287">
        <f>AM40*I40+AL40</f>
        <v>5.77088</v>
      </c>
      <c r="AR40" s="287">
        <f>0.1*AQ40</f>
        <v>0.57708800000000005</v>
      </c>
      <c r="AS40" s="288">
        <f>AJ40*3+0.25*AK40</f>
        <v>3.25</v>
      </c>
      <c r="AT40" s="288">
        <f>SUM(AQ40:AS40)/4</f>
        <v>2.399492</v>
      </c>
      <c r="AU40" s="287">
        <f>10068.2*J40*POWER(10,-6)</f>
        <v>1.3813570400000001E-2</v>
      </c>
      <c r="AV40" s="288">
        <f t="shared" si="37"/>
        <v>12.0112735704</v>
      </c>
      <c r="AW40" s="289">
        <f>AJ40*H40</f>
        <v>2.5000000000000001E-5</v>
      </c>
      <c r="AX40" s="289">
        <f>H40*AK40</f>
        <v>2.5000000000000001E-5</v>
      </c>
      <c r="AY40" s="289">
        <f>H40*AV40</f>
        <v>3.0028183926000004E-4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89" activePane="bottomLeft" state="frozen"/>
      <selection pane="bottomLeft" activeCell="A112" sqref="A112:XFD12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ht="15" thickBot="1" x14ac:dyDescent="0.35">
      <c r="A2" s="48" t="s">
        <v>18</v>
      </c>
      <c r="B2" s="150" t="s">
        <v>158</v>
      </c>
      <c r="C2" s="166" t="s">
        <v>159</v>
      </c>
      <c r="D2" s="49" t="s">
        <v>59</v>
      </c>
      <c r="E2" s="153">
        <v>1.0000000000000001E-5</v>
      </c>
      <c r="F2" s="150">
        <v>1</v>
      </c>
      <c r="G2" s="48">
        <v>0.2</v>
      </c>
      <c r="H2" s="50">
        <f t="shared" ref="H2:H7" si="2">E2*F2*G2</f>
        <v>2.0000000000000003E-6</v>
      </c>
      <c r="I2" s="151">
        <v>8.75</v>
      </c>
      <c r="J2" s="156">
        <f>I2</f>
        <v>8.75</v>
      </c>
      <c r="K2" s="159" t="s">
        <v>175</v>
      </c>
      <c r="L2" s="164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>
        <v>17.100000000000001</v>
      </c>
      <c r="Q2" s="92">
        <v>23.5</v>
      </c>
      <c r="R2" s="92">
        <v>33.1</v>
      </c>
      <c r="S2" s="92">
        <v>61.2</v>
      </c>
      <c r="T2" s="92" t="s">
        <v>83</v>
      </c>
      <c r="U2" s="92" t="s">
        <v>83</v>
      </c>
      <c r="V2" s="92" t="s">
        <v>83</v>
      </c>
      <c r="W2" s="92" t="s">
        <v>83</v>
      </c>
      <c r="X2" s="92" t="s">
        <v>83</v>
      </c>
      <c r="Y2" s="92" t="s">
        <v>83</v>
      </c>
      <c r="Z2" s="92" t="s">
        <v>83</v>
      </c>
      <c r="AA2" s="92" t="s">
        <v>83</v>
      </c>
      <c r="AB2" s="92" t="s">
        <v>83</v>
      </c>
      <c r="AC2" s="92" t="s">
        <v>83</v>
      </c>
      <c r="AD2" s="92" t="s">
        <v>83</v>
      </c>
      <c r="AE2" s="92" t="s">
        <v>83</v>
      </c>
      <c r="AF2" s="92" t="s">
        <v>83</v>
      </c>
      <c r="AG2" s="92" t="s">
        <v>83</v>
      </c>
      <c r="AH2" s="92" t="s">
        <v>83</v>
      </c>
      <c r="AI2" s="92" t="s">
        <v>83</v>
      </c>
      <c r="AJ2" s="52">
        <v>1</v>
      </c>
      <c r="AK2" s="52">
        <v>2</v>
      </c>
      <c r="AL2" s="152">
        <v>0.75</v>
      </c>
      <c r="AM2" s="152">
        <v>2.7E-2</v>
      </c>
      <c r="AN2" s="152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19</v>
      </c>
      <c r="B3" s="48" t="str">
        <f>B2</f>
        <v>Трубопровод ЛВЖ</v>
      </c>
      <c r="C3" s="166" t="s">
        <v>160</v>
      </c>
      <c r="D3" s="49" t="s">
        <v>62</v>
      </c>
      <c r="E3" s="154">
        <f>E2</f>
        <v>1.0000000000000001E-5</v>
      </c>
      <c r="F3" s="155">
        <f>F2</f>
        <v>1</v>
      </c>
      <c r="G3" s="48">
        <v>0.04</v>
      </c>
      <c r="H3" s="50">
        <f t="shared" si="2"/>
        <v>4.0000000000000003E-7</v>
      </c>
      <c r="I3" s="149">
        <f>I2</f>
        <v>8.75</v>
      </c>
      <c r="J3" s="157">
        <v>0.625</v>
      </c>
      <c r="K3" s="159" t="s">
        <v>176</v>
      </c>
      <c r="L3" s="164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83</v>
      </c>
      <c r="Q3" s="92" t="s">
        <v>83</v>
      </c>
      <c r="R3" s="92" t="s">
        <v>83</v>
      </c>
      <c r="S3" s="92" t="s">
        <v>83</v>
      </c>
      <c r="T3" s="92">
        <v>0</v>
      </c>
      <c r="U3" s="92">
        <v>0</v>
      </c>
      <c r="V3" s="92">
        <v>64.599999999999994</v>
      </c>
      <c r="W3" s="92">
        <v>216.1</v>
      </c>
      <c r="X3" s="92">
        <v>562.6</v>
      </c>
      <c r="Y3" s="92" t="s">
        <v>83</v>
      </c>
      <c r="Z3" s="92" t="s">
        <v>83</v>
      </c>
      <c r="AA3" s="92" t="s">
        <v>83</v>
      </c>
      <c r="AB3" s="92" t="s">
        <v>83</v>
      </c>
      <c r="AC3" s="92" t="s">
        <v>83</v>
      </c>
      <c r="AD3" s="92" t="s">
        <v>83</v>
      </c>
      <c r="AE3" s="92" t="s">
        <v>83</v>
      </c>
      <c r="AF3" s="92" t="s">
        <v>83</v>
      </c>
      <c r="AG3" s="92" t="s">
        <v>83</v>
      </c>
      <c r="AH3" s="92" t="s">
        <v>83</v>
      </c>
      <c r="AI3" s="92" t="s">
        <v>83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20</v>
      </c>
      <c r="B4" s="48" t="str">
        <f>B2</f>
        <v>Трубопровод ЛВЖ</v>
      </c>
      <c r="C4" s="166" t="s">
        <v>161</v>
      </c>
      <c r="D4" s="49" t="s">
        <v>60</v>
      </c>
      <c r="E4" s="154">
        <f>E2</f>
        <v>1.0000000000000001E-5</v>
      </c>
      <c r="F4" s="155">
        <f>F2</f>
        <v>1</v>
      </c>
      <c r="G4" s="48">
        <v>0.76</v>
      </c>
      <c r="H4" s="50">
        <f t="shared" si="2"/>
        <v>7.6000000000000009E-6</v>
      </c>
      <c r="I4" s="149">
        <f>I2</f>
        <v>8.75</v>
      </c>
      <c r="J4" s="158">
        <v>0</v>
      </c>
      <c r="K4" s="159" t="s">
        <v>177</v>
      </c>
      <c r="L4" s="164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83</v>
      </c>
      <c r="Q4" s="92" t="s">
        <v>83</v>
      </c>
      <c r="R4" s="92" t="s">
        <v>83</v>
      </c>
      <c r="S4" s="92" t="s">
        <v>83</v>
      </c>
      <c r="T4" s="92" t="s">
        <v>83</v>
      </c>
      <c r="U4" s="92" t="s">
        <v>83</v>
      </c>
      <c r="V4" s="92" t="s">
        <v>83</v>
      </c>
      <c r="W4" s="92" t="s">
        <v>83</v>
      </c>
      <c r="X4" s="92" t="s">
        <v>83</v>
      </c>
      <c r="Y4" s="92" t="s">
        <v>83</v>
      </c>
      <c r="Z4" s="92" t="s">
        <v>83</v>
      </c>
      <c r="AA4" s="92" t="s">
        <v>83</v>
      </c>
      <c r="AB4" s="92" t="s">
        <v>83</v>
      </c>
      <c r="AC4" s="92" t="s">
        <v>83</v>
      </c>
      <c r="AD4" s="92" t="s">
        <v>83</v>
      </c>
      <c r="AE4" s="92" t="s">
        <v>83</v>
      </c>
      <c r="AF4" s="92" t="s">
        <v>83</v>
      </c>
      <c r="AG4" s="92" t="s">
        <v>83</v>
      </c>
      <c r="AH4" s="92" t="s">
        <v>83</v>
      </c>
      <c r="AI4" s="92" t="s">
        <v>83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21</v>
      </c>
      <c r="B5" s="48" t="str">
        <f>B2</f>
        <v>Трубопровод ЛВЖ</v>
      </c>
      <c r="C5" s="166" t="s">
        <v>162</v>
      </c>
      <c r="D5" s="49" t="s">
        <v>84</v>
      </c>
      <c r="E5" s="153">
        <v>1E-4</v>
      </c>
      <c r="F5" s="155">
        <f>F2</f>
        <v>1</v>
      </c>
      <c r="G5" s="48">
        <v>0.2</v>
      </c>
      <c r="H5" s="50">
        <f t="shared" si="2"/>
        <v>2.0000000000000002E-5</v>
      </c>
      <c r="I5" s="149">
        <f>0.15*I2</f>
        <v>1.3125</v>
      </c>
      <c r="J5" s="156">
        <f>I5</f>
        <v>1.3125</v>
      </c>
      <c r="K5" s="161" t="s">
        <v>179</v>
      </c>
      <c r="L5" s="165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>
        <v>12.8</v>
      </c>
      <c r="Q5" s="92">
        <v>16.399999999999999</v>
      </c>
      <c r="R5" s="92">
        <v>21.7</v>
      </c>
      <c r="S5" s="92">
        <v>37.299999999999997</v>
      </c>
      <c r="T5" s="92" t="s">
        <v>83</v>
      </c>
      <c r="U5" s="92" t="s">
        <v>83</v>
      </c>
      <c r="V5" s="92" t="s">
        <v>83</v>
      </c>
      <c r="W5" s="92" t="s">
        <v>83</v>
      </c>
      <c r="X5" s="92" t="s">
        <v>83</v>
      </c>
      <c r="Y5" s="92" t="s">
        <v>83</v>
      </c>
      <c r="Z5" s="92" t="s">
        <v>83</v>
      </c>
      <c r="AA5" s="92" t="s">
        <v>83</v>
      </c>
      <c r="AB5" s="92" t="s">
        <v>83</v>
      </c>
      <c r="AC5" s="92" t="s">
        <v>83</v>
      </c>
      <c r="AD5" s="92" t="s">
        <v>83</v>
      </c>
      <c r="AE5" s="92" t="s">
        <v>83</v>
      </c>
      <c r="AF5" s="92" t="s">
        <v>83</v>
      </c>
      <c r="AG5" s="92" t="s">
        <v>83</v>
      </c>
      <c r="AH5" s="92" t="s">
        <v>83</v>
      </c>
      <c r="AI5" s="92" t="s">
        <v>83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22</v>
      </c>
      <c r="B6" s="48" t="str">
        <f>B2</f>
        <v>Трубопровод ЛВЖ</v>
      </c>
      <c r="C6" s="166" t="s">
        <v>163</v>
      </c>
      <c r="D6" s="49" t="s">
        <v>165</v>
      </c>
      <c r="E6" s="154">
        <f>E5</f>
        <v>1E-4</v>
      </c>
      <c r="F6" s="155">
        <f>F2</f>
        <v>1</v>
      </c>
      <c r="G6" s="48">
        <v>0.04</v>
      </c>
      <c r="H6" s="50">
        <f t="shared" si="2"/>
        <v>4.0000000000000007E-6</v>
      </c>
      <c r="I6" s="149">
        <f>0.15*I2</f>
        <v>1.3125</v>
      </c>
      <c r="J6" s="156">
        <f>0.15*J3</f>
        <v>9.375E-2</v>
      </c>
      <c r="K6" s="161" t="s">
        <v>180</v>
      </c>
      <c r="L6" s="165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83</v>
      </c>
      <c r="Q6" s="92" t="s">
        <v>83</v>
      </c>
      <c r="R6" s="92" t="s">
        <v>83</v>
      </c>
      <c r="S6" s="92" t="s">
        <v>83</v>
      </c>
      <c r="T6" s="92" t="s">
        <v>83</v>
      </c>
      <c r="U6" s="92" t="s">
        <v>83</v>
      </c>
      <c r="V6" s="92" t="s">
        <v>83</v>
      </c>
      <c r="W6" s="92" t="s">
        <v>83</v>
      </c>
      <c r="X6" s="92" t="s">
        <v>83</v>
      </c>
      <c r="Y6" s="92" t="s">
        <v>83</v>
      </c>
      <c r="Z6" s="92" t="s">
        <v>83</v>
      </c>
      <c r="AA6" s="92">
        <v>15.35</v>
      </c>
      <c r="AB6" s="92">
        <v>18.420000000000002</v>
      </c>
      <c r="AC6" s="92" t="s">
        <v>83</v>
      </c>
      <c r="AD6" s="92" t="s">
        <v>83</v>
      </c>
      <c r="AE6" s="92" t="s">
        <v>83</v>
      </c>
      <c r="AF6" s="92" t="s">
        <v>83</v>
      </c>
      <c r="AG6" s="92" t="s">
        <v>83</v>
      </c>
      <c r="AH6" s="92" t="s">
        <v>83</v>
      </c>
      <c r="AI6" s="92" t="s">
        <v>83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58" t="s">
        <v>23</v>
      </c>
      <c r="B7" s="258" t="str">
        <f>B2</f>
        <v>Трубопровод ЛВЖ</v>
      </c>
      <c r="C7" s="259" t="s">
        <v>164</v>
      </c>
      <c r="D7" s="260" t="s">
        <v>61</v>
      </c>
      <c r="E7" s="261">
        <f>E5</f>
        <v>1E-4</v>
      </c>
      <c r="F7" s="262">
        <f>F2</f>
        <v>1</v>
      </c>
      <c r="G7" s="258">
        <v>0.76</v>
      </c>
      <c r="H7" s="263">
        <f t="shared" si="2"/>
        <v>7.6000000000000004E-5</v>
      </c>
      <c r="I7" s="264">
        <f>0.15*I2</f>
        <v>1.3125</v>
      </c>
      <c r="J7" s="265">
        <v>0</v>
      </c>
      <c r="K7" s="266" t="s">
        <v>191</v>
      </c>
      <c r="L7" s="267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83</v>
      </c>
      <c r="Q7" s="92" t="s">
        <v>83</v>
      </c>
      <c r="R7" s="92" t="s">
        <v>83</v>
      </c>
      <c r="S7" s="92" t="s">
        <v>83</v>
      </c>
      <c r="T7" s="92" t="s">
        <v>83</v>
      </c>
      <c r="U7" s="92" t="s">
        <v>83</v>
      </c>
      <c r="V7" s="92" t="s">
        <v>83</v>
      </c>
      <c r="W7" s="92" t="s">
        <v>83</v>
      </c>
      <c r="X7" s="92" t="s">
        <v>83</v>
      </c>
      <c r="Y7" s="92" t="s">
        <v>83</v>
      </c>
      <c r="Z7" s="92" t="s">
        <v>83</v>
      </c>
      <c r="AA7" s="92" t="s">
        <v>83</v>
      </c>
      <c r="AB7" s="92" t="s">
        <v>83</v>
      </c>
      <c r="AC7" s="92" t="s">
        <v>83</v>
      </c>
      <c r="AD7" s="92" t="s">
        <v>83</v>
      </c>
      <c r="AE7" s="92" t="s">
        <v>83</v>
      </c>
      <c r="AF7" s="92" t="s">
        <v>83</v>
      </c>
      <c r="AG7" s="92" t="s">
        <v>83</v>
      </c>
      <c r="AH7" s="92" t="s">
        <v>83</v>
      </c>
      <c r="AI7" s="92" t="s">
        <v>83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68" customFormat="1" x14ac:dyDescent="0.3">
      <c r="A8" s="48" t="s">
        <v>83</v>
      </c>
      <c r="B8" s="48" t="s">
        <v>83</v>
      </c>
      <c r="C8" s="48" t="s">
        <v>83</v>
      </c>
      <c r="D8" s="48" t="s">
        <v>83</v>
      </c>
      <c r="E8" s="48" t="s">
        <v>83</v>
      </c>
      <c r="F8" s="48" t="s">
        <v>83</v>
      </c>
      <c r="G8" s="48" t="s">
        <v>83</v>
      </c>
      <c r="H8" s="48" t="s">
        <v>83</v>
      </c>
      <c r="I8" s="48" t="s">
        <v>83</v>
      </c>
      <c r="J8" s="48" t="s">
        <v>83</v>
      </c>
      <c r="K8" s="48" t="s">
        <v>83</v>
      </c>
      <c r="L8" s="48" t="s">
        <v>83</v>
      </c>
      <c r="M8" s="48" t="s">
        <v>83</v>
      </c>
      <c r="N8" s="48" t="s">
        <v>83</v>
      </c>
      <c r="O8" s="48" t="s">
        <v>83</v>
      </c>
      <c r="P8" s="48" t="s">
        <v>83</v>
      </c>
      <c r="Q8" s="48" t="s">
        <v>83</v>
      </c>
      <c r="R8" s="48" t="s">
        <v>83</v>
      </c>
      <c r="S8" s="48" t="s">
        <v>83</v>
      </c>
      <c r="T8" s="48" t="s">
        <v>83</v>
      </c>
      <c r="U8" s="48" t="s">
        <v>83</v>
      </c>
      <c r="V8" s="48" t="s">
        <v>83</v>
      </c>
      <c r="W8" s="48" t="s">
        <v>83</v>
      </c>
      <c r="X8" s="48" t="s">
        <v>83</v>
      </c>
      <c r="Y8" s="48" t="s">
        <v>83</v>
      </c>
      <c r="Z8" s="48" t="s">
        <v>83</v>
      </c>
      <c r="AA8" s="48" t="s">
        <v>83</v>
      </c>
      <c r="AB8" s="48" t="s">
        <v>83</v>
      </c>
      <c r="AC8" s="48" t="s">
        <v>83</v>
      </c>
      <c r="AD8" s="48" t="s">
        <v>83</v>
      </c>
      <c r="AE8" s="48" t="s">
        <v>83</v>
      </c>
      <c r="AF8" s="48" t="s">
        <v>83</v>
      </c>
      <c r="AG8" s="48" t="s">
        <v>83</v>
      </c>
      <c r="AH8" s="48" t="s">
        <v>83</v>
      </c>
      <c r="AI8" s="48" t="s">
        <v>83</v>
      </c>
      <c r="AJ8" s="48" t="s">
        <v>83</v>
      </c>
      <c r="AK8" s="48" t="s">
        <v>83</v>
      </c>
      <c r="AL8" s="48" t="s">
        <v>83</v>
      </c>
      <c r="AM8" s="48" t="s">
        <v>83</v>
      </c>
      <c r="AN8" s="48" t="s">
        <v>83</v>
      </c>
      <c r="AO8" s="48" t="s">
        <v>83</v>
      </c>
      <c r="AP8" s="48" t="s">
        <v>83</v>
      </c>
      <c r="AQ8" s="48" t="s">
        <v>83</v>
      </c>
      <c r="AR8" s="48" t="s">
        <v>83</v>
      </c>
      <c r="AS8" s="48" t="s">
        <v>83</v>
      </c>
      <c r="AT8" s="48" t="s">
        <v>83</v>
      </c>
      <c r="AU8" s="48" t="s">
        <v>83</v>
      </c>
      <c r="AV8" s="48" t="s">
        <v>83</v>
      </c>
      <c r="AW8" s="48" t="s">
        <v>83</v>
      </c>
      <c r="AX8" s="48" t="s">
        <v>83</v>
      </c>
      <c r="AY8" s="48" t="s">
        <v>83</v>
      </c>
    </row>
    <row r="9" spans="1:53" s="268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68" customFormat="1" x14ac:dyDescent="0.3">
      <c r="A10" s="48" t="s">
        <v>83</v>
      </c>
      <c r="B10" s="48" t="s">
        <v>83</v>
      </c>
      <c r="C10" s="48" t="s">
        <v>83</v>
      </c>
      <c r="D10" s="48" t="s">
        <v>83</v>
      </c>
      <c r="E10" s="48" t="s">
        <v>83</v>
      </c>
      <c r="F10" s="48" t="s">
        <v>83</v>
      </c>
      <c r="G10" s="48" t="s">
        <v>83</v>
      </c>
      <c r="H10" s="48" t="s">
        <v>83</v>
      </c>
      <c r="I10" s="48" t="s">
        <v>83</v>
      </c>
      <c r="J10" s="48" t="s">
        <v>83</v>
      </c>
      <c r="K10" s="48" t="s">
        <v>83</v>
      </c>
      <c r="L10" s="48" t="s">
        <v>83</v>
      </c>
      <c r="M10" s="48" t="s">
        <v>83</v>
      </c>
      <c r="N10" s="48" t="s">
        <v>83</v>
      </c>
      <c r="O10" s="48" t="s">
        <v>83</v>
      </c>
      <c r="P10" s="48" t="s">
        <v>83</v>
      </c>
      <c r="Q10" s="48" t="s">
        <v>83</v>
      </c>
      <c r="R10" s="48" t="s">
        <v>83</v>
      </c>
      <c r="S10" s="48" t="s">
        <v>83</v>
      </c>
      <c r="T10" s="48" t="s">
        <v>83</v>
      </c>
      <c r="U10" s="48" t="s">
        <v>83</v>
      </c>
      <c r="V10" s="48" t="s">
        <v>83</v>
      </c>
      <c r="W10" s="48" t="s">
        <v>83</v>
      </c>
      <c r="X10" s="48" t="s">
        <v>83</v>
      </c>
      <c r="Y10" s="48" t="s">
        <v>83</v>
      </c>
      <c r="Z10" s="48" t="s">
        <v>83</v>
      </c>
      <c r="AA10" s="48" t="s">
        <v>83</v>
      </c>
      <c r="AB10" s="48" t="s">
        <v>83</v>
      </c>
      <c r="AC10" s="48" t="s">
        <v>83</v>
      </c>
      <c r="AD10" s="48" t="s">
        <v>83</v>
      </c>
      <c r="AE10" s="48" t="s">
        <v>83</v>
      </c>
      <c r="AF10" s="48" t="s">
        <v>83</v>
      </c>
      <c r="AG10" s="48" t="s">
        <v>83</v>
      </c>
      <c r="AH10" s="48" t="s">
        <v>83</v>
      </c>
      <c r="AI10" s="48" t="s">
        <v>83</v>
      </c>
      <c r="AJ10" s="48" t="s">
        <v>83</v>
      </c>
      <c r="AK10" s="48" t="s">
        <v>83</v>
      </c>
      <c r="AL10" s="48" t="s">
        <v>83</v>
      </c>
      <c r="AM10" s="48" t="s">
        <v>83</v>
      </c>
      <c r="AN10" s="48" t="s">
        <v>83</v>
      </c>
      <c r="AO10" s="48" t="s">
        <v>83</v>
      </c>
      <c r="AP10" s="48" t="s">
        <v>83</v>
      </c>
      <c r="AQ10" s="48" t="s">
        <v>83</v>
      </c>
      <c r="AR10" s="48" t="s">
        <v>83</v>
      </c>
      <c r="AS10" s="48" t="s">
        <v>83</v>
      </c>
      <c r="AT10" s="48" t="s">
        <v>83</v>
      </c>
      <c r="AU10" s="48" t="s">
        <v>83</v>
      </c>
      <c r="AV10" s="48" t="s">
        <v>83</v>
      </c>
      <c r="AW10" s="48" t="s">
        <v>83</v>
      </c>
      <c r="AX10" s="48" t="s">
        <v>83</v>
      </c>
      <c r="AY10" s="48" t="s">
        <v>83</v>
      </c>
    </row>
    <row r="11" spans="1:53" ht="15" thickBot="1" x14ac:dyDescent="0.35">
      <c r="E11" s="56"/>
      <c r="F11" s="56"/>
    </row>
    <row r="12" spans="1:53" s="377" customFormat="1" ht="15" thickBot="1" x14ac:dyDescent="0.35">
      <c r="A12" s="367" t="s">
        <v>18</v>
      </c>
      <c r="B12" s="368" t="s">
        <v>168</v>
      </c>
      <c r="C12" s="369" t="s">
        <v>159</v>
      </c>
      <c r="D12" s="370" t="s">
        <v>59</v>
      </c>
      <c r="E12" s="371">
        <v>2.9999999999999999E-7</v>
      </c>
      <c r="F12" s="368">
        <v>6800</v>
      </c>
      <c r="G12" s="367">
        <v>0.2</v>
      </c>
      <c r="H12" s="372">
        <f t="shared" ref="H12:H17" si="10">E12*F12*G12</f>
        <v>4.0799999999999994E-4</v>
      </c>
      <c r="I12" s="401">
        <v>23.29</v>
      </c>
      <c r="J12" s="402">
        <f>I12</f>
        <v>23.29</v>
      </c>
      <c r="K12" s="375" t="s">
        <v>175</v>
      </c>
      <c r="L12" s="376">
        <v>420</v>
      </c>
      <c r="M12" s="377" t="str">
        <f t="shared" ref="M12:N17" si="11">A12</f>
        <v>С1</v>
      </c>
      <c r="N12" s="377" t="str">
        <f t="shared" si="11"/>
        <v>Трубопровод ЛВЖ+токси</v>
      </c>
      <c r="O12" s="377" t="str">
        <f t="shared" ref="O12:O17" si="12">D12</f>
        <v>Полное-пожар</v>
      </c>
      <c r="P12" s="377">
        <v>18</v>
      </c>
      <c r="Q12" s="377">
        <v>24.9</v>
      </c>
      <c r="R12" s="377">
        <v>35.4</v>
      </c>
      <c r="S12" s="377">
        <v>65.900000000000006</v>
      </c>
      <c r="T12" s="377" t="s">
        <v>83</v>
      </c>
      <c r="U12" s="377" t="s">
        <v>83</v>
      </c>
      <c r="V12" s="377" t="s">
        <v>83</v>
      </c>
      <c r="W12" s="377" t="s">
        <v>83</v>
      </c>
      <c r="X12" s="377" t="s">
        <v>83</v>
      </c>
      <c r="Y12" s="377" t="s">
        <v>83</v>
      </c>
      <c r="Z12" s="377" t="s">
        <v>83</v>
      </c>
      <c r="AA12" s="377" t="s">
        <v>83</v>
      </c>
      <c r="AB12" s="377" t="s">
        <v>83</v>
      </c>
      <c r="AC12" s="377" t="s">
        <v>83</v>
      </c>
      <c r="AD12" s="377" t="s">
        <v>83</v>
      </c>
      <c r="AE12" s="377" t="s">
        <v>83</v>
      </c>
      <c r="AF12" s="377" t="s">
        <v>83</v>
      </c>
      <c r="AG12" s="377" t="s">
        <v>83</v>
      </c>
      <c r="AH12" s="377" t="s">
        <v>83</v>
      </c>
      <c r="AI12" s="377" t="s">
        <v>83</v>
      </c>
      <c r="AJ12" s="378">
        <v>1</v>
      </c>
      <c r="AK12" s="378">
        <v>2</v>
      </c>
      <c r="AL12" s="379">
        <v>0.75</v>
      </c>
      <c r="AM12" s="379">
        <v>2.7E-2</v>
      </c>
      <c r="AN12" s="379">
        <v>3</v>
      </c>
      <c r="AQ12" s="380">
        <f>AM12*I12+AL12</f>
        <v>1.37883</v>
      </c>
      <c r="AR12" s="380">
        <f t="shared" ref="AR12:AR17" si="13">0.1*AQ12</f>
        <v>0.13788300000000001</v>
      </c>
      <c r="AS12" s="381">
        <f t="shared" ref="AS12:AS17" si="14">AJ12*3+0.25*AK12</f>
        <v>3.5</v>
      </c>
      <c r="AT12" s="381">
        <f t="shared" ref="AT12:AT17" si="15">SUM(AQ12:AS12)/4</f>
        <v>1.25417825</v>
      </c>
      <c r="AU12" s="380">
        <f>10068.2*J12*POWER(10,-6)</f>
        <v>0.234488378</v>
      </c>
      <c r="AV12" s="381">
        <f t="shared" ref="AV12:AV17" si="16">AU12+AT12+AS12+AR12+AQ12</f>
        <v>6.505379628</v>
      </c>
      <c r="AW12" s="382">
        <f t="shared" ref="AW12:AW17" si="17">AJ12*H12</f>
        <v>4.0799999999999994E-4</v>
      </c>
      <c r="AX12" s="382">
        <f t="shared" ref="AX12:AX17" si="18">H12*AK12</f>
        <v>8.1599999999999989E-4</v>
      </c>
      <c r="AY12" s="382">
        <f t="shared" ref="AY12:AY17" si="19">H12*AV12</f>
        <v>2.6541948882239995E-3</v>
      </c>
    </row>
    <row r="13" spans="1:53" s="377" customFormat="1" ht="15" thickBot="1" x14ac:dyDescent="0.35">
      <c r="A13" s="367" t="s">
        <v>19</v>
      </c>
      <c r="B13" s="367" t="str">
        <f>B12</f>
        <v>Трубопровод ЛВЖ+токси</v>
      </c>
      <c r="C13" s="369" t="s">
        <v>160</v>
      </c>
      <c r="D13" s="370" t="s">
        <v>62</v>
      </c>
      <c r="E13" s="383">
        <f>E12</f>
        <v>2.9999999999999999E-7</v>
      </c>
      <c r="F13" s="384">
        <f>F12</f>
        <v>6800</v>
      </c>
      <c r="G13" s="367">
        <v>0.04</v>
      </c>
      <c r="H13" s="372">
        <f t="shared" si="10"/>
        <v>8.1599999999999991E-5</v>
      </c>
      <c r="I13" s="402">
        <f>I12</f>
        <v>23.29</v>
      </c>
      <c r="J13" s="401">
        <v>0.36</v>
      </c>
      <c r="K13" s="375" t="s">
        <v>176</v>
      </c>
      <c r="L13" s="376">
        <v>0</v>
      </c>
      <c r="M13" s="377" t="str">
        <f t="shared" si="11"/>
        <v>С2</v>
      </c>
      <c r="N13" s="377" t="str">
        <f t="shared" si="11"/>
        <v>Трубопровод ЛВЖ+токси</v>
      </c>
      <c r="O13" s="377" t="str">
        <f t="shared" si="12"/>
        <v>Полное-взрыв</v>
      </c>
      <c r="P13" s="377" t="s">
        <v>83</v>
      </c>
      <c r="Q13" s="377" t="s">
        <v>83</v>
      </c>
      <c r="R13" s="377" t="s">
        <v>83</v>
      </c>
      <c r="S13" s="377" t="s">
        <v>83</v>
      </c>
      <c r="T13" s="377">
        <v>0</v>
      </c>
      <c r="U13" s="377">
        <v>0</v>
      </c>
      <c r="V13" s="377">
        <v>54.1</v>
      </c>
      <c r="W13" s="377">
        <v>180.1</v>
      </c>
      <c r="X13" s="377">
        <v>468.1</v>
      </c>
      <c r="Y13" s="377" t="s">
        <v>83</v>
      </c>
      <c r="Z13" s="377" t="s">
        <v>83</v>
      </c>
      <c r="AA13" s="377" t="s">
        <v>83</v>
      </c>
      <c r="AB13" s="377" t="s">
        <v>83</v>
      </c>
      <c r="AC13" s="377" t="s">
        <v>83</v>
      </c>
      <c r="AD13" s="377" t="s">
        <v>83</v>
      </c>
      <c r="AE13" s="377" t="s">
        <v>83</v>
      </c>
      <c r="AF13" s="377" t="s">
        <v>83</v>
      </c>
      <c r="AG13" s="377" t="s">
        <v>83</v>
      </c>
      <c r="AH13" s="377" t="s">
        <v>83</v>
      </c>
      <c r="AI13" s="377" t="s">
        <v>83</v>
      </c>
      <c r="AJ13" s="378">
        <v>2</v>
      </c>
      <c r="AK13" s="378">
        <v>1</v>
      </c>
      <c r="AL13" s="377">
        <f>AL12</f>
        <v>0.75</v>
      </c>
      <c r="AM13" s="377">
        <f>AM12</f>
        <v>2.7E-2</v>
      </c>
      <c r="AN13" s="377">
        <f>AN12</f>
        <v>3</v>
      </c>
      <c r="AQ13" s="380">
        <f>AM13*I13+AL13</f>
        <v>1.37883</v>
      </c>
      <c r="AR13" s="380">
        <f t="shared" si="13"/>
        <v>0.13788300000000001</v>
      </c>
      <c r="AS13" s="381">
        <f t="shared" si="14"/>
        <v>6.25</v>
      </c>
      <c r="AT13" s="381">
        <f t="shared" si="15"/>
        <v>1.94167825</v>
      </c>
      <c r="AU13" s="380">
        <f>10068.2*J13*POWER(10,-6)*10</f>
        <v>3.6245520000000003E-2</v>
      </c>
      <c r="AV13" s="381">
        <f t="shared" si="16"/>
        <v>9.7446367700000014</v>
      </c>
      <c r="AW13" s="382">
        <f t="shared" si="17"/>
        <v>1.6319999999999998E-4</v>
      </c>
      <c r="AX13" s="382">
        <f t="shared" si="18"/>
        <v>8.1599999999999991E-5</v>
      </c>
      <c r="AY13" s="382">
        <f t="shared" si="19"/>
        <v>7.9516236043199998E-4</v>
      </c>
    </row>
    <row r="14" spans="1:53" s="377" customFormat="1" x14ac:dyDescent="0.3">
      <c r="A14" s="367" t="s">
        <v>20</v>
      </c>
      <c r="B14" s="367" t="str">
        <f>B12</f>
        <v>Трубопровод ЛВЖ+токси</v>
      </c>
      <c r="C14" s="369" t="s">
        <v>169</v>
      </c>
      <c r="D14" s="370" t="s">
        <v>171</v>
      </c>
      <c r="E14" s="383">
        <f>E12</f>
        <v>2.9999999999999999E-7</v>
      </c>
      <c r="F14" s="384">
        <f>F12</f>
        <v>6800</v>
      </c>
      <c r="G14" s="367">
        <v>0.76</v>
      </c>
      <c r="H14" s="372">
        <f t="shared" si="10"/>
        <v>1.5503999999999997E-3</v>
      </c>
      <c r="I14" s="402">
        <f>I12</f>
        <v>23.29</v>
      </c>
      <c r="J14" s="403">
        <f>J13</f>
        <v>0.36</v>
      </c>
      <c r="K14" s="375" t="s">
        <v>177</v>
      </c>
      <c r="L14" s="376">
        <v>0</v>
      </c>
      <c r="M14" s="377" t="str">
        <f t="shared" si="11"/>
        <v>С3</v>
      </c>
      <c r="N14" s="377" t="str">
        <f t="shared" si="11"/>
        <v>Трубопровод ЛВЖ+токси</v>
      </c>
      <c r="O14" s="377" t="str">
        <f t="shared" si="12"/>
        <v>Полное-токси</v>
      </c>
      <c r="P14" s="377" t="s">
        <v>83</v>
      </c>
      <c r="Q14" s="377" t="s">
        <v>83</v>
      </c>
      <c r="R14" s="377" t="s">
        <v>83</v>
      </c>
      <c r="S14" s="377" t="s">
        <v>83</v>
      </c>
      <c r="T14" s="377" t="s">
        <v>83</v>
      </c>
      <c r="U14" s="377" t="s">
        <v>83</v>
      </c>
      <c r="V14" s="377" t="s">
        <v>83</v>
      </c>
      <c r="W14" s="377" t="s">
        <v>83</v>
      </c>
      <c r="X14" s="377" t="s">
        <v>83</v>
      </c>
      <c r="Y14" s="377" t="s">
        <v>83</v>
      </c>
      <c r="Z14" s="377" t="s">
        <v>83</v>
      </c>
      <c r="AA14" s="377" t="s">
        <v>83</v>
      </c>
      <c r="AB14" s="377" t="s">
        <v>83</v>
      </c>
      <c r="AC14" s="377">
        <v>131.4</v>
      </c>
      <c r="AD14" s="377">
        <v>248</v>
      </c>
      <c r="AE14" s="377" t="s">
        <v>83</v>
      </c>
      <c r="AF14" s="377" t="s">
        <v>83</v>
      </c>
      <c r="AG14" s="377" t="s">
        <v>83</v>
      </c>
      <c r="AH14" s="377" t="s">
        <v>83</v>
      </c>
      <c r="AI14" s="377" t="s">
        <v>83</v>
      </c>
      <c r="AJ14" s="377">
        <v>0</v>
      </c>
      <c r="AK14" s="377">
        <v>1</v>
      </c>
      <c r="AL14" s="377">
        <f>AL12</f>
        <v>0.75</v>
      </c>
      <c r="AM14" s="377">
        <f>AM12</f>
        <v>2.7E-2</v>
      </c>
      <c r="AN14" s="377">
        <f>AN12</f>
        <v>3</v>
      </c>
      <c r="AQ14" s="380">
        <f>AM14*I14*0.1+AL14</f>
        <v>0.81288300000000002</v>
      </c>
      <c r="AR14" s="380">
        <f t="shared" si="13"/>
        <v>8.1288300000000008E-2</v>
      </c>
      <c r="AS14" s="381">
        <f t="shared" si="14"/>
        <v>0.25</v>
      </c>
      <c r="AT14" s="381">
        <f t="shared" si="15"/>
        <v>0.286042825</v>
      </c>
      <c r="AU14" s="380">
        <f>1333*J13*POWER(10,-6)</f>
        <v>4.7987999999999997E-4</v>
      </c>
      <c r="AV14" s="381">
        <f t="shared" si="16"/>
        <v>1.4306940049999999</v>
      </c>
      <c r="AW14" s="382">
        <f t="shared" si="17"/>
        <v>0</v>
      </c>
      <c r="AX14" s="382">
        <f t="shared" si="18"/>
        <v>1.5503999999999997E-3</v>
      </c>
      <c r="AY14" s="382">
        <f t="shared" si="19"/>
        <v>2.2181479853519994E-3</v>
      </c>
    </row>
    <row r="15" spans="1:53" s="377" customFormat="1" x14ac:dyDescent="0.3">
      <c r="A15" s="367" t="s">
        <v>21</v>
      </c>
      <c r="B15" s="367" t="str">
        <f>B12</f>
        <v>Трубопровод ЛВЖ+токси</v>
      </c>
      <c r="C15" s="369" t="s">
        <v>162</v>
      </c>
      <c r="D15" s="370" t="s">
        <v>84</v>
      </c>
      <c r="E15" s="371">
        <v>1.9999999999999999E-6</v>
      </c>
      <c r="F15" s="384">
        <f>F12</f>
        <v>6800</v>
      </c>
      <c r="G15" s="367">
        <v>0.2</v>
      </c>
      <c r="H15" s="372">
        <f t="shared" si="10"/>
        <v>2.7200000000000002E-3</v>
      </c>
      <c r="I15" s="402">
        <f>0.15*I12</f>
        <v>3.4934999999999996</v>
      </c>
      <c r="J15" s="402">
        <f>I15</f>
        <v>3.4934999999999996</v>
      </c>
      <c r="K15" s="387" t="s">
        <v>179</v>
      </c>
      <c r="L15" s="388">
        <v>45390</v>
      </c>
      <c r="M15" s="377" t="str">
        <f t="shared" si="11"/>
        <v>С4</v>
      </c>
      <c r="N15" s="377" t="str">
        <f t="shared" si="11"/>
        <v>Трубопровод ЛВЖ+токси</v>
      </c>
      <c r="O15" s="377" t="str">
        <f t="shared" si="12"/>
        <v>Частичное-пожар</v>
      </c>
      <c r="P15" s="377">
        <v>12.4</v>
      </c>
      <c r="Q15" s="377">
        <v>16.3</v>
      </c>
      <c r="R15" s="377">
        <v>22.1</v>
      </c>
      <c r="S15" s="377">
        <v>39.700000000000003</v>
      </c>
      <c r="T15" s="377" t="s">
        <v>83</v>
      </c>
      <c r="U15" s="377" t="s">
        <v>83</v>
      </c>
      <c r="V15" s="377" t="s">
        <v>83</v>
      </c>
      <c r="W15" s="377" t="s">
        <v>83</v>
      </c>
      <c r="X15" s="377" t="s">
        <v>83</v>
      </c>
      <c r="Y15" s="377" t="s">
        <v>83</v>
      </c>
      <c r="Z15" s="377" t="s">
        <v>83</v>
      </c>
      <c r="AA15" s="377" t="s">
        <v>83</v>
      </c>
      <c r="AB15" s="377" t="s">
        <v>83</v>
      </c>
      <c r="AC15" s="377" t="s">
        <v>83</v>
      </c>
      <c r="AD15" s="377" t="s">
        <v>83</v>
      </c>
      <c r="AE15" s="377" t="s">
        <v>83</v>
      </c>
      <c r="AF15" s="377" t="s">
        <v>83</v>
      </c>
      <c r="AG15" s="377" t="s">
        <v>83</v>
      </c>
      <c r="AH15" s="377" t="s">
        <v>83</v>
      </c>
      <c r="AI15" s="377" t="s">
        <v>83</v>
      </c>
      <c r="AJ15" s="377">
        <v>0</v>
      </c>
      <c r="AK15" s="377">
        <v>1</v>
      </c>
      <c r="AL15" s="377">
        <f>0.1*AL12</f>
        <v>7.5000000000000011E-2</v>
      </c>
      <c r="AM15" s="377">
        <f>AM12</f>
        <v>2.7E-2</v>
      </c>
      <c r="AN15" s="377">
        <f>ROUNDUP(AN12/3,0)</f>
        <v>1</v>
      </c>
      <c r="AQ15" s="380">
        <f>AM15*I15+AL15</f>
        <v>0.16932449999999999</v>
      </c>
      <c r="AR15" s="380">
        <f t="shared" si="13"/>
        <v>1.6932449999999998E-2</v>
      </c>
      <c r="AS15" s="381">
        <f t="shared" si="14"/>
        <v>0.25</v>
      </c>
      <c r="AT15" s="381">
        <f t="shared" si="15"/>
        <v>0.10906423749999999</v>
      </c>
      <c r="AU15" s="380">
        <f>10068.2*J15*POWER(10,-6)</f>
        <v>3.5173256699999995E-2</v>
      </c>
      <c r="AV15" s="381">
        <f t="shared" si="16"/>
        <v>0.58049444419999996</v>
      </c>
      <c r="AW15" s="382">
        <f t="shared" si="17"/>
        <v>0</v>
      </c>
      <c r="AX15" s="382">
        <f t="shared" si="18"/>
        <v>2.7200000000000002E-3</v>
      </c>
      <c r="AY15" s="382">
        <f t="shared" si="19"/>
        <v>1.5789448882240001E-3</v>
      </c>
    </row>
    <row r="16" spans="1:53" s="377" customFormat="1" x14ac:dyDescent="0.3">
      <c r="A16" s="367" t="s">
        <v>22</v>
      </c>
      <c r="B16" s="367" t="str">
        <f>B12</f>
        <v>Трубопровод ЛВЖ+токси</v>
      </c>
      <c r="C16" s="369" t="s">
        <v>163</v>
      </c>
      <c r="D16" s="370" t="s">
        <v>165</v>
      </c>
      <c r="E16" s="383">
        <f>E15</f>
        <v>1.9999999999999999E-6</v>
      </c>
      <c r="F16" s="384">
        <f>F12</f>
        <v>6800</v>
      </c>
      <c r="G16" s="367">
        <v>0.04</v>
      </c>
      <c r="H16" s="372">
        <f t="shared" si="10"/>
        <v>5.44E-4</v>
      </c>
      <c r="I16" s="402">
        <f>0.15*I12</f>
        <v>3.4934999999999996</v>
      </c>
      <c r="J16" s="402">
        <f>0.15*J13</f>
        <v>5.3999999999999999E-2</v>
      </c>
      <c r="K16" s="387" t="s">
        <v>180</v>
      </c>
      <c r="L16" s="388">
        <v>3</v>
      </c>
      <c r="M16" s="377" t="str">
        <f t="shared" si="11"/>
        <v>С5</v>
      </c>
      <c r="N16" s="377" t="str">
        <f t="shared" si="11"/>
        <v>Трубопровод ЛВЖ+токси</v>
      </c>
      <c r="O16" s="377" t="str">
        <f t="shared" si="12"/>
        <v>Частичное-пожар-вспышка</v>
      </c>
      <c r="P16" s="377" t="s">
        <v>83</v>
      </c>
      <c r="Q16" s="377" t="s">
        <v>83</v>
      </c>
      <c r="R16" s="377" t="s">
        <v>83</v>
      </c>
      <c r="S16" s="377" t="s">
        <v>83</v>
      </c>
      <c r="T16" s="377" t="s">
        <v>83</v>
      </c>
      <c r="U16" s="377" t="s">
        <v>83</v>
      </c>
      <c r="V16" s="377" t="s">
        <v>83</v>
      </c>
      <c r="W16" s="377" t="s">
        <v>83</v>
      </c>
      <c r="X16" s="377" t="s">
        <v>83</v>
      </c>
      <c r="Y16" s="377" t="s">
        <v>83</v>
      </c>
      <c r="Z16" s="377" t="s">
        <v>83</v>
      </c>
      <c r="AA16" s="377">
        <v>12.79</v>
      </c>
      <c r="AB16" s="377">
        <v>15.35</v>
      </c>
      <c r="AC16" s="377" t="s">
        <v>83</v>
      </c>
      <c r="AD16" s="377" t="s">
        <v>83</v>
      </c>
      <c r="AE16" s="377" t="s">
        <v>83</v>
      </c>
      <c r="AF16" s="377" t="s">
        <v>83</v>
      </c>
      <c r="AG16" s="377" t="s">
        <v>83</v>
      </c>
      <c r="AH16" s="377" t="s">
        <v>83</v>
      </c>
      <c r="AI16" s="377" t="s">
        <v>83</v>
      </c>
      <c r="AJ16" s="377">
        <v>0</v>
      </c>
      <c r="AK16" s="377">
        <v>1</v>
      </c>
      <c r="AL16" s="377">
        <f>0.1*AL13</f>
        <v>7.5000000000000011E-2</v>
      </c>
      <c r="AM16" s="377">
        <f>AM12</f>
        <v>2.7E-2</v>
      </c>
      <c r="AN16" s="377">
        <f>ROUNDUP(AN12/3,0)</f>
        <v>1</v>
      </c>
      <c r="AQ16" s="380">
        <f>AM16*I16+AL16</f>
        <v>0.16932449999999999</v>
      </c>
      <c r="AR16" s="380">
        <f t="shared" si="13"/>
        <v>1.6932449999999998E-2</v>
      </c>
      <c r="AS16" s="381">
        <f t="shared" si="14"/>
        <v>0.25</v>
      </c>
      <c r="AT16" s="381">
        <f t="shared" si="15"/>
        <v>0.10906423749999999</v>
      </c>
      <c r="AU16" s="380">
        <f>10068.2*J16*POWER(10,-6)*10</f>
        <v>5.4368280000000003E-3</v>
      </c>
      <c r="AV16" s="381">
        <f t="shared" si="16"/>
        <v>0.55075801550000003</v>
      </c>
      <c r="AW16" s="382">
        <f t="shared" si="17"/>
        <v>0</v>
      </c>
      <c r="AX16" s="382">
        <f t="shared" si="18"/>
        <v>5.44E-4</v>
      </c>
      <c r="AY16" s="382">
        <f t="shared" si="19"/>
        <v>2.9961236043199999E-4</v>
      </c>
    </row>
    <row r="17" spans="1:51" s="377" customFormat="1" ht="15" thickBot="1" x14ac:dyDescent="0.35">
      <c r="A17" s="367" t="s">
        <v>23</v>
      </c>
      <c r="B17" s="367" t="str">
        <f>B12</f>
        <v>Трубопровод ЛВЖ+токси</v>
      </c>
      <c r="C17" s="369" t="s">
        <v>170</v>
      </c>
      <c r="D17" s="370" t="s">
        <v>172</v>
      </c>
      <c r="E17" s="383">
        <f>E15</f>
        <v>1.9999999999999999E-6</v>
      </c>
      <c r="F17" s="384">
        <f>F12</f>
        <v>6800</v>
      </c>
      <c r="G17" s="367">
        <v>0.76</v>
      </c>
      <c r="H17" s="372">
        <f t="shared" si="10"/>
        <v>1.0336E-2</v>
      </c>
      <c r="I17" s="402">
        <f>0.15*I12</f>
        <v>3.4934999999999996</v>
      </c>
      <c r="J17" s="403">
        <f>J16</f>
        <v>5.3999999999999999E-2</v>
      </c>
      <c r="K17" s="391" t="s">
        <v>191</v>
      </c>
      <c r="L17" s="404">
        <v>2</v>
      </c>
      <c r="M17" s="377" t="str">
        <f t="shared" si="11"/>
        <v>С6</v>
      </c>
      <c r="N17" s="377" t="str">
        <f t="shared" si="11"/>
        <v>Трубопровод ЛВЖ+токси</v>
      </c>
      <c r="O17" s="377" t="str">
        <f t="shared" si="12"/>
        <v>Частичное-токси</v>
      </c>
      <c r="P17" s="377" t="s">
        <v>83</v>
      </c>
      <c r="Q17" s="377" t="s">
        <v>83</v>
      </c>
      <c r="R17" s="377" t="s">
        <v>83</v>
      </c>
      <c r="S17" s="377" t="s">
        <v>83</v>
      </c>
      <c r="T17" s="377" t="s">
        <v>83</v>
      </c>
      <c r="U17" s="377" t="s">
        <v>83</v>
      </c>
      <c r="V17" s="377" t="s">
        <v>83</v>
      </c>
      <c r="W17" s="377" t="s">
        <v>83</v>
      </c>
      <c r="X17" s="377" t="s">
        <v>83</v>
      </c>
      <c r="Y17" s="377" t="s">
        <v>83</v>
      </c>
      <c r="Z17" s="377" t="s">
        <v>83</v>
      </c>
      <c r="AA17" s="377" t="s">
        <v>83</v>
      </c>
      <c r="AB17" s="377" t="s">
        <v>83</v>
      </c>
      <c r="AC17" s="377">
        <v>19.7</v>
      </c>
      <c r="AD17" s="377">
        <v>37.200000000000003</v>
      </c>
      <c r="AE17" s="377" t="s">
        <v>83</v>
      </c>
      <c r="AF17" s="377" t="s">
        <v>83</v>
      </c>
      <c r="AG17" s="377" t="s">
        <v>83</v>
      </c>
      <c r="AH17" s="377" t="s">
        <v>83</v>
      </c>
      <c r="AI17" s="377" t="s">
        <v>83</v>
      </c>
      <c r="AJ17" s="377">
        <v>0</v>
      </c>
      <c r="AK17" s="377">
        <v>1</v>
      </c>
      <c r="AL17" s="377">
        <f>0.1*AL14</f>
        <v>7.5000000000000011E-2</v>
      </c>
      <c r="AM17" s="377">
        <f>AM12</f>
        <v>2.7E-2</v>
      </c>
      <c r="AN17" s="377">
        <f>ROUNDUP(AN12/3,0)</f>
        <v>1</v>
      </c>
      <c r="AQ17" s="380">
        <f>AM17*I17*0.1+AL17</f>
        <v>8.4432450000000006E-2</v>
      </c>
      <c r="AR17" s="380">
        <f t="shared" si="13"/>
        <v>8.4432450000000003E-3</v>
      </c>
      <c r="AS17" s="381">
        <f t="shared" si="14"/>
        <v>0.25</v>
      </c>
      <c r="AT17" s="381">
        <f t="shared" si="15"/>
        <v>8.5718923750000009E-2</v>
      </c>
      <c r="AU17" s="380">
        <f>1333*J16*POWER(10,-6)</f>
        <v>7.1981999999999989E-5</v>
      </c>
      <c r="AV17" s="381">
        <f t="shared" si="16"/>
        <v>0.42866660075000002</v>
      </c>
      <c r="AW17" s="382">
        <f t="shared" si="17"/>
        <v>0</v>
      </c>
      <c r="AX17" s="382">
        <f t="shared" si="18"/>
        <v>1.0336E-2</v>
      </c>
      <c r="AY17" s="382">
        <f t="shared" si="19"/>
        <v>4.4306979853520004E-3</v>
      </c>
    </row>
    <row r="18" spans="1:51" s="369" customFormat="1" x14ac:dyDescent="0.3">
      <c r="A18" s="367" t="s">
        <v>83</v>
      </c>
      <c r="B18" s="367" t="s">
        <v>83</v>
      </c>
      <c r="C18" s="367" t="s">
        <v>83</v>
      </c>
      <c r="D18" s="367" t="s">
        <v>83</v>
      </c>
      <c r="E18" s="367" t="s">
        <v>83</v>
      </c>
      <c r="F18" s="367" t="s">
        <v>83</v>
      </c>
      <c r="G18" s="367" t="s">
        <v>83</v>
      </c>
      <c r="H18" s="367" t="s">
        <v>83</v>
      </c>
      <c r="I18" s="367" t="s">
        <v>83</v>
      </c>
      <c r="J18" s="367" t="s">
        <v>83</v>
      </c>
      <c r="K18" s="367" t="s">
        <v>83</v>
      </c>
      <c r="L18" s="367" t="s">
        <v>83</v>
      </c>
      <c r="M18" s="367" t="s">
        <v>83</v>
      </c>
      <c r="N18" s="367" t="s">
        <v>83</v>
      </c>
      <c r="O18" s="367" t="s">
        <v>83</v>
      </c>
      <c r="P18" s="367" t="s">
        <v>83</v>
      </c>
      <c r="Q18" s="367" t="s">
        <v>83</v>
      </c>
      <c r="R18" s="367" t="s">
        <v>83</v>
      </c>
      <c r="S18" s="367" t="s">
        <v>83</v>
      </c>
      <c r="T18" s="367" t="s">
        <v>83</v>
      </c>
      <c r="U18" s="367" t="s">
        <v>83</v>
      </c>
      <c r="V18" s="367" t="s">
        <v>83</v>
      </c>
      <c r="W18" s="367" t="s">
        <v>83</v>
      </c>
      <c r="X18" s="367" t="s">
        <v>83</v>
      </c>
      <c r="Y18" s="367" t="s">
        <v>83</v>
      </c>
      <c r="Z18" s="367" t="s">
        <v>83</v>
      </c>
      <c r="AA18" s="367" t="s">
        <v>83</v>
      </c>
      <c r="AB18" s="367" t="s">
        <v>83</v>
      </c>
      <c r="AC18" s="367" t="s">
        <v>83</v>
      </c>
      <c r="AD18" s="367" t="s">
        <v>83</v>
      </c>
      <c r="AE18" s="367" t="s">
        <v>83</v>
      </c>
      <c r="AF18" s="367" t="s">
        <v>83</v>
      </c>
      <c r="AG18" s="367" t="s">
        <v>83</v>
      </c>
      <c r="AH18" s="367" t="s">
        <v>83</v>
      </c>
      <c r="AI18" s="367" t="s">
        <v>83</v>
      </c>
      <c r="AJ18" s="367" t="s">
        <v>83</v>
      </c>
      <c r="AK18" s="367" t="s">
        <v>83</v>
      </c>
      <c r="AL18" s="367" t="s">
        <v>83</v>
      </c>
      <c r="AM18" s="367" t="s">
        <v>83</v>
      </c>
      <c r="AN18" s="367" t="s">
        <v>83</v>
      </c>
      <c r="AO18" s="367" t="s">
        <v>83</v>
      </c>
      <c r="AP18" s="367" t="s">
        <v>83</v>
      </c>
      <c r="AQ18" s="367" t="s">
        <v>83</v>
      </c>
      <c r="AR18" s="367" t="s">
        <v>83</v>
      </c>
      <c r="AS18" s="367" t="s">
        <v>83</v>
      </c>
      <c r="AT18" s="367" t="s">
        <v>83</v>
      </c>
      <c r="AU18" s="367" t="s">
        <v>83</v>
      </c>
      <c r="AV18" s="367" t="s">
        <v>83</v>
      </c>
      <c r="AW18" s="367" t="s">
        <v>83</v>
      </c>
      <c r="AX18" s="367" t="s">
        <v>83</v>
      </c>
      <c r="AY18" s="367" t="s">
        <v>83</v>
      </c>
    </row>
    <row r="19" spans="1:51" s="369" customFormat="1" x14ac:dyDescent="0.3">
      <c r="A19" s="367" t="s">
        <v>83</v>
      </c>
      <c r="B19" s="367" t="s">
        <v>83</v>
      </c>
      <c r="C19" s="367" t="s">
        <v>83</v>
      </c>
      <c r="D19" s="367" t="s">
        <v>83</v>
      </c>
      <c r="E19" s="367" t="s">
        <v>83</v>
      </c>
      <c r="F19" s="367" t="s">
        <v>83</v>
      </c>
      <c r="G19" s="367" t="s">
        <v>83</v>
      </c>
      <c r="H19" s="367" t="s">
        <v>83</v>
      </c>
      <c r="I19" s="402" t="s">
        <v>83</v>
      </c>
      <c r="J19" s="402" t="s">
        <v>83</v>
      </c>
      <c r="K19" s="367" t="s">
        <v>83</v>
      </c>
      <c r="L19" s="367" t="s">
        <v>83</v>
      </c>
      <c r="M19" s="367" t="s">
        <v>83</v>
      </c>
      <c r="N19" s="367" t="s">
        <v>83</v>
      </c>
      <c r="O19" s="367" t="s">
        <v>83</v>
      </c>
      <c r="P19" s="367" t="s">
        <v>83</v>
      </c>
      <c r="Q19" s="367" t="s">
        <v>83</v>
      </c>
      <c r="R19" s="367" t="s">
        <v>83</v>
      </c>
      <c r="S19" s="367" t="s">
        <v>83</v>
      </c>
      <c r="T19" s="367" t="s">
        <v>83</v>
      </c>
      <c r="U19" s="367" t="s">
        <v>83</v>
      </c>
      <c r="V19" s="367" t="s">
        <v>83</v>
      </c>
      <c r="W19" s="367" t="s">
        <v>83</v>
      </c>
      <c r="X19" s="367" t="s">
        <v>83</v>
      </c>
      <c r="Y19" s="367" t="s">
        <v>83</v>
      </c>
      <c r="Z19" s="367" t="s">
        <v>83</v>
      </c>
      <c r="AA19" s="367" t="s">
        <v>83</v>
      </c>
      <c r="AB19" s="367" t="s">
        <v>83</v>
      </c>
      <c r="AC19" s="367" t="s">
        <v>83</v>
      </c>
      <c r="AD19" s="367" t="s">
        <v>83</v>
      </c>
      <c r="AE19" s="367" t="s">
        <v>83</v>
      </c>
      <c r="AF19" s="367" t="s">
        <v>83</v>
      </c>
      <c r="AG19" s="367" t="s">
        <v>83</v>
      </c>
      <c r="AH19" s="367" t="s">
        <v>83</v>
      </c>
      <c r="AI19" s="367" t="s">
        <v>83</v>
      </c>
      <c r="AJ19" s="367" t="s">
        <v>83</v>
      </c>
      <c r="AK19" s="367" t="s">
        <v>83</v>
      </c>
      <c r="AL19" s="367" t="s">
        <v>83</v>
      </c>
      <c r="AM19" s="367" t="s">
        <v>83</v>
      </c>
      <c r="AN19" s="367" t="s">
        <v>83</v>
      </c>
      <c r="AO19" s="367" t="s">
        <v>83</v>
      </c>
      <c r="AP19" s="367" t="s">
        <v>83</v>
      </c>
      <c r="AQ19" s="367" t="s">
        <v>83</v>
      </c>
      <c r="AR19" s="367" t="s">
        <v>83</v>
      </c>
      <c r="AS19" s="367" t="s">
        <v>83</v>
      </c>
      <c r="AT19" s="367" t="s">
        <v>83</v>
      </c>
      <c r="AU19" s="367" t="s">
        <v>83</v>
      </c>
      <c r="AV19" s="367" t="s">
        <v>83</v>
      </c>
      <c r="AW19" s="367" t="s">
        <v>83</v>
      </c>
      <c r="AX19" s="367" t="s">
        <v>83</v>
      </c>
      <c r="AY19" s="367" t="s">
        <v>83</v>
      </c>
    </row>
    <row r="20" spans="1:51" s="369" customFormat="1" x14ac:dyDescent="0.3">
      <c r="A20" s="367" t="s">
        <v>83</v>
      </c>
      <c r="B20" s="367" t="s">
        <v>83</v>
      </c>
      <c r="C20" s="367" t="s">
        <v>83</v>
      </c>
      <c r="D20" s="367" t="s">
        <v>83</v>
      </c>
      <c r="E20" s="367" t="s">
        <v>83</v>
      </c>
      <c r="F20" s="367" t="s">
        <v>83</v>
      </c>
      <c r="G20" s="367" t="s">
        <v>83</v>
      </c>
      <c r="H20" s="367" t="s">
        <v>83</v>
      </c>
      <c r="I20" s="402" t="s">
        <v>83</v>
      </c>
      <c r="J20" s="402" t="s">
        <v>83</v>
      </c>
      <c r="K20" s="367" t="s">
        <v>83</v>
      </c>
      <c r="L20" s="367" t="s">
        <v>83</v>
      </c>
      <c r="M20" s="367" t="s">
        <v>83</v>
      </c>
      <c r="N20" s="367" t="s">
        <v>83</v>
      </c>
      <c r="O20" s="367" t="s">
        <v>83</v>
      </c>
      <c r="P20" s="367" t="s">
        <v>83</v>
      </c>
      <c r="Q20" s="367" t="s">
        <v>83</v>
      </c>
      <c r="R20" s="367" t="s">
        <v>83</v>
      </c>
      <c r="S20" s="367" t="s">
        <v>83</v>
      </c>
      <c r="T20" s="367" t="s">
        <v>83</v>
      </c>
      <c r="U20" s="367" t="s">
        <v>83</v>
      </c>
      <c r="V20" s="367" t="s">
        <v>83</v>
      </c>
      <c r="W20" s="367" t="s">
        <v>83</v>
      </c>
      <c r="X20" s="367" t="s">
        <v>83</v>
      </c>
      <c r="Y20" s="367" t="s">
        <v>83</v>
      </c>
      <c r="Z20" s="367" t="s">
        <v>83</v>
      </c>
      <c r="AA20" s="367" t="s">
        <v>83</v>
      </c>
      <c r="AB20" s="367" t="s">
        <v>83</v>
      </c>
      <c r="AC20" s="367" t="s">
        <v>83</v>
      </c>
      <c r="AD20" s="367" t="s">
        <v>83</v>
      </c>
      <c r="AE20" s="367" t="s">
        <v>83</v>
      </c>
      <c r="AF20" s="367" t="s">
        <v>83</v>
      </c>
      <c r="AG20" s="367" t="s">
        <v>83</v>
      </c>
      <c r="AH20" s="367" t="s">
        <v>83</v>
      </c>
      <c r="AI20" s="367" t="s">
        <v>83</v>
      </c>
      <c r="AJ20" s="367" t="s">
        <v>83</v>
      </c>
      <c r="AK20" s="367" t="s">
        <v>83</v>
      </c>
      <c r="AL20" s="367" t="s">
        <v>83</v>
      </c>
      <c r="AM20" s="367" t="s">
        <v>83</v>
      </c>
      <c r="AN20" s="367" t="s">
        <v>83</v>
      </c>
      <c r="AO20" s="367" t="s">
        <v>83</v>
      </c>
      <c r="AP20" s="367" t="s">
        <v>83</v>
      </c>
      <c r="AQ20" s="367" t="s">
        <v>83</v>
      </c>
      <c r="AR20" s="367" t="s">
        <v>83</v>
      </c>
      <c r="AS20" s="367" t="s">
        <v>83</v>
      </c>
      <c r="AT20" s="367" t="s">
        <v>83</v>
      </c>
      <c r="AU20" s="367" t="s">
        <v>83</v>
      </c>
      <c r="AV20" s="367" t="s">
        <v>83</v>
      </c>
      <c r="AW20" s="367" t="s">
        <v>83</v>
      </c>
      <c r="AX20" s="367" t="s">
        <v>83</v>
      </c>
      <c r="AY20" s="367" t="s">
        <v>83</v>
      </c>
    </row>
    <row r="21" spans="1:51" ht="15" thickBot="1" x14ac:dyDescent="0.35"/>
    <row r="22" spans="1:51" ht="15" thickBot="1" x14ac:dyDescent="0.35">
      <c r="A22" s="48" t="s">
        <v>18</v>
      </c>
      <c r="B22" s="150" t="s">
        <v>173</v>
      </c>
      <c r="C22" s="166" t="s">
        <v>159</v>
      </c>
      <c r="D22" s="49" t="s">
        <v>59</v>
      </c>
      <c r="E22" s="153">
        <v>1.0000000000000001E-5</v>
      </c>
      <c r="F22" s="150">
        <v>1</v>
      </c>
      <c r="G22" s="48">
        <v>0.2</v>
      </c>
      <c r="H22" s="50">
        <f t="shared" ref="H22:H27" si="20">E22*F22*G22</f>
        <v>2.0000000000000003E-6</v>
      </c>
      <c r="I22" s="151">
        <v>8.75</v>
      </c>
      <c r="J22" s="149">
        <f>I22</f>
        <v>8.75</v>
      </c>
      <c r="K22" s="159" t="s">
        <v>175</v>
      </c>
      <c r="L22" s="164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>
        <v>17.100000000000001</v>
      </c>
      <c r="Q22" s="92">
        <v>23.5</v>
      </c>
      <c r="R22" s="92">
        <v>33.1</v>
      </c>
      <c r="S22" s="92">
        <v>61.2</v>
      </c>
      <c r="T22" s="92" t="s">
        <v>83</v>
      </c>
      <c r="U22" s="92" t="s">
        <v>83</v>
      </c>
      <c r="V22" s="92" t="s">
        <v>83</v>
      </c>
      <c r="W22" s="92" t="s">
        <v>83</v>
      </c>
      <c r="X22" s="92" t="s">
        <v>83</v>
      </c>
      <c r="Y22" s="92" t="s">
        <v>83</v>
      </c>
      <c r="Z22" s="92" t="s">
        <v>83</v>
      </c>
      <c r="AA22" s="92" t="s">
        <v>83</v>
      </c>
      <c r="AB22" s="92" t="s">
        <v>83</v>
      </c>
      <c r="AC22" s="92" t="s">
        <v>83</v>
      </c>
      <c r="AD22" s="92" t="s">
        <v>83</v>
      </c>
      <c r="AE22" s="92" t="s">
        <v>83</v>
      </c>
      <c r="AF22" s="92" t="s">
        <v>83</v>
      </c>
      <c r="AG22" s="92" t="s">
        <v>83</v>
      </c>
      <c r="AH22" s="92" t="s">
        <v>83</v>
      </c>
      <c r="AI22" s="92" t="s">
        <v>83</v>
      </c>
      <c r="AJ22" s="52">
        <v>1</v>
      </c>
      <c r="AK22" s="52">
        <v>2</v>
      </c>
      <c r="AL22" s="152">
        <v>0.75</v>
      </c>
      <c r="AM22" s="152">
        <v>2.7E-2</v>
      </c>
      <c r="AN22" s="152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19</v>
      </c>
      <c r="B23" s="48" t="str">
        <f>B22</f>
        <v>Трубопровод ГЖ</v>
      </c>
      <c r="C23" s="166" t="s">
        <v>174</v>
      </c>
      <c r="D23" s="49" t="s">
        <v>59</v>
      </c>
      <c r="E23" s="154">
        <f>E22</f>
        <v>1.0000000000000001E-5</v>
      </c>
      <c r="F23" s="155">
        <f>F22</f>
        <v>1</v>
      </c>
      <c r="G23" s="48">
        <v>0.04</v>
      </c>
      <c r="H23" s="50">
        <f t="shared" si="20"/>
        <v>4.0000000000000003E-7</v>
      </c>
      <c r="I23" s="149">
        <f>I22</f>
        <v>8.75</v>
      </c>
      <c r="J23" s="149">
        <f>I22</f>
        <v>8.75</v>
      </c>
      <c r="K23" s="159" t="s">
        <v>176</v>
      </c>
      <c r="L23" s="164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>
        <v>17.100000000000001</v>
      </c>
      <c r="Q23" s="92">
        <v>23.5</v>
      </c>
      <c r="R23" s="92">
        <v>33.1</v>
      </c>
      <c r="S23" s="92">
        <v>61.2</v>
      </c>
      <c r="T23" s="92" t="s">
        <v>83</v>
      </c>
      <c r="U23" s="92" t="s">
        <v>83</v>
      </c>
      <c r="V23" s="92" t="s">
        <v>83</v>
      </c>
      <c r="W23" s="92" t="s">
        <v>83</v>
      </c>
      <c r="X23" s="92" t="s">
        <v>83</v>
      </c>
      <c r="Y23" s="92" t="s">
        <v>83</v>
      </c>
      <c r="Z23" s="92" t="s">
        <v>83</v>
      </c>
      <c r="AA23" s="92" t="s">
        <v>83</v>
      </c>
      <c r="AB23" s="92" t="s">
        <v>83</v>
      </c>
      <c r="AC23" s="92" t="s">
        <v>83</v>
      </c>
      <c r="AD23" s="92" t="s">
        <v>83</v>
      </c>
      <c r="AE23" s="92" t="s">
        <v>83</v>
      </c>
      <c r="AF23" s="92" t="s">
        <v>83</v>
      </c>
      <c r="AG23" s="92" t="s">
        <v>83</v>
      </c>
      <c r="AH23" s="92" t="s">
        <v>83</v>
      </c>
      <c r="AI23" s="92" t="s">
        <v>83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20</v>
      </c>
      <c r="B24" s="48" t="str">
        <f>B22</f>
        <v>Трубопровод ГЖ</v>
      </c>
      <c r="C24" s="166" t="s">
        <v>161</v>
      </c>
      <c r="D24" s="49" t="s">
        <v>60</v>
      </c>
      <c r="E24" s="154">
        <f>E22</f>
        <v>1.0000000000000001E-5</v>
      </c>
      <c r="F24" s="155">
        <f>F22</f>
        <v>1</v>
      </c>
      <c r="G24" s="48">
        <v>0.76</v>
      </c>
      <c r="H24" s="50">
        <f t="shared" si="20"/>
        <v>7.6000000000000009E-6</v>
      </c>
      <c r="I24" s="149">
        <f>I22</f>
        <v>8.75</v>
      </c>
      <c r="J24" s="48">
        <v>0</v>
      </c>
      <c r="K24" s="159" t="s">
        <v>177</v>
      </c>
      <c r="L24" s="164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83</v>
      </c>
      <c r="Q24" s="92" t="s">
        <v>83</v>
      </c>
      <c r="R24" s="92" t="s">
        <v>83</v>
      </c>
      <c r="S24" s="92" t="s">
        <v>83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21</v>
      </c>
      <c r="B25" s="48" t="str">
        <f>B22</f>
        <v>Трубопровод ГЖ</v>
      </c>
      <c r="C25" s="166" t="s">
        <v>162</v>
      </c>
      <c r="D25" s="49" t="s">
        <v>84</v>
      </c>
      <c r="E25" s="153">
        <v>1E-4</v>
      </c>
      <c r="F25" s="155">
        <f>F22</f>
        <v>1</v>
      </c>
      <c r="G25" s="48">
        <v>0.2</v>
      </c>
      <c r="H25" s="50">
        <f t="shared" si="20"/>
        <v>2.0000000000000002E-5</v>
      </c>
      <c r="I25" s="149">
        <f>0.15*I22</f>
        <v>1.3125</v>
      </c>
      <c r="J25" s="149">
        <f>I25</f>
        <v>1.3125</v>
      </c>
      <c r="K25" s="161" t="s">
        <v>179</v>
      </c>
      <c r="L25" s="165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>
        <v>12.8</v>
      </c>
      <c r="Q25" s="92">
        <v>16.399999999999999</v>
      </c>
      <c r="R25" s="92">
        <v>21.7</v>
      </c>
      <c r="S25" s="92">
        <v>37.299999999999997</v>
      </c>
      <c r="T25" s="92" t="s">
        <v>83</v>
      </c>
      <c r="U25" s="92" t="s">
        <v>83</v>
      </c>
      <c r="V25" s="92" t="s">
        <v>83</v>
      </c>
      <c r="W25" s="92" t="s">
        <v>83</v>
      </c>
      <c r="X25" s="92" t="s">
        <v>83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22</v>
      </c>
      <c r="B26" s="48" t="str">
        <f>B22</f>
        <v>Трубопровод ГЖ</v>
      </c>
      <c r="C26" s="166" t="s">
        <v>190</v>
      </c>
      <c r="D26" s="49" t="s">
        <v>84</v>
      </c>
      <c r="E26" s="154">
        <f>E25</f>
        <v>1E-4</v>
      </c>
      <c r="F26" s="155">
        <f>F22</f>
        <v>1</v>
      </c>
      <c r="G26" s="48">
        <v>0.04</v>
      </c>
      <c r="H26" s="50">
        <f t="shared" si="20"/>
        <v>4.0000000000000007E-6</v>
      </c>
      <c r="I26" s="149">
        <f>0.15*I22</f>
        <v>1.3125</v>
      </c>
      <c r="J26" s="149">
        <f>I25</f>
        <v>1.3125</v>
      </c>
      <c r="K26" s="161" t="s">
        <v>180</v>
      </c>
      <c r="L26" s="165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>
        <v>12.8</v>
      </c>
      <c r="Q26" s="92">
        <v>16.399999999999999</v>
      </c>
      <c r="R26" s="92">
        <v>21.7</v>
      </c>
      <c r="S26" s="92">
        <v>37.299999999999997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23</v>
      </c>
      <c r="B27" s="48" t="str">
        <f>B22</f>
        <v>Трубопровод ГЖ</v>
      </c>
      <c r="C27" s="166" t="s">
        <v>164</v>
      </c>
      <c r="D27" s="49" t="s">
        <v>61</v>
      </c>
      <c r="E27" s="154">
        <f>E25</f>
        <v>1E-4</v>
      </c>
      <c r="F27" s="155">
        <f>F22</f>
        <v>1</v>
      </c>
      <c r="G27" s="48">
        <v>0.76</v>
      </c>
      <c r="H27" s="50">
        <f t="shared" si="20"/>
        <v>7.6000000000000004E-5</v>
      </c>
      <c r="I27" s="149">
        <f>0.15*I22</f>
        <v>1.3125</v>
      </c>
      <c r="J27" s="48">
        <v>0</v>
      </c>
      <c r="K27" s="162" t="s">
        <v>191</v>
      </c>
      <c r="L27" s="168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83</v>
      </c>
      <c r="Q27" s="92" t="s">
        <v>83</v>
      </c>
      <c r="R27" s="92" t="s">
        <v>83</v>
      </c>
      <c r="S27" s="92" t="s">
        <v>83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66"/>
      <c r="D28" s="49"/>
      <c r="E28" s="154"/>
      <c r="F28" s="155"/>
      <c r="G28" s="48"/>
      <c r="H28" s="50"/>
      <c r="I28" s="149"/>
      <c r="J28" s="48"/>
      <c r="K28" s="279"/>
      <c r="L28" s="280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68" customFormat="1" x14ac:dyDescent="0.3">
      <c r="A29" s="48" t="s">
        <v>83</v>
      </c>
      <c r="B29" s="48" t="s">
        <v>83</v>
      </c>
      <c r="C29" s="48" t="s">
        <v>83</v>
      </c>
      <c r="D29" s="48" t="s">
        <v>83</v>
      </c>
      <c r="E29" s="48" t="s">
        <v>83</v>
      </c>
      <c r="F29" s="48" t="s">
        <v>83</v>
      </c>
      <c r="G29" s="48" t="s">
        <v>83</v>
      </c>
      <c r="H29" s="48" t="s">
        <v>83</v>
      </c>
      <c r="I29" s="48" t="s">
        <v>83</v>
      </c>
      <c r="J29" s="48" t="s">
        <v>83</v>
      </c>
      <c r="K29" s="48" t="s">
        <v>83</v>
      </c>
      <c r="L29" s="48" t="s">
        <v>83</v>
      </c>
      <c r="M29" s="48" t="s">
        <v>83</v>
      </c>
      <c r="N29" s="48" t="s">
        <v>83</v>
      </c>
      <c r="O29" s="48" t="s">
        <v>83</v>
      </c>
      <c r="P29" s="48" t="s">
        <v>83</v>
      </c>
      <c r="Q29" s="48" t="s">
        <v>83</v>
      </c>
      <c r="R29" s="48" t="s">
        <v>83</v>
      </c>
      <c r="S29" s="48" t="s">
        <v>83</v>
      </c>
      <c r="T29" s="48" t="s">
        <v>83</v>
      </c>
      <c r="U29" s="48" t="s">
        <v>83</v>
      </c>
      <c r="V29" s="48" t="s">
        <v>83</v>
      </c>
      <c r="W29" s="48" t="s">
        <v>83</v>
      </c>
      <c r="X29" s="48" t="s">
        <v>83</v>
      </c>
      <c r="Y29" s="48" t="s">
        <v>83</v>
      </c>
      <c r="Z29" s="48" t="s">
        <v>83</v>
      </c>
      <c r="AA29" s="48" t="s">
        <v>83</v>
      </c>
      <c r="AB29" s="48" t="s">
        <v>83</v>
      </c>
      <c r="AC29" s="48" t="s">
        <v>83</v>
      </c>
      <c r="AD29" s="48" t="s">
        <v>83</v>
      </c>
      <c r="AE29" s="48" t="s">
        <v>83</v>
      </c>
      <c r="AF29" s="48" t="s">
        <v>83</v>
      </c>
      <c r="AG29" s="48" t="s">
        <v>83</v>
      </c>
      <c r="AH29" s="48" t="s">
        <v>83</v>
      </c>
      <c r="AI29" s="48" t="s">
        <v>83</v>
      </c>
      <c r="AJ29" s="48" t="s">
        <v>83</v>
      </c>
      <c r="AK29" s="48" t="s">
        <v>83</v>
      </c>
      <c r="AL29" s="48" t="s">
        <v>83</v>
      </c>
      <c r="AM29" s="48" t="s">
        <v>83</v>
      </c>
      <c r="AN29" s="48" t="s">
        <v>83</v>
      </c>
      <c r="AO29" s="48" t="s">
        <v>83</v>
      </c>
      <c r="AP29" s="48" t="s">
        <v>83</v>
      </c>
      <c r="AQ29" s="48" t="s">
        <v>83</v>
      </c>
      <c r="AR29" s="48" t="s">
        <v>83</v>
      </c>
      <c r="AS29" s="48" t="s">
        <v>83</v>
      </c>
      <c r="AT29" s="48" t="s">
        <v>83</v>
      </c>
      <c r="AU29" s="48" t="s">
        <v>83</v>
      </c>
      <c r="AV29" s="48" t="s">
        <v>83</v>
      </c>
      <c r="AW29" s="48" t="s">
        <v>83</v>
      </c>
      <c r="AX29" s="48" t="s">
        <v>83</v>
      </c>
      <c r="AY29" s="48" t="s">
        <v>83</v>
      </c>
    </row>
    <row r="30" spans="1:51" s="268" customFormat="1" x14ac:dyDescent="0.3">
      <c r="A30" s="48" t="s">
        <v>83</v>
      </c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1" ht="15" thickBot="1" x14ac:dyDescent="0.35"/>
    <row r="32" spans="1:51" ht="18" customHeight="1" x14ac:dyDescent="0.3">
      <c r="A32" s="48" t="s">
        <v>18</v>
      </c>
      <c r="B32" s="150" t="s">
        <v>181</v>
      </c>
      <c r="C32" s="166" t="s">
        <v>182</v>
      </c>
      <c r="D32" s="49" t="s">
        <v>183</v>
      </c>
      <c r="E32" s="153">
        <v>1.0000000000000001E-5</v>
      </c>
      <c r="F32" s="150">
        <v>1</v>
      </c>
      <c r="G32" s="48">
        <v>0.2</v>
      </c>
      <c r="H32" s="50">
        <f>E32*F32*G32</f>
        <v>2.0000000000000003E-6</v>
      </c>
      <c r="I32" s="151">
        <v>1.2</v>
      </c>
      <c r="J32" s="156">
        <f>I32</f>
        <v>1.2</v>
      </c>
      <c r="K32" s="159" t="s">
        <v>175</v>
      </c>
      <c r="L32" s="164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83</v>
      </c>
      <c r="Q32" s="92" t="s">
        <v>83</v>
      </c>
      <c r="R32" s="92" t="s">
        <v>83</v>
      </c>
      <c r="S32" s="92" t="s">
        <v>83</v>
      </c>
      <c r="T32" s="92" t="s">
        <v>83</v>
      </c>
      <c r="U32" s="92" t="s">
        <v>83</v>
      </c>
      <c r="V32" s="92" t="s">
        <v>83</v>
      </c>
      <c r="W32" s="92" t="s">
        <v>83</v>
      </c>
      <c r="X32" s="92" t="s">
        <v>83</v>
      </c>
      <c r="Y32" s="92">
        <v>17</v>
      </c>
      <c r="Z32" s="92">
        <v>3</v>
      </c>
      <c r="AA32" s="92" t="s">
        <v>83</v>
      </c>
      <c r="AB32" s="92" t="s">
        <v>83</v>
      </c>
      <c r="AC32" s="92" t="s">
        <v>83</v>
      </c>
      <c r="AD32" s="92" t="s">
        <v>83</v>
      </c>
      <c r="AE32" s="92" t="s">
        <v>83</v>
      </c>
      <c r="AF32" s="92" t="s">
        <v>83</v>
      </c>
      <c r="AG32" s="92" t="s">
        <v>83</v>
      </c>
      <c r="AH32" s="92" t="s">
        <v>83</v>
      </c>
      <c r="AI32" s="92" t="s">
        <v>83</v>
      </c>
      <c r="AJ32" s="52">
        <v>1</v>
      </c>
      <c r="AK32" s="52">
        <v>2</v>
      </c>
      <c r="AL32" s="152">
        <v>0.75</v>
      </c>
      <c r="AM32" s="152">
        <v>2.7E-2</v>
      </c>
      <c r="AN32" s="152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19</v>
      </c>
      <c r="B33" s="48" t="str">
        <f>B32</f>
        <v>Трубопровод газ</v>
      </c>
      <c r="C33" s="166" t="s">
        <v>160</v>
      </c>
      <c r="D33" s="49" t="s">
        <v>62</v>
      </c>
      <c r="E33" s="154">
        <f>E32</f>
        <v>1.0000000000000001E-5</v>
      </c>
      <c r="F33" s="155">
        <f>F32</f>
        <v>1</v>
      </c>
      <c r="G33" s="48">
        <v>0.1152</v>
      </c>
      <c r="H33" s="50">
        <f t="shared" ref="H33:H39" si="35">E33*F33*G33</f>
        <v>1.1520000000000002E-6</v>
      </c>
      <c r="I33" s="149">
        <f>I32</f>
        <v>1.2</v>
      </c>
      <c r="J33" s="167">
        <f>0.1*I32</f>
        <v>0.12</v>
      </c>
      <c r="K33" s="161" t="s">
        <v>176</v>
      </c>
      <c r="L33" s="165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83</v>
      </c>
      <c r="Q33" s="92" t="s">
        <v>83</v>
      </c>
      <c r="R33" s="92" t="s">
        <v>83</v>
      </c>
      <c r="S33" s="92" t="s">
        <v>83</v>
      </c>
      <c r="T33" s="92">
        <v>0</v>
      </c>
      <c r="U33" s="92">
        <v>0</v>
      </c>
      <c r="V33" s="92">
        <v>37.6</v>
      </c>
      <c r="W33" s="92">
        <v>124.6</v>
      </c>
      <c r="X33" s="92">
        <v>324.60000000000002</v>
      </c>
      <c r="Y33" s="92" t="s">
        <v>83</v>
      </c>
      <c r="Z33" s="92" t="s">
        <v>83</v>
      </c>
      <c r="AA33" s="92" t="s">
        <v>83</v>
      </c>
      <c r="AB33" s="92" t="s">
        <v>83</v>
      </c>
      <c r="AC33" s="92" t="s">
        <v>83</v>
      </c>
      <c r="AD33" s="92" t="s">
        <v>83</v>
      </c>
      <c r="AE33" s="92" t="s">
        <v>83</v>
      </c>
      <c r="AF33" s="92" t="s">
        <v>83</v>
      </c>
      <c r="AG33" s="92" t="s">
        <v>83</v>
      </c>
      <c r="AH33" s="92" t="s">
        <v>83</v>
      </c>
      <c r="AI33" s="92" t="s">
        <v>83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20</v>
      </c>
      <c r="B34" s="48" t="str">
        <f>B32</f>
        <v>Трубопровод газ</v>
      </c>
      <c r="C34" s="166" t="s">
        <v>184</v>
      </c>
      <c r="D34" s="49" t="s">
        <v>185</v>
      </c>
      <c r="E34" s="154">
        <f>E32</f>
        <v>1.0000000000000001E-5</v>
      </c>
      <c r="F34" s="155">
        <f>F32</f>
        <v>1</v>
      </c>
      <c r="G34" s="48">
        <v>7.6799999999999993E-2</v>
      </c>
      <c r="H34" s="50">
        <f>E34*F34*G34</f>
        <v>7.6799999999999999E-7</v>
      </c>
      <c r="I34" s="149">
        <f>I32</f>
        <v>1.2</v>
      </c>
      <c r="J34" s="156">
        <f>I32</f>
        <v>1.2</v>
      </c>
      <c r="K34" s="161" t="s">
        <v>177</v>
      </c>
      <c r="L34" s="165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83</v>
      </c>
      <c r="Q34" s="92" t="s">
        <v>83</v>
      </c>
      <c r="R34" s="92" t="s">
        <v>83</v>
      </c>
      <c r="S34" s="92" t="s">
        <v>83</v>
      </c>
      <c r="T34" s="92" t="s">
        <v>83</v>
      </c>
      <c r="U34" s="92" t="s">
        <v>83</v>
      </c>
      <c r="V34" s="92" t="s">
        <v>83</v>
      </c>
      <c r="W34" s="92" t="s">
        <v>83</v>
      </c>
      <c r="X34" s="92" t="s">
        <v>83</v>
      </c>
      <c r="Y34" s="92" t="s">
        <v>83</v>
      </c>
      <c r="Z34" s="92" t="s">
        <v>83</v>
      </c>
      <c r="AA34" s="92">
        <v>35.6</v>
      </c>
      <c r="AB34" s="92">
        <v>42.72</v>
      </c>
      <c r="AC34" s="92" t="s">
        <v>83</v>
      </c>
      <c r="AD34" s="92" t="s">
        <v>83</v>
      </c>
      <c r="AE34" s="92" t="s">
        <v>83</v>
      </c>
      <c r="AF34" s="92" t="s">
        <v>83</v>
      </c>
      <c r="AG34" s="92" t="s">
        <v>83</v>
      </c>
      <c r="AH34" s="92" t="s">
        <v>83</v>
      </c>
      <c r="AI34" s="92" t="s">
        <v>83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21</v>
      </c>
      <c r="B35" s="48" t="str">
        <f>B32</f>
        <v>Трубопровод газ</v>
      </c>
      <c r="C35" s="166" t="s">
        <v>161</v>
      </c>
      <c r="D35" s="49" t="s">
        <v>60</v>
      </c>
      <c r="E35" s="154">
        <f>E32</f>
        <v>1.0000000000000001E-5</v>
      </c>
      <c r="F35" s="155">
        <f>F32</f>
        <v>1</v>
      </c>
      <c r="G35" s="48">
        <v>0.60799999999999998</v>
      </c>
      <c r="H35" s="50">
        <f t="shared" si="35"/>
        <v>6.0800000000000002E-6</v>
      </c>
      <c r="I35" s="149">
        <f>I32</f>
        <v>1.2</v>
      </c>
      <c r="J35" s="158">
        <v>0</v>
      </c>
      <c r="K35" s="161" t="s">
        <v>179</v>
      </c>
      <c r="L35" s="165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83</v>
      </c>
      <c r="Q35" s="92" t="s">
        <v>83</v>
      </c>
      <c r="R35" s="92" t="s">
        <v>83</v>
      </c>
      <c r="S35" s="92" t="s">
        <v>83</v>
      </c>
      <c r="T35" s="92" t="s">
        <v>83</v>
      </c>
      <c r="U35" s="92" t="s">
        <v>83</v>
      </c>
      <c r="V35" s="92" t="s">
        <v>83</v>
      </c>
      <c r="W35" s="92" t="s">
        <v>83</v>
      </c>
      <c r="X35" s="92" t="s">
        <v>83</v>
      </c>
      <c r="Y35" s="92" t="s">
        <v>83</v>
      </c>
      <c r="Z35" s="92" t="s">
        <v>83</v>
      </c>
      <c r="AA35" s="92" t="s">
        <v>83</v>
      </c>
      <c r="AB35" s="92" t="s">
        <v>83</v>
      </c>
      <c r="AC35" s="92" t="s">
        <v>83</v>
      </c>
      <c r="AD35" s="92" t="s">
        <v>83</v>
      </c>
      <c r="AE35" s="92" t="s">
        <v>83</v>
      </c>
      <c r="AF35" s="92" t="s">
        <v>83</v>
      </c>
      <c r="AG35" s="92" t="s">
        <v>83</v>
      </c>
      <c r="AH35" s="92" t="s">
        <v>83</v>
      </c>
      <c r="AI35" s="92" t="s">
        <v>83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22</v>
      </c>
      <c r="B36" s="48" t="str">
        <f>B32</f>
        <v>Трубопровод газ</v>
      </c>
      <c r="C36" s="166" t="s">
        <v>186</v>
      </c>
      <c r="D36" s="49" t="s">
        <v>187</v>
      </c>
      <c r="E36" s="153">
        <v>1E-4</v>
      </c>
      <c r="F36" s="155">
        <f>F32</f>
        <v>1</v>
      </c>
      <c r="G36" s="48">
        <v>3.5000000000000003E-2</v>
      </c>
      <c r="H36" s="50">
        <f t="shared" si="35"/>
        <v>3.5000000000000004E-6</v>
      </c>
      <c r="I36" s="149">
        <f>0.15*I32</f>
        <v>0.18</v>
      </c>
      <c r="J36" s="156">
        <f>I36</f>
        <v>0.18</v>
      </c>
      <c r="K36" s="161" t="s">
        <v>180</v>
      </c>
      <c r="L36" s="165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83</v>
      </c>
      <c r="Q36" s="92" t="s">
        <v>83</v>
      </c>
      <c r="R36" s="92" t="s">
        <v>83</v>
      </c>
      <c r="S36" s="92" t="s">
        <v>83</v>
      </c>
      <c r="T36" s="92" t="s">
        <v>83</v>
      </c>
      <c r="U36" s="92" t="s">
        <v>83</v>
      </c>
      <c r="V36" s="92" t="s">
        <v>83</v>
      </c>
      <c r="W36" s="92" t="s">
        <v>83</v>
      </c>
      <c r="X36" s="92" t="s">
        <v>83</v>
      </c>
      <c r="Y36" s="92">
        <v>11</v>
      </c>
      <c r="Z36" s="92">
        <v>2</v>
      </c>
      <c r="AA36" s="92" t="s">
        <v>83</v>
      </c>
      <c r="AB36" s="92" t="s">
        <v>83</v>
      </c>
      <c r="AC36" s="92" t="s">
        <v>83</v>
      </c>
      <c r="AD36" s="92" t="s">
        <v>83</v>
      </c>
      <c r="AE36" s="92" t="s">
        <v>83</v>
      </c>
      <c r="AF36" s="92" t="s">
        <v>83</v>
      </c>
      <c r="AG36" s="92" t="s">
        <v>83</v>
      </c>
      <c r="AH36" s="92" t="s">
        <v>83</v>
      </c>
      <c r="AI36" s="92" t="s">
        <v>83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23</v>
      </c>
      <c r="B37" s="48" t="str">
        <f>B32</f>
        <v>Трубопровод газ</v>
      </c>
      <c r="C37" s="166" t="s">
        <v>188</v>
      </c>
      <c r="D37" s="49" t="s">
        <v>189</v>
      </c>
      <c r="E37" s="154">
        <f>E36</f>
        <v>1E-4</v>
      </c>
      <c r="F37" s="155">
        <v>1</v>
      </c>
      <c r="G37" s="48">
        <v>8.3000000000000001E-3</v>
      </c>
      <c r="H37" s="50">
        <f>E37*F37*G37</f>
        <v>8.300000000000001E-7</v>
      </c>
      <c r="I37" s="149">
        <f>I36</f>
        <v>0.18</v>
      </c>
      <c r="J37" s="156">
        <f>J33*0.15</f>
        <v>1.7999999999999999E-2</v>
      </c>
      <c r="K37" s="160" t="s">
        <v>191</v>
      </c>
      <c r="L37" s="217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83</v>
      </c>
      <c r="Q37" s="92" t="s">
        <v>83</v>
      </c>
      <c r="R37" s="92" t="s">
        <v>83</v>
      </c>
      <c r="S37" s="92" t="s">
        <v>83</v>
      </c>
      <c r="T37" s="92">
        <v>0</v>
      </c>
      <c r="U37" s="92">
        <v>0</v>
      </c>
      <c r="V37" s="92">
        <v>20.100000000000001</v>
      </c>
      <c r="W37" s="92">
        <v>66.099999999999994</v>
      </c>
      <c r="X37" s="92">
        <v>172.6</v>
      </c>
      <c r="Y37" s="92" t="s">
        <v>83</v>
      </c>
      <c r="Z37" s="92" t="s">
        <v>83</v>
      </c>
      <c r="AA37" s="92" t="s">
        <v>83</v>
      </c>
      <c r="AB37" s="92" t="s">
        <v>83</v>
      </c>
      <c r="AC37" s="92" t="s">
        <v>83</v>
      </c>
      <c r="AD37" s="92" t="s">
        <v>83</v>
      </c>
      <c r="AE37" s="92" t="s">
        <v>83</v>
      </c>
      <c r="AF37" s="92" t="s">
        <v>83</v>
      </c>
      <c r="AG37" s="92" t="s">
        <v>83</v>
      </c>
      <c r="AH37" s="92" t="s">
        <v>83</v>
      </c>
      <c r="AI37" s="92" t="s">
        <v>83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210</v>
      </c>
      <c r="B38" s="48" t="str">
        <f>B32</f>
        <v>Трубопровод газ</v>
      </c>
      <c r="C38" s="166" t="s">
        <v>163</v>
      </c>
      <c r="D38" s="49" t="s">
        <v>165</v>
      </c>
      <c r="E38" s="154">
        <f>E36</f>
        <v>1E-4</v>
      </c>
      <c r="F38" s="155">
        <f>F32</f>
        <v>1</v>
      </c>
      <c r="G38" s="48">
        <v>2.64E-2</v>
      </c>
      <c r="H38" s="50">
        <f t="shared" si="35"/>
        <v>2.6400000000000001E-6</v>
      </c>
      <c r="I38" s="149">
        <f>0.15*I32</f>
        <v>0.18</v>
      </c>
      <c r="J38" s="156">
        <f>J34*0.15</f>
        <v>0.18</v>
      </c>
      <c r="K38" s="161"/>
      <c r="L38" s="165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83</v>
      </c>
      <c r="Q38" s="92" t="s">
        <v>83</v>
      </c>
      <c r="R38" s="92" t="s">
        <v>83</v>
      </c>
      <c r="S38" s="92" t="s">
        <v>83</v>
      </c>
      <c r="T38" s="92" t="s">
        <v>83</v>
      </c>
      <c r="U38" s="92" t="s">
        <v>83</v>
      </c>
      <c r="V38" s="92" t="s">
        <v>83</v>
      </c>
      <c r="W38" s="92" t="s">
        <v>83</v>
      </c>
      <c r="X38" s="92" t="s">
        <v>83</v>
      </c>
      <c r="Y38" s="92" t="s">
        <v>83</v>
      </c>
      <c r="Z38" s="92" t="s">
        <v>83</v>
      </c>
      <c r="AA38" s="92">
        <v>19.03</v>
      </c>
      <c r="AB38" s="92">
        <v>22.84</v>
      </c>
      <c r="AC38" s="92" t="s">
        <v>83</v>
      </c>
      <c r="AD38" s="92" t="s">
        <v>83</v>
      </c>
      <c r="AE38" s="92" t="s">
        <v>83</v>
      </c>
      <c r="AF38" s="92" t="s">
        <v>83</v>
      </c>
      <c r="AG38" s="92" t="s">
        <v>83</v>
      </c>
      <c r="AH38" s="92" t="s">
        <v>83</v>
      </c>
      <c r="AI38" s="92" t="s">
        <v>83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211</v>
      </c>
      <c r="B39" s="48" t="str">
        <f>B32</f>
        <v>Трубопровод газ</v>
      </c>
      <c r="C39" s="166" t="s">
        <v>164</v>
      </c>
      <c r="D39" s="49" t="s">
        <v>61</v>
      </c>
      <c r="E39" s="154">
        <f>E36</f>
        <v>1E-4</v>
      </c>
      <c r="F39" s="155">
        <f>F32</f>
        <v>1</v>
      </c>
      <c r="G39" s="48">
        <v>0.93030000000000002</v>
      </c>
      <c r="H39" s="50">
        <f t="shared" si="35"/>
        <v>9.3030000000000009E-5</v>
      </c>
      <c r="I39" s="149">
        <f>0.15*I32</f>
        <v>0.18</v>
      </c>
      <c r="J39" s="158">
        <v>0</v>
      </c>
      <c r="K39" s="162"/>
      <c r="L39" s="163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83</v>
      </c>
      <c r="Q39" s="92" t="s">
        <v>83</v>
      </c>
      <c r="R39" s="92" t="s">
        <v>83</v>
      </c>
      <c r="S39" s="92" t="s">
        <v>83</v>
      </c>
      <c r="T39" s="92" t="s">
        <v>83</v>
      </c>
      <c r="U39" s="92" t="s">
        <v>83</v>
      </c>
      <c r="V39" s="92" t="s">
        <v>83</v>
      </c>
      <c r="W39" s="92" t="s">
        <v>83</v>
      </c>
      <c r="X39" s="92" t="s">
        <v>83</v>
      </c>
      <c r="Y39" s="92" t="s">
        <v>83</v>
      </c>
      <c r="Z39" s="92" t="s">
        <v>83</v>
      </c>
      <c r="AA39" s="92" t="s">
        <v>83</v>
      </c>
      <c r="AB39" s="92" t="s">
        <v>83</v>
      </c>
      <c r="AC39" s="92" t="s">
        <v>83</v>
      </c>
      <c r="AD39" s="92" t="s">
        <v>83</v>
      </c>
      <c r="AE39" s="92" t="s">
        <v>83</v>
      </c>
      <c r="AF39" s="92" t="s">
        <v>83</v>
      </c>
      <c r="AG39" s="92" t="s">
        <v>83</v>
      </c>
      <c r="AH39" s="92" t="s">
        <v>83</v>
      </c>
      <c r="AI39" s="92" t="s">
        <v>83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55"/>
      <c r="E40" s="256"/>
      <c r="F40" s="257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18</v>
      </c>
      <c r="B42" s="150" t="s">
        <v>192</v>
      </c>
      <c r="C42" s="166" t="s">
        <v>182</v>
      </c>
      <c r="D42" s="49" t="s">
        <v>183</v>
      </c>
      <c r="E42" s="153">
        <v>1.0000000000000001E-5</v>
      </c>
      <c r="F42" s="150">
        <v>1</v>
      </c>
      <c r="G42" s="48">
        <v>0.2</v>
      </c>
      <c r="H42" s="50">
        <f>E42*F42*G42</f>
        <v>2.0000000000000003E-6</v>
      </c>
      <c r="I42" s="151">
        <v>6.37</v>
      </c>
      <c r="J42" s="156">
        <f>I42</f>
        <v>6.37</v>
      </c>
      <c r="K42" s="159" t="s">
        <v>175</v>
      </c>
      <c r="L42" s="164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83</v>
      </c>
      <c r="Q42" s="92" t="s">
        <v>83</v>
      </c>
      <c r="R42" s="92" t="s">
        <v>83</v>
      </c>
      <c r="S42" s="92" t="s">
        <v>83</v>
      </c>
      <c r="T42" s="92" t="s">
        <v>83</v>
      </c>
      <c r="U42" s="92" t="s">
        <v>83</v>
      </c>
      <c r="V42" s="92" t="s">
        <v>83</v>
      </c>
      <c r="W42" s="92" t="s">
        <v>83</v>
      </c>
      <c r="X42" s="92" t="s">
        <v>83</v>
      </c>
      <c r="Y42" s="92">
        <v>17</v>
      </c>
      <c r="Z42" s="92">
        <v>3</v>
      </c>
      <c r="AA42" s="92" t="s">
        <v>83</v>
      </c>
      <c r="AB42" s="92" t="s">
        <v>83</v>
      </c>
      <c r="AC42" s="92" t="s">
        <v>83</v>
      </c>
      <c r="AD42" s="92" t="s">
        <v>83</v>
      </c>
      <c r="AE42" s="92" t="s">
        <v>83</v>
      </c>
      <c r="AF42" s="92" t="s">
        <v>83</v>
      </c>
      <c r="AG42" s="92" t="s">
        <v>83</v>
      </c>
      <c r="AH42" s="92" t="s">
        <v>83</v>
      </c>
      <c r="AI42" s="92" t="s">
        <v>83</v>
      </c>
      <c r="AJ42" s="52">
        <v>1</v>
      </c>
      <c r="AK42" s="52">
        <v>2</v>
      </c>
      <c r="AL42" s="152">
        <v>0.75</v>
      </c>
      <c r="AM42" s="152">
        <v>2.7E-2</v>
      </c>
      <c r="AN42" s="152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19</v>
      </c>
      <c r="B43" s="48" t="str">
        <f>B42</f>
        <v>Трубопровод газ+токси</v>
      </c>
      <c r="C43" s="166" t="s">
        <v>160</v>
      </c>
      <c r="D43" s="49" t="s">
        <v>62</v>
      </c>
      <c r="E43" s="154">
        <f>E42</f>
        <v>1.0000000000000001E-5</v>
      </c>
      <c r="F43" s="155">
        <f>F42</f>
        <v>1</v>
      </c>
      <c r="G43" s="48">
        <v>0.1152</v>
      </c>
      <c r="H43" s="50">
        <f t="shared" ref="H43:H49" si="46">E43*F43*G43</f>
        <v>1.1520000000000002E-6</v>
      </c>
      <c r="I43" s="149">
        <f>I42</f>
        <v>6.37</v>
      </c>
      <c r="J43" s="167">
        <f>0.1*I42</f>
        <v>0.63700000000000001</v>
      </c>
      <c r="K43" s="161" t="s">
        <v>176</v>
      </c>
      <c r="L43" s="165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83</v>
      </c>
      <c r="Q43" s="92" t="s">
        <v>83</v>
      </c>
      <c r="R43" s="92" t="s">
        <v>83</v>
      </c>
      <c r="S43" s="92" t="s">
        <v>83</v>
      </c>
      <c r="T43" s="92">
        <v>0</v>
      </c>
      <c r="U43" s="92">
        <v>0</v>
      </c>
      <c r="V43" s="92">
        <v>65.099999999999994</v>
      </c>
      <c r="W43" s="92">
        <v>217.6</v>
      </c>
      <c r="X43" s="92">
        <v>566.1</v>
      </c>
      <c r="Y43" s="92" t="s">
        <v>83</v>
      </c>
      <c r="Z43" s="92" t="s">
        <v>83</v>
      </c>
      <c r="AA43" s="92" t="s">
        <v>83</v>
      </c>
      <c r="AB43" s="92" t="s">
        <v>83</v>
      </c>
      <c r="AC43" s="92" t="s">
        <v>83</v>
      </c>
      <c r="AD43" s="92" t="s">
        <v>83</v>
      </c>
      <c r="AE43" s="92" t="s">
        <v>83</v>
      </c>
      <c r="AF43" s="92" t="s">
        <v>83</v>
      </c>
      <c r="AG43" s="92" t="s">
        <v>83</v>
      </c>
      <c r="AH43" s="92" t="s">
        <v>83</v>
      </c>
      <c r="AI43" s="92" t="s">
        <v>83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20</v>
      </c>
      <c r="B44" s="48" t="str">
        <f>B42</f>
        <v>Трубопровод газ+токси</v>
      </c>
      <c r="C44" s="166" t="s">
        <v>184</v>
      </c>
      <c r="D44" s="49" t="s">
        <v>185</v>
      </c>
      <c r="E44" s="154">
        <f>E42</f>
        <v>1.0000000000000001E-5</v>
      </c>
      <c r="F44" s="155">
        <f>F42</f>
        <v>1</v>
      </c>
      <c r="G44" s="48">
        <v>7.6799999999999993E-2</v>
      </c>
      <c r="H44" s="50">
        <f t="shared" si="46"/>
        <v>7.6799999999999999E-7</v>
      </c>
      <c r="I44" s="149">
        <f>I42</f>
        <v>6.37</v>
      </c>
      <c r="J44" s="156">
        <f>J43</f>
        <v>0.63700000000000001</v>
      </c>
      <c r="K44" s="161" t="s">
        <v>177</v>
      </c>
      <c r="L44" s="165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83</v>
      </c>
      <c r="Q44" s="92" t="s">
        <v>83</v>
      </c>
      <c r="R44" s="92" t="s">
        <v>83</v>
      </c>
      <c r="S44" s="92" t="s">
        <v>83</v>
      </c>
      <c r="T44" s="92" t="s">
        <v>83</v>
      </c>
      <c r="U44" s="92" t="s">
        <v>83</v>
      </c>
      <c r="V44" s="92" t="s">
        <v>83</v>
      </c>
      <c r="W44" s="92" t="s">
        <v>83</v>
      </c>
      <c r="X44" s="92" t="s">
        <v>83</v>
      </c>
      <c r="Y44" s="92" t="s">
        <v>83</v>
      </c>
      <c r="Z44" s="92" t="s">
        <v>83</v>
      </c>
      <c r="AA44" s="92">
        <v>28.88</v>
      </c>
      <c r="AB44" s="92">
        <v>34.659999999999997</v>
      </c>
      <c r="AC44" s="92" t="s">
        <v>83</v>
      </c>
      <c r="AD44" s="92" t="s">
        <v>83</v>
      </c>
      <c r="AE44" s="92" t="s">
        <v>83</v>
      </c>
      <c r="AF44" s="92" t="s">
        <v>83</v>
      </c>
      <c r="AG44" s="92" t="s">
        <v>83</v>
      </c>
      <c r="AH44" s="92" t="s">
        <v>83</v>
      </c>
      <c r="AI44" s="92" t="s">
        <v>83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21</v>
      </c>
      <c r="B45" s="48" t="str">
        <f>B42</f>
        <v>Трубопровод газ+токси</v>
      </c>
      <c r="C45" s="166" t="s">
        <v>169</v>
      </c>
      <c r="D45" s="49" t="s">
        <v>171</v>
      </c>
      <c r="E45" s="154">
        <f>E42</f>
        <v>1.0000000000000001E-5</v>
      </c>
      <c r="F45" s="155">
        <f>F42</f>
        <v>1</v>
      </c>
      <c r="G45" s="48">
        <v>0.60799999999999998</v>
      </c>
      <c r="H45" s="50">
        <f t="shared" si="46"/>
        <v>6.0800000000000002E-6</v>
      </c>
      <c r="I45" s="149">
        <f>I42</f>
        <v>6.37</v>
      </c>
      <c r="J45" s="156">
        <f>J43</f>
        <v>0.63700000000000001</v>
      </c>
      <c r="K45" s="161" t="s">
        <v>179</v>
      </c>
      <c r="L45" s="165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83</v>
      </c>
      <c r="Q45" s="92" t="s">
        <v>83</v>
      </c>
      <c r="R45" s="92" t="s">
        <v>83</v>
      </c>
      <c r="S45" s="92" t="s">
        <v>83</v>
      </c>
      <c r="T45" s="92" t="s">
        <v>83</v>
      </c>
      <c r="U45" s="92" t="s">
        <v>83</v>
      </c>
      <c r="V45" s="92" t="s">
        <v>83</v>
      </c>
      <c r="W45" s="92" t="s">
        <v>83</v>
      </c>
      <c r="X45" s="92" t="s">
        <v>83</v>
      </c>
      <c r="Y45" s="92" t="s">
        <v>83</v>
      </c>
      <c r="Z45" s="92" t="s">
        <v>83</v>
      </c>
      <c r="AA45" s="92" t="s">
        <v>83</v>
      </c>
      <c r="AB45" s="92" t="s">
        <v>83</v>
      </c>
      <c r="AC45" s="92">
        <v>232.5</v>
      </c>
      <c r="AD45" s="92">
        <v>438.9</v>
      </c>
      <c r="AE45" s="92" t="s">
        <v>83</v>
      </c>
      <c r="AF45" s="92" t="s">
        <v>83</v>
      </c>
      <c r="AG45" s="92" t="s">
        <v>83</v>
      </c>
      <c r="AH45" s="92" t="s">
        <v>83</v>
      </c>
      <c r="AI45" s="92" t="s">
        <v>83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22</v>
      </c>
      <c r="B46" s="48" t="str">
        <f>B42</f>
        <v>Трубопровод газ+токси</v>
      </c>
      <c r="C46" s="166" t="s">
        <v>186</v>
      </c>
      <c r="D46" s="49" t="s">
        <v>187</v>
      </c>
      <c r="E46" s="153">
        <v>1E-4</v>
      </c>
      <c r="F46" s="155">
        <f>F42</f>
        <v>1</v>
      </c>
      <c r="G46" s="48">
        <v>3.5000000000000003E-2</v>
      </c>
      <c r="H46" s="50">
        <f t="shared" si="46"/>
        <v>3.5000000000000004E-6</v>
      </c>
      <c r="I46" s="149">
        <f>0.15*I42</f>
        <v>0.95550000000000002</v>
      </c>
      <c r="J46" s="156">
        <f>I46</f>
        <v>0.95550000000000002</v>
      </c>
      <c r="K46" s="161" t="s">
        <v>180</v>
      </c>
      <c r="L46" s="165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83</v>
      </c>
      <c r="Q46" s="92" t="s">
        <v>83</v>
      </c>
      <c r="R46" s="92" t="s">
        <v>83</v>
      </c>
      <c r="S46" s="92" t="s">
        <v>83</v>
      </c>
      <c r="T46" s="92" t="s">
        <v>83</v>
      </c>
      <c r="U46" s="92" t="s">
        <v>83</v>
      </c>
      <c r="V46" s="92" t="s">
        <v>83</v>
      </c>
      <c r="W46" s="92" t="s">
        <v>83</v>
      </c>
      <c r="X46" s="92" t="s">
        <v>83</v>
      </c>
      <c r="Y46" s="92">
        <v>11</v>
      </c>
      <c r="Z46" s="92">
        <v>2</v>
      </c>
      <c r="AA46" s="92" t="s">
        <v>83</v>
      </c>
      <c r="AB46" s="92" t="s">
        <v>83</v>
      </c>
      <c r="AC46" s="92" t="s">
        <v>83</v>
      </c>
      <c r="AD46" s="92" t="s">
        <v>83</v>
      </c>
      <c r="AE46" s="92" t="s">
        <v>83</v>
      </c>
      <c r="AF46" s="92" t="s">
        <v>83</v>
      </c>
      <c r="AG46" s="92" t="s">
        <v>83</v>
      </c>
      <c r="AH46" s="92" t="s">
        <v>83</v>
      </c>
      <c r="AI46" s="92" t="s">
        <v>83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23</v>
      </c>
      <c r="B47" s="48" t="str">
        <f>B42</f>
        <v>Трубопровод газ+токси</v>
      </c>
      <c r="C47" s="166" t="s">
        <v>188</v>
      </c>
      <c r="D47" s="49" t="s">
        <v>189</v>
      </c>
      <c r="E47" s="154">
        <f>E46</f>
        <v>1E-4</v>
      </c>
      <c r="F47" s="155">
        <v>1</v>
      </c>
      <c r="G47" s="48">
        <v>8.3000000000000001E-3</v>
      </c>
      <c r="H47" s="50">
        <f t="shared" si="46"/>
        <v>8.300000000000001E-7</v>
      </c>
      <c r="I47" s="149">
        <f>I46</f>
        <v>0.95550000000000002</v>
      </c>
      <c r="J47" s="156">
        <f>J43*0.15</f>
        <v>9.5549999999999996E-2</v>
      </c>
      <c r="K47" s="160" t="s">
        <v>191</v>
      </c>
      <c r="L47" s="217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83</v>
      </c>
      <c r="Q47" s="92" t="s">
        <v>83</v>
      </c>
      <c r="R47" s="92" t="s">
        <v>83</v>
      </c>
      <c r="S47" s="92" t="s">
        <v>83</v>
      </c>
      <c r="T47" s="92">
        <v>0</v>
      </c>
      <c r="U47" s="92">
        <v>0</v>
      </c>
      <c r="V47" s="92">
        <v>34.6</v>
      </c>
      <c r="W47" s="92">
        <v>115.6</v>
      </c>
      <c r="X47" s="92">
        <v>300.60000000000002</v>
      </c>
      <c r="Y47" s="92" t="s">
        <v>83</v>
      </c>
      <c r="Z47" s="92" t="s">
        <v>83</v>
      </c>
      <c r="AA47" s="92" t="s">
        <v>83</v>
      </c>
      <c r="AB47" s="92" t="s">
        <v>83</v>
      </c>
      <c r="AC47" s="92" t="s">
        <v>83</v>
      </c>
      <c r="AD47" s="92" t="s">
        <v>83</v>
      </c>
      <c r="AE47" s="92" t="s">
        <v>83</v>
      </c>
      <c r="AF47" s="92" t="s">
        <v>83</v>
      </c>
      <c r="AG47" s="92" t="s">
        <v>83</v>
      </c>
      <c r="AH47" s="92" t="s">
        <v>83</v>
      </c>
      <c r="AI47" s="92" t="s">
        <v>83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210</v>
      </c>
      <c r="B48" s="48" t="str">
        <f>B42</f>
        <v>Трубопровод газ+токси</v>
      </c>
      <c r="C48" s="166" t="s">
        <v>163</v>
      </c>
      <c r="D48" s="49" t="s">
        <v>165</v>
      </c>
      <c r="E48" s="154">
        <f>E46</f>
        <v>1E-4</v>
      </c>
      <c r="F48" s="155">
        <f>F42</f>
        <v>1</v>
      </c>
      <c r="G48" s="48">
        <v>2.64E-2</v>
      </c>
      <c r="H48" s="50">
        <f t="shared" si="46"/>
        <v>2.6400000000000001E-6</v>
      </c>
      <c r="I48" s="149">
        <f>0.15*I42</f>
        <v>0.95550000000000002</v>
      </c>
      <c r="J48" s="156">
        <f>J44*0.15</f>
        <v>9.5549999999999996E-2</v>
      </c>
      <c r="K48" s="161"/>
      <c r="L48" s="165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83</v>
      </c>
      <c r="Q48" s="92" t="s">
        <v>83</v>
      </c>
      <c r="R48" s="92" t="s">
        <v>83</v>
      </c>
      <c r="S48" s="92" t="s">
        <v>83</v>
      </c>
      <c r="T48" s="92" t="s">
        <v>83</v>
      </c>
      <c r="U48" s="92" t="s">
        <v>83</v>
      </c>
      <c r="V48" s="92" t="s">
        <v>83</v>
      </c>
      <c r="W48" s="92" t="s">
        <v>83</v>
      </c>
      <c r="X48" s="92" t="s">
        <v>83</v>
      </c>
      <c r="Y48" s="92" t="s">
        <v>83</v>
      </c>
      <c r="Z48" s="92" t="s">
        <v>83</v>
      </c>
      <c r="AA48" s="92">
        <v>15.44</v>
      </c>
      <c r="AB48" s="92">
        <v>18.53</v>
      </c>
      <c r="AC48" s="92" t="s">
        <v>83</v>
      </c>
      <c r="AD48" s="92" t="s">
        <v>83</v>
      </c>
      <c r="AE48" s="92" t="s">
        <v>83</v>
      </c>
      <c r="AF48" s="92" t="s">
        <v>83</v>
      </c>
      <c r="AG48" s="92" t="s">
        <v>83</v>
      </c>
      <c r="AH48" s="92" t="s">
        <v>83</v>
      </c>
      <c r="AI48" s="92" t="s">
        <v>83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211</v>
      </c>
      <c r="B49" s="48" t="str">
        <f>B42</f>
        <v>Трубопровод газ+токси</v>
      </c>
      <c r="C49" s="166" t="s">
        <v>170</v>
      </c>
      <c r="D49" s="49" t="s">
        <v>172</v>
      </c>
      <c r="E49" s="154">
        <f>E46</f>
        <v>1E-4</v>
      </c>
      <c r="F49" s="155">
        <f>F42</f>
        <v>1</v>
      </c>
      <c r="G49" s="48">
        <v>0.93030000000000002</v>
      </c>
      <c r="H49" s="50">
        <f t="shared" si="46"/>
        <v>9.3030000000000009E-5</v>
      </c>
      <c r="I49" s="149">
        <f>0.15*I42</f>
        <v>0.95550000000000002</v>
      </c>
      <c r="J49" s="156">
        <f>J48</f>
        <v>9.5549999999999996E-2</v>
      </c>
      <c r="K49" s="162"/>
      <c r="L49" s="163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83</v>
      </c>
      <c r="Q49" s="92" t="s">
        <v>83</v>
      </c>
      <c r="R49" s="92" t="s">
        <v>83</v>
      </c>
      <c r="S49" s="92" t="s">
        <v>83</v>
      </c>
      <c r="T49" s="92" t="s">
        <v>83</v>
      </c>
      <c r="U49" s="92" t="s">
        <v>83</v>
      </c>
      <c r="V49" s="92" t="s">
        <v>83</v>
      </c>
      <c r="W49" s="92" t="s">
        <v>83</v>
      </c>
      <c r="X49" s="92" t="s">
        <v>83</v>
      </c>
      <c r="Y49" s="92" t="s">
        <v>83</v>
      </c>
      <c r="Z49" s="92" t="s">
        <v>83</v>
      </c>
      <c r="AA49" s="92" t="s">
        <v>83</v>
      </c>
      <c r="AB49" s="92" t="s">
        <v>83</v>
      </c>
      <c r="AC49" s="92">
        <v>34.9</v>
      </c>
      <c r="AD49" s="92">
        <v>65.8</v>
      </c>
      <c r="AE49" s="92" t="s">
        <v>83</v>
      </c>
      <c r="AF49" s="92" t="s">
        <v>83</v>
      </c>
      <c r="AG49" s="92" t="s">
        <v>83</v>
      </c>
      <c r="AH49" s="92" t="s">
        <v>83</v>
      </c>
      <c r="AI49" s="92" t="s">
        <v>83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55"/>
      <c r="E50" s="256"/>
      <c r="F50" s="257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02" customFormat="1" ht="15" thickBot="1" x14ac:dyDescent="0.35">
      <c r="A52" s="193" t="s">
        <v>18</v>
      </c>
      <c r="B52" s="194" t="s">
        <v>193</v>
      </c>
      <c r="C52" s="51" t="s">
        <v>196</v>
      </c>
      <c r="D52" s="195" t="s">
        <v>59</v>
      </c>
      <c r="E52" s="196">
        <v>3.4999999999999997E-5</v>
      </c>
      <c r="F52" s="194">
        <v>1</v>
      </c>
      <c r="G52" s="193">
        <v>0.05</v>
      </c>
      <c r="H52" s="197">
        <f t="shared" ref="H52:H57" si="53">E52*F52*G52</f>
        <v>1.75E-6</v>
      </c>
      <c r="I52" s="198">
        <v>12.36</v>
      </c>
      <c r="J52" s="199">
        <f>I52</f>
        <v>12.36</v>
      </c>
      <c r="K52" s="200" t="s">
        <v>175</v>
      </c>
      <c r="L52" s="201">
        <v>300</v>
      </c>
      <c r="M52" s="202" t="str">
        <f t="shared" ref="M52:N57" si="54">A52</f>
        <v>С1</v>
      </c>
      <c r="N52" s="202" t="str">
        <f t="shared" si="54"/>
        <v>А/ц ЛВЖ</v>
      </c>
      <c r="O52" s="202" t="str">
        <f t="shared" ref="O52:O57" si="55">D52</f>
        <v>Полное-пожар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 t="s">
        <v>83</v>
      </c>
      <c r="U52" s="202" t="s">
        <v>83</v>
      </c>
      <c r="V52" s="202" t="s">
        <v>83</v>
      </c>
      <c r="W52" s="202" t="s">
        <v>83</v>
      </c>
      <c r="X52" s="202" t="s">
        <v>83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2</v>
      </c>
      <c r="AL52" s="204">
        <v>0.75</v>
      </c>
      <c r="AM52" s="204">
        <v>2.7E-2</v>
      </c>
      <c r="AN52" s="204">
        <v>3</v>
      </c>
      <c r="AQ52" s="205">
        <f>AM52*I52+AL52</f>
        <v>1.08372</v>
      </c>
      <c r="AR52" s="205">
        <f t="shared" ref="AR52:AR57" si="56">0.1*AQ52</f>
        <v>0.10837200000000001</v>
      </c>
      <c r="AS52" s="206">
        <f t="shared" ref="AS52:AS57" si="57">AJ52*3+0.25*AK52</f>
        <v>3.5</v>
      </c>
      <c r="AT52" s="206">
        <f t="shared" ref="AT52:AT57" si="58">SUM(AQ52:AS52)/4</f>
        <v>1.1730229999999999</v>
      </c>
      <c r="AU52" s="205">
        <f>10068.2*J52*POWER(10,-6)</f>
        <v>0.124442952</v>
      </c>
      <c r="AV52" s="206">
        <f t="shared" ref="AV52:AV57" si="59">AU52+AT52+AS52+AR52+AQ52</f>
        <v>5.9895579520000002</v>
      </c>
      <c r="AW52" s="207">
        <f t="shared" ref="AW52:AW57" si="60">AJ52*H52</f>
        <v>1.75E-6</v>
      </c>
      <c r="AX52" s="207">
        <f t="shared" ref="AX52:AX57" si="61">H52*AK52</f>
        <v>3.4999999999999999E-6</v>
      </c>
      <c r="AY52" s="207">
        <f t="shared" ref="AY52:AY57" si="62">H52*AV52</f>
        <v>1.0481726416000001E-5</v>
      </c>
    </row>
    <row r="53" spans="1:51" s="202" customFormat="1" ht="15" thickBot="1" x14ac:dyDescent="0.35">
      <c r="A53" s="193" t="s">
        <v>19</v>
      </c>
      <c r="B53" s="193" t="str">
        <f>B52</f>
        <v>А/ц ЛВЖ</v>
      </c>
      <c r="C53" s="51" t="s">
        <v>197</v>
      </c>
      <c r="D53" s="195" t="s">
        <v>62</v>
      </c>
      <c r="E53" s="208">
        <f>E52</f>
        <v>3.4999999999999997E-5</v>
      </c>
      <c r="F53" s="209">
        <f>F52</f>
        <v>1</v>
      </c>
      <c r="G53" s="193">
        <v>4.7500000000000001E-2</v>
      </c>
      <c r="H53" s="197">
        <f t="shared" si="53"/>
        <v>1.6625E-6</v>
      </c>
      <c r="I53" s="210">
        <f>I52</f>
        <v>12.36</v>
      </c>
      <c r="J53" s="211">
        <v>0.625</v>
      </c>
      <c r="K53" s="200" t="s">
        <v>176</v>
      </c>
      <c r="L53" s="201">
        <v>0</v>
      </c>
      <c r="M53" s="202" t="str">
        <f t="shared" si="54"/>
        <v>С2</v>
      </c>
      <c r="N53" s="202" t="str">
        <f t="shared" si="54"/>
        <v>А/ц ЛВЖ</v>
      </c>
      <c r="O53" s="202" t="str">
        <f t="shared" si="55"/>
        <v>Полное-взрыв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3">
        <v>2</v>
      </c>
      <c r="AK53" s="203">
        <v>2</v>
      </c>
      <c r="AL53" s="202">
        <f>AL52</f>
        <v>0.75</v>
      </c>
      <c r="AM53" s="202">
        <f>AM52</f>
        <v>2.7E-2</v>
      </c>
      <c r="AN53" s="202">
        <f>AN52</f>
        <v>3</v>
      </c>
      <c r="AQ53" s="205">
        <f>AM53*I53+AL53</f>
        <v>1.08372</v>
      </c>
      <c r="AR53" s="205">
        <f t="shared" si="56"/>
        <v>0.10837200000000001</v>
      </c>
      <c r="AS53" s="206">
        <f t="shared" si="57"/>
        <v>6.5</v>
      </c>
      <c r="AT53" s="206">
        <f t="shared" si="58"/>
        <v>1.9230229999999999</v>
      </c>
      <c r="AU53" s="205">
        <f>10068.2*J53*POWER(10,-6)*10</f>
        <v>6.2926249999999989E-2</v>
      </c>
      <c r="AV53" s="206">
        <f t="shared" si="59"/>
        <v>9.6780412499999997</v>
      </c>
      <c r="AW53" s="207">
        <f t="shared" si="60"/>
        <v>3.3249999999999999E-6</v>
      </c>
      <c r="AX53" s="207">
        <f t="shared" si="61"/>
        <v>3.3249999999999999E-6</v>
      </c>
      <c r="AY53" s="207">
        <f t="shared" si="62"/>
        <v>1.6089743578124998E-5</v>
      </c>
    </row>
    <row r="54" spans="1:51" s="202" customFormat="1" x14ac:dyDescent="0.3">
      <c r="A54" s="193" t="s">
        <v>20</v>
      </c>
      <c r="B54" s="193" t="str">
        <f>B52</f>
        <v>А/ц ЛВЖ</v>
      </c>
      <c r="C54" s="51" t="s">
        <v>198</v>
      </c>
      <c r="D54" s="195" t="s">
        <v>60</v>
      </c>
      <c r="E54" s="208">
        <f>E52</f>
        <v>3.4999999999999997E-5</v>
      </c>
      <c r="F54" s="209">
        <f>F52</f>
        <v>1</v>
      </c>
      <c r="G54" s="193">
        <v>0.90249999999999997</v>
      </c>
      <c r="H54" s="197">
        <f t="shared" si="53"/>
        <v>3.1587499999999995E-5</v>
      </c>
      <c r="I54" s="210">
        <f>I52</f>
        <v>12.36</v>
      </c>
      <c r="J54" s="212">
        <v>0</v>
      </c>
      <c r="K54" s="200" t="s">
        <v>177</v>
      </c>
      <c r="L54" s="201">
        <v>0</v>
      </c>
      <c r="M54" s="202" t="str">
        <f t="shared" si="54"/>
        <v>С3</v>
      </c>
      <c r="N54" s="202" t="str">
        <f t="shared" si="54"/>
        <v>А/ц ЛВЖ</v>
      </c>
      <c r="O54" s="202" t="str">
        <f t="shared" si="55"/>
        <v>Полное-ликвидация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 t="s">
        <v>83</v>
      </c>
      <c r="Z54" s="202" t="s">
        <v>83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0</v>
      </c>
      <c r="AL54" s="202">
        <f>AL52</f>
        <v>0.75</v>
      </c>
      <c r="AM54" s="202">
        <f>AM52</f>
        <v>2.7E-2</v>
      </c>
      <c r="AN54" s="202">
        <f>AN52</f>
        <v>3</v>
      </c>
      <c r="AQ54" s="205">
        <f>AM54*I54*0.1+AL54</f>
        <v>0.78337199999999996</v>
      </c>
      <c r="AR54" s="205">
        <f t="shared" si="56"/>
        <v>7.8337199999999996E-2</v>
      </c>
      <c r="AS54" s="206">
        <f t="shared" si="57"/>
        <v>0</v>
      </c>
      <c r="AT54" s="206">
        <f t="shared" si="58"/>
        <v>0.21542729999999999</v>
      </c>
      <c r="AU54" s="205">
        <f>1333*J53*POWER(10,-6)</f>
        <v>8.3312499999999999E-4</v>
      </c>
      <c r="AV54" s="206">
        <f t="shared" si="59"/>
        <v>1.0779696249999999</v>
      </c>
      <c r="AW54" s="207">
        <f t="shared" si="60"/>
        <v>0</v>
      </c>
      <c r="AX54" s="207">
        <f t="shared" si="61"/>
        <v>0</v>
      </c>
      <c r="AY54" s="207">
        <f t="shared" si="62"/>
        <v>3.4050365529687493E-5</v>
      </c>
    </row>
    <row r="55" spans="1:51" s="202" customFormat="1" x14ac:dyDescent="0.3">
      <c r="A55" s="193" t="s">
        <v>21</v>
      </c>
      <c r="B55" s="193" t="str">
        <f>B52</f>
        <v>А/ц ЛВЖ</v>
      </c>
      <c r="C55" s="51" t="s">
        <v>199</v>
      </c>
      <c r="D55" s="195" t="s">
        <v>84</v>
      </c>
      <c r="E55" s="196">
        <v>2.2000000000000001E-4</v>
      </c>
      <c r="F55" s="209">
        <f>F52</f>
        <v>1</v>
      </c>
      <c r="G55" s="193">
        <v>0.05</v>
      </c>
      <c r="H55" s="197">
        <f t="shared" si="53"/>
        <v>1.1000000000000001E-5</v>
      </c>
      <c r="I55" s="210">
        <f>0.15*I52</f>
        <v>1.8539999999999999</v>
      </c>
      <c r="J55" s="199">
        <f>I55</f>
        <v>1.8539999999999999</v>
      </c>
      <c r="K55" s="213" t="s">
        <v>179</v>
      </c>
      <c r="L55" s="214">
        <v>45390</v>
      </c>
      <c r="M55" s="202" t="str">
        <f t="shared" si="54"/>
        <v>С4</v>
      </c>
      <c r="N55" s="202" t="str">
        <f t="shared" si="54"/>
        <v>А/ц ЛВЖ</v>
      </c>
      <c r="O55" s="202" t="str">
        <f t="shared" si="55"/>
        <v>Частичное-пожар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2</v>
      </c>
      <c r="AL55" s="202">
        <f>0.1*$AL$2</f>
        <v>7.5000000000000011E-2</v>
      </c>
      <c r="AM55" s="202">
        <f>AM52</f>
        <v>2.7E-2</v>
      </c>
      <c r="AN55" s="202">
        <f>ROUNDUP(AN52/3,0)</f>
        <v>1</v>
      </c>
      <c r="AQ55" s="205">
        <f>AM55*I55+AL55</f>
        <v>0.125058</v>
      </c>
      <c r="AR55" s="205">
        <f t="shared" si="56"/>
        <v>1.2505800000000001E-2</v>
      </c>
      <c r="AS55" s="206">
        <f t="shared" si="57"/>
        <v>0.5</v>
      </c>
      <c r="AT55" s="206">
        <f t="shared" si="58"/>
        <v>0.15939095</v>
      </c>
      <c r="AU55" s="205">
        <f>10068.2*J55*POWER(10,-6)</f>
        <v>1.8666442799999999E-2</v>
      </c>
      <c r="AV55" s="206">
        <f t="shared" si="59"/>
        <v>0.81562119280000001</v>
      </c>
      <c r="AW55" s="207">
        <f t="shared" si="60"/>
        <v>0</v>
      </c>
      <c r="AX55" s="207">
        <f t="shared" si="61"/>
        <v>2.2000000000000003E-5</v>
      </c>
      <c r="AY55" s="207">
        <f t="shared" si="62"/>
        <v>8.9718331208000015E-6</v>
      </c>
    </row>
    <row r="56" spans="1:51" s="202" customFormat="1" x14ac:dyDescent="0.3">
      <c r="A56" s="193" t="s">
        <v>22</v>
      </c>
      <c r="B56" s="193" t="str">
        <f>B52</f>
        <v>А/ц ЛВЖ</v>
      </c>
      <c r="C56" s="51" t="s">
        <v>200</v>
      </c>
      <c r="D56" s="195" t="s">
        <v>165</v>
      </c>
      <c r="E56" s="208">
        <f>E55</f>
        <v>2.2000000000000001E-4</v>
      </c>
      <c r="F56" s="209">
        <f>F52</f>
        <v>1</v>
      </c>
      <c r="G56" s="193">
        <v>4.7500000000000001E-2</v>
      </c>
      <c r="H56" s="197">
        <f t="shared" si="53"/>
        <v>1.045E-5</v>
      </c>
      <c r="I56" s="210">
        <f>0.15*I52</f>
        <v>1.8539999999999999</v>
      </c>
      <c r="J56" s="199">
        <f>0.15*J53</f>
        <v>9.375E-2</v>
      </c>
      <c r="K56" s="213" t="s">
        <v>180</v>
      </c>
      <c r="L56" s="214">
        <v>3</v>
      </c>
      <c r="M56" s="202" t="str">
        <f t="shared" si="54"/>
        <v>С5</v>
      </c>
      <c r="N56" s="202" t="str">
        <f t="shared" si="54"/>
        <v>А/ц ЛВЖ</v>
      </c>
      <c r="O56" s="202" t="str">
        <f t="shared" si="55"/>
        <v>Частичное-пожар-вспышка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 t="s">
        <v>83</v>
      </c>
      <c r="Z56" s="202" t="s">
        <v>83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7.5000000000000011E-2</v>
      </c>
      <c r="AM56" s="202">
        <f>AM52</f>
        <v>2.7E-2</v>
      </c>
      <c r="AN56" s="202">
        <f>ROUNDUP(AN52/3,0)</f>
        <v>1</v>
      </c>
      <c r="AQ56" s="205">
        <f>AM56*I56+AL56</f>
        <v>0.125058</v>
      </c>
      <c r="AR56" s="205">
        <f t="shared" si="56"/>
        <v>1.2505800000000001E-2</v>
      </c>
      <c r="AS56" s="206">
        <f t="shared" si="57"/>
        <v>0.25</v>
      </c>
      <c r="AT56" s="206">
        <f t="shared" si="58"/>
        <v>9.6890950000000003E-2</v>
      </c>
      <c r="AU56" s="205">
        <f>10068.2*J56*POWER(10,-6)*10</f>
        <v>9.4389375000000011E-3</v>
      </c>
      <c r="AV56" s="206">
        <f t="shared" si="59"/>
        <v>0.49389368750000001</v>
      </c>
      <c r="AW56" s="207">
        <f t="shared" si="60"/>
        <v>0</v>
      </c>
      <c r="AX56" s="207">
        <f t="shared" si="61"/>
        <v>1.045E-5</v>
      </c>
      <c r="AY56" s="207">
        <f t="shared" si="62"/>
        <v>5.1611890343749998E-6</v>
      </c>
    </row>
    <row r="57" spans="1:51" s="202" customFormat="1" ht="15" thickBot="1" x14ac:dyDescent="0.35">
      <c r="A57" s="193" t="s">
        <v>23</v>
      </c>
      <c r="B57" s="193" t="str">
        <f>B52</f>
        <v>А/ц ЛВЖ</v>
      </c>
      <c r="C57" s="51" t="s">
        <v>201</v>
      </c>
      <c r="D57" s="195" t="s">
        <v>61</v>
      </c>
      <c r="E57" s="208">
        <f>E55</f>
        <v>2.2000000000000001E-4</v>
      </c>
      <c r="F57" s="209">
        <f>F52</f>
        <v>1</v>
      </c>
      <c r="G57" s="193">
        <v>0.90249999999999997</v>
      </c>
      <c r="H57" s="197">
        <f t="shared" si="53"/>
        <v>1.9855E-4</v>
      </c>
      <c r="I57" s="210">
        <f>0.15*I52</f>
        <v>1.8539999999999999</v>
      </c>
      <c r="J57" s="212">
        <v>0</v>
      </c>
      <c r="K57" s="215" t="s">
        <v>191</v>
      </c>
      <c r="L57" s="216">
        <v>6</v>
      </c>
      <c r="M57" s="202" t="str">
        <f t="shared" si="54"/>
        <v>С6</v>
      </c>
      <c r="N57" s="202" t="str">
        <f t="shared" si="54"/>
        <v>А/ц ЛВЖ</v>
      </c>
      <c r="O57" s="202" t="str">
        <f t="shared" si="55"/>
        <v>Частичное-ликвидация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 t="s">
        <v>83</v>
      </c>
      <c r="AB57" s="202" t="s">
        <v>83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0</v>
      </c>
      <c r="AL57" s="202">
        <f>0.1*$AL$2</f>
        <v>7.5000000000000011E-2</v>
      </c>
      <c r="AM57" s="202">
        <f>AM52</f>
        <v>2.7E-2</v>
      </c>
      <c r="AN57" s="202">
        <f>ROUNDUP(AN52/3,0)</f>
        <v>1</v>
      </c>
      <c r="AQ57" s="205">
        <f>AM57*I57*0.1+AL57</f>
        <v>8.0005800000000016E-2</v>
      </c>
      <c r="AR57" s="205">
        <f t="shared" si="56"/>
        <v>8.0005800000000019E-3</v>
      </c>
      <c r="AS57" s="206">
        <f t="shared" si="57"/>
        <v>0</v>
      </c>
      <c r="AT57" s="206">
        <f t="shared" si="58"/>
        <v>2.2001595000000006E-2</v>
      </c>
      <c r="AU57" s="205">
        <f>1333*J56*POWER(10,-6)</f>
        <v>1.2496875E-4</v>
      </c>
      <c r="AV57" s="206">
        <f t="shared" si="59"/>
        <v>0.11013294375000002</v>
      </c>
      <c r="AW57" s="207">
        <f t="shared" si="60"/>
        <v>0</v>
      </c>
      <c r="AX57" s="207">
        <f t="shared" si="61"/>
        <v>0</v>
      </c>
      <c r="AY57" s="207">
        <f t="shared" si="62"/>
        <v>2.1866895981562503E-5</v>
      </c>
    </row>
    <row r="58" spans="1:51" s="202" customFormat="1" x14ac:dyDescent="0.3">
      <c r="A58" s="203" t="s">
        <v>83</v>
      </c>
      <c r="B58" s="203" t="s">
        <v>83</v>
      </c>
      <c r="C58" s="203" t="s">
        <v>83</v>
      </c>
      <c r="D58" s="203" t="s">
        <v>83</v>
      </c>
      <c r="E58" s="203" t="s">
        <v>83</v>
      </c>
      <c r="F58" s="203" t="s">
        <v>83</v>
      </c>
      <c r="G58" s="203" t="s">
        <v>83</v>
      </c>
      <c r="H58" s="203" t="s">
        <v>83</v>
      </c>
      <c r="I58" s="203" t="s">
        <v>83</v>
      </c>
      <c r="J58" s="203" t="s">
        <v>83</v>
      </c>
      <c r="K58" s="203" t="s">
        <v>83</v>
      </c>
      <c r="L58" s="203" t="s">
        <v>83</v>
      </c>
      <c r="M58" s="203" t="s">
        <v>83</v>
      </c>
      <c r="N58" s="203" t="s">
        <v>83</v>
      </c>
      <c r="O58" s="203" t="s">
        <v>83</v>
      </c>
      <c r="P58" s="203" t="s">
        <v>83</v>
      </c>
      <c r="Q58" s="203" t="s">
        <v>83</v>
      </c>
      <c r="R58" s="203" t="s">
        <v>83</v>
      </c>
      <c r="S58" s="203" t="s">
        <v>83</v>
      </c>
      <c r="T58" s="203" t="s">
        <v>83</v>
      </c>
      <c r="U58" s="203" t="s">
        <v>83</v>
      </c>
      <c r="V58" s="203" t="s">
        <v>83</v>
      </c>
      <c r="W58" s="203" t="s">
        <v>83</v>
      </c>
      <c r="X58" s="203" t="s">
        <v>83</v>
      </c>
      <c r="Y58" s="203" t="s">
        <v>83</v>
      </c>
      <c r="Z58" s="203" t="s">
        <v>83</v>
      </c>
      <c r="AA58" s="203" t="s">
        <v>83</v>
      </c>
      <c r="AB58" s="203" t="s">
        <v>83</v>
      </c>
      <c r="AC58" s="203" t="s">
        <v>83</v>
      </c>
      <c r="AD58" s="203" t="s">
        <v>83</v>
      </c>
      <c r="AE58" s="203" t="s">
        <v>83</v>
      </c>
      <c r="AF58" s="203" t="s">
        <v>83</v>
      </c>
      <c r="AG58" s="203" t="s">
        <v>83</v>
      </c>
      <c r="AH58" s="203" t="s">
        <v>83</v>
      </c>
      <c r="AI58" s="203" t="s">
        <v>83</v>
      </c>
      <c r="AJ58" s="203" t="s">
        <v>83</v>
      </c>
      <c r="AK58" s="203" t="s">
        <v>83</v>
      </c>
      <c r="AL58" s="203" t="s">
        <v>83</v>
      </c>
      <c r="AM58" s="203" t="s">
        <v>83</v>
      </c>
      <c r="AN58" s="203" t="s">
        <v>83</v>
      </c>
      <c r="AO58" s="203" t="s">
        <v>83</v>
      </c>
      <c r="AP58" s="203" t="s">
        <v>83</v>
      </c>
      <c r="AQ58" s="203" t="s">
        <v>83</v>
      </c>
      <c r="AR58" s="203" t="s">
        <v>83</v>
      </c>
      <c r="AS58" s="203" t="s">
        <v>83</v>
      </c>
      <c r="AT58" s="203" t="s">
        <v>83</v>
      </c>
      <c r="AU58" s="203" t="s">
        <v>83</v>
      </c>
      <c r="AV58" s="203" t="s">
        <v>83</v>
      </c>
      <c r="AW58" s="203" t="s">
        <v>83</v>
      </c>
      <c r="AX58" s="203" t="s">
        <v>83</v>
      </c>
      <c r="AY58" s="203" t="s">
        <v>83</v>
      </c>
    </row>
    <row r="59" spans="1:51" s="202" customFormat="1" x14ac:dyDescent="0.3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3"/>
      <c r="AX59" s="203"/>
      <c r="AY59" s="203"/>
    </row>
    <row r="60" spans="1:51" s="202" customFormat="1" x14ac:dyDescent="0.3">
      <c r="A60" s="203" t="s">
        <v>83</v>
      </c>
      <c r="B60" s="203" t="s">
        <v>83</v>
      </c>
      <c r="C60" s="203" t="s">
        <v>83</v>
      </c>
      <c r="D60" s="203" t="s">
        <v>83</v>
      </c>
      <c r="E60" s="203" t="s">
        <v>83</v>
      </c>
      <c r="F60" s="203" t="s">
        <v>83</v>
      </c>
      <c r="G60" s="203" t="s">
        <v>83</v>
      </c>
      <c r="H60" s="203" t="s">
        <v>83</v>
      </c>
      <c r="I60" s="203" t="s">
        <v>83</v>
      </c>
      <c r="J60" s="203" t="s">
        <v>83</v>
      </c>
      <c r="K60" s="203" t="s">
        <v>83</v>
      </c>
      <c r="L60" s="203" t="s">
        <v>83</v>
      </c>
      <c r="M60" s="203" t="s">
        <v>83</v>
      </c>
      <c r="N60" s="203" t="s">
        <v>83</v>
      </c>
      <c r="O60" s="203" t="s">
        <v>83</v>
      </c>
      <c r="P60" s="203" t="s">
        <v>83</v>
      </c>
      <c r="Q60" s="203" t="s">
        <v>83</v>
      </c>
      <c r="R60" s="203" t="s">
        <v>83</v>
      </c>
      <c r="S60" s="203" t="s">
        <v>83</v>
      </c>
      <c r="T60" s="203" t="s">
        <v>83</v>
      </c>
      <c r="U60" s="203" t="s">
        <v>83</v>
      </c>
      <c r="V60" s="203" t="s">
        <v>83</v>
      </c>
      <c r="W60" s="203" t="s">
        <v>83</v>
      </c>
      <c r="X60" s="203" t="s">
        <v>83</v>
      </c>
      <c r="Y60" s="203" t="s">
        <v>83</v>
      </c>
      <c r="Z60" s="203" t="s">
        <v>83</v>
      </c>
      <c r="AA60" s="203" t="s">
        <v>83</v>
      </c>
      <c r="AB60" s="203" t="s">
        <v>83</v>
      </c>
      <c r="AC60" s="203" t="s">
        <v>83</v>
      </c>
      <c r="AD60" s="203" t="s">
        <v>83</v>
      </c>
      <c r="AE60" s="203" t="s">
        <v>83</v>
      </c>
      <c r="AF60" s="203" t="s">
        <v>83</v>
      </c>
      <c r="AG60" s="203" t="s">
        <v>83</v>
      </c>
      <c r="AH60" s="203" t="s">
        <v>83</v>
      </c>
      <c r="AI60" s="203" t="s">
        <v>83</v>
      </c>
      <c r="AJ60" s="203" t="s">
        <v>83</v>
      </c>
      <c r="AK60" s="203" t="s">
        <v>83</v>
      </c>
      <c r="AL60" s="203" t="s">
        <v>83</v>
      </c>
      <c r="AM60" s="203" t="s">
        <v>83</v>
      </c>
      <c r="AN60" s="203" t="s">
        <v>83</v>
      </c>
      <c r="AO60" s="203" t="s">
        <v>83</v>
      </c>
      <c r="AP60" s="203" t="s">
        <v>83</v>
      </c>
      <c r="AQ60" s="203" t="s">
        <v>83</v>
      </c>
      <c r="AR60" s="203" t="s">
        <v>83</v>
      </c>
      <c r="AS60" s="203" t="s">
        <v>83</v>
      </c>
      <c r="AT60" s="203" t="s">
        <v>83</v>
      </c>
      <c r="AU60" s="203" t="s">
        <v>83</v>
      </c>
      <c r="AV60" s="203" t="s">
        <v>83</v>
      </c>
      <c r="AW60" s="203" t="s">
        <v>83</v>
      </c>
      <c r="AX60" s="203" t="s">
        <v>83</v>
      </c>
      <c r="AY60" s="203" t="s">
        <v>83</v>
      </c>
    </row>
    <row r="61" spans="1:51" ht="15" thickBot="1" x14ac:dyDescent="0.35">
      <c r="E61" s="56"/>
      <c r="F61" s="56"/>
    </row>
    <row r="62" spans="1:51" s="202" customFormat="1" ht="15" thickBot="1" x14ac:dyDescent="0.35">
      <c r="A62" s="193" t="s">
        <v>18</v>
      </c>
      <c r="B62" s="194" t="s">
        <v>194</v>
      </c>
      <c r="C62" s="51" t="s">
        <v>196</v>
      </c>
      <c r="D62" s="195" t="s">
        <v>59</v>
      </c>
      <c r="E62" s="196">
        <v>3.4999999999999997E-5</v>
      </c>
      <c r="F62" s="194">
        <v>1</v>
      </c>
      <c r="G62" s="193">
        <v>0.05</v>
      </c>
      <c r="H62" s="197">
        <f t="shared" ref="H62:H67" si="63">E62*F62*G62</f>
        <v>1.75E-6</v>
      </c>
      <c r="I62" s="198">
        <v>12.36</v>
      </c>
      <c r="J62" s="210">
        <f>I62</f>
        <v>12.36</v>
      </c>
      <c r="K62" s="200" t="s">
        <v>175</v>
      </c>
      <c r="L62" s="201">
        <v>300</v>
      </c>
      <c r="M62" s="202" t="str">
        <f t="shared" ref="M62:N67" si="64">A62</f>
        <v>С1</v>
      </c>
      <c r="N62" s="202" t="str">
        <f t="shared" si="64"/>
        <v>А/ц ЛВЖ+токси</v>
      </c>
      <c r="O62" s="202" t="str">
        <f t="shared" ref="O62:O67" si="65">D62</f>
        <v>Полное-пожар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 t="s">
        <v>83</v>
      </c>
      <c r="U62" s="202" t="s">
        <v>83</v>
      </c>
      <c r="V62" s="202" t="s">
        <v>83</v>
      </c>
      <c r="W62" s="202" t="s">
        <v>83</v>
      </c>
      <c r="X62" s="202" t="s">
        <v>83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2</v>
      </c>
      <c r="AL62" s="204">
        <v>0.75</v>
      </c>
      <c r="AM62" s="204">
        <v>2.7E-2</v>
      </c>
      <c r="AN62" s="204">
        <v>3</v>
      </c>
      <c r="AQ62" s="205">
        <f>AM62*I62+AL62</f>
        <v>1.08372</v>
      </c>
      <c r="AR62" s="205">
        <f t="shared" ref="AR62:AR67" si="66">0.1*AQ62</f>
        <v>0.10837200000000001</v>
      </c>
      <c r="AS62" s="206">
        <f t="shared" ref="AS62:AS67" si="67">AJ62*3+0.25*AK62</f>
        <v>3.5</v>
      </c>
      <c r="AT62" s="206">
        <f t="shared" ref="AT62:AT67" si="68">SUM(AQ62:AS62)/4</f>
        <v>1.1730229999999999</v>
      </c>
      <c r="AU62" s="205">
        <f>10068.2*J62*POWER(10,-6)</f>
        <v>0.124442952</v>
      </c>
      <c r="AV62" s="206">
        <f t="shared" ref="AV62:AV67" si="69">AU62+AT62+AS62+AR62+AQ62</f>
        <v>5.9895579520000002</v>
      </c>
      <c r="AW62" s="207">
        <f t="shared" ref="AW62:AW67" si="70">AJ62*H62</f>
        <v>1.75E-6</v>
      </c>
      <c r="AX62" s="207">
        <f t="shared" ref="AX62:AX67" si="71">H62*AK62</f>
        <v>3.4999999999999999E-6</v>
      </c>
      <c r="AY62" s="207">
        <f t="shared" ref="AY62:AY67" si="72">H62*AV62</f>
        <v>1.0481726416000001E-5</v>
      </c>
    </row>
    <row r="63" spans="1:51" s="202" customFormat="1" ht="15" thickBot="1" x14ac:dyDescent="0.35">
      <c r="A63" s="193" t="s">
        <v>19</v>
      </c>
      <c r="B63" s="193" t="str">
        <f>B62</f>
        <v>А/ц ЛВЖ+токси</v>
      </c>
      <c r="C63" s="51" t="s">
        <v>202</v>
      </c>
      <c r="D63" s="195" t="s">
        <v>62</v>
      </c>
      <c r="E63" s="208">
        <f>E62</f>
        <v>3.4999999999999997E-5</v>
      </c>
      <c r="F63" s="209">
        <f>F62</f>
        <v>1</v>
      </c>
      <c r="G63" s="193">
        <v>4.7500000000000001E-2</v>
      </c>
      <c r="H63" s="197">
        <f t="shared" si="63"/>
        <v>1.6625E-6</v>
      </c>
      <c r="I63" s="210">
        <f>I62</f>
        <v>12.36</v>
      </c>
      <c r="J63" s="194">
        <v>0.625</v>
      </c>
      <c r="K63" s="200" t="s">
        <v>176</v>
      </c>
      <c r="L63" s="201">
        <v>0</v>
      </c>
      <c r="M63" s="202" t="str">
        <f t="shared" si="64"/>
        <v>С2</v>
      </c>
      <c r="N63" s="202" t="str">
        <f t="shared" si="64"/>
        <v>А/ц ЛВЖ+токси</v>
      </c>
      <c r="O63" s="202" t="str">
        <f t="shared" si="65"/>
        <v>Полное-взрыв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3">
        <v>2</v>
      </c>
      <c r="AK63" s="203">
        <v>2</v>
      </c>
      <c r="AL63" s="202">
        <f>AL62</f>
        <v>0.75</v>
      </c>
      <c r="AM63" s="202">
        <f>AM62</f>
        <v>2.7E-2</v>
      </c>
      <c r="AN63" s="202">
        <f>AN62</f>
        <v>3</v>
      </c>
      <c r="AQ63" s="205">
        <f>AM63*I63+AL63</f>
        <v>1.08372</v>
      </c>
      <c r="AR63" s="205">
        <f t="shared" si="66"/>
        <v>0.10837200000000001</v>
      </c>
      <c r="AS63" s="206">
        <f t="shared" si="67"/>
        <v>6.5</v>
      </c>
      <c r="AT63" s="206">
        <f t="shared" si="68"/>
        <v>1.9230229999999999</v>
      </c>
      <c r="AU63" s="205">
        <f>10068.2*J63*POWER(10,-6)*10</f>
        <v>6.2926249999999989E-2</v>
      </c>
      <c r="AV63" s="206">
        <f t="shared" si="69"/>
        <v>9.6780412499999997</v>
      </c>
      <c r="AW63" s="207">
        <f t="shared" si="70"/>
        <v>3.3249999999999999E-6</v>
      </c>
      <c r="AX63" s="207">
        <f t="shared" si="71"/>
        <v>3.3249999999999999E-6</v>
      </c>
      <c r="AY63" s="207">
        <f t="shared" si="72"/>
        <v>1.6089743578124998E-5</v>
      </c>
    </row>
    <row r="64" spans="1:51" s="202" customFormat="1" x14ac:dyDescent="0.3">
      <c r="A64" s="193" t="s">
        <v>20</v>
      </c>
      <c r="B64" s="193" t="str">
        <f>B62</f>
        <v>А/ц ЛВЖ+токси</v>
      </c>
      <c r="C64" s="51" t="s">
        <v>203</v>
      </c>
      <c r="D64" s="195" t="s">
        <v>171</v>
      </c>
      <c r="E64" s="208">
        <f>E62</f>
        <v>3.4999999999999997E-5</v>
      </c>
      <c r="F64" s="209">
        <f>F62</f>
        <v>1</v>
      </c>
      <c r="G64" s="193">
        <v>0.90249999999999997</v>
      </c>
      <c r="H64" s="197">
        <f t="shared" si="63"/>
        <v>3.1587499999999995E-5</v>
      </c>
      <c r="I64" s="210">
        <f>I62</f>
        <v>12.36</v>
      </c>
      <c r="J64" s="193">
        <v>0</v>
      </c>
      <c r="K64" s="200" t="s">
        <v>177</v>
      </c>
      <c r="L64" s="201">
        <v>0</v>
      </c>
      <c r="M64" s="202" t="str">
        <f t="shared" si="64"/>
        <v>С3</v>
      </c>
      <c r="N64" s="202" t="str">
        <f t="shared" si="64"/>
        <v>А/ц ЛВЖ+токси</v>
      </c>
      <c r="O64" s="202" t="str">
        <f t="shared" si="65"/>
        <v>Полное-токси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 t="s">
        <v>83</v>
      </c>
      <c r="Z64" s="202" t="s">
        <v>83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AL62</f>
        <v>0.75</v>
      </c>
      <c r="AM64" s="202">
        <f>AM62</f>
        <v>2.7E-2</v>
      </c>
      <c r="AN64" s="202">
        <f>AN62</f>
        <v>3</v>
      </c>
      <c r="AQ64" s="205">
        <f>AM64*I64*0.1+AL64</f>
        <v>0.78337199999999996</v>
      </c>
      <c r="AR64" s="205">
        <f t="shared" si="66"/>
        <v>7.8337199999999996E-2</v>
      </c>
      <c r="AS64" s="206">
        <f t="shared" si="67"/>
        <v>0.25</v>
      </c>
      <c r="AT64" s="206">
        <f t="shared" si="68"/>
        <v>0.27792729999999999</v>
      </c>
      <c r="AU64" s="205">
        <f>1333*J63*POWER(10,-6)</f>
        <v>8.3312499999999999E-4</v>
      </c>
      <c r="AV64" s="206">
        <f t="shared" si="69"/>
        <v>1.3904696249999999</v>
      </c>
      <c r="AW64" s="207">
        <f t="shared" si="70"/>
        <v>0</v>
      </c>
      <c r="AX64" s="207">
        <f t="shared" si="71"/>
        <v>3.1587499999999995E-5</v>
      </c>
      <c r="AY64" s="207">
        <f t="shared" si="72"/>
        <v>4.3921459279687491E-5</v>
      </c>
    </row>
    <row r="65" spans="1:51" s="202" customFormat="1" x14ac:dyDescent="0.3">
      <c r="A65" s="193" t="s">
        <v>21</v>
      </c>
      <c r="B65" s="193" t="str">
        <f>B62</f>
        <v>А/ц ЛВЖ+токси</v>
      </c>
      <c r="C65" s="51" t="s">
        <v>199</v>
      </c>
      <c r="D65" s="195" t="s">
        <v>84</v>
      </c>
      <c r="E65" s="196">
        <v>2.2000000000000001E-4</v>
      </c>
      <c r="F65" s="209">
        <f>F62</f>
        <v>1</v>
      </c>
      <c r="G65" s="193">
        <v>0.05</v>
      </c>
      <c r="H65" s="197">
        <f t="shared" si="63"/>
        <v>1.1000000000000001E-5</v>
      </c>
      <c r="I65" s="210">
        <f>0.15*I62</f>
        <v>1.8539999999999999</v>
      </c>
      <c r="J65" s="210">
        <f>I65</f>
        <v>1.8539999999999999</v>
      </c>
      <c r="K65" s="213" t="s">
        <v>179</v>
      </c>
      <c r="L65" s="214">
        <v>45390</v>
      </c>
      <c r="M65" s="202" t="str">
        <f t="shared" si="64"/>
        <v>С4</v>
      </c>
      <c r="N65" s="202" t="str">
        <f t="shared" si="64"/>
        <v>А/ц ЛВЖ+токси</v>
      </c>
      <c r="O65" s="202" t="str">
        <f t="shared" si="65"/>
        <v>Частичное-пожар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2</v>
      </c>
      <c r="AL65" s="202">
        <f>0.1*$AL$2</f>
        <v>7.5000000000000011E-2</v>
      </c>
      <c r="AM65" s="202">
        <f>AM62</f>
        <v>2.7E-2</v>
      </c>
      <c r="AN65" s="202">
        <f>ROUNDUP(AN62/3,0)</f>
        <v>1</v>
      </c>
      <c r="AQ65" s="205">
        <f>AM65*I65+AL65</f>
        <v>0.125058</v>
      </c>
      <c r="AR65" s="205">
        <f t="shared" si="66"/>
        <v>1.2505800000000001E-2</v>
      </c>
      <c r="AS65" s="206">
        <f t="shared" si="67"/>
        <v>0.5</v>
      </c>
      <c r="AT65" s="206">
        <f t="shared" si="68"/>
        <v>0.15939095</v>
      </c>
      <c r="AU65" s="205">
        <f>10068.2*J65*POWER(10,-6)</f>
        <v>1.8666442799999999E-2</v>
      </c>
      <c r="AV65" s="206">
        <f t="shared" si="69"/>
        <v>0.81562119280000001</v>
      </c>
      <c r="AW65" s="207">
        <f t="shared" si="70"/>
        <v>0</v>
      </c>
      <c r="AX65" s="207">
        <f t="shared" si="71"/>
        <v>2.2000000000000003E-5</v>
      </c>
      <c r="AY65" s="207">
        <f t="shared" si="72"/>
        <v>8.9718331208000015E-6</v>
      </c>
    </row>
    <row r="66" spans="1:51" s="202" customFormat="1" x14ac:dyDescent="0.3">
      <c r="A66" s="193" t="s">
        <v>22</v>
      </c>
      <c r="B66" s="193" t="str">
        <f>B62</f>
        <v>А/ц ЛВЖ+токси</v>
      </c>
      <c r="C66" s="51" t="s">
        <v>200</v>
      </c>
      <c r="D66" s="195" t="s">
        <v>165</v>
      </c>
      <c r="E66" s="208">
        <f>E65</f>
        <v>2.2000000000000001E-4</v>
      </c>
      <c r="F66" s="209">
        <f>F62</f>
        <v>1</v>
      </c>
      <c r="G66" s="193">
        <v>4.7500000000000001E-2</v>
      </c>
      <c r="H66" s="197">
        <f t="shared" si="63"/>
        <v>1.045E-5</v>
      </c>
      <c r="I66" s="210">
        <f>0.15*I62</f>
        <v>1.8539999999999999</v>
      </c>
      <c r="J66" s="210">
        <f>0.15*J63</f>
        <v>9.375E-2</v>
      </c>
      <c r="K66" s="213" t="s">
        <v>180</v>
      </c>
      <c r="L66" s="214">
        <v>3</v>
      </c>
      <c r="M66" s="202" t="str">
        <f t="shared" si="64"/>
        <v>С5</v>
      </c>
      <c r="N66" s="202" t="str">
        <f t="shared" si="64"/>
        <v>А/ц ЛВЖ+токси</v>
      </c>
      <c r="O66" s="202" t="str">
        <f t="shared" si="65"/>
        <v>Частичное-пожар-вспышка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 t="s">
        <v>83</v>
      </c>
      <c r="Z66" s="202" t="s">
        <v>83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7.5000000000000011E-2</v>
      </c>
      <c r="AM66" s="202">
        <f>AM62</f>
        <v>2.7E-2</v>
      </c>
      <c r="AN66" s="202">
        <f>ROUNDUP(AN62/3,0)</f>
        <v>1</v>
      </c>
      <c r="AQ66" s="205">
        <f>AM66*I66+AL66</f>
        <v>0.125058</v>
      </c>
      <c r="AR66" s="205">
        <f t="shared" si="66"/>
        <v>1.2505800000000001E-2</v>
      </c>
      <c r="AS66" s="206">
        <f t="shared" si="67"/>
        <v>0.25</v>
      </c>
      <c r="AT66" s="206">
        <f t="shared" si="68"/>
        <v>9.6890950000000003E-2</v>
      </c>
      <c r="AU66" s="205">
        <f>10068.2*J66*POWER(10,-6)*10</f>
        <v>9.4389375000000011E-3</v>
      </c>
      <c r="AV66" s="206">
        <f t="shared" si="69"/>
        <v>0.49389368750000001</v>
      </c>
      <c r="AW66" s="207">
        <f t="shared" si="70"/>
        <v>0</v>
      </c>
      <c r="AX66" s="207">
        <f t="shared" si="71"/>
        <v>1.045E-5</v>
      </c>
      <c r="AY66" s="207">
        <f t="shared" si="72"/>
        <v>5.1611890343749998E-6</v>
      </c>
    </row>
    <row r="67" spans="1:51" s="202" customFormat="1" ht="15" thickBot="1" x14ac:dyDescent="0.35">
      <c r="A67" s="193" t="s">
        <v>23</v>
      </c>
      <c r="B67" s="193" t="str">
        <f>B62</f>
        <v>А/ц ЛВЖ+токси</v>
      </c>
      <c r="C67" s="51" t="s">
        <v>204</v>
      </c>
      <c r="D67" s="195" t="s">
        <v>172</v>
      </c>
      <c r="E67" s="208">
        <f>E65</f>
        <v>2.2000000000000001E-4</v>
      </c>
      <c r="F67" s="209">
        <f>F62</f>
        <v>1</v>
      </c>
      <c r="G67" s="193">
        <v>0.90249999999999997</v>
      </c>
      <c r="H67" s="197">
        <f t="shared" si="63"/>
        <v>1.9855E-4</v>
      </c>
      <c r="I67" s="210">
        <f>0.15*I62</f>
        <v>1.8539999999999999</v>
      </c>
      <c r="J67" s="193">
        <v>0</v>
      </c>
      <c r="K67" s="215" t="s">
        <v>191</v>
      </c>
      <c r="L67" s="216">
        <v>7</v>
      </c>
      <c r="M67" s="202" t="str">
        <f t="shared" si="64"/>
        <v>С6</v>
      </c>
      <c r="N67" s="202" t="str">
        <f t="shared" si="64"/>
        <v>А/ц ЛВЖ+токси</v>
      </c>
      <c r="O67" s="202" t="str">
        <f t="shared" si="65"/>
        <v>Частичное-токси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 t="s">
        <v>83</v>
      </c>
      <c r="AB67" s="202" t="s">
        <v>83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7.5000000000000011E-2</v>
      </c>
      <c r="AM67" s="202">
        <f>AM62</f>
        <v>2.7E-2</v>
      </c>
      <c r="AN67" s="202">
        <f>ROUNDUP(AN62/3,0)</f>
        <v>1</v>
      </c>
      <c r="AQ67" s="205">
        <f>AM67*I67*0.1+AL67</f>
        <v>8.0005800000000016E-2</v>
      </c>
      <c r="AR67" s="205">
        <f t="shared" si="66"/>
        <v>8.0005800000000019E-3</v>
      </c>
      <c r="AS67" s="206">
        <f t="shared" si="67"/>
        <v>0.25</v>
      </c>
      <c r="AT67" s="206">
        <f t="shared" si="68"/>
        <v>8.4501595000000013E-2</v>
      </c>
      <c r="AU67" s="205">
        <f>1333*J66*POWER(10,-6)</f>
        <v>1.2496875E-4</v>
      </c>
      <c r="AV67" s="206">
        <f t="shared" si="69"/>
        <v>0.42263294374999999</v>
      </c>
      <c r="AW67" s="207">
        <f t="shared" si="70"/>
        <v>0</v>
      </c>
      <c r="AX67" s="207">
        <f t="shared" si="71"/>
        <v>1.9855E-4</v>
      </c>
      <c r="AY67" s="207">
        <f t="shared" si="72"/>
        <v>8.3913770981562495E-5</v>
      </c>
    </row>
    <row r="68" spans="1:51" s="202" customFormat="1" x14ac:dyDescent="0.3">
      <c r="A68" s="203"/>
      <c r="B68" s="203"/>
      <c r="D68" s="269"/>
      <c r="E68" s="270"/>
      <c r="F68" s="271"/>
      <c r="G68" s="203"/>
      <c r="H68" s="207"/>
      <c r="I68" s="206"/>
      <c r="J68" s="203"/>
      <c r="K68" s="203"/>
      <c r="L68" s="271"/>
      <c r="AQ68" s="205"/>
      <c r="AR68" s="205"/>
      <c r="AS68" s="206"/>
      <c r="AT68" s="206"/>
      <c r="AU68" s="205"/>
      <c r="AV68" s="206"/>
      <c r="AW68" s="207"/>
      <c r="AX68" s="207"/>
      <c r="AY68" s="207"/>
    </row>
    <row r="69" spans="1:51" s="202" customFormat="1" x14ac:dyDescent="0.3">
      <c r="A69" s="203"/>
      <c r="B69" s="203"/>
      <c r="D69" s="269"/>
      <c r="E69" s="270"/>
      <c r="F69" s="271"/>
      <c r="G69" s="203"/>
      <c r="H69" s="207"/>
      <c r="I69" s="206"/>
      <c r="J69" s="203"/>
      <c r="K69" s="203"/>
      <c r="L69" s="271"/>
      <c r="AQ69" s="205"/>
      <c r="AR69" s="205"/>
      <c r="AS69" s="206"/>
      <c r="AT69" s="206"/>
      <c r="AU69" s="205"/>
      <c r="AV69" s="206"/>
      <c r="AW69" s="207"/>
      <c r="AX69" s="207"/>
      <c r="AY69" s="207"/>
    </row>
    <row r="70" spans="1:51" s="202" customFormat="1" x14ac:dyDescent="0.3">
      <c r="A70" s="203"/>
      <c r="B70" s="203"/>
      <c r="D70" s="269"/>
      <c r="E70" s="270"/>
      <c r="F70" s="271"/>
      <c r="G70" s="203"/>
      <c r="H70" s="207"/>
      <c r="I70" s="206"/>
      <c r="J70" s="203"/>
      <c r="K70" s="203"/>
      <c r="L70" s="271"/>
      <c r="AQ70" s="205"/>
      <c r="AR70" s="205"/>
      <c r="AS70" s="206"/>
      <c r="AT70" s="206"/>
      <c r="AU70" s="205"/>
      <c r="AV70" s="206"/>
      <c r="AW70" s="207"/>
      <c r="AX70" s="207"/>
      <c r="AY70" s="207"/>
    </row>
    <row r="71" spans="1:51" ht="15" thickBot="1" x14ac:dyDescent="0.35"/>
    <row r="72" spans="1:51" s="202" customFormat="1" ht="15" thickBot="1" x14ac:dyDescent="0.35">
      <c r="A72" s="193" t="s">
        <v>18</v>
      </c>
      <c r="B72" s="194" t="s">
        <v>195</v>
      </c>
      <c r="C72" s="51" t="s">
        <v>196</v>
      </c>
      <c r="D72" s="195" t="s">
        <v>59</v>
      </c>
      <c r="E72" s="196">
        <v>3.4999999999999997E-5</v>
      </c>
      <c r="F72" s="194">
        <v>1</v>
      </c>
      <c r="G72" s="193">
        <v>0.05</v>
      </c>
      <c r="H72" s="197">
        <f t="shared" ref="H72:H77" si="73">E72*F72*G72</f>
        <v>1.75E-6</v>
      </c>
      <c r="I72" s="198">
        <v>12.36</v>
      </c>
      <c r="J72" s="210">
        <f>I72</f>
        <v>12.36</v>
      </c>
      <c r="K72" s="200" t="s">
        <v>175</v>
      </c>
      <c r="L72" s="201">
        <v>300</v>
      </c>
      <c r="M72" s="202" t="str">
        <f t="shared" ref="M72:M77" si="74">A72</f>
        <v>С1</v>
      </c>
      <c r="N72" s="202" t="str">
        <f t="shared" ref="N72:N77" si="75">B72</f>
        <v>А/ц ГЖ</v>
      </c>
      <c r="O72" s="202" t="str">
        <f t="shared" ref="O72:O77" si="76">D72</f>
        <v>Полное-пожар</v>
      </c>
      <c r="P72" s="202">
        <v>17.100000000000001</v>
      </c>
      <c r="Q72" s="202">
        <v>23.5</v>
      </c>
      <c r="R72" s="202">
        <v>33.1</v>
      </c>
      <c r="S72" s="202">
        <v>61.2</v>
      </c>
      <c r="T72" s="202" t="s">
        <v>83</v>
      </c>
      <c r="U72" s="202" t="s">
        <v>83</v>
      </c>
      <c r="V72" s="202" t="s">
        <v>83</v>
      </c>
      <c r="W72" s="202" t="s">
        <v>83</v>
      </c>
      <c r="X72" s="202" t="s">
        <v>83</v>
      </c>
      <c r="Y72" s="202" t="s">
        <v>83</v>
      </c>
      <c r="Z72" s="202" t="s">
        <v>83</v>
      </c>
      <c r="AA72" s="202" t="s">
        <v>83</v>
      </c>
      <c r="AB72" s="202" t="s">
        <v>83</v>
      </c>
      <c r="AC72" s="202" t="s">
        <v>83</v>
      </c>
      <c r="AD72" s="202" t="s">
        <v>83</v>
      </c>
      <c r="AE72" s="202" t="s">
        <v>83</v>
      </c>
      <c r="AF72" s="202" t="s">
        <v>83</v>
      </c>
      <c r="AG72" s="202" t="s">
        <v>83</v>
      </c>
      <c r="AH72" s="202" t="s">
        <v>83</v>
      </c>
      <c r="AI72" s="202" t="s">
        <v>83</v>
      </c>
      <c r="AJ72" s="203">
        <v>1</v>
      </c>
      <c r="AK72" s="203">
        <v>2</v>
      </c>
      <c r="AL72" s="204">
        <v>0.75</v>
      </c>
      <c r="AM72" s="204">
        <v>2.7E-2</v>
      </c>
      <c r="AN72" s="204">
        <v>3</v>
      </c>
      <c r="AQ72" s="205">
        <f>AM72*I72+AL72</f>
        <v>1.08372</v>
      </c>
      <c r="AR72" s="205">
        <f t="shared" ref="AR72:AR77" si="77">0.1*AQ72</f>
        <v>0.10837200000000001</v>
      </c>
      <c r="AS72" s="206">
        <f t="shared" ref="AS72:AS77" si="78">AJ72*3+0.25*AK72</f>
        <v>3.5</v>
      </c>
      <c r="AT72" s="206">
        <f t="shared" ref="AT72:AT77" si="79">SUM(AQ72:AS72)/4</f>
        <v>1.1730229999999999</v>
      </c>
      <c r="AU72" s="205">
        <f>10068.2*J72*POWER(10,-6)</f>
        <v>0.124442952</v>
      </c>
      <c r="AV72" s="206">
        <f t="shared" ref="AV72:AV77" si="80">AU72+AT72+AS72+AR72+AQ72</f>
        <v>5.9895579520000002</v>
      </c>
      <c r="AW72" s="207">
        <f t="shared" ref="AW72:AW77" si="81">AJ72*H72</f>
        <v>1.75E-6</v>
      </c>
      <c r="AX72" s="207">
        <f t="shared" ref="AX72:AX77" si="82">H72*AK72</f>
        <v>3.4999999999999999E-6</v>
      </c>
      <c r="AY72" s="207">
        <f t="shared" ref="AY72:AY77" si="83">H72*AV72</f>
        <v>1.0481726416000001E-5</v>
      </c>
    </row>
    <row r="73" spans="1:51" s="202" customFormat="1" ht="15" thickBot="1" x14ac:dyDescent="0.35">
      <c r="A73" s="193" t="s">
        <v>19</v>
      </c>
      <c r="B73" s="193" t="str">
        <f>B72</f>
        <v>А/ц ГЖ</v>
      </c>
      <c r="C73" s="51" t="s">
        <v>205</v>
      </c>
      <c r="D73" s="195" t="s">
        <v>59</v>
      </c>
      <c r="E73" s="208">
        <f>E72</f>
        <v>3.4999999999999997E-5</v>
      </c>
      <c r="F73" s="209">
        <f>F72</f>
        <v>1</v>
      </c>
      <c r="G73" s="193">
        <v>4.7500000000000001E-2</v>
      </c>
      <c r="H73" s="197">
        <f t="shared" si="73"/>
        <v>1.6625E-6</v>
      </c>
      <c r="I73" s="210">
        <f>I72</f>
        <v>12.36</v>
      </c>
      <c r="J73" s="210">
        <f>I72</f>
        <v>12.36</v>
      </c>
      <c r="K73" s="200" t="s">
        <v>176</v>
      </c>
      <c r="L73" s="201">
        <v>0</v>
      </c>
      <c r="M73" s="202" t="str">
        <f t="shared" si="74"/>
        <v>С2</v>
      </c>
      <c r="N73" s="202" t="str">
        <f t="shared" si="75"/>
        <v>А/ц ГЖ</v>
      </c>
      <c r="O73" s="202" t="str">
        <f t="shared" si="76"/>
        <v>Полное-пожар</v>
      </c>
      <c r="P73" s="202">
        <v>17.100000000000001</v>
      </c>
      <c r="Q73" s="202">
        <v>23.5</v>
      </c>
      <c r="R73" s="202">
        <v>33.1</v>
      </c>
      <c r="S73" s="202">
        <v>61.2</v>
      </c>
      <c r="T73" s="202" t="s">
        <v>83</v>
      </c>
      <c r="U73" s="202" t="s">
        <v>83</v>
      </c>
      <c r="V73" s="202" t="s">
        <v>83</v>
      </c>
      <c r="W73" s="202" t="s">
        <v>83</v>
      </c>
      <c r="X73" s="202" t="s">
        <v>83</v>
      </c>
      <c r="Y73" s="202" t="s">
        <v>83</v>
      </c>
      <c r="Z73" s="202" t="s">
        <v>83</v>
      </c>
      <c r="AA73" s="202" t="s">
        <v>83</v>
      </c>
      <c r="AB73" s="202" t="s">
        <v>83</v>
      </c>
      <c r="AC73" s="202" t="s">
        <v>83</v>
      </c>
      <c r="AD73" s="202" t="s">
        <v>83</v>
      </c>
      <c r="AE73" s="202" t="s">
        <v>83</v>
      </c>
      <c r="AF73" s="202" t="s">
        <v>83</v>
      </c>
      <c r="AG73" s="202" t="s">
        <v>83</v>
      </c>
      <c r="AH73" s="202" t="s">
        <v>83</v>
      </c>
      <c r="AI73" s="202" t="s">
        <v>83</v>
      </c>
      <c r="AJ73" s="203">
        <v>2</v>
      </c>
      <c r="AK73" s="203">
        <v>2</v>
      </c>
      <c r="AL73" s="202">
        <f>AL72</f>
        <v>0.75</v>
      </c>
      <c r="AM73" s="202">
        <f>AM72</f>
        <v>2.7E-2</v>
      </c>
      <c r="AN73" s="202">
        <f>AN72</f>
        <v>3</v>
      </c>
      <c r="AQ73" s="205">
        <f>AM73*I73+AL73</f>
        <v>1.08372</v>
      </c>
      <c r="AR73" s="205">
        <f t="shared" si="77"/>
        <v>0.10837200000000001</v>
      </c>
      <c r="AS73" s="206">
        <f t="shared" si="78"/>
        <v>6.5</v>
      </c>
      <c r="AT73" s="206">
        <f t="shared" si="79"/>
        <v>1.9230229999999999</v>
      </c>
      <c r="AU73" s="205">
        <f>10068.2*J73*POWER(10,-6)</f>
        <v>0.124442952</v>
      </c>
      <c r="AV73" s="206">
        <f t="shared" si="80"/>
        <v>9.7395579519999984</v>
      </c>
      <c r="AW73" s="207">
        <f t="shared" si="81"/>
        <v>3.3249999999999999E-6</v>
      </c>
      <c r="AX73" s="207">
        <f t="shared" si="82"/>
        <v>3.3249999999999999E-6</v>
      </c>
      <c r="AY73" s="207">
        <f t="shared" si="83"/>
        <v>1.6192015095199996E-5</v>
      </c>
    </row>
    <row r="74" spans="1:51" s="202" customFormat="1" x14ac:dyDescent="0.3">
      <c r="A74" s="193" t="s">
        <v>20</v>
      </c>
      <c r="B74" s="193" t="str">
        <f>B72</f>
        <v>А/ц ГЖ</v>
      </c>
      <c r="C74" s="51" t="s">
        <v>198</v>
      </c>
      <c r="D74" s="195" t="s">
        <v>60</v>
      </c>
      <c r="E74" s="208">
        <f>E72</f>
        <v>3.4999999999999997E-5</v>
      </c>
      <c r="F74" s="209">
        <f>F72</f>
        <v>1</v>
      </c>
      <c r="G74" s="193">
        <v>0.90249999999999997</v>
      </c>
      <c r="H74" s="197">
        <f t="shared" si="73"/>
        <v>3.1587499999999995E-5</v>
      </c>
      <c r="I74" s="210">
        <f>I72</f>
        <v>12.36</v>
      </c>
      <c r="J74" s="193">
        <v>0</v>
      </c>
      <c r="K74" s="200" t="s">
        <v>177</v>
      </c>
      <c r="L74" s="201">
        <v>0</v>
      </c>
      <c r="M74" s="202" t="str">
        <f t="shared" si="74"/>
        <v>С3</v>
      </c>
      <c r="N74" s="202" t="str">
        <f t="shared" si="75"/>
        <v>А/ц ГЖ</v>
      </c>
      <c r="O74" s="202" t="str">
        <f t="shared" si="76"/>
        <v>Полное-ликвидация</v>
      </c>
      <c r="P74" s="202" t="s">
        <v>83</v>
      </c>
      <c r="Q74" s="202" t="s">
        <v>83</v>
      </c>
      <c r="R74" s="202" t="s">
        <v>83</v>
      </c>
      <c r="S74" s="202" t="s">
        <v>83</v>
      </c>
      <c r="T74" s="202" t="s">
        <v>83</v>
      </c>
      <c r="U74" s="202" t="s">
        <v>83</v>
      </c>
      <c r="V74" s="202" t="s">
        <v>83</v>
      </c>
      <c r="W74" s="202" t="s">
        <v>83</v>
      </c>
      <c r="X74" s="202" t="s">
        <v>83</v>
      </c>
      <c r="Y74" s="202" t="s">
        <v>83</v>
      </c>
      <c r="Z74" s="202" t="s">
        <v>83</v>
      </c>
      <c r="AA74" s="202" t="s">
        <v>83</v>
      </c>
      <c r="AB74" s="202" t="s">
        <v>83</v>
      </c>
      <c r="AC74" s="202" t="s">
        <v>83</v>
      </c>
      <c r="AD74" s="202" t="s">
        <v>83</v>
      </c>
      <c r="AE74" s="202" t="s">
        <v>83</v>
      </c>
      <c r="AF74" s="202" t="s">
        <v>83</v>
      </c>
      <c r="AG74" s="202" t="s">
        <v>83</v>
      </c>
      <c r="AH74" s="202" t="s">
        <v>83</v>
      </c>
      <c r="AI74" s="202" t="s">
        <v>83</v>
      </c>
      <c r="AJ74" s="202">
        <v>0</v>
      </c>
      <c r="AK74" s="202">
        <v>0</v>
      </c>
      <c r="AL74" s="202">
        <f>AL72</f>
        <v>0.75</v>
      </c>
      <c r="AM74" s="202">
        <f>AM72</f>
        <v>2.7E-2</v>
      </c>
      <c r="AN74" s="202">
        <f>AN72</f>
        <v>3</v>
      </c>
      <c r="AQ74" s="205">
        <f>AM74*I74*0.1+AL74</f>
        <v>0.78337199999999996</v>
      </c>
      <c r="AR74" s="205">
        <f t="shared" si="77"/>
        <v>7.8337199999999996E-2</v>
      </c>
      <c r="AS74" s="206">
        <f t="shared" si="78"/>
        <v>0</v>
      </c>
      <c r="AT74" s="206">
        <f t="shared" si="79"/>
        <v>0.21542729999999999</v>
      </c>
      <c r="AU74" s="205">
        <f>1333*J73*POWER(10,-6)</f>
        <v>1.6475880000000002E-2</v>
      </c>
      <c r="AV74" s="206">
        <f t="shared" si="80"/>
        <v>1.0936123799999999</v>
      </c>
      <c r="AW74" s="207">
        <f t="shared" si="81"/>
        <v>0</v>
      </c>
      <c r="AX74" s="207">
        <f t="shared" si="82"/>
        <v>0</v>
      </c>
      <c r="AY74" s="207">
        <f t="shared" si="83"/>
        <v>3.4544481053249996E-5</v>
      </c>
    </row>
    <row r="75" spans="1:51" s="202" customFormat="1" x14ac:dyDescent="0.3">
      <c r="A75" s="193" t="s">
        <v>21</v>
      </c>
      <c r="B75" s="193" t="str">
        <f>B72</f>
        <v>А/ц ГЖ</v>
      </c>
      <c r="C75" s="51" t="s">
        <v>199</v>
      </c>
      <c r="D75" s="195" t="s">
        <v>84</v>
      </c>
      <c r="E75" s="196">
        <v>2.2000000000000001E-4</v>
      </c>
      <c r="F75" s="209">
        <f>F72</f>
        <v>1</v>
      </c>
      <c r="G75" s="193">
        <v>0.05</v>
      </c>
      <c r="H75" s="197">
        <f t="shared" si="73"/>
        <v>1.1000000000000001E-5</v>
      </c>
      <c r="I75" s="210">
        <f>0.15*I72</f>
        <v>1.8539999999999999</v>
      </c>
      <c r="J75" s="210">
        <f>I75</f>
        <v>1.8539999999999999</v>
      </c>
      <c r="K75" s="213" t="s">
        <v>179</v>
      </c>
      <c r="L75" s="214">
        <v>45390</v>
      </c>
      <c r="M75" s="202" t="str">
        <f t="shared" si="74"/>
        <v>С4</v>
      </c>
      <c r="N75" s="202" t="str">
        <f t="shared" si="75"/>
        <v>А/ц ГЖ</v>
      </c>
      <c r="O75" s="202" t="str">
        <f t="shared" si="76"/>
        <v>Частичное-пожар</v>
      </c>
      <c r="P75" s="202">
        <v>12.8</v>
      </c>
      <c r="Q75" s="202">
        <v>16.399999999999999</v>
      </c>
      <c r="R75" s="202">
        <v>21.7</v>
      </c>
      <c r="S75" s="202">
        <v>37.299999999999997</v>
      </c>
      <c r="T75" s="202" t="s">
        <v>83</v>
      </c>
      <c r="U75" s="202" t="s">
        <v>83</v>
      </c>
      <c r="V75" s="202" t="s">
        <v>83</v>
      </c>
      <c r="W75" s="202" t="s">
        <v>83</v>
      </c>
      <c r="X75" s="202" t="s">
        <v>83</v>
      </c>
      <c r="Y75" s="202" t="s">
        <v>83</v>
      </c>
      <c r="Z75" s="202" t="s">
        <v>83</v>
      </c>
      <c r="AA75" s="202" t="s">
        <v>83</v>
      </c>
      <c r="AB75" s="202" t="s">
        <v>83</v>
      </c>
      <c r="AC75" s="202" t="s">
        <v>83</v>
      </c>
      <c r="AD75" s="202" t="s">
        <v>83</v>
      </c>
      <c r="AE75" s="202" t="s">
        <v>83</v>
      </c>
      <c r="AF75" s="202" t="s">
        <v>83</v>
      </c>
      <c r="AG75" s="202" t="s">
        <v>83</v>
      </c>
      <c r="AH75" s="202" t="s">
        <v>83</v>
      </c>
      <c r="AI75" s="202" t="s">
        <v>83</v>
      </c>
      <c r="AJ75" s="202">
        <v>0</v>
      </c>
      <c r="AK75" s="202">
        <v>2</v>
      </c>
      <c r="AL75" s="202">
        <f>0.1*$AL$2</f>
        <v>7.5000000000000011E-2</v>
      </c>
      <c r="AM75" s="202">
        <f>AM72</f>
        <v>2.7E-2</v>
      </c>
      <c r="AN75" s="202">
        <f>ROUNDUP(AN72/3,0)</f>
        <v>1</v>
      </c>
      <c r="AQ75" s="205">
        <f>AM75*I75+AL75</f>
        <v>0.125058</v>
      </c>
      <c r="AR75" s="205">
        <f t="shared" si="77"/>
        <v>1.2505800000000001E-2</v>
      </c>
      <c r="AS75" s="206">
        <f t="shared" si="78"/>
        <v>0.5</v>
      </c>
      <c r="AT75" s="206">
        <f t="shared" si="79"/>
        <v>0.15939095</v>
      </c>
      <c r="AU75" s="205">
        <f>10068.2*J75*POWER(10,-6)</f>
        <v>1.8666442799999999E-2</v>
      </c>
      <c r="AV75" s="206">
        <f t="shared" si="80"/>
        <v>0.81562119280000001</v>
      </c>
      <c r="AW75" s="207">
        <f t="shared" si="81"/>
        <v>0</v>
      </c>
      <c r="AX75" s="207">
        <f t="shared" si="82"/>
        <v>2.2000000000000003E-5</v>
      </c>
      <c r="AY75" s="207">
        <f t="shared" si="83"/>
        <v>8.9718331208000015E-6</v>
      </c>
    </row>
    <row r="76" spans="1:51" s="202" customFormat="1" x14ac:dyDescent="0.3">
      <c r="A76" s="193" t="s">
        <v>22</v>
      </c>
      <c r="B76" s="193" t="str">
        <f>B72</f>
        <v>А/ц ГЖ</v>
      </c>
      <c r="C76" s="51" t="s">
        <v>206</v>
      </c>
      <c r="D76" s="195" t="s">
        <v>84</v>
      </c>
      <c r="E76" s="208">
        <f>E75</f>
        <v>2.2000000000000001E-4</v>
      </c>
      <c r="F76" s="209">
        <f>F72</f>
        <v>1</v>
      </c>
      <c r="G76" s="193">
        <v>4.7500000000000001E-2</v>
      </c>
      <c r="H76" s="197">
        <f t="shared" si="73"/>
        <v>1.045E-5</v>
      </c>
      <c r="I76" s="210">
        <f>0.15*I72</f>
        <v>1.8539999999999999</v>
      </c>
      <c r="J76" s="210">
        <f>I75</f>
        <v>1.8539999999999999</v>
      </c>
      <c r="K76" s="213" t="s">
        <v>180</v>
      </c>
      <c r="L76" s="214">
        <v>3</v>
      </c>
      <c r="M76" s="202" t="str">
        <f t="shared" si="74"/>
        <v>С5</v>
      </c>
      <c r="N76" s="202" t="str">
        <f t="shared" si="75"/>
        <v>А/ц ГЖ</v>
      </c>
      <c r="O76" s="202" t="str">
        <f t="shared" si="76"/>
        <v>Частичное-пожар</v>
      </c>
      <c r="P76" s="202">
        <v>12.8</v>
      </c>
      <c r="Q76" s="202">
        <v>16.399999999999999</v>
      </c>
      <c r="R76" s="202">
        <v>21.7</v>
      </c>
      <c r="S76" s="202">
        <v>37.299999999999997</v>
      </c>
      <c r="T76" s="202" t="s">
        <v>83</v>
      </c>
      <c r="U76" s="202" t="s">
        <v>83</v>
      </c>
      <c r="V76" s="202" t="s">
        <v>83</v>
      </c>
      <c r="W76" s="202" t="s">
        <v>83</v>
      </c>
      <c r="X76" s="202" t="s">
        <v>83</v>
      </c>
      <c r="Y76" s="202" t="s">
        <v>83</v>
      </c>
      <c r="Z76" s="202" t="s">
        <v>83</v>
      </c>
      <c r="AA76" s="202" t="s">
        <v>83</v>
      </c>
      <c r="AB76" s="202" t="s">
        <v>83</v>
      </c>
      <c r="AC76" s="202" t="s">
        <v>83</v>
      </c>
      <c r="AD76" s="202" t="s">
        <v>83</v>
      </c>
      <c r="AE76" s="202" t="s">
        <v>83</v>
      </c>
      <c r="AF76" s="202" t="s">
        <v>83</v>
      </c>
      <c r="AG76" s="202" t="s">
        <v>83</v>
      </c>
      <c r="AH76" s="202" t="s">
        <v>83</v>
      </c>
      <c r="AI76" s="202" t="s">
        <v>83</v>
      </c>
      <c r="AJ76" s="202">
        <v>0</v>
      </c>
      <c r="AK76" s="202">
        <v>1</v>
      </c>
      <c r="AL76" s="202">
        <f>0.1*$AL$2</f>
        <v>7.5000000000000011E-2</v>
      </c>
      <c r="AM76" s="202">
        <f>AM72</f>
        <v>2.7E-2</v>
      </c>
      <c r="AN76" s="202">
        <f>ROUNDUP(AN72/3,0)</f>
        <v>1</v>
      </c>
      <c r="AQ76" s="205">
        <f>AM76*I76+AL76</f>
        <v>0.125058</v>
      </c>
      <c r="AR76" s="205">
        <f t="shared" si="77"/>
        <v>1.2505800000000001E-2</v>
      </c>
      <c r="AS76" s="206">
        <f t="shared" si="78"/>
        <v>0.25</v>
      </c>
      <c r="AT76" s="206">
        <f t="shared" si="79"/>
        <v>9.6890950000000003E-2</v>
      </c>
      <c r="AU76" s="205">
        <f>10068.2*J76*POWER(10,-6)</f>
        <v>1.8666442799999999E-2</v>
      </c>
      <c r="AV76" s="206">
        <f t="shared" si="80"/>
        <v>0.50312119280000001</v>
      </c>
      <c r="AW76" s="207">
        <f t="shared" si="81"/>
        <v>0</v>
      </c>
      <c r="AX76" s="207">
        <f t="shared" si="82"/>
        <v>1.045E-5</v>
      </c>
      <c r="AY76" s="207">
        <f t="shared" si="83"/>
        <v>5.2576164647600002E-6</v>
      </c>
    </row>
    <row r="77" spans="1:51" s="202" customFormat="1" ht="15" thickBot="1" x14ac:dyDescent="0.35">
      <c r="A77" s="193" t="s">
        <v>23</v>
      </c>
      <c r="B77" s="193" t="str">
        <f>B72</f>
        <v>А/ц ГЖ</v>
      </c>
      <c r="C77" s="51" t="s">
        <v>201</v>
      </c>
      <c r="D77" s="195" t="s">
        <v>61</v>
      </c>
      <c r="E77" s="208">
        <f>E75</f>
        <v>2.2000000000000001E-4</v>
      </c>
      <c r="F77" s="209">
        <f>F72</f>
        <v>1</v>
      </c>
      <c r="G77" s="193">
        <v>0.90249999999999997</v>
      </c>
      <c r="H77" s="197">
        <f t="shared" si="73"/>
        <v>1.9855E-4</v>
      </c>
      <c r="I77" s="210">
        <f>0.15*I72</f>
        <v>1.8539999999999999</v>
      </c>
      <c r="J77" s="193">
        <v>0</v>
      </c>
      <c r="K77" s="215" t="s">
        <v>191</v>
      </c>
      <c r="L77" s="216">
        <v>8</v>
      </c>
      <c r="M77" s="202" t="str">
        <f t="shared" si="74"/>
        <v>С6</v>
      </c>
      <c r="N77" s="202" t="str">
        <f t="shared" si="75"/>
        <v>А/ц ГЖ</v>
      </c>
      <c r="O77" s="202" t="str">
        <f t="shared" si="76"/>
        <v>Частичное-ликвидация</v>
      </c>
      <c r="P77" s="202" t="s">
        <v>83</v>
      </c>
      <c r="Q77" s="202" t="s">
        <v>83</v>
      </c>
      <c r="R77" s="202" t="s">
        <v>83</v>
      </c>
      <c r="S77" s="202" t="s">
        <v>83</v>
      </c>
      <c r="T77" s="202" t="s">
        <v>83</v>
      </c>
      <c r="U77" s="202" t="s">
        <v>83</v>
      </c>
      <c r="V77" s="202" t="s">
        <v>83</v>
      </c>
      <c r="W77" s="202" t="s">
        <v>83</v>
      </c>
      <c r="X77" s="202" t="s">
        <v>83</v>
      </c>
      <c r="Y77" s="202" t="s">
        <v>83</v>
      </c>
      <c r="Z77" s="202" t="s">
        <v>83</v>
      </c>
      <c r="AA77" s="202" t="s">
        <v>83</v>
      </c>
      <c r="AB77" s="202" t="s">
        <v>83</v>
      </c>
      <c r="AC77" s="202" t="s">
        <v>83</v>
      </c>
      <c r="AD77" s="202" t="s">
        <v>83</v>
      </c>
      <c r="AE77" s="202" t="s">
        <v>83</v>
      </c>
      <c r="AF77" s="202" t="s">
        <v>83</v>
      </c>
      <c r="AG77" s="202" t="s">
        <v>83</v>
      </c>
      <c r="AH77" s="202" t="s">
        <v>83</v>
      </c>
      <c r="AI77" s="202" t="s">
        <v>83</v>
      </c>
      <c r="AJ77" s="202">
        <v>0</v>
      </c>
      <c r="AK77" s="202">
        <v>0</v>
      </c>
      <c r="AL77" s="202">
        <f>0.1*$AL$2</f>
        <v>7.5000000000000011E-2</v>
      </c>
      <c r="AM77" s="202">
        <f>AM72</f>
        <v>2.7E-2</v>
      </c>
      <c r="AN77" s="202">
        <f>ROUNDUP(AN72/3,0)</f>
        <v>1</v>
      </c>
      <c r="AQ77" s="205">
        <f>AM77*I77*0.1+AL77</f>
        <v>8.0005800000000016E-2</v>
      </c>
      <c r="AR77" s="205">
        <f t="shared" si="77"/>
        <v>8.0005800000000019E-3</v>
      </c>
      <c r="AS77" s="206">
        <f t="shared" si="78"/>
        <v>0</v>
      </c>
      <c r="AT77" s="206">
        <f t="shared" si="79"/>
        <v>2.2001595000000006E-2</v>
      </c>
      <c r="AU77" s="205">
        <f>1333*J76*POWER(10,-6)</f>
        <v>2.4713819999999994E-3</v>
      </c>
      <c r="AV77" s="206">
        <f t="shared" si="80"/>
        <v>0.11247935700000003</v>
      </c>
      <c r="AW77" s="207">
        <f t="shared" si="81"/>
        <v>0</v>
      </c>
      <c r="AX77" s="207">
        <f t="shared" si="82"/>
        <v>0</v>
      </c>
      <c r="AY77" s="207">
        <f t="shared" si="83"/>
        <v>2.2332776332350008E-5</v>
      </c>
    </row>
    <row r="78" spans="1:51" s="202" customFormat="1" x14ac:dyDescent="0.3">
      <c r="A78" s="203"/>
      <c r="B78" s="203"/>
      <c r="D78" s="269"/>
      <c r="E78" s="270"/>
      <c r="F78" s="271"/>
      <c r="G78" s="203"/>
      <c r="H78" s="207"/>
      <c r="I78" s="206"/>
      <c r="J78" s="203"/>
      <c r="K78" s="203"/>
      <c r="L78" s="271"/>
      <c r="AQ78" s="205"/>
      <c r="AR78" s="205"/>
      <c r="AS78" s="206"/>
      <c r="AT78" s="206"/>
      <c r="AU78" s="205"/>
      <c r="AV78" s="206"/>
      <c r="AW78" s="207"/>
      <c r="AX78" s="207"/>
      <c r="AY78" s="207"/>
    </row>
    <row r="79" spans="1:51" s="202" customFormat="1" x14ac:dyDescent="0.3">
      <c r="A79" s="203"/>
      <c r="B79" s="203"/>
      <c r="D79" s="269"/>
      <c r="E79" s="270"/>
      <c r="F79" s="271"/>
      <c r="G79" s="203"/>
      <c r="H79" s="207"/>
      <c r="I79" s="206"/>
      <c r="J79" s="203"/>
      <c r="K79" s="203"/>
      <c r="L79" s="271"/>
      <c r="AQ79" s="205"/>
      <c r="AR79" s="205"/>
      <c r="AS79" s="206"/>
      <c r="AT79" s="206"/>
      <c r="AU79" s="205"/>
      <c r="AV79" s="206"/>
      <c r="AW79" s="207"/>
      <c r="AX79" s="207"/>
      <c r="AY79" s="207"/>
    </row>
    <row r="80" spans="1:51" s="202" customFormat="1" x14ac:dyDescent="0.3">
      <c r="A80" s="203"/>
      <c r="B80" s="203"/>
      <c r="D80" s="269"/>
      <c r="E80" s="270"/>
      <c r="F80" s="271"/>
      <c r="G80" s="203"/>
      <c r="H80" s="207"/>
      <c r="I80" s="206"/>
      <c r="J80" s="203"/>
      <c r="K80" s="203"/>
      <c r="L80" s="271"/>
      <c r="AQ80" s="205"/>
      <c r="AR80" s="205"/>
      <c r="AS80" s="206"/>
      <c r="AT80" s="206"/>
      <c r="AU80" s="205"/>
      <c r="AV80" s="206"/>
      <c r="AW80" s="207"/>
      <c r="AX80" s="207"/>
      <c r="AY80" s="207"/>
    </row>
    <row r="81" spans="1:51" ht="15" thickBot="1" x14ac:dyDescent="0.35"/>
    <row r="82" spans="1:51" s="179" customFormat="1" ht="15" thickBot="1" x14ac:dyDescent="0.35">
      <c r="A82" s="169" t="s">
        <v>18</v>
      </c>
      <c r="B82" s="170" t="s">
        <v>207</v>
      </c>
      <c r="C82" s="171" t="s">
        <v>196</v>
      </c>
      <c r="D82" s="172" t="s">
        <v>59</v>
      </c>
      <c r="E82" s="173">
        <v>1.0000000000000001E-5</v>
      </c>
      <c r="F82" s="170">
        <v>1</v>
      </c>
      <c r="G82" s="169">
        <v>0.1</v>
      </c>
      <c r="H82" s="174">
        <f t="shared" ref="H82:H87" si="84">E82*F82*G82</f>
        <v>1.0000000000000002E-6</v>
      </c>
      <c r="I82" s="175">
        <v>12.36</v>
      </c>
      <c r="J82" s="176">
        <f>I82</f>
        <v>12.36</v>
      </c>
      <c r="K82" s="177" t="s">
        <v>175</v>
      </c>
      <c r="L82" s="178">
        <v>5000</v>
      </c>
      <c r="M82" s="179" t="str">
        <f t="shared" ref="M82:N87" si="85">A82</f>
        <v>С1</v>
      </c>
      <c r="N82" s="179" t="str">
        <f t="shared" si="85"/>
        <v>РВС ЛВЖ</v>
      </c>
      <c r="O82" s="179" t="str">
        <f t="shared" ref="O82:O87" si="86">D82</f>
        <v>Полное-пожар</v>
      </c>
      <c r="P82" s="179">
        <v>47.1</v>
      </c>
      <c r="Q82" s="179">
        <v>64.099999999999994</v>
      </c>
      <c r="R82" s="179">
        <v>90.1</v>
      </c>
      <c r="S82" s="179">
        <v>161.69999999999999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0.75</v>
      </c>
      <c r="AM82" s="181">
        <v>2.7E-2</v>
      </c>
      <c r="AN82" s="181">
        <v>3</v>
      </c>
      <c r="AQ82" s="182">
        <f>AM82*I82+AL82</f>
        <v>1.08372</v>
      </c>
      <c r="AR82" s="182">
        <f t="shared" ref="AR82:AR87" si="87">0.1*AQ82</f>
        <v>0.10837200000000001</v>
      </c>
      <c r="AS82" s="183">
        <f t="shared" ref="AS82:AS87" si="88">AJ82*3+0.25*AK82</f>
        <v>3.5</v>
      </c>
      <c r="AT82" s="183">
        <f t="shared" ref="AT82:AT87" si="89">SUM(AQ82:AS82)/4</f>
        <v>1.1730229999999999</v>
      </c>
      <c r="AU82" s="182">
        <f>10068.2*J82*POWER(10,-6)</f>
        <v>0.124442952</v>
      </c>
      <c r="AV82" s="183">
        <f t="shared" ref="AV82:AV87" si="90">AU82+AT82+AS82+AR82+AQ82</f>
        <v>5.9895579520000002</v>
      </c>
      <c r="AW82" s="184">
        <f t="shared" ref="AW82:AW87" si="91">AJ82*H82</f>
        <v>1.0000000000000002E-6</v>
      </c>
      <c r="AX82" s="184">
        <f t="shared" ref="AX82:AX87" si="92">H82*AK82</f>
        <v>2.0000000000000003E-6</v>
      </c>
      <c r="AY82" s="184">
        <f t="shared" ref="AY82:AY87" si="93">H82*AV82</f>
        <v>5.989557952000001E-6</v>
      </c>
    </row>
    <row r="83" spans="1:51" s="179" customFormat="1" ht="15" thickBot="1" x14ac:dyDescent="0.35">
      <c r="A83" s="169" t="s">
        <v>19</v>
      </c>
      <c r="B83" s="169" t="str">
        <f>B82</f>
        <v>РВС ЛВЖ</v>
      </c>
      <c r="C83" s="171" t="s">
        <v>197</v>
      </c>
      <c r="D83" s="172" t="s">
        <v>62</v>
      </c>
      <c r="E83" s="185">
        <f>E82</f>
        <v>1.0000000000000001E-5</v>
      </c>
      <c r="F83" s="186">
        <f>F82</f>
        <v>1</v>
      </c>
      <c r="G83" s="169">
        <v>0.18000000000000002</v>
      </c>
      <c r="H83" s="174">
        <f t="shared" si="84"/>
        <v>1.8000000000000003E-6</v>
      </c>
      <c r="I83" s="187">
        <f>I82</f>
        <v>12.36</v>
      </c>
      <c r="J83" s="188">
        <v>0.625</v>
      </c>
      <c r="K83" s="177" t="s">
        <v>176</v>
      </c>
      <c r="L83" s="178">
        <v>0</v>
      </c>
      <c r="M83" s="179" t="str">
        <f t="shared" si="85"/>
        <v>С2</v>
      </c>
      <c r="N83" s="179" t="str">
        <f t="shared" si="85"/>
        <v>РВС ЛВЖ</v>
      </c>
      <c r="O83" s="179" t="str">
        <f t="shared" si="86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64.599999999999994</v>
      </c>
      <c r="W83" s="179">
        <v>216.1</v>
      </c>
      <c r="X83" s="179">
        <v>562.6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0.75</v>
      </c>
      <c r="AM83" s="179">
        <f>AM82</f>
        <v>2.7E-2</v>
      </c>
      <c r="AN83" s="179">
        <f>AN82</f>
        <v>3</v>
      </c>
      <c r="AQ83" s="182">
        <f>AM83*I83+AL83</f>
        <v>1.08372</v>
      </c>
      <c r="AR83" s="182">
        <f t="shared" si="87"/>
        <v>0.10837200000000001</v>
      </c>
      <c r="AS83" s="183">
        <f t="shared" si="88"/>
        <v>6.5</v>
      </c>
      <c r="AT83" s="183">
        <f t="shared" si="89"/>
        <v>1.9230229999999999</v>
      </c>
      <c r="AU83" s="182">
        <f>10068.2*J83*POWER(10,-6)*10</f>
        <v>6.2926249999999989E-2</v>
      </c>
      <c r="AV83" s="183">
        <f t="shared" si="90"/>
        <v>9.6780412499999997</v>
      </c>
      <c r="AW83" s="184">
        <f t="shared" si="91"/>
        <v>3.6000000000000007E-6</v>
      </c>
      <c r="AX83" s="184">
        <f t="shared" si="92"/>
        <v>3.6000000000000007E-6</v>
      </c>
      <c r="AY83" s="184">
        <f t="shared" si="93"/>
        <v>1.7420474250000002E-5</v>
      </c>
    </row>
    <row r="84" spans="1:51" s="179" customFormat="1" x14ac:dyDescent="0.3">
      <c r="A84" s="169" t="s">
        <v>20</v>
      </c>
      <c r="B84" s="169" t="str">
        <f>B82</f>
        <v>РВС ЛВЖ</v>
      </c>
      <c r="C84" s="171" t="s">
        <v>198</v>
      </c>
      <c r="D84" s="172" t="s">
        <v>60</v>
      </c>
      <c r="E84" s="185">
        <f>E82</f>
        <v>1.0000000000000001E-5</v>
      </c>
      <c r="F84" s="186">
        <f>F82</f>
        <v>1</v>
      </c>
      <c r="G84" s="169">
        <v>0.72000000000000008</v>
      </c>
      <c r="H84" s="174">
        <f t="shared" si="84"/>
        <v>7.2000000000000014E-6</v>
      </c>
      <c r="I84" s="187">
        <f>I82</f>
        <v>12.36</v>
      </c>
      <c r="J84" s="189">
        <v>0</v>
      </c>
      <c r="K84" s="177" t="s">
        <v>177</v>
      </c>
      <c r="L84" s="178">
        <v>0</v>
      </c>
      <c r="M84" s="179" t="str">
        <f t="shared" si="85"/>
        <v>С3</v>
      </c>
      <c r="N84" s="179" t="str">
        <f t="shared" si="85"/>
        <v>РВС ЛВЖ</v>
      </c>
      <c r="O84" s="179" t="str">
        <f t="shared" si="86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0.75</v>
      </c>
      <c r="AM84" s="179">
        <f>AM82</f>
        <v>2.7E-2</v>
      </c>
      <c r="AN84" s="179">
        <f>AN82</f>
        <v>3</v>
      </c>
      <c r="AQ84" s="182">
        <f>AM84*I84*0.1+AL84</f>
        <v>0.78337199999999996</v>
      </c>
      <c r="AR84" s="182">
        <f t="shared" si="87"/>
        <v>7.8337199999999996E-2</v>
      </c>
      <c r="AS84" s="183">
        <f t="shared" si="88"/>
        <v>0</v>
      </c>
      <c r="AT84" s="183">
        <f t="shared" si="89"/>
        <v>0.21542729999999999</v>
      </c>
      <c r="AU84" s="182">
        <f>1333*J83*POWER(10,-6)</f>
        <v>8.3312499999999999E-4</v>
      </c>
      <c r="AV84" s="183">
        <f t="shared" si="90"/>
        <v>1.0779696249999999</v>
      </c>
      <c r="AW84" s="184">
        <f t="shared" si="91"/>
        <v>0</v>
      </c>
      <c r="AX84" s="184">
        <f t="shared" si="92"/>
        <v>0</v>
      </c>
      <c r="AY84" s="184">
        <f t="shared" si="93"/>
        <v>7.7613813000000011E-6</v>
      </c>
    </row>
    <row r="85" spans="1:51" s="179" customFormat="1" x14ac:dyDescent="0.3">
      <c r="A85" s="169" t="s">
        <v>21</v>
      </c>
      <c r="B85" s="169" t="str">
        <f>B82</f>
        <v>РВС ЛВЖ</v>
      </c>
      <c r="C85" s="171" t="s">
        <v>199</v>
      </c>
      <c r="D85" s="172" t="s">
        <v>84</v>
      </c>
      <c r="E85" s="173">
        <v>1E-4</v>
      </c>
      <c r="F85" s="186">
        <f>F82</f>
        <v>1</v>
      </c>
      <c r="G85" s="169">
        <v>0.1</v>
      </c>
      <c r="H85" s="174">
        <f t="shared" si="84"/>
        <v>1.0000000000000001E-5</v>
      </c>
      <c r="I85" s="187">
        <f>0.15*I82</f>
        <v>1.8539999999999999</v>
      </c>
      <c r="J85" s="176">
        <f>I85</f>
        <v>1.8539999999999999</v>
      </c>
      <c r="K85" s="190" t="s">
        <v>179</v>
      </c>
      <c r="L85" s="191">
        <v>45390</v>
      </c>
      <c r="M85" s="179" t="str">
        <f t="shared" si="85"/>
        <v>С4</v>
      </c>
      <c r="N85" s="179" t="str">
        <f t="shared" si="85"/>
        <v>РВС ЛВЖ</v>
      </c>
      <c r="O85" s="179" t="str">
        <f t="shared" si="86"/>
        <v>Частичное-пожар</v>
      </c>
      <c r="P85" s="179">
        <v>18.600000000000001</v>
      </c>
      <c r="Q85" s="179">
        <v>25.8</v>
      </c>
      <c r="R85" s="179">
        <v>36.9</v>
      </c>
      <c r="S85" s="179">
        <v>68.8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0.1*$AL$2</f>
        <v>7.5000000000000011E-2</v>
      </c>
      <c r="AM85" s="179">
        <f>AM82</f>
        <v>2.7E-2</v>
      </c>
      <c r="AN85" s="179">
        <f>ROUNDUP(AN82/3,0)</f>
        <v>1</v>
      </c>
      <c r="AQ85" s="182">
        <f>AM85*I85+AL85</f>
        <v>0.125058</v>
      </c>
      <c r="AR85" s="182">
        <f t="shared" si="87"/>
        <v>1.2505800000000001E-2</v>
      </c>
      <c r="AS85" s="183">
        <f t="shared" si="88"/>
        <v>0.5</v>
      </c>
      <c r="AT85" s="183">
        <f t="shared" si="89"/>
        <v>0.15939095</v>
      </c>
      <c r="AU85" s="182">
        <f>10068.2*J85*POWER(10,-6)</f>
        <v>1.8666442799999999E-2</v>
      </c>
      <c r="AV85" s="183">
        <f t="shared" si="90"/>
        <v>0.81562119280000001</v>
      </c>
      <c r="AW85" s="184">
        <f t="shared" si="91"/>
        <v>0</v>
      </c>
      <c r="AX85" s="184">
        <f t="shared" si="92"/>
        <v>2.0000000000000002E-5</v>
      </c>
      <c r="AY85" s="184">
        <f t="shared" si="93"/>
        <v>8.156211928E-6</v>
      </c>
    </row>
    <row r="86" spans="1:51" s="179" customFormat="1" x14ac:dyDescent="0.3">
      <c r="A86" s="169" t="s">
        <v>22</v>
      </c>
      <c r="B86" s="169" t="str">
        <f>B82</f>
        <v>РВС ЛВЖ</v>
      </c>
      <c r="C86" s="171" t="s">
        <v>200</v>
      </c>
      <c r="D86" s="172" t="s">
        <v>165</v>
      </c>
      <c r="E86" s="185">
        <f>E85</f>
        <v>1E-4</v>
      </c>
      <c r="F86" s="186">
        <f>F82</f>
        <v>1</v>
      </c>
      <c r="G86" s="169">
        <v>4.5000000000000005E-2</v>
      </c>
      <c r="H86" s="174">
        <f t="shared" si="84"/>
        <v>4.500000000000001E-6</v>
      </c>
      <c r="I86" s="187">
        <f>0.15*I82</f>
        <v>1.8539999999999999</v>
      </c>
      <c r="J86" s="176">
        <f>0.15*J83</f>
        <v>9.375E-2</v>
      </c>
      <c r="K86" s="190" t="s">
        <v>180</v>
      </c>
      <c r="L86" s="191">
        <v>3</v>
      </c>
      <c r="M86" s="179" t="str">
        <f t="shared" si="85"/>
        <v>С5</v>
      </c>
      <c r="N86" s="179" t="str">
        <f t="shared" si="85"/>
        <v>РВС ЛВЖ</v>
      </c>
      <c r="O86" s="179" t="str">
        <f t="shared" si="86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15.35</v>
      </c>
      <c r="AB86" s="179">
        <v>18.420000000000002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>0.1*$AL$2</f>
        <v>7.5000000000000011E-2</v>
      </c>
      <c r="AM86" s="179">
        <f>AM82</f>
        <v>2.7E-2</v>
      </c>
      <c r="AN86" s="179">
        <f>ROUNDUP(AN82/3,0)</f>
        <v>1</v>
      </c>
      <c r="AQ86" s="182">
        <f>AM86*I86+AL86</f>
        <v>0.125058</v>
      </c>
      <c r="AR86" s="182">
        <f t="shared" si="87"/>
        <v>1.2505800000000001E-2</v>
      </c>
      <c r="AS86" s="183">
        <f t="shared" si="88"/>
        <v>0.25</v>
      </c>
      <c r="AT86" s="183">
        <f t="shared" si="89"/>
        <v>9.6890950000000003E-2</v>
      </c>
      <c r="AU86" s="182">
        <f>10068.2*J86*POWER(10,-6)*10</f>
        <v>9.4389375000000011E-3</v>
      </c>
      <c r="AV86" s="183">
        <f t="shared" si="90"/>
        <v>0.49389368750000001</v>
      </c>
      <c r="AW86" s="184">
        <f t="shared" si="91"/>
        <v>0</v>
      </c>
      <c r="AX86" s="184">
        <f t="shared" si="92"/>
        <v>4.500000000000001E-6</v>
      </c>
      <c r="AY86" s="184">
        <f t="shared" si="93"/>
        <v>2.2225215937500004E-6</v>
      </c>
    </row>
    <row r="87" spans="1:51" s="179" customFormat="1" ht="15" thickBot="1" x14ac:dyDescent="0.35">
      <c r="A87" s="169" t="s">
        <v>23</v>
      </c>
      <c r="B87" s="169" t="str">
        <f>B82</f>
        <v>РВС ЛВЖ</v>
      </c>
      <c r="C87" s="171" t="s">
        <v>201</v>
      </c>
      <c r="D87" s="172" t="s">
        <v>61</v>
      </c>
      <c r="E87" s="185">
        <f>E85</f>
        <v>1E-4</v>
      </c>
      <c r="F87" s="186">
        <f>F82</f>
        <v>1</v>
      </c>
      <c r="G87" s="169">
        <v>0.85499999999999998</v>
      </c>
      <c r="H87" s="174">
        <f t="shared" si="84"/>
        <v>8.5500000000000005E-5</v>
      </c>
      <c r="I87" s="187">
        <f>0.15*I82</f>
        <v>1.8539999999999999</v>
      </c>
      <c r="J87" s="189">
        <v>0</v>
      </c>
      <c r="K87" s="192" t="s">
        <v>191</v>
      </c>
      <c r="L87" s="192">
        <v>9</v>
      </c>
      <c r="M87" s="179" t="str">
        <f t="shared" si="85"/>
        <v>С6</v>
      </c>
      <c r="N87" s="179" t="str">
        <f t="shared" si="85"/>
        <v>РВС ЛВЖ</v>
      </c>
      <c r="O87" s="179" t="str">
        <f t="shared" si="86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>0.1*$AL$2</f>
        <v>7.5000000000000011E-2</v>
      </c>
      <c r="AM87" s="179">
        <f>AM82</f>
        <v>2.7E-2</v>
      </c>
      <c r="AN87" s="179">
        <f>ROUNDUP(AN82/3,0)</f>
        <v>1</v>
      </c>
      <c r="AQ87" s="182">
        <f>AM87*I87*0.1+AL87</f>
        <v>8.0005800000000016E-2</v>
      </c>
      <c r="AR87" s="182">
        <f t="shared" si="87"/>
        <v>8.0005800000000019E-3</v>
      </c>
      <c r="AS87" s="183">
        <f t="shared" si="88"/>
        <v>0</v>
      </c>
      <c r="AT87" s="183">
        <f t="shared" si="89"/>
        <v>2.2001595000000006E-2</v>
      </c>
      <c r="AU87" s="182">
        <f>1333*J86*POWER(10,-6)</f>
        <v>1.2496875E-4</v>
      </c>
      <c r="AV87" s="183">
        <f t="shared" si="90"/>
        <v>0.11013294375000002</v>
      </c>
      <c r="AW87" s="184">
        <f t="shared" si="91"/>
        <v>0</v>
      </c>
      <c r="AX87" s="184">
        <f t="shared" si="92"/>
        <v>0</v>
      </c>
      <c r="AY87" s="184">
        <f t="shared" si="93"/>
        <v>9.4163666906250021E-6</v>
      </c>
    </row>
    <row r="88" spans="1:51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AQ90" s="182"/>
      <c r="AR90" s="182"/>
      <c r="AS90" s="183"/>
      <c r="AT90" s="183"/>
      <c r="AU90" s="182"/>
      <c r="AV90" s="183"/>
      <c r="AW90" s="184"/>
      <c r="AX90" s="184"/>
      <c r="AY90" s="184"/>
    </row>
    <row r="91" spans="1:51" ht="15" thickBot="1" x14ac:dyDescent="0.35">
      <c r="E91" s="56"/>
      <c r="F91" s="56"/>
    </row>
    <row r="92" spans="1:51" s="179" customFormat="1" ht="15" thickBot="1" x14ac:dyDescent="0.35">
      <c r="A92" s="169" t="s">
        <v>18</v>
      </c>
      <c r="B92" s="170" t="s">
        <v>208</v>
      </c>
      <c r="C92" s="171" t="s">
        <v>196</v>
      </c>
      <c r="D92" s="172" t="s">
        <v>59</v>
      </c>
      <c r="E92" s="173">
        <v>1.0000000000000001E-5</v>
      </c>
      <c r="F92" s="170">
        <v>1</v>
      </c>
      <c r="G92" s="169">
        <v>0.1</v>
      </c>
      <c r="H92" s="174">
        <f t="shared" ref="H92:H97" si="94">E92*F92*G92</f>
        <v>1.0000000000000002E-6</v>
      </c>
      <c r="I92" s="175">
        <v>5.4</v>
      </c>
      <c r="J92" s="187">
        <f>I92</f>
        <v>5.4</v>
      </c>
      <c r="K92" s="177" t="s">
        <v>175</v>
      </c>
      <c r="L92" s="178">
        <v>5000</v>
      </c>
      <c r="M92" s="179" t="str">
        <f t="shared" ref="M92:N97" si="95">A92</f>
        <v>С1</v>
      </c>
      <c r="N92" s="179" t="str">
        <f t="shared" si="95"/>
        <v>РВС ЛВЖ+токси</v>
      </c>
      <c r="O92" s="179" t="str">
        <f t="shared" ref="O92:O97" si="96">D92</f>
        <v>Полное-пожар</v>
      </c>
      <c r="P92" s="179">
        <v>47.1</v>
      </c>
      <c r="Q92" s="179">
        <v>64.099999999999994</v>
      </c>
      <c r="R92" s="179">
        <v>90.1</v>
      </c>
      <c r="S92" s="179">
        <v>161.69999999999999</v>
      </c>
      <c r="T92" s="179" t="s">
        <v>83</v>
      </c>
      <c r="U92" s="179" t="s">
        <v>83</v>
      </c>
      <c r="V92" s="179" t="s">
        <v>83</v>
      </c>
      <c r="W92" s="179" t="s">
        <v>83</v>
      </c>
      <c r="X92" s="179" t="s">
        <v>83</v>
      </c>
      <c r="Y92" s="179" t="s">
        <v>83</v>
      </c>
      <c r="Z92" s="179" t="s">
        <v>83</v>
      </c>
      <c r="AA92" s="179" t="s">
        <v>83</v>
      </c>
      <c r="AB92" s="179" t="s">
        <v>83</v>
      </c>
      <c r="AC92" s="179" t="s">
        <v>83</v>
      </c>
      <c r="AD92" s="179" t="s">
        <v>83</v>
      </c>
      <c r="AE92" s="179" t="s">
        <v>83</v>
      </c>
      <c r="AF92" s="179" t="s">
        <v>83</v>
      </c>
      <c r="AG92" s="179" t="s">
        <v>83</v>
      </c>
      <c r="AH92" s="179" t="s">
        <v>83</v>
      </c>
      <c r="AI92" s="179" t="s">
        <v>83</v>
      </c>
      <c r="AJ92" s="180">
        <v>1</v>
      </c>
      <c r="AK92" s="180">
        <v>2</v>
      </c>
      <c r="AL92" s="181">
        <v>0.75</v>
      </c>
      <c r="AM92" s="181">
        <v>2.7E-2</v>
      </c>
      <c r="AN92" s="181">
        <v>3</v>
      </c>
      <c r="AQ92" s="182">
        <f>AM92*I92+AL92</f>
        <v>0.89580000000000004</v>
      </c>
      <c r="AR92" s="182">
        <f t="shared" ref="AR92:AR97" si="97">0.1*AQ92</f>
        <v>8.9580000000000007E-2</v>
      </c>
      <c r="AS92" s="183">
        <f t="shared" ref="AS92:AS97" si="98">AJ92*3+0.25*AK92</f>
        <v>3.5</v>
      </c>
      <c r="AT92" s="183">
        <f t="shared" ref="AT92:AT97" si="99">SUM(AQ92:AS92)/4</f>
        <v>1.121345</v>
      </c>
      <c r="AU92" s="182">
        <f>10068.2*J92*POWER(10,-6)</f>
        <v>5.4368280000000005E-2</v>
      </c>
      <c r="AV92" s="183">
        <f t="shared" ref="AV92:AV97" si="100">AU92+AT92+AS92+AR92+AQ92</f>
        <v>5.6610932800000002</v>
      </c>
      <c r="AW92" s="184">
        <f t="shared" ref="AW92:AW97" si="101">AJ92*H92</f>
        <v>1.0000000000000002E-6</v>
      </c>
      <c r="AX92" s="184">
        <f t="shared" ref="AX92:AX97" si="102">H92*AK92</f>
        <v>2.0000000000000003E-6</v>
      </c>
      <c r="AY92" s="184">
        <f t="shared" ref="AY92:AY97" si="103">H92*AV92</f>
        <v>5.6610932800000009E-6</v>
      </c>
    </row>
    <row r="93" spans="1:51" s="179" customFormat="1" ht="15" thickBot="1" x14ac:dyDescent="0.35">
      <c r="A93" s="169" t="s">
        <v>19</v>
      </c>
      <c r="B93" s="169" t="str">
        <f>B92</f>
        <v>РВС ЛВЖ+токси</v>
      </c>
      <c r="C93" s="171" t="s">
        <v>202</v>
      </c>
      <c r="D93" s="172" t="s">
        <v>62</v>
      </c>
      <c r="E93" s="185">
        <f>E92</f>
        <v>1.0000000000000001E-5</v>
      </c>
      <c r="F93" s="186">
        <f>F92</f>
        <v>1</v>
      </c>
      <c r="G93" s="169">
        <v>0.18000000000000002</v>
      </c>
      <c r="H93" s="174">
        <f t="shared" si="94"/>
        <v>1.8000000000000003E-6</v>
      </c>
      <c r="I93" s="187">
        <f>I92</f>
        <v>5.4</v>
      </c>
      <c r="J93" s="170">
        <v>0.12</v>
      </c>
      <c r="K93" s="177" t="s">
        <v>176</v>
      </c>
      <c r="L93" s="178">
        <v>0</v>
      </c>
      <c r="M93" s="179" t="str">
        <f t="shared" si="95"/>
        <v>С2</v>
      </c>
      <c r="N93" s="179" t="str">
        <f t="shared" si="95"/>
        <v>РВС ЛВЖ+токси</v>
      </c>
      <c r="O93" s="179" t="str">
        <f t="shared" si="96"/>
        <v>Полное-взрыв</v>
      </c>
      <c r="P93" s="179" t="s">
        <v>83</v>
      </c>
      <c r="Q93" s="179" t="s">
        <v>83</v>
      </c>
      <c r="R93" s="179" t="s">
        <v>83</v>
      </c>
      <c r="S93" s="179" t="s">
        <v>83</v>
      </c>
      <c r="T93" s="179">
        <v>0</v>
      </c>
      <c r="U93" s="179">
        <v>0</v>
      </c>
      <c r="V93" s="179">
        <v>37.6</v>
      </c>
      <c r="W93" s="179">
        <v>124.6</v>
      </c>
      <c r="X93" s="179">
        <v>324.60000000000002</v>
      </c>
      <c r="Y93" s="179" t="s">
        <v>83</v>
      </c>
      <c r="Z93" s="179" t="s">
        <v>83</v>
      </c>
      <c r="AA93" s="179" t="s">
        <v>83</v>
      </c>
      <c r="AB93" s="179" t="s">
        <v>83</v>
      </c>
      <c r="AC93" s="179" t="s">
        <v>83</v>
      </c>
      <c r="AD93" s="179" t="s">
        <v>83</v>
      </c>
      <c r="AE93" s="179" t="s">
        <v>83</v>
      </c>
      <c r="AF93" s="179" t="s">
        <v>83</v>
      </c>
      <c r="AG93" s="179" t="s">
        <v>83</v>
      </c>
      <c r="AH93" s="179" t="s">
        <v>83</v>
      </c>
      <c r="AI93" s="179" t="s">
        <v>83</v>
      </c>
      <c r="AJ93" s="180">
        <v>2</v>
      </c>
      <c r="AK93" s="180">
        <v>2</v>
      </c>
      <c r="AL93" s="179">
        <f>AL92</f>
        <v>0.75</v>
      </c>
      <c r="AM93" s="179">
        <f>AM92</f>
        <v>2.7E-2</v>
      </c>
      <c r="AN93" s="179">
        <f>AN92</f>
        <v>3</v>
      </c>
      <c r="AQ93" s="182">
        <f>AM93*I93+AL93</f>
        <v>0.89580000000000004</v>
      </c>
      <c r="AR93" s="182">
        <f t="shared" si="97"/>
        <v>8.9580000000000007E-2</v>
      </c>
      <c r="AS93" s="183">
        <f t="shared" si="98"/>
        <v>6.5</v>
      </c>
      <c r="AT93" s="183">
        <f t="shared" si="99"/>
        <v>1.871345</v>
      </c>
      <c r="AU93" s="182">
        <f>10068.2*J93*POWER(10,-6)*10</f>
        <v>1.208184E-2</v>
      </c>
      <c r="AV93" s="183">
        <f t="shared" si="100"/>
        <v>9.3688068399999995</v>
      </c>
      <c r="AW93" s="184">
        <f t="shared" si="101"/>
        <v>3.6000000000000007E-6</v>
      </c>
      <c r="AX93" s="184">
        <f t="shared" si="102"/>
        <v>3.6000000000000007E-6</v>
      </c>
      <c r="AY93" s="184">
        <f t="shared" si="103"/>
        <v>1.6863852312000004E-5</v>
      </c>
    </row>
    <row r="94" spans="1:51" s="179" customFormat="1" x14ac:dyDescent="0.3">
      <c r="A94" s="169" t="s">
        <v>20</v>
      </c>
      <c r="B94" s="169" t="str">
        <f>B92</f>
        <v>РВС ЛВЖ+токси</v>
      </c>
      <c r="C94" s="171" t="s">
        <v>203</v>
      </c>
      <c r="D94" s="172" t="s">
        <v>171</v>
      </c>
      <c r="E94" s="185">
        <f>E92</f>
        <v>1.0000000000000001E-5</v>
      </c>
      <c r="F94" s="186">
        <f>F92</f>
        <v>1</v>
      </c>
      <c r="G94" s="169">
        <v>0.72000000000000008</v>
      </c>
      <c r="H94" s="174">
        <f t="shared" si="94"/>
        <v>7.2000000000000014E-6</v>
      </c>
      <c r="I94" s="187">
        <f>I92</f>
        <v>5.4</v>
      </c>
      <c r="J94" s="169">
        <f>J93</f>
        <v>0.12</v>
      </c>
      <c r="K94" s="177" t="s">
        <v>177</v>
      </c>
      <c r="L94" s="178">
        <v>0</v>
      </c>
      <c r="M94" s="179" t="str">
        <f t="shared" si="95"/>
        <v>С3</v>
      </c>
      <c r="N94" s="179" t="str">
        <f t="shared" si="95"/>
        <v>РВС ЛВЖ+токси</v>
      </c>
      <c r="O94" s="179" t="str">
        <f t="shared" si="96"/>
        <v>Полное-токси</v>
      </c>
      <c r="P94" s="179" t="s">
        <v>83</v>
      </c>
      <c r="Q94" s="179" t="s">
        <v>83</v>
      </c>
      <c r="R94" s="179" t="s">
        <v>83</v>
      </c>
      <c r="S94" s="179" t="s">
        <v>83</v>
      </c>
      <c r="T94" s="179" t="s">
        <v>83</v>
      </c>
      <c r="U94" s="179" t="s">
        <v>83</v>
      </c>
      <c r="V94" s="179" t="s">
        <v>83</v>
      </c>
      <c r="W94" s="179" t="s">
        <v>83</v>
      </c>
      <c r="X94" s="179" t="s">
        <v>83</v>
      </c>
      <c r="Y94" s="179" t="s">
        <v>83</v>
      </c>
      <c r="Z94" s="179" t="s">
        <v>83</v>
      </c>
      <c r="AA94" s="179" t="s">
        <v>83</v>
      </c>
      <c r="AB94" s="179" t="s">
        <v>83</v>
      </c>
      <c r="AC94" s="179">
        <v>43.8</v>
      </c>
      <c r="AD94" s="179">
        <v>82.7</v>
      </c>
      <c r="AE94" s="179" t="s">
        <v>83</v>
      </c>
      <c r="AF94" s="179" t="s">
        <v>83</v>
      </c>
      <c r="AG94" s="179" t="s">
        <v>83</v>
      </c>
      <c r="AH94" s="179" t="s">
        <v>83</v>
      </c>
      <c r="AI94" s="179" t="s">
        <v>83</v>
      </c>
      <c r="AJ94" s="179">
        <v>0</v>
      </c>
      <c r="AK94" s="179">
        <v>1</v>
      </c>
      <c r="AL94" s="179">
        <f>AL92</f>
        <v>0.75</v>
      </c>
      <c r="AM94" s="179">
        <f>AM92</f>
        <v>2.7E-2</v>
      </c>
      <c r="AN94" s="179">
        <f>AN92</f>
        <v>3</v>
      </c>
      <c r="AQ94" s="182">
        <f>AM94*I94*0.1+AL94</f>
        <v>0.76458000000000004</v>
      </c>
      <c r="AR94" s="182">
        <f t="shared" si="97"/>
        <v>7.6458000000000012E-2</v>
      </c>
      <c r="AS94" s="183">
        <f t="shared" si="98"/>
        <v>0.25</v>
      </c>
      <c r="AT94" s="183">
        <f t="shared" si="99"/>
        <v>0.27275950000000004</v>
      </c>
      <c r="AU94" s="182">
        <f>1333*J93*POWER(10,-6)</f>
        <v>1.5996000000000001E-4</v>
      </c>
      <c r="AV94" s="183">
        <f t="shared" si="100"/>
        <v>1.36395746</v>
      </c>
      <c r="AW94" s="184">
        <f t="shared" si="101"/>
        <v>0</v>
      </c>
      <c r="AX94" s="184">
        <f t="shared" si="102"/>
        <v>7.2000000000000014E-6</v>
      </c>
      <c r="AY94" s="184">
        <f t="shared" si="103"/>
        <v>9.8204937120000012E-6</v>
      </c>
    </row>
    <row r="95" spans="1:51" s="179" customFormat="1" x14ac:dyDescent="0.3">
      <c r="A95" s="169" t="s">
        <v>21</v>
      </c>
      <c r="B95" s="169" t="str">
        <f>B92</f>
        <v>РВС ЛВЖ+токси</v>
      </c>
      <c r="C95" s="171" t="s">
        <v>199</v>
      </c>
      <c r="D95" s="172" t="s">
        <v>84</v>
      </c>
      <c r="E95" s="173">
        <v>1E-4</v>
      </c>
      <c r="F95" s="186">
        <f>F92</f>
        <v>1</v>
      </c>
      <c r="G95" s="169">
        <v>0.1</v>
      </c>
      <c r="H95" s="174">
        <f t="shared" si="94"/>
        <v>1.0000000000000001E-5</v>
      </c>
      <c r="I95" s="187">
        <f>0.15*I92</f>
        <v>0.81</v>
      </c>
      <c r="J95" s="187">
        <f>I95</f>
        <v>0.81</v>
      </c>
      <c r="K95" s="190" t="s">
        <v>179</v>
      </c>
      <c r="L95" s="191">
        <v>45390</v>
      </c>
      <c r="M95" s="179" t="str">
        <f t="shared" si="95"/>
        <v>С4</v>
      </c>
      <c r="N95" s="179" t="str">
        <f t="shared" si="95"/>
        <v>РВС ЛВЖ+токси</v>
      </c>
      <c r="O95" s="179" t="str">
        <f t="shared" si="96"/>
        <v>Частичное-пожар</v>
      </c>
      <c r="P95" s="179">
        <v>18.600000000000001</v>
      </c>
      <c r="Q95" s="179">
        <v>25.8</v>
      </c>
      <c r="R95" s="179">
        <v>36.9</v>
      </c>
      <c r="S95" s="179">
        <v>68.8</v>
      </c>
      <c r="T95" s="179" t="s">
        <v>83</v>
      </c>
      <c r="U95" s="179" t="s">
        <v>83</v>
      </c>
      <c r="V95" s="179" t="s">
        <v>83</v>
      </c>
      <c r="W95" s="179" t="s">
        <v>83</v>
      </c>
      <c r="X95" s="179" t="s">
        <v>83</v>
      </c>
      <c r="Y95" s="179" t="s">
        <v>83</v>
      </c>
      <c r="Z95" s="179" t="s">
        <v>83</v>
      </c>
      <c r="AA95" s="179" t="s">
        <v>83</v>
      </c>
      <c r="AB95" s="179" t="s">
        <v>83</v>
      </c>
      <c r="AC95" s="179" t="s">
        <v>83</v>
      </c>
      <c r="AD95" s="179" t="s">
        <v>83</v>
      </c>
      <c r="AE95" s="179" t="s">
        <v>83</v>
      </c>
      <c r="AF95" s="179" t="s">
        <v>83</v>
      </c>
      <c r="AG95" s="179" t="s">
        <v>83</v>
      </c>
      <c r="AH95" s="179" t="s">
        <v>83</v>
      </c>
      <c r="AI95" s="179" t="s">
        <v>83</v>
      </c>
      <c r="AJ95" s="179">
        <v>0</v>
      </c>
      <c r="AK95" s="179">
        <v>2</v>
      </c>
      <c r="AL95" s="179">
        <f>0.1*$AL$2</f>
        <v>7.5000000000000011E-2</v>
      </c>
      <c r="AM95" s="179">
        <f>AM92</f>
        <v>2.7E-2</v>
      </c>
      <c r="AN95" s="179">
        <f>ROUNDUP(AN92/3,0)</f>
        <v>1</v>
      </c>
      <c r="AQ95" s="182">
        <f>AM95*I95+AL95</f>
        <v>9.6870000000000012E-2</v>
      </c>
      <c r="AR95" s="182">
        <f t="shared" si="97"/>
        <v>9.6870000000000012E-3</v>
      </c>
      <c r="AS95" s="183">
        <f t="shared" si="98"/>
        <v>0.5</v>
      </c>
      <c r="AT95" s="183">
        <f t="shared" si="99"/>
        <v>0.15163925</v>
      </c>
      <c r="AU95" s="182">
        <f>10068.2*J95*POWER(10,-6)</f>
        <v>8.155242E-3</v>
      </c>
      <c r="AV95" s="183">
        <f t="shared" si="100"/>
        <v>0.76635149200000008</v>
      </c>
      <c r="AW95" s="184">
        <f t="shared" si="101"/>
        <v>0</v>
      </c>
      <c r="AX95" s="184">
        <f t="shared" si="102"/>
        <v>2.0000000000000002E-5</v>
      </c>
      <c r="AY95" s="184">
        <f t="shared" si="103"/>
        <v>7.6635149200000012E-6</v>
      </c>
    </row>
    <row r="96" spans="1:51" s="179" customFormat="1" x14ac:dyDescent="0.3">
      <c r="A96" s="169" t="s">
        <v>22</v>
      </c>
      <c r="B96" s="169" t="str">
        <f>B92</f>
        <v>РВС ЛВЖ+токси</v>
      </c>
      <c r="C96" s="171" t="s">
        <v>200</v>
      </c>
      <c r="D96" s="172" t="s">
        <v>165</v>
      </c>
      <c r="E96" s="185">
        <f>E95</f>
        <v>1E-4</v>
      </c>
      <c r="F96" s="186">
        <f>F92</f>
        <v>1</v>
      </c>
      <c r="G96" s="169">
        <v>4.5000000000000005E-2</v>
      </c>
      <c r="H96" s="174">
        <f t="shared" si="94"/>
        <v>4.500000000000001E-6</v>
      </c>
      <c r="I96" s="187">
        <f>0.15*I92</f>
        <v>0.81</v>
      </c>
      <c r="J96" s="187">
        <f>0.15*J93</f>
        <v>1.7999999999999999E-2</v>
      </c>
      <c r="K96" s="190" t="s">
        <v>180</v>
      </c>
      <c r="L96" s="191">
        <v>3</v>
      </c>
      <c r="M96" s="179" t="str">
        <f t="shared" si="95"/>
        <v>С5</v>
      </c>
      <c r="N96" s="179" t="str">
        <f t="shared" si="95"/>
        <v>РВС ЛВЖ+токси</v>
      </c>
      <c r="O96" s="179" t="str">
        <f t="shared" si="96"/>
        <v>Частичное-пожар-вспышка</v>
      </c>
      <c r="P96" s="179" t="s">
        <v>83</v>
      </c>
      <c r="Q96" s="179" t="s">
        <v>83</v>
      </c>
      <c r="R96" s="179" t="s">
        <v>83</v>
      </c>
      <c r="S96" s="179" t="s">
        <v>83</v>
      </c>
      <c r="T96" s="179" t="s">
        <v>83</v>
      </c>
      <c r="U96" s="179" t="s">
        <v>83</v>
      </c>
      <c r="V96" s="179" t="s">
        <v>83</v>
      </c>
      <c r="W96" s="179" t="s">
        <v>83</v>
      </c>
      <c r="X96" s="179" t="s">
        <v>83</v>
      </c>
      <c r="Y96" s="179" t="s">
        <v>83</v>
      </c>
      <c r="Z96" s="179" t="s">
        <v>83</v>
      </c>
      <c r="AA96" s="179">
        <v>8.9</v>
      </c>
      <c r="AB96" s="179">
        <v>10.68</v>
      </c>
      <c r="AC96" s="179" t="s">
        <v>83</v>
      </c>
      <c r="AD96" s="179" t="s">
        <v>83</v>
      </c>
      <c r="AE96" s="179" t="s">
        <v>83</v>
      </c>
      <c r="AF96" s="179" t="s">
        <v>83</v>
      </c>
      <c r="AG96" s="179" t="s">
        <v>83</v>
      </c>
      <c r="AH96" s="179" t="s">
        <v>83</v>
      </c>
      <c r="AI96" s="179" t="s">
        <v>83</v>
      </c>
      <c r="AJ96" s="179">
        <v>0</v>
      </c>
      <c r="AK96" s="179">
        <v>1</v>
      </c>
      <c r="AL96" s="179">
        <f>0.1*$AL$2</f>
        <v>7.5000000000000011E-2</v>
      </c>
      <c r="AM96" s="179">
        <f>AM92</f>
        <v>2.7E-2</v>
      </c>
      <c r="AN96" s="179">
        <f>ROUNDUP(AN92/3,0)</f>
        <v>1</v>
      </c>
      <c r="AQ96" s="182">
        <f>AM96*I96+AL96</f>
        <v>9.6870000000000012E-2</v>
      </c>
      <c r="AR96" s="182">
        <f t="shared" si="97"/>
        <v>9.6870000000000012E-3</v>
      </c>
      <c r="AS96" s="183">
        <f t="shared" si="98"/>
        <v>0.25</v>
      </c>
      <c r="AT96" s="183">
        <f t="shared" si="99"/>
        <v>8.9139250000000003E-2</v>
      </c>
      <c r="AU96" s="182">
        <f>10068.2*J96*POWER(10,-6)*10</f>
        <v>1.8122759999999998E-3</v>
      </c>
      <c r="AV96" s="183">
        <f t="shared" si="100"/>
        <v>0.44750852600000002</v>
      </c>
      <c r="AW96" s="184">
        <f t="shared" si="101"/>
        <v>0</v>
      </c>
      <c r="AX96" s="184">
        <f t="shared" si="102"/>
        <v>4.500000000000001E-6</v>
      </c>
      <c r="AY96" s="184">
        <f t="shared" si="103"/>
        <v>2.0137883670000004E-6</v>
      </c>
    </row>
    <row r="97" spans="1:51" s="179" customFormat="1" ht="15" thickBot="1" x14ac:dyDescent="0.35">
      <c r="A97" s="169" t="s">
        <v>23</v>
      </c>
      <c r="B97" s="169" t="str">
        <f>B92</f>
        <v>РВС ЛВЖ+токси</v>
      </c>
      <c r="C97" s="171" t="s">
        <v>204</v>
      </c>
      <c r="D97" s="172" t="s">
        <v>172</v>
      </c>
      <c r="E97" s="185">
        <f>E95</f>
        <v>1E-4</v>
      </c>
      <c r="F97" s="186">
        <f>F92</f>
        <v>1</v>
      </c>
      <c r="G97" s="169">
        <v>0.85499999999999998</v>
      </c>
      <c r="H97" s="174">
        <f t="shared" si="94"/>
        <v>8.5500000000000005E-5</v>
      </c>
      <c r="I97" s="187">
        <f>0.15*I92</f>
        <v>0.81</v>
      </c>
      <c r="J97" s="187">
        <f>J96</f>
        <v>1.7999999999999999E-2</v>
      </c>
      <c r="K97" s="192" t="s">
        <v>191</v>
      </c>
      <c r="L97" s="192">
        <v>10</v>
      </c>
      <c r="M97" s="179" t="str">
        <f t="shared" si="95"/>
        <v>С6</v>
      </c>
      <c r="N97" s="179" t="str">
        <f t="shared" si="95"/>
        <v>РВС ЛВЖ+токси</v>
      </c>
      <c r="O97" s="179" t="str">
        <f t="shared" si="96"/>
        <v>Частичное-токси</v>
      </c>
      <c r="P97" s="179" t="s">
        <v>83</v>
      </c>
      <c r="Q97" s="179" t="s">
        <v>83</v>
      </c>
      <c r="R97" s="179" t="s">
        <v>83</v>
      </c>
      <c r="S97" s="179" t="s">
        <v>83</v>
      </c>
      <c r="T97" s="179" t="s">
        <v>83</v>
      </c>
      <c r="U97" s="179" t="s">
        <v>83</v>
      </c>
      <c r="V97" s="179" t="s">
        <v>83</v>
      </c>
      <c r="W97" s="179" t="s">
        <v>83</v>
      </c>
      <c r="X97" s="179" t="s">
        <v>83</v>
      </c>
      <c r="Y97" s="179" t="s">
        <v>83</v>
      </c>
      <c r="Z97" s="179" t="s">
        <v>83</v>
      </c>
      <c r="AA97" s="179" t="s">
        <v>83</v>
      </c>
      <c r="AB97" s="179" t="s">
        <v>83</v>
      </c>
      <c r="AC97" s="179">
        <v>6.6</v>
      </c>
      <c r="AD97" s="179">
        <v>12.4</v>
      </c>
      <c r="AE97" s="179" t="s">
        <v>83</v>
      </c>
      <c r="AF97" s="179" t="s">
        <v>83</v>
      </c>
      <c r="AG97" s="179" t="s">
        <v>83</v>
      </c>
      <c r="AH97" s="179" t="s">
        <v>83</v>
      </c>
      <c r="AI97" s="179" t="s">
        <v>83</v>
      </c>
      <c r="AJ97" s="179">
        <v>0</v>
      </c>
      <c r="AK97" s="179">
        <v>1</v>
      </c>
      <c r="AL97" s="179">
        <f>0.1*$AL$2</f>
        <v>7.5000000000000011E-2</v>
      </c>
      <c r="AM97" s="179">
        <f>AM92</f>
        <v>2.7E-2</v>
      </c>
      <c r="AN97" s="179">
        <f>ROUNDUP(AN92/3,0)</f>
        <v>1</v>
      </c>
      <c r="AQ97" s="182">
        <f>AM97*I97*0.1+AL97</f>
        <v>7.7187000000000006E-2</v>
      </c>
      <c r="AR97" s="182">
        <f t="shared" si="97"/>
        <v>7.7187000000000011E-3</v>
      </c>
      <c r="AS97" s="183">
        <f t="shared" si="98"/>
        <v>0.25</v>
      </c>
      <c r="AT97" s="183">
        <f t="shared" si="99"/>
        <v>8.3726424999999993E-2</v>
      </c>
      <c r="AU97" s="182">
        <f>1333*J96*POWER(10,-6)</f>
        <v>2.3993999999999998E-5</v>
      </c>
      <c r="AV97" s="183">
        <f t="shared" si="100"/>
        <v>0.41865611900000005</v>
      </c>
      <c r="AW97" s="184">
        <f t="shared" si="101"/>
        <v>0</v>
      </c>
      <c r="AX97" s="184">
        <f t="shared" si="102"/>
        <v>8.5500000000000005E-5</v>
      </c>
      <c r="AY97" s="184">
        <f t="shared" si="103"/>
        <v>3.5795098174500009E-5</v>
      </c>
    </row>
    <row r="98" spans="1:51" s="179" customFormat="1" x14ac:dyDescent="0.3">
      <c r="A98" s="180"/>
      <c r="B98" s="180"/>
      <c r="D98" s="272"/>
      <c r="E98" s="273"/>
      <c r="F98" s="274"/>
      <c r="G98" s="180"/>
      <c r="H98" s="184"/>
      <c r="I98" s="183"/>
      <c r="J98" s="180"/>
      <c r="K98" s="180"/>
      <c r="L98" s="180"/>
      <c r="AQ98" s="182"/>
      <c r="AR98" s="182"/>
      <c r="AS98" s="183"/>
      <c r="AT98" s="183"/>
      <c r="AU98" s="182"/>
      <c r="AV98" s="183"/>
      <c r="AW98" s="184"/>
      <c r="AX98" s="184"/>
      <c r="AY98" s="184"/>
    </row>
    <row r="99" spans="1:51" s="179" customFormat="1" x14ac:dyDescent="0.3">
      <c r="A99" s="180"/>
      <c r="B99" s="180"/>
      <c r="D99" s="272"/>
      <c r="E99" s="273"/>
      <c r="F99" s="274"/>
      <c r="G99" s="180"/>
      <c r="H99" s="184"/>
      <c r="I99" s="183"/>
      <c r="J99" s="180"/>
      <c r="K99" s="180"/>
      <c r="L99" s="180"/>
      <c r="AQ99" s="182"/>
      <c r="AR99" s="182"/>
      <c r="AS99" s="183"/>
      <c r="AT99" s="183"/>
      <c r="AU99" s="182"/>
      <c r="AV99" s="183"/>
      <c r="AW99" s="184"/>
      <c r="AX99" s="184"/>
      <c r="AY99" s="184"/>
    </row>
    <row r="100" spans="1:51" s="179" customFormat="1" x14ac:dyDescent="0.3">
      <c r="A100" s="180"/>
      <c r="B100" s="180"/>
      <c r="D100" s="272"/>
      <c r="E100" s="273"/>
      <c r="F100" s="274"/>
      <c r="G100" s="180"/>
      <c r="H100" s="184"/>
      <c r="I100" s="183"/>
      <c r="J100" s="180"/>
      <c r="K100" s="180"/>
      <c r="L100" s="180"/>
      <c r="AQ100" s="182"/>
      <c r="AR100" s="182"/>
      <c r="AS100" s="183"/>
      <c r="AT100" s="183"/>
      <c r="AU100" s="182"/>
      <c r="AV100" s="183"/>
      <c r="AW100" s="184"/>
      <c r="AX100" s="184"/>
      <c r="AY100" s="184"/>
    </row>
    <row r="101" spans="1:51" ht="15" thickBot="1" x14ac:dyDescent="0.35"/>
    <row r="102" spans="1:51" s="179" customFormat="1" ht="15" thickBot="1" x14ac:dyDescent="0.35">
      <c r="A102" s="169" t="s">
        <v>18</v>
      </c>
      <c r="B102" s="170" t="s">
        <v>209</v>
      </c>
      <c r="C102" s="171" t="s">
        <v>196</v>
      </c>
      <c r="D102" s="172" t="s">
        <v>59</v>
      </c>
      <c r="E102" s="173">
        <v>1.0000000000000001E-5</v>
      </c>
      <c r="F102" s="170">
        <v>1</v>
      </c>
      <c r="G102" s="169">
        <v>0.1</v>
      </c>
      <c r="H102" s="174">
        <f t="shared" ref="H102:H107" si="104">E102*F102*G102</f>
        <v>1.0000000000000002E-6</v>
      </c>
      <c r="I102" s="175">
        <v>12.36</v>
      </c>
      <c r="J102" s="187">
        <f>I102</f>
        <v>12.36</v>
      </c>
      <c r="K102" s="177" t="s">
        <v>175</v>
      </c>
      <c r="L102" s="178">
        <v>5000</v>
      </c>
      <c r="M102" s="179" t="str">
        <f t="shared" ref="M102:M107" si="105">A102</f>
        <v>С1</v>
      </c>
      <c r="N102" s="179" t="str">
        <f t="shared" ref="N102:N107" si="106">B102</f>
        <v>РВС ГЖ</v>
      </c>
      <c r="O102" s="179" t="str">
        <f t="shared" ref="O102:O107" si="107">D102</f>
        <v>Полное-пожар</v>
      </c>
      <c r="P102" s="179" t="s">
        <v>83</v>
      </c>
      <c r="Q102" s="179" t="s">
        <v>83</v>
      </c>
      <c r="R102" s="179" t="s">
        <v>83</v>
      </c>
      <c r="S102" s="179" t="s">
        <v>83</v>
      </c>
      <c r="T102" s="179" t="s">
        <v>83</v>
      </c>
      <c r="U102" s="179" t="s">
        <v>83</v>
      </c>
      <c r="V102" s="179" t="s">
        <v>83</v>
      </c>
      <c r="W102" s="179" t="s">
        <v>83</v>
      </c>
      <c r="X102" s="179" t="s">
        <v>83</v>
      </c>
      <c r="Y102" s="179" t="s">
        <v>83</v>
      </c>
      <c r="Z102" s="179" t="s">
        <v>83</v>
      </c>
      <c r="AA102" s="179" t="s">
        <v>83</v>
      </c>
      <c r="AB102" s="179" t="s">
        <v>83</v>
      </c>
      <c r="AC102" s="179" t="s">
        <v>83</v>
      </c>
      <c r="AD102" s="179" t="s">
        <v>83</v>
      </c>
      <c r="AE102" s="179" t="s">
        <v>83</v>
      </c>
      <c r="AF102" s="179" t="s">
        <v>83</v>
      </c>
      <c r="AG102" s="179" t="s">
        <v>83</v>
      </c>
      <c r="AH102" s="179" t="s">
        <v>83</v>
      </c>
      <c r="AI102" s="179" t="s">
        <v>83</v>
      </c>
      <c r="AJ102" s="180">
        <v>1</v>
      </c>
      <c r="AK102" s="180">
        <v>2</v>
      </c>
      <c r="AL102" s="181">
        <v>0.75</v>
      </c>
      <c r="AM102" s="181">
        <v>2.7E-2</v>
      </c>
      <c r="AN102" s="181">
        <v>3</v>
      </c>
      <c r="AQ102" s="182">
        <f>AM102*I102+AL102</f>
        <v>1.08372</v>
      </c>
      <c r="AR102" s="182">
        <f t="shared" ref="AR102:AR107" si="108">0.1*AQ102</f>
        <v>0.10837200000000001</v>
      </c>
      <c r="AS102" s="183">
        <f t="shared" ref="AS102:AS107" si="109">AJ102*3+0.25*AK102</f>
        <v>3.5</v>
      </c>
      <c r="AT102" s="183">
        <f t="shared" ref="AT102:AT107" si="110">SUM(AQ102:AS102)/4</f>
        <v>1.1730229999999999</v>
      </c>
      <c r="AU102" s="182">
        <f>10068.2*J102*POWER(10,-6)</f>
        <v>0.124442952</v>
      </c>
      <c r="AV102" s="183">
        <f t="shared" ref="AV102:AV107" si="111">AU102+AT102+AS102+AR102+AQ102</f>
        <v>5.9895579520000002</v>
      </c>
      <c r="AW102" s="184">
        <f t="shared" ref="AW102:AW107" si="112">AJ102*H102</f>
        <v>1.0000000000000002E-6</v>
      </c>
      <c r="AX102" s="184">
        <f t="shared" ref="AX102:AX107" si="113">H102*AK102</f>
        <v>2.0000000000000003E-6</v>
      </c>
      <c r="AY102" s="184">
        <f t="shared" ref="AY102:AY107" si="114">H102*AV102</f>
        <v>5.989557952000001E-6</v>
      </c>
    </row>
    <row r="103" spans="1:51" s="179" customFormat="1" ht="15" thickBot="1" x14ac:dyDescent="0.35">
      <c r="A103" s="169" t="s">
        <v>19</v>
      </c>
      <c r="B103" s="169" t="str">
        <f>B102</f>
        <v>РВС ГЖ</v>
      </c>
      <c r="C103" s="171" t="s">
        <v>205</v>
      </c>
      <c r="D103" s="172" t="s">
        <v>59</v>
      </c>
      <c r="E103" s="185">
        <f>E102</f>
        <v>1.0000000000000001E-5</v>
      </c>
      <c r="F103" s="186">
        <f>F102</f>
        <v>1</v>
      </c>
      <c r="G103" s="169">
        <v>0.18000000000000002</v>
      </c>
      <c r="H103" s="174">
        <f t="shared" si="104"/>
        <v>1.8000000000000003E-6</v>
      </c>
      <c r="I103" s="187">
        <f>I102</f>
        <v>12.36</v>
      </c>
      <c r="J103" s="187">
        <f>I102</f>
        <v>12.36</v>
      </c>
      <c r="K103" s="177" t="s">
        <v>176</v>
      </c>
      <c r="L103" s="178">
        <v>0</v>
      </c>
      <c r="M103" s="179" t="str">
        <f t="shared" si="105"/>
        <v>С2</v>
      </c>
      <c r="N103" s="179" t="str">
        <f t="shared" si="106"/>
        <v>РВС ГЖ</v>
      </c>
      <c r="O103" s="179" t="str">
        <f t="shared" si="107"/>
        <v>Полное-пожар</v>
      </c>
      <c r="P103" s="179" t="s">
        <v>83</v>
      </c>
      <c r="Q103" s="179" t="s">
        <v>83</v>
      </c>
      <c r="R103" s="179" t="s">
        <v>83</v>
      </c>
      <c r="S103" s="179" t="s">
        <v>83</v>
      </c>
      <c r="T103" s="179" t="s">
        <v>83</v>
      </c>
      <c r="U103" s="179" t="s">
        <v>83</v>
      </c>
      <c r="V103" s="179" t="s">
        <v>83</v>
      </c>
      <c r="W103" s="179" t="s">
        <v>83</v>
      </c>
      <c r="X103" s="179" t="s">
        <v>83</v>
      </c>
      <c r="Y103" s="179" t="s">
        <v>83</v>
      </c>
      <c r="Z103" s="179" t="s">
        <v>83</v>
      </c>
      <c r="AA103" s="179" t="s">
        <v>83</v>
      </c>
      <c r="AB103" s="179" t="s">
        <v>83</v>
      </c>
      <c r="AC103" s="179" t="s">
        <v>83</v>
      </c>
      <c r="AD103" s="179" t="s">
        <v>83</v>
      </c>
      <c r="AE103" s="179" t="s">
        <v>83</v>
      </c>
      <c r="AF103" s="179" t="s">
        <v>83</v>
      </c>
      <c r="AG103" s="179" t="s">
        <v>83</v>
      </c>
      <c r="AH103" s="179" t="s">
        <v>83</v>
      </c>
      <c r="AI103" s="179" t="s">
        <v>83</v>
      </c>
      <c r="AJ103" s="180">
        <v>2</v>
      </c>
      <c r="AK103" s="180">
        <v>2</v>
      </c>
      <c r="AL103" s="179">
        <f>AL102</f>
        <v>0.75</v>
      </c>
      <c r="AM103" s="179">
        <f>AM102</f>
        <v>2.7E-2</v>
      </c>
      <c r="AN103" s="179">
        <f>AN102</f>
        <v>3</v>
      </c>
      <c r="AQ103" s="182">
        <f>AM103*I103+AL103</f>
        <v>1.08372</v>
      </c>
      <c r="AR103" s="182">
        <f t="shared" si="108"/>
        <v>0.10837200000000001</v>
      </c>
      <c r="AS103" s="183">
        <f t="shared" si="109"/>
        <v>6.5</v>
      </c>
      <c r="AT103" s="183">
        <f t="shared" si="110"/>
        <v>1.9230229999999999</v>
      </c>
      <c r="AU103" s="182">
        <f>10068.2*J103*POWER(10,-6)*10</f>
        <v>1.24442952</v>
      </c>
      <c r="AV103" s="183">
        <f t="shared" si="111"/>
        <v>10.859544519999998</v>
      </c>
      <c r="AW103" s="184">
        <f t="shared" si="112"/>
        <v>3.6000000000000007E-6</v>
      </c>
      <c r="AX103" s="184">
        <f t="shared" si="113"/>
        <v>3.6000000000000007E-6</v>
      </c>
      <c r="AY103" s="184">
        <f t="shared" si="114"/>
        <v>1.9547180136E-5</v>
      </c>
    </row>
    <row r="104" spans="1:51" s="179" customFormat="1" x14ac:dyDescent="0.3">
      <c r="A104" s="169" t="s">
        <v>20</v>
      </c>
      <c r="B104" s="169" t="str">
        <f>B102</f>
        <v>РВС ГЖ</v>
      </c>
      <c r="C104" s="171" t="s">
        <v>198</v>
      </c>
      <c r="D104" s="172" t="s">
        <v>60</v>
      </c>
      <c r="E104" s="185">
        <f>E102</f>
        <v>1.0000000000000001E-5</v>
      </c>
      <c r="F104" s="186">
        <f>F102</f>
        <v>1</v>
      </c>
      <c r="G104" s="169">
        <v>0.72000000000000008</v>
      </c>
      <c r="H104" s="174">
        <f t="shared" si="104"/>
        <v>7.2000000000000014E-6</v>
      </c>
      <c r="I104" s="187">
        <f>I102</f>
        <v>12.36</v>
      </c>
      <c r="J104" s="169">
        <v>0</v>
      </c>
      <c r="K104" s="177" t="s">
        <v>177</v>
      </c>
      <c r="L104" s="178">
        <v>0</v>
      </c>
      <c r="M104" s="179" t="str">
        <f t="shared" si="105"/>
        <v>С3</v>
      </c>
      <c r="N104" s="179" t="str">
        <f t="shared" si="106"/>
        <v>РВС ГЖ</v>
      </c>
      <c r="O104" s="179" t="str">
        <f t="shared" si="107"/>
        <v>Полное-ликвидация</v>
      </c>
      <c r="P104" s="179" t="s">
        <v>83</v>
      </c>
      <c r="Q104" s="179" t="s">
        <v>83</v>
      </c>
      <c r="R104" s="179" t="s">
        <v>83</v>
      </c>
      <c r="S104" s="179" t="s">
        <v>83</v>
      </c>
      <c r="T104" s="179" t="s">
        <v>83</v>
      </c>
      <c r="U104" s="179" t="s">
        <v>83</v>
      </c>
      <c r="V104" s="179" t="s">
        <v>83</v>
      </c>
      <c r="W104" s="179" t="s">
        <v>83</v>
      </c>
      <c r="X104" s="179" t="s">
        <v>83</v>
      </c>
      <c r="Y104" s="179" t="s">
        <v>83</v>
      </c>
      <c r="Z104" s="179" t="s">
        <v>83</v>
      </c>
      <c r="AA104" s="179" t="s">
        <v>83</v>
      </c>
      <c r="AB104" s="179" t="s">
        <v>83</v>
      </c>
      <c r="AC104" s="179" t="s">
        <v>83</v>
      </c>
      <c r="AD104" s="179" t="s">
        <v>83</v>
      </c>
      <c r="AE104" s="179" t="s">
        <v>83</v>
      </c>
      <c r="AF104" s="179" t="s">
        <v>83</v>
      </c>
      <c r="AG104" s="179" t="s">
        <v>83</v>
      </c>
      <c r="AH104" s="179" t="s">
        <v>83</v>
      </c>
      <c r="AI104" s="179" t="s">
        <v>83</v>
      </c>
      <c r="AJ104" s="179">
        <v>0</v>
      </c>
      <c r="AK104" s="179">
        <v>0</v>
      </c>
      <c r="AL104" s="179">
        <f>AL102</f>
        <v>0.75</v>
      </c>
      <c r="AM104" s="179">
        <f>AM102</f>
        <v>2.7E-2</v>
      </c>
      <c r="AN104" s="179">
        <f>AN102</f>
        <v>3</v>
      </c>
      <c r="AQ104" s="182">
        <f>AM104*I104*0.1+AL104</f>
        <v>0.78337199999999996</v>
      </c>
      <c r="AR104" s="182">
        <f t="shared" si="108"/>
        <v>7.8337199999999996E-2</v>
      </c>
      <c r="AS104" s="183">
        <f t="shared" si="109"/>
        <v>0</v>
      </c>
      <c r="AT104" s="183">
        <f t="shared" si="110"/>
        <v>0.21542729999999999</v>
      </c>
      <c r="AU104" s="182">
        <f>1333*J103*POWER(10,-6)</f>
        <v>1.6475880000000002E-2</v>
      </c>
      <c r="AV104" s="183">
        <f t="shared" si="111"/>
        <v>1.0936123799999999</v>
      </c>
      <c r="AW104" s="184">
        <f t="shared" si="112"/>
        <v>0</v>
      </c>
      <c r="AX104" s="184">
        <f t="shared" si="113"/>
        <v>0</v>
      </c>
      <c r="AY104" s="184">
        <f t="shared" si="114"/>
        <v>7.8740091360000004E-6</v>
      </c>
    </row>
    <row r="105" spans="1:51" s="179" customFormat="1" x14ac:dyDescent="0.3">
      <c r="A105" s="169" t="s">
        <v>21</v>
      </c>
      <c r="B105" s="169" t="str">
        <f>B102</f>
        <v>РВС ГЖ</v>
      </c>
      <c r="C105" s="171" t="s">
        <v>199</v>
      </c>
      <c r="D105" s="172" t="s">
        <v>84</v>
      </c>
      <c r="E105" s="173">
        <v>1E-4</v>
      </c>
      <c r="F105" s="186">
        <f>F102</f>
        <v>1</v>
      </c>
      <c r="G105" s="169">
        <v>0.1</v>
      </c>
      <c r="H105" s="174">
        <f t="shared" si="104"/>
        <v>1.0000000000000001E-5</v>
      </c>
      <c r="I105" s="187">
        <f>0.15*I102</f>
        <v>1.8539999999999999</v>
      </c>
      <c r="J105" s="187">
        <f>I105</f>
        <v>1.8539999999999999</v>
      </c>
      <c r="K105" s="190" t="s">
        <v>179</v>
      </c>
      <c r="L105" s="191">
        <v>45390</v>
      </c>
      <c r="M105" s="179" t="str">
        <f t="shared" si="105"/>
        <v>С4</v>
      </c>
      <c r="N105" s="179" t="str">
        <f t="shared" si="106"/>
        <v>РВС ГЖ</v>
      </c>
      <c r="O105" s="179" t="str">
        <f t="shared" si="107"/>
        <v>Частичное-пожар</v>
      </c>
      <c r="P105" s="179" t="s">
        <v>83</v>
      </c>
      <c r="Q105" s="179" t="s">
        <v>83</v>
      </c>
      <c r="R105" s="179" t="s">
        <v>83</v>
      </c>
      <c r="S105" s="179" t="s">
        <v>83</v>
      </c>
      <c r="T105" s="179" t="s">
        <v>83</v>
      </c>
      <c r="U105" s="179" t="s">
        <v>83</v>
      </c>
      <c r="V105" s="179" t="s">
        <v>83</v>
      </c>
      <c r="W105" s="179" t="s">
        <v>83</v>
      </c>
      <c r="X105" s="179" t="s">
        <v>83</v>
      </c>
      <c r="Y105" s="179" t="s">
        <v>83</v>
      </c>
      <c r="Z105" s="179" t="s">
        <v>83</v>
      </c>
      <c r="AA105" s="179" t="s">
        <v>83</v>
      </c>
      <c r="AB105" s="179" t="s">
        <v>83</v>
      </c>
      <c r="AC105" s="179" t="s">
        <v>83</v>
      </c>
      <c r="AD105" s="179" t="s">
        <v>83</v>
      </c>
      <c r="AE105" s="179" t="s">
        <v>83</v>
      </c>
      <c r="AF105" s="179" t="s">
        <v>83</v>
      </c>
      <c r="AG105" s="179" t="s">
        <v>83</v>
      </c>
      <c r="AH105" s="179" t="s">
        <v>83</v>
      </c>
      <c r="AI105" s="179" t="s">
        <v>83</v>
      </c>
      <c r="AJ105" s="179">
        <v>0</v>
      </c>
      <c r="AK105" s="179">
        <v>2</v>
      </c>
      <c r="AL105" s="179">
        <f>0.1*$AL$2</f>
        <v>7.5000000000000011E-2</v>
      </c>
      <c r="AM105" s="179">
        <f>AM102</f>
        <v>2.7E-2</v>
      </c>
      <c r="AN105" s="179">
        <f>ROUNDUP(AN102/3,0)</f>
        <v>1</v>
      </c>
      <c r="AQ105" s="182">
        <f>AM105*I105+AL105</f>
        <v>0.125058</v>
      </c>
      <c r="AR105" s="182">
        <f t="shared" si="108"/>
        <v>1.2505800000000001E-2</v>
      </c>
      <c r="AS105" s="183">
        <f t="shared" si="109"/>
        <v>0.5</v>
      </c>
      <c r="AT105" s="183">
        <f t="shared" si="110"/>
        <v>0.15939095</v>
      </c>
      <c r="AU105" s="182">
        <f>10068.2*J105*POWER(10,-6)</f>
        <v>1.8666442799999999E-2</v>
      </c>
      <c r="AV105" s="183">
        <f t="shared" si="111"/>
        <v>0.81562119280000001</v>
      </c>
      <c r="AW105" s="184">
        <f t="shared" si="112"/>
        <v>0</v>
      </c>
      <c r="AX105" s="184">
        <f t="shared" si="113"/>
        <v>2.0000000000000002E-5</v>
      </c>
      <c r="AY105" s="184">
        <f t="shared" si="114"/>
        <v>8.156211928E-6</v>
      </c>
    </row>
    <row r="106" spans="1:51" s="179" customFormat="1" x14ac:dyDescent="0.3">
      <c r="A106" s="169" t="s">
        <v>22</v>
      </c>
      <c r="B106" s="169" t="str">
        <f>B102</f>
        <v>РВС ГЖ</v>
      </c>
      <c r="C106" s="171" t="s">
        <v>206</v>
      </c>
      <c r="D106" s="172" t="s">
        <v>84</v>
      </c>
      <c r="E106" s="185">
        <f>E105</f>
        <v>1E-4</v>
      </c>
      <c r="F106" s="186">
        <f>F102</f>
        <v>1</v>
      </c>
      <c r="G106" s="169">
        <v>4.5000000000000005E-2</v>
      </c>
      <c r="H106" s="174">
        <f t="shared" si="104"/>
        <v>4.500000000000001E-6</v>
      </c>
      <c r="I106" s="187">
        <f>0.15*I102</f>
        <v>1.8539999999999999</v>
      </c>
      <c r="J106" s="187">
        <f>I105</f>
        <v>1.8539999999999999</v>
      </c>
      <c r="K106" s="190" t="s">
        <v>180</v>
      </c>
      <c r="L106" s="191">
        <v>3</v>
      </c>
      <c r="M106" s="179" t="str">
        <f t="shared" si="105"/>
        <v>С5</v>
      </c>
      <c r="N106" s="179" t="str">
        <f t="shared" si="106"/>
        <v>РВС ГЖ</v>
      </c>
      <c r="O106" s="179" t="str">
        <f t="shared" si="107"/>
        <v>Частичное-пожар</v>
      </c>
      <c r="P106" s="179" t="s">
        <v>83</v>
      </c>
      <c r="Q106" s="179" t="s">
        <v>83</v>
      </c>
      <c r="R106" s="179" t="s">
        <v>83</v>
      </c>
      <c r="S106" s="179" t="s">
        <v>83</v>
      </c>
      <c r="T106" s="179" t="s">
        <v>83</v>
      </c>
      <c r="U106" s="179" t="s">
        <v>83</v>
      </c>
      <c r="V106" s="179" t="s">
        <v>83</v>
      </c>
      <c r="W106" s="179" t="s">
        <v>83</v>
      </c>
      <c r="X106" s="179" t="s">
        <v>83</v>
      </c>
      <c r="Y106" s="179" t="s">
        <v>83</v>
      </c>
      <c r="Z106" s="179" t="s">
        <v>83</v>
      </c>
      <c r="AA106" s="179" t="s">
        <v>83</v>
      </c>
      <c r="AB106" s="179" t="s">
        <v>83</v>
      </c>
      <c r="AC106" s="179" t="s">
        <v>83</v>
      </c>
      <c r="AD106" s="179" t="s">
        <v>83</v>
      </c>
      <c r="AE106" s="179" t="s">
        <v>83</v>
      </c>
      <c r="AF106" s="179" t="s">
        <v>83</v>
      </c>
      <c r="AG106" s="179" t="s">
        <v>83</v>
      </c>
      <c r="AH106" s="179" t="s">
        <v>83</v>
      </c>
      <c r="AI106" s="179" t="s">
        <v>83</v>
      </c>
      <c r="AJ106" s="179">
        <v>0</v>
      </c>
      <c r="AK106" s="179">
        <v>1</v>
      </c>
      <c r="AL106" s="179">
        <f>0.1*$AL$2</f>
        <v>7.5000000000000011E-2</v>
      </c>
      <c r="AM106" s="179">
        <f>AM102</f>
        <v>2.7E-2</v>
      </c>
      <c r="AN106" s="179">
        <f>ROUNDUP(AN102/3,0)</f>
        <v>1</v>
      </c>
      <c r="AQ106" s="182">
        <f>AM106*I106+AL106</f>
        <v>0.125058</v>
      </c>
      <c r="AR106" s="182">
        <f t="shared" si="108"/>
        <v>1.2505800000000001E-2</v>
      </c>
      <c r="AS106" s="183">
        <f t="shared" si="109"/>
        <v>0.25</v>
      </c>
      <c r="AT106" s="183">
        <f t="shared" si="110"/>
        <v>9.6890950000000003E-2</v>
      </c>
      <c r="AU106" s="182">
        <f>10068.2*J106*POWER(10,-6)*10</f>
        <v>0.18666442799999999</v>
      </c>
      <c r="AV106" s="183">
        <f t="shared" si="111"/>
        <v>0.67111917799999998</v>
      </c>
      <c r="AW106" s="184">
        <f t="shared" si="112"/>
        <v>0</v>
      </c>
      <c r="AX106" s="184">
        <f t="shared" si="113"/>
        <v>4.500000000000001E-6</v>
      </c>
      <c r="AY106" s="184">
        <f t="shared" si="114"/>
        <v>3.0200363010000006E-6</v>
      </c>
    </row>
    <row r="107" spans="1:51" s="179" customFormat="1" ht="15" thickBot="1" x14ac:dyDescent="0.35">
      <c r="A107" s="169" t="s">
        <v>23</v>
      </c>
      <c r="B107" s="169" t="str">
        <f>B102</f>
        <v>РВС ГЖ</v>
      </c>
      <c r="C107" s="171" t="s">
        <v>201</v>
      </c>
      <c r="D107" s="172" t="s">
        <v>61</v>
      </c>
      <c r="E107" s="185">
        <f>E105</f>
        <v>1E-4</v>
      </c>
      <c r="F107" s="186">
        <f>F102</f>
        <v>1</v>
      </c>
      <c r="G107" s="169">
        <v>0.85499999999999998</v>
      </c>
      <c r="H107" s="174">
        <f t="shared" si="104"/>
        <v>8.5500000000000005E-5</v>
      </c>
      <c r="I107" s="187">
        <f>0.15*I102</f>
        <v>1.8539999999999999</v>
      </c>
      <c r="J107" s="169">
        <v>0</v>
      </c>
      <c r="K107" s="192" t="s">
        <v>191</v>
      </c>
      <c r="L107" s="192">
        <v>11</v>
      </c>
      <c r="M107" s="179" t="str">
        <f t="shared" si="105"/>
        <v>С6</v>
      </c>
      <c r="N107" s="179" t="str">
        <f t="shared" si="106"/>
        <v>РВС ГЖ</v>
      </c>
      <c r="O107" s="179" t="str">
        <f t="shared" si="107"/>
        <v>Частичное-ликвидация</v>
      </c>
      <c r="P107" s="179" t="s">
        <v>83</v>
      </c>
      <c r="Q107" s="179" t="s">
        <v>83</v>
      </c>
      <c r="R107" s="179" t="s">
        <v>83</v>
      </c>
      <c r="S107" s="179" t="s">
        <v>83</v>
      </c>
      <c r="T107" s="179" t="s">
        <v>83</v>
      </c>
      <c r="U107" s="179" t="s">
        <v>83</v>
      </c>
      <c r="V107" s="179" t="s">
        <v>83</v>
      </c>
      <c r="W107" s="179" t="s">
        <v>83</v>
      </c>
      <c r="X107" s="179" t="s">
        <v>83</v>
      </c>
      <c r="Y107" s="179" t="s">
        <v>83</v>
      </c>
      <c r="Z107" s="179" t="s">
        <v>83</v>
      </c>
      <c r="AA107" s="179" t="s">
        <v>83</v>
      </c>
      <c r="AB107" s="179" t="s">
        <v>83</v>
      </c>
      <c r="AC107" s="179" t="s">
        <v>83</v>
      </c>
      <c r="AD107" s="179" t="s">
        <v>83</v>
      </c>
      <c r="AE107" s="179" t="s">
        <v>83</v>
      </c>
      <c r="AF107" s="179" t="s">
        <v>83</v>
      </c>
      <c r="AG107" s="179" t="s">
        <v>83</v>
      </c>
      <c r="AH107" s="179" t="s">
        <v>83</v>
      </c>
      <c r="AI107" s="179" t="s">
        <v>83</v>
      </c>
      <c r="AJ107" s="179">
        <v>0</v>
      </c>
      <c r="AK107" s="179">
        <v>0</v>
      </c>
      <c r="AL107" s="179">
        <f>0.1*$AL$2</f>
        <v>7.5000000000000011E-2</v>
      </c>
      <c r="AM107" s="179">
        <f>AM102</f>
        <v>2.7E-2</v>
      </c>
      <c r="AN107" s="179">
        <f>ROUNDUP(AN102/3,0)</f>
        <v>1</v>
      </c>
      <c r="AQ107" s="182">
        <f>AM107*I107*0.1+AL107</f>
        <v>8.0005800000000016E-2</v>
      </c>
      <c r="AR107" s="182">
        <f t="shared" si="108"/>
        <v>8.0005800000000019E-3</v>
      </c>
      <c r="AS107" s="183">
        <f t="shared" si="109"/>
        <v>0</v>
      </c>
      <c r="AT107" s="183">
        <f t="shared" si="110"/>
        <v>2.2001595000000006E-2</v>
      </c>
      <c r="AU107" s="182">
        <f>1333*J106*POWER(10,-6)</f>
        <v>2.4713819999999994E-3</v>
      </c>
      <c r="AV107" s="183">
        <f t="shared" si="111"/>
        <v>0.11247935700000003</v>
      </c>
      <c r="AW107" s="184">
        <f t="shared" si="112"/>
        <v>0</v>
      </c>
      <c r="AX107" s="184">
        <f t="shared" si="113"/>
        <v>0</v>
      </c>
      <c r="AY107" s="184">
        <f t="shared" si="114"/>
        <v>9.6169850235000027E-6</v>
      </c>
    </row>
    <row r="108" spans="1:51" s="179" customFormat="1" x14ac:dyDescent="0.3">
      <c r="A108" s="180"/>
      <c r="B108" s="180"/>
      <c r="D108" s="272"/>
      <c r="E108" s="273"/>
      <c r="F108" s="274"/>
      <c r="G108" s="180"/>
      <c r="H108" s="184"/>
      <c r="I108" s="183"/>
      <c r="J108" s="180"/>
      <c r="K108" s="180"/>
      <c r="L108" s="180"/>
      <c r="AQ108" s="182"/>
      <c r="AR108" s="182"/>
      <c r="AS108" s="183"/>
      <c r="AT108" s="183"/>
      <c r="AU108" s="182"/>
      <c r="AV108" s="183"/>
      <c r="AW108" s="184"/>
      <c r="AX108" s="184"/>
      <c r="AY108" s="184"/>
    </row>
    <row r="109" spans="1:51" s="179" customFormat="1" x14ac:dyDescent="0.3">
      <c r="A109" s="180"/>
      <c r="B109" s="180"/>
      <c r="D109" s="272"/>
      <c r="E109" s="273"/>
      <c r="F109" s="274"/>
      <c r="G109" s="180"/>
      <c r="H109" s="184"/>
      <c r="I109" s="183"/>
      <c r="J109" s="180"/>
      <c r="K109" s="180"/>
      <c r="L109" s="180"/>
      <c r="AQ109" s="182"/>
      <c r="AR109" s="182"/>
      <c r="AS109" s="183"/>
      <c r="AT109" s="183"/>
      <c r="AU109" s="182"/>
      <c r="AV109" s="183"/>
      <c r="AW109" s="184"/>
      <c r="AX109" s="184"/>
      <c r="AY109" s="184"/>
    </row>
    <row r="110" spans="1:51" s="179" customFormat="1" x14ac:dyDescent="0.3">
      <c r="A110" s="180"/>
      <c r="B110" s="180"/>
      <c r="D110" s="272"/>
      <c r="E110" s="273"/>
      <c r="F110" s="274"/>
      <c r="G110" s="180"/>
      <c r="H110" s="184"/>
      <c r="I110" s="183"/>
      <c r="J110" s="180"/>
      <c r="K110" s="180"/>
      <c r="L110" s="180"/>
      <c r="AQ110" s="182"/>
      <c r="AR110" s="182"/>
      <c r="AS110" s="183"/>
      <c r="AT110" s="183"/>
      <c r="AU110" s="182"/>
      <c r="AV110" s="183"/>
      <c r="AW110" s="184"/>
      <c r="AX110" s="184"/>
      <c r="AY110" s="184"/>
    </row>
    <row r="111" spans="1:51" ht="15" thickBot="1" x14ac:dyDescent="0.35"/>
    <row r="112" spans="1:51" s="228" customFormat="1" ht="18" customHeight="1" x14ac:dyDescent="0.3">
      <c r="A112" s="219" t="s">
        <v>18</v>
      </c>
      <c r="B112" s="220" t="s">
        <v>212</v>
      </c>
      <c r="C112" s="53" t="s">
        <v>196</v>
      </c>
      <c r="D112" s="221" t="s">
        <v>59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12</v>
      </c>
      <c r="J112" s="225">
        <f>I112</f>
        <v>12</v>
      </c>
      <c r="K112" s="226" t="s">
        <v>175</v>
      </c>
      <c r="L112" s="227">
        <v>2000</v>
      </c>
      <c r="M112" s="228" t="str">
        <f t="shared" ref="M112:M120" si="115">A112</f>
        <v>С1</v>
      </c>
      <c r="N112" s="228" t="str">
        <f t="shared" ref="N112:N119" si="116">B112</f>
        <v>Емкость DP ЛВЖ</v>
      </c>
      <c r="O112" s="228" t="str">
        <f t="shared" ref="O112:O119" si="117">D112</f>
        <v>Полное-пожар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 t="s">
        <v>83</v>
      </c>
      <c r="AF112" s="228" t="s">
        <v>83</v>
      </c>
      <c r="AG112" s="228" t="s">
        <v>83</v>
      </c>
      <c r="AH112" s="228" t="s">
        <v>83</v>
      </c>
      <c r="AI112" s="228" t="s">
        <v>83</v>
      </c>
      <c r="AJ112" s="229">
        <v>1</v>
      </c>
      <c r="AK112" s="229">
        <v>2</v>
      </c>
      <c r="AL112" s="230">
        <v>0.75</v>
      </c>
      <c r="AM112" s="230">
        <v>2.7E-2</v>
      </c>
      <c r="AN112" s="230">
        <v>3</v>
      </c>
      <c r="AQ112" s="231">
        <f>AM112*I112+AL112</f>
        <v>1.0740000000000001</v>
      </c>
      <c r="AR112" s="231">
        <f>0.1*AQ112</f>
        <v>0.10740000000000001</v>
      </c>
      <c r="AS112" s="232">
        <f>AJ112*3+0.25*AK112</f>
        <v>3.5</v>
      </c>
      <c r="AT112" s="232">
        <f>SUM(AQ112:AS112)/4</f>
        <v>1.17035</v>
      </c>
      <c r="AU112" s="231">
        <f>10068.2*J112*POWER(10,-6)</f>
        <v>0.12081840000000001</v>
      </c>
      <c r="AV112" s="232">
        <f t="shared" ref="AV112:AV120" si="118">AU112+AT112+AS112+AR112+AQ112</f>
        <v>5.9725684000000001</v>
      </c>
      <c r="AW112" s="233">
        <f>AJ112*H112</f>
        <v>4.9999999999999998E-8</v>
      </c>
      <c r="AX112" s="233">
        <f>H112*AK112</f>
        <v>9.9999999999999995E-8</v>
      </c>
      <c r="AY112" s="233">
        <f>H112*AV112</f>
        <v>2.9862842000000001E-7</v>
      </c>
    </row>
    <row r="113" spans="1:51" s="228" customFormat="1" x14ac:dyDescent="0.3">
      <c r="A113" s="219" t="s">
        <v>19</v>
      </c>
      <c r="B113" s="219" t="str">
        <f>B112</f>
        <v>Емкость DP ЛВЖ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19">E113*F113*G113</f>
        <v>1.8999999999999998E-7</v>
      </c>
      <c r="I113" s="236">
        <f>I112</f>
        <v>12</v>
      </c>
      <c r="J113" s="244">
        <v>0.35</v>
      </c>
      <c r="K113" s="237" t="s">
        <v>176</v>
      </c>
      <c r="L113" s="238">
        <v>2</v>
      </c>
      <c r="M113" s="228" t="str">
        <f t="shared" si="115"/>
        <v>С2</v>
      </c>
      <c r="N113" s="228" t="str">
        <f t="shared" si="116"/>
        <v>Емкость DP ЛВЖ</v>
      </c>
      <c r="O113" s="228" t="str">
        <f t="shared" si="117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 t="s">
        <v>83</v>
      </c>
      <c r="U113" s="228" t="s">
        <v>83</v>
      </c>
      <c r="V113" s="228" t="s">
        <v>83</v>
      </c>
      <c r="W113" s="228" t="s">
        <v>83</v>
      </c>
      <c r="X113" s="228" t="s">
        <v>83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2</v>
      </c>
      <c r="AK113" s="229">
        <v>2</v>
      </c>
      <c r="AL113" s="228">
        <f>AL112</f>
        <v>0.75</v>
      </c>
      <c r="AM113" s="228">
        <f>AM112</f>
        <v>2.7E-2</v>
      </c>
      <c r="AN113" s="228">
        <f>AN112</f>
        <v>3</v>
      </c>
      <c r="AQ113" s="231">
        <f>AM113*I113+AL113</f>
        <v>1.0740000000000001</v>
      </c>
      <c r="AR113" s="231">
        <f t="shared" ref="AR113:AR119" si="120">0.1*AQ113</f>
        <v>0.10740000000000001</v>
      </c>
      <c r="AS113" s="232">
        <f t="shared" ref="AS113:AS119" si="121">AJ113*3+0.25*AK113</f>
        <v>6.5</v>
      </c>
      <c r="AT113" s="232">
        <f t="shared" ref="AT113:AT119" si="122">SUM(AQ113:AS113)/4</f>
        <v>1.92035</v>
      </c>
      <c r="AU113" s="231">
        <f>10068.2*J113*POWER(10,-6)*10</f>
        <v>3.5238699999999998E-2</v>
      </c>
      <c r="AV113" s="232">
        <f t="shared" si="118"/>
        <v>9.6369886999999999</v>
      </c>
      <c r="AW113" s="233">
        <f t="shared" ref="AW113:AW119" si="123">AJ113*H113</f>
        <v>3.7999999999999996E-7</v>
      </c>
      <c r="AX113" s="233">
        <f t="shared" ref="AX113:AX119" si="124">H113*AK113</f>
        <v>3.7999999999999996E-7</v>
      </c>
      <c r="AY113" s="233">
        <f t="shared" ref="AY113:AY119" si="125">H113*AV113</f>
        <v>1.8310278529999998E-6</v>
      </c>
    </row>
    <row r="114" spans="1:51" s="228" customFormat="1" x14ac:dyDescent="0.3">
      <c r="A114" s="219" t="s">
        <v>20</v>
      </c>
      <c r="B114" s="219" t="str">
        <f>B112</f>
        <v>Емкость DP ЛВЖ</v>
      </c>
      <c r="C114" s="53" t="s">
        <v>241</v>
      </c>
      <c r="D114" s="221" t="s">
        <v>60</v>
      </c>
      <c r="E114" s="234">
        <f>E112</f>
        <v>9.9999999999999995E-7</v>
      </c>
      <c r="F114" s="235">
        <f>F112</f>
        <v>1</v>
      </c>
      <c r="G114" s="219">
        <v>0.76</v>
      </c>
      <c r="H114" s="223">
        <f t="shared" si="119"/>
        <v>7.5999999999999992E-7</v>
      </c>
      <c r="I114" s="236">
        <f>I112</f>
        <v>12</v>
      </c>
      <c r="J114" s="239">
        <v>0</v>
      </c>
      <c r="K114" s="237" t="s">
        <v>177</v>
      </c>
      <c r="L114" s="238">
        <v>1.05</v>
      </c>
      <c r="M114" s="228" t="str">
        <f t="shared" si="115"/>
        <v>С3</v>
      </c>
      <c r="N114" s="228" t="str">
        <f t="shared" si="116"/>
        <v>Емкость DP ЛВЖ</v>
      </c>
      <c r="O114" s="228" t="str">
        <f t="shared" si="117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0.75</v>
      </c>
      <c r="AM114" s="228">
        <f>AM112</f>
        <v>2.7E-2</v>
      </c>
      <c r="AN114" s="228">
        <f>AN112</f>
        <v>3</v>
      </c>
      <c r="AQ114" s="231">
        <f>AM114*I114*0.1+AL114</f>
        <v>0.78239999999999998</v>
      </c>
      <c r="AR114" s="231">
        <f t="shared" si="120"/>
        <v>7.8240000000000004E-2</v>
      </c>
      <c r="AS114" s="232">
        <f t="shared" si="121"/>
        <v>0</v>
      </c>
      <c r="AT114" s="232">
        <f t="shared" si="122"/>
        <v>0.21515999999999999</v>
      </c>
      <c r="AU114" s="231">
        <f>1333*J112*POWER(10,-6)</f>
        <v>1.5996E-2</v>
      </c>
      <c r="AV114" s="232">
        <f t="shared" si="118"/>
        <v>1.091796</v>
      </c>
      <c r="AW114" s="233">
        <f t="shared" si="123"/>
        <v>0</v>
      </c>
      <c r="AX114" s="233">
        <f t="shared" si="124"/>
        <v>0</v>
      </c>
      <c r="AY114" s="233">
        <f>H114*AV114</f>
        <v>8.2976495999999993E-7</v>
      </c>
    </row>
    <row r="115" spans="1:51" s="228" customFormat="1" x14ac:dyDescent="0.3">
      <c r="A115" s="219" t="s">
        <v>21</v>
      </c>
      <c r="B115" s="219" t="str">
        <f>B112</f>
        <v>Емкость DP ЛВЖ</v>
      </c>
      <c r="C115" s="53" t="s">
        <v>213</v>
      </c>
      <c r="D115" s="221" t="s">
        <v>214</v>
      </c>
      <c r="E115" s="222">
        <v>1.0000000000000001E-5</v>
      </c>
      <c r="F115" s="235">
        <f>F112</f>
        <v>1</v>
      </c>
      <c r="G115" s="219">
        <v>4.0000000000000008E-2</v>
      </c>
      <c r="H115" s="223">
        <f t="shared" si="119"/>
        <v>4.0000000000000009E-7</v>
      </c>
      <c r="I115" s="236">
        <f>0.15*I112</f>
        <v>1.7999999999999998</v>
      </c>
      <c r="J115" s="225">
        <f>I115</f>
        <v>1.7999999999999998</v>
      </c>
      <c r="K115" s="237" t="s">
        <v>179</v>
      </c>
      <c r="L115" s="238">
        <v>45390</v>
      </c>
      <c r="M115" s="228" t="str">
        <f t="shared" si="115"/>
        <v>С4</v>
      </c>
      <c r="N115" s="228" t="str">
        <f t="shared" si="116"/>
        <v>Емкость DP ЛВЖ</v>
      </c>
      <c r="O115" s="228" t="str">
        <f t="shared" si="117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 t="s">
        <v>83</v>
      </c>
      <c r="Z115" s="228" t="s">
        <v>83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0</v>
      </c>
      <c r="AK115" s="228">
        <v>1</v>
      </c>
      <c r="AL115" s="228">
        <f>0.1*$AL$2</f>
        <v>7.5000000000000011E-2</v>
      </c>
      <c r="AM115" s="228">
        <f>AM113</f>
        <v>2.7E-2</v>
      </c>
      <c r="AN115" s="228">
        <f>AN112</f>
        <v>3</v>
      </c>
      <c r="AQ115" s="231">
        <f>AM115*I115*0.1+AL115</f>
        <v>7.9860000000000014E-2</v>
      </c>
      <c r="AR115" s="231">
        <f t="shared" si="120"/>
        <v>7.9860000000000018E-3</v>
      </c>
      <c r="AS115" s="232">
        <f t="shared" si="121"/>
        <v>0.25</v>
      </c>
      <c r="AT115" s="232">
        <f t="shared" si="122"/>
        <v>8.4461500000000009E-2</v>
      </c>
      <c r="AU115" s="231">
        <f>10068.2*J115*POWER(10,-6)</f>
        <v>1.8122759999999998E-2</v>
      </c>
      <c r="AV115" s="232">
        <f t="shared" si="118"/>
        <v>0.44043025999999996</v>
      </c>
      <c r="AW115" s="233">
        <f t="shared" si="123"/>
        <v>0</v>
      </c>
      <c r="AX115" s="233">
        <f t="shared" si="124"/>
        <v>4.0000000000000009E-7</v>
      </c>
      <c r="AY115" s="233">
        <f t="shared" si="125"/>
        <v>1.7617210400000003E-7</v>
      </c>
    </row>
    <row r="116" spans="1:51" s="228" customFormat="1" x14ac:dyDescent="0.3">
      <c r="A116" s="219" t="s">
        <v>22</v>
      </c>
      <c r="B116" s="219" t="str">
        <f>B112</f>
        <v>Емкость DP ЛВЖ</v>
      </c>
      <c r="C116" s="53" t="s">
        <v>242</v>
      </c>
      <c r="D116" s="221" t="s">
        <v>61</v>
      </c>
      <c r="E116" s="234">
        <f>E115</f>
        <v>1.0000000000000001E-5</v>
      </c>
      <c r="F116" s="235">
        <f>F112</f>
        <v>1</v>
      </c>
      <c r="G116" s="219">
        <v>0.16000000000000003</v>
      </c>
      <c r="H116" s="223">
        <f t="shared" si="119"/>
        <v>1.6000000000000004E-6</v>
      </c>
      <c r="I116" s="236">
        <f>0.15*I112</f>
        <v>1.7999999999999998</v>
      </c>
      <c r="J116" s="225">
        <v>0</v>
      </c>
      <c r="K116" s="237" t="s">
        <v>180</v>
      </c>
      <c r="L116" s="238">
        <v>3</v>
      </c>
      <c r="M116" s="228" t="str">
        <f t="shared" si="115"/>
        <v>С5</v>
      </c>
      <c r="N116" s="228" t="str">
        <f t="shared" si="116"/>
        <v>Емкость DP ЛВЖ</v>
      </c>
      <c r="O116" s="228" t="str">
        <f t="shared" si="117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0.1*$AL$2</f>
        <v>7.5000000000000011E-2</v>
      </c>
      <c r="AM116" s="228">
        <f>AM112</f>
        <v>2.7E-2</v>
      </c>
      <c r="AN116" s="228">
        <f>ROUNDUP(AN112/3,0)</f>
        <v>1</v>
      </c>
      <c r="AQ116" s="231">
        <f>AM116*I116+AL116</f>
        <v>0.12360000000000002</v>
      </c>
      <c r="AR116" s="231">
        <f t="shared" si="120"/>
        <v>1.2360000000000003E-2</v>
      </c>
      <c r="AS116" s="232">
        <f t="shared" si="121"/>
        <v>0.25</v>
      </c>
      <c r="AT116" s="232">
        <f t="shared" si="122"/>
        <v>9.6490000000000006E-2</v>
      </c>
      <c r="AU116" s="231">
        <f>1333*J113*POWER(10,-6)*10</f>
        <v>4.6654999999999995E-3</v>
      </c>
      <c r="AV116" s="232">
        <f t="shared" si="118"/>
        <v>0.48711550000000003</v>
      </c>
      <c r="AW116" s="233">
        <f t="shared" si="123"/>
        <v>0</v>
      </c>
      <c r="AX116" s="233">
        <f t="shared" si="124"/>
        <v>1.6000000000000004E-6</v>
      </c>
      <c r="AY116" s="233">
        <f t="shared" si="125"/>
        <v>7.7938480000000024E-7</v>
      </c>
    </row>
    <row r="117" spans="1:51" s="228" customFormat="1" x14ac:dyDescent="0.3">
      <c r="A117" s="219" t="s">
        <v>23</v>
      </c>
      <c r="B117" s="219" t="str">
        <f>B112</f>
        <v>Емкость DP ЛВЖ</v>
      </c>
      <c r="C117" s="53" t="s">
        <v>215</v>
      </c>
      <c r="D117" s="221" t="s">
        <v>214</v>
      </c>
      <c r="E117" s="234">
        <f>E116</f>
        <v>1.0000000000000001E-5</v>
      </c>
      <c r="F117" s="235">
        <v>1</v>
      </c>
      <c r="G117" s="219">
        <v>4.0000000000000008E-2</v>
      </c>
      <c r="H117" s="223">
        <f t="shared" si="119"/>
        <v>4.0000000000000009E-7</v>
      </c>
      <c r="I117" s="236">
        <f>I115*0.15</f>
        <v>0.26999999999999996</v>
      </c>
      <c r="J117" s="225">
        <f>I117</f>
        <v>0.26999999999999996</v>
      </c>
      <c r="K117" s="240" t="s">
        <v>191</v>
      </c>
      <c r="L117" s="241">
        <v>12</v>
      </c>
      <c r="M117" s="228" t="str">
        <f t="shared" si="115"/>
        <v>С6</v>
      </c>
      <c r="N117" s="228" t="str">
        <f t="shared" si="116"/>
        <v>Емкость DP ЛВЖ</v>
      </c>
      <c r="O117" s="228" t="str">
        <f t="shared" si="117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 t="s">
        <v>83</v>
      </c>
      <c r="Z117" s="228" t="s">
        <v>83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0</v>
      </c>
      <c r="AK117" s="228">
        <v>1</v>
      </c>
      <c r="AL117" s="228">
        <f>0.1*$AL$2</f>
        <v>7.5000000000000011E-2</v>
      </c>
      <c r="AM117" s="228">
        <f>AM112</f>
        <v>2.7E-2</v>
      </c>
      <c r="AN117" s="228">
        <f>AN116</f>
        <v>1</v>
      </c>
      <c r="AQ117" s="231">
        <f>AM117*I117+AL117</f>
        <v>8.2290000000000016E-2</v>
      </c>
      <c r="AR117" s="231">
        <f t="shared" si="120"/>
        <v>8.2290000000000019E-3</v>
      </c>
      <c r="AS117" s="232">
        <f t="shared" si="121"/>
        <v>0.25</v>
      </c>
      <c r="AT117" s="232">
        <f t="shared" si="122"/>
        <v>8.5129750000000004E-2</v>
      </c>
      <c r="AU117" s="231">
        <f>10068.2*J117*POWER(10,-6)</f>
        <v>2.7184139999999997E-3</v>
      </c>
      <c r="AV117" s="232">
        <f t="shared" si="118"/>
        <v>0.42836716400000002</v>
      </c>
      <c r="AW117" s="233">
        <f t="shared" si="123"/>
        <v>0</v>
      </c>
      <c r="AX117" s="233">
        <f t="shared" si="124"/>
        <v>4.0000000000000009E-7</v>
      </c>
      <c r="AY117" s="233">
        <f t="shared" si="125"/>
        <v>1.7134686560000004E-7</v>
      </c>
    </row>
    <row r="118" spans="1:51" s="228" customFormat="1" x14ac:dyDescent="0.3">
      <c r="A118" s="219" t="s">
        <v>210</v>
      </c>
      <c r="B118" s="219" t="str">
        <f>B112</f>
        <v>Емкость DP ЛВЖ</v>
      </c>
      <c r="C118" s="53" t="s">
        <v>216</v>
      </c>
      <c r="D118" s="221" t="s">
        <v>165</v>
      </c>
      <c r="E118" s="234">
        <f>E116</f>
        <v>1.0000000000000001E-5</v>
      </c>
      <c r="F118" s="235">
        <f>F112</f>
        <v>1</v>
      </c>
      <c r="G118" s="219">
        <v>0.15200000000000002</v>
      </c>
      <c r="H118" s="223">
        <f t="shared" si="119"/>
        <v>1.5200000000000003E-6</v>
      </c>
      <c r="I118" s="236">
        <f>I115*0.15</f>
        <v>0.26999999999999996</v>
      </c>
      <c r="J118" s="225">
        <f>I118</f>
        <v>0.26999999999999996</v>
      </c>
      <c r="K118" s="237"/>
      <c r="L118" s="238"/>
      <c r="M118" s="228" t="str">
        <f t="shared" si="115"/>
        <v>С7</v>
      </c>
      <c r="N118" s="228" t="str">
        <f t="shared" si="116"/>
        <v>Емкость DP ЛВЖ</v>
      </c>
      <c r="O118" s="228" t="str">
        <f t="shared" si="117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 t="s">
        <v>83</v>
      </c>
      <c r="AB118" s="228" t="s">
        <v>83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0</v>
      </c>
      <c r="AK118" s="228">
        <v>1</v>
      </c>
      <c r="AL118" s="228">
        <f>0.1*$AL$2</f>
        <v>7.5000000000000011E-2</v>
      </c>
      <c r="AM118" s="228">
        <f>AM112</f>
        <v>2.7E-2</v>
      </c>
      <c r="AN118" s="228">
        <f>ROUNDUP(AN112/3,0)</f>
        <v>1</v>
      </c>
      <c r="AQ118" s="231">
        <f>AM118*I118+AL118</f>
        <v>8.2290000000000016E-2</v>
      </c>
      <c r="AR118" s="231">
        <f t="shared" si="120"/>
        <v>8.2290000000000019E-3</v>
      </c>
      <c r="AS118" s="232">
        <f t="shared" si="121"/>
        <v>0.25</v>
      </c>
      <c r="AT118" s="232">
        <f t="shared" si="122"/>
        <v>8.5129750000000004E-2</v>
      </c>
      <c r="AU118" s="231">
        <f>10068.2*J118*POWER(10,-6)</f>
        <v>2.7184139999999997E-3</v>
      </c>
      <c r="AV118" s="232">
        <f t="shared" si="118"/>
        <v>0.42836716400000002</v>
      </c>
      <c r="AW118" s="233">
        <f t="shared" si="123"/>
        <v>0</v>
      </c>
      <c r="AX118" s="233">
        <f t="shared" si="124"/>
        <v>1.5200000000000003E-6</v>
      </c>
      <c r="AY118" s="233">
        <f t="shared" si="125"/>
        <v>6.5111808928000016E-7</v>
      </c>
    </row>
    <row r="119" spans="1:51" s="228" customFormat="1" ht="15" thickBot="1" x14ac:dyDescent="0.35">
      <c r="A119" s="219" t="s">
        <v>211</v>
      </c>
      <c r="B119" s="219" t="str">
        <f>B112</f>
        <v>Емкость DP ЛВЖ</v>
      </c>
      <c r="C119" s="53" t="s">
        <v>217</v>
      </c>
      <c r="D119" s="221" t="s">
        <v>61</v>
      </c>
      <c r="E119" s="234">
        <f>E116</f>
        <v>1.0000000000000001E-5</v>
      </c>
      <c r="F119" s="235">
        <f>F112</f>
        <v>1</v>
      </c>
      <c r="G119" s="219">
        <v>0.6080000000000001</v>
      </c>
      <c r="H119" s="223">
        <f t="shared" si="119"/>
        <v>6.0800000000000011E-6</v>
      </c>
      <c r="I119" s="236">
        <f>I115*0.15</f>
        <v>0.26999999999999996</v>
      </c>
      <c r="J119" s="239">
        <v>0</v>
      </c>
      <c r="K119" s="242"/>
      <c r="L119" s="243"/>
      <c r="M119" s="228" t="str">
        <f t="shared" si="115"/>
        <v>С8</v>
      </c>
      <c r="N119" s="228" t="str">
        <f t="shared" si="116"/>
        <v>Емкость DP ЛВЖ</v>
      </c>
      <c r="O119" s="228" t="str">
        <f t="shared" si="117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0.1*$AL$2</f>
        <v>7.5000000000000011E-2</v>
      </c>
      <c r="AM119" s="228">
        <f>AM112</f>
        <v>2.7E-2</v>
      </c>
      <c r="AN119" s="228">
        <f>ROUNDUP(AN112/3,0)</f>
        <v>1</v>
      </c>
      <c r="AQ119" s="231">
        <f>AM119*I119*0.1+AL119</f>
        <v>7.5729000000000005E-2</v>
      </c>
      <c r="AR119" s="231">
        <f t="shared" si="120"/>
        <v>7.5729000000000005E-3</v>
      </c>
      <c r="AS119" s="232">
        <f t="shared" si="121"/>
        <v>0</v>
      </c>
      <c r="AT119" s="232">
        <f t="shared" si="122"/>
        <v>2.0825475000000003E-2</v>
      </c>
      <c r="AU119" s="231">
        <f>1333*J117*POWER(10,-6)</f>
        <v>3.5990999999999996E-4</v>
      </c>
      <c r="AV119" s="232">
        <f t="shared" si="118"/>
        <v>0.10448728500000001</v>
      </c>
      <c r="AW119" s="233">
        <f t="shared" si="123"/>
        <v>0</v>
      </c>
      <c r="AX119" s="233">
        <f t="shared" si="124"/>
        <v>0</v>
      </c>
      <c r="AY119" s="233">
        <f t="shared" si="125"/>
        <v>6.3528269280000015E-7</v>
      </c>
    </row>
    <row r="120" spans="1:51" s="228" customFormat="1" x14ac:dyDescent="0.3">
      <c r="A120" s="282" t="s">
        <v>240</v>
      </c>
      <c r="B120" s="282" t="str">
        <f>B112</f>
        <v>Емкость DP ЛВЖ</v>
      </c>
      <c r="C120" s="282" t="s">
        <v>404</v>
      </c>
      <c r="D120" s="282" t="s">
        <v>405</v>
      </c>
      <c r="E120" s="283">
        <v>2.5000000000000001E-5</v>
      </c>
      <c r="F120" s="282">
        <v>1</v>
      </c>
      <c r="G120" s="282">
        <v>1</v>
      </c>
      <c r="H120" s="284">
        <f t="shared" si="119"/>
        <v>2.5000000000000001E-5</v>
      </c>
      <c r="I120" s="285">
        <f>I112</f>
        <v>12</v>
      </c>
      <c r="J120" s="285">
        <f>J112*0.6</f>
        <v>7.1999999999999993</v>
      </c>
      <c r="K120" s="282"/>
      <c r="L120" s="282"/>
      <c r="M120" s="286" t="str">
        <f t="shared" si="115"/>
        <v>С9</v>
      </c>
      <c r="N120" s="286"/>
      <c r="O120" s="286"/>
      <c r="P120" s="286"/>
      <c r="Q120" s="286"/>
      <c r="R120" s="286"/>
      <c r="S120" s="286"/>
      <c r="T120" s="286"/>
      <c r="U120" s="286"/>
      <c r="V120" s="286"/>
      <c r="W120" s="286"/>
      <c r="X120" s="286"/>
      <c r="Y120" s="286"/>
      <c r="Z120" s="286"/>
      <c r="AA120" s="286"/>
      <c r="AB120" s="286"/>
      <c r="AC120" s="286"/>
      <c r="AD120" s="286"/>
      <c r="AE120" s="286"/>
      <c r="AF120" s="286"/>
      <c r="AG120" s="286"/>
      <c r="AH120" s="286"/>
      <c r="AI120" s="286"/>
      <c r="AJ120" s="286">
        <v>1</v>
      </c>
      <c r="AK120" s="286">
        <v>2</v>
      </c>
      <c r="AL120" s="286">
        <f>AL112</f>
        <v>0.75</v>
      </c>
      <c r="AM120" s="286">
        <f>AM112</f>
        <v>2.7E-2</v>
      </c>
      <c r="AN120" s="286">
        <v>5</v>
      </c>
      <c r="AO120" s="286"/>
      <c r="AP120" s="286"/>
      <c r="AQ120" s="287">
        <f>AM120*I120+AL120</f>
        <v>1.0740000000000001</v>
      </c>
      <c r="AR120" s="287">
        <f>0.1*AQ120</f>
        <v>0.10740000000000001</v>
      </c>
      <c r="AS120" s="288">
        <f>AJ120*3+0.25*AK120</f>
        <v>3.5</v>
      </c>
      <c r="AT120" s="288">
        <f>SUM(AQ120:AS120)/4</f>
        <v>1.17035</v>
      </c>
      <c r="AU120" s="287">
        <f>10068.2*J120*POWER(10,-6)</f>
        <v>7.2491039999999993E-2</v>
      </c>
      <c r="AV120" s="288">
        <f t="shared" si="118"/>
        <v>5.9242410400000001</v>
      </c>
      <c r="AW120" s="289">
        <f>AJ120*H120</f>
        <v>2.5000000000000001E-5</v>
      </c>
      <c r="AX120" s="289">
        <f>H120*AK120</f>
        <v>5.0000000000000002E-5</v>
      </c>
      <c r="AY120" s="289">
        <f>H120*AV120</f>
        <v>1.4810602600000001E-4</v>
      </c>
    </row>
    <row r="121" spans="1:51" ht="15" thickBot="1" x14ac:dyDescent="0.35"/>
    <row r="122" spans="1:51" s="377" customFormat="1" ht="18" customHeight="1" x14ac:dyDescent="0.3">
      <c r="A122" s="367" t="s">
        <v>18</v>
      </c>
      <c r="B122" s="368" t="s">
        <v>406</v>
      </c>
      <c r="C122" s="369" t="s">
        <v>196</v>
      </c>
      <c r="D122" s="370" t="s">
        <v>59</v>
      </c>
      <c r="E122" s="371">
        <v>9.9999999999999995E-7</v>
      </c>
      <c r="F122" s="368">
        <v>1</v>
      </c>
      <c r="G122" s="367">
        <v>0.05</v>
      </c>
      <c r="H122" s="372">
        <f>E122*F122*G122</f>
        <v>4.9999999999999998E-8</v>
      </c>
      <c r="I122" s="373">
        <v>63</v>
      </c>
      <c r="J122" s="374">
        <f>I122</f>
        <v>63</v>
      </c>
      <c r="K122" s="375" t="s">
        <v>175</v>
      </c>
      <c r="L122" s="376">
        <v>600</v>
      </c>
      <c r="M122" s="377" t="str">
        <f t="shared" ref="M122:N130" si="126">A122</f>
        <v>С1</v>
      </c>
      <c r="N122" s="377" t="str">
        <f t="shared" si="126"/>
        <v>Емкость DP ЛВЖ+тоеси</v>
      </c>
      <c r="O122" s="377" t="str">
        <f t="shared" ref="O122:O130" si="127">D122</f>
        <v>Полное-пожар</v>
      </c>
      <c r="P122" s="377">
        <v>19.3</v>
      </c>
      <c r="Q122" s="377">
        <v>26.9</v>
      </c>
      <c r="R122" s="377">
        <v>38.6</v>
      </c>
      <c r="S122" s="377">
        <v>72.2</v>
      </c>
      <c r="T122" s="377" t="s">
        <v>83</v>
      </c>
      <c r="U122" s="377" t="s">
        <v>83</v>
      </c>
      <c r="V122" s="377" t="s">
        <v>83</v>
      </c>
      <c r="W122" s="377" t="s">
        <v>83</v>
      </c>
      <c r="X122" s="377" t="s">
        <v>83</v>
      </c>
      <c r="Y122" s="377" t="s">
        <v>83</v>
      </c>
      <c r="Z122" s="377" t="s">
        <v>83</v>
      </c>
      <c r="AA122" s="377" t="s">
        <v>83</v>
      </c>
      <c r="AB122" s="377" t="s">
        <v>83</v>
      </c>
      <c r="AC122" s="377" t="s">
        <v>83</v>
      </c>
      <c r="AD122" s="377" t="s">
        <v>83</v>
      </c>
      <c r="AE122" s="377" t="s">
        <v>83</v>
      </c>
      <c r="AF122" s="377" t="s">
        <v>83</v>
      </c>
      <c r="AG122" s="377" t="s">
        <v>83</v>
      </c>
      <c r="AH122" s="377" t="s">
        <v>83</v>
      </c>
      <c r="AI122" s="377" t="s">
        <v>83</v>
      </c>
      <c r="AJ122" s="378">
        <v>1</v>
      </c>
      <c r="AK122" s="378">
        <v>2</v>
      </c>
      <c r="AL122" s="379">
        <v>0.75</v>
      </c>
      <c r="AM122" s="379">
        <v>2.7E-2</v>
      </c>
      <c r="AN122" s="379">
        <v>3</v>
      </c>
      <c r="AQ122" s="380">
        <f>AM122*I122+AL122</f>
        <v>2.4510000000000001</v>
      </c>
      <c r="AR122" s="380">
        <f>0.1*AQ122</f>
        <v>0.24510000000000001</v>
      </c>
      <c r="AS122" s="381">
        <f>AJ122*3+0.25*AK122</f>
        <v>3.5</v>
      </c>
      <c r="AT122" s="381">
        <f>SUM(AQ122:AS122)/4</f>
        <v>1.5490249999999999</v>
      </c>
      <c r="AU122" s="380">
        <f>10068.2*J122*POWER(10,-6)</f>
        <v>0.6342966000000001</v>
      </c>
      <c r="AV122" s="381">
        <f t="shared" ref="AV122:AV130" si="128">AU122+AT122+AS122+AR122+AQ122</f>
        <v>8.3794216000000006</v>
      </c>
      <c r="AW122" s="382">
        <f>AJ122*H122</f>
        <v>4.9999999999999998E-8</v>
      </c>
      <c r="AX122" s="382">
        <f>H122*AK122</f>
        <v>9.9999999999999995E-8</v>
      </c>
      <c r="AY122" s="382">
        <f t="shared" ref="AY122:AY130" si="129">H122*AV122</f>
        <v>4.1897108E-7</v>
      </c>
    </row>
    <row r="123" spans="1:51" s="377" customFormat="1" x14ac:dyDescent="0.3">
      <c r="A123" s="367" t="s">
        <v>19</v>
      </c>
      <c r="B123" s="367" t="str">
        <f>B122</f>
        <v>Емкость DP ЛВЖ+тоеси</v>
      </c>
      <c r="C123" s="369" t="s">
        <v>202</v>
      </c>
      <c r="D123" s="370" t="s">
        <v>62</v>
      </c>
      <c r="E123" s="383">
        <f>E122</f>
        <v>9.9999999999999995E-7</v>
      </c>
      <c r="F123" s="384">
        <f>F122</f>
        <v>1</v>
      </c>
      <c r="G123" s="367">
        <v>0.19</v>
      </c>
      <c r="H123" s="372">
        <f t="shared" ref="H123:H130" si="130">E123*F123*G123</f>
        <v>1.8999999999999998E-7</v>
      </c>
      <c r="I123" s="385">
        <f>I122</f>
        <v>63</v>
      </c>
      <c r="J123" s="386">
        <v>0.51</v>
      </c>
      <c r="K123" s="387" t="s">
        <v>176</v>
      </c>
      <c r="L123" s="388">
        <v>1</v>
      </c>
      <c r="M123" s="377" t="str">
        <f t="shared" si="126"/>
        <v>С2</v>
      </c>
      <c r="N123" s="377" t="str">
        <f t="shared" si="126"/>
        <v>Емкость DP ЛВЖ+тоеси</v>
      </c>
      <c r="O123" s="377" t="str">
        <f t="shared" si="127"/>
        <v>Полное-взрыв</v>
      </c>
      <c r="P123" s="377" t="s">
        <v>83</v>
      </c>
      <c r="Q123" s="377" t="s">
        <v>83</v>
      </c>
      <c r="R123" s="377" t="s">
        <v>83</v>
      </c>
      <c r="S123" s="377" t="s">
        <v>83</v>
      </c>
      <c r="T123" s="377">
        <v>0</v>
      </c>
      <c r="U123" s="377">
        <v>0</v>
      </c>
      <c r="V123" s="377">
        <v>60.6</v>
      </c>
      <c r="W123" s="377">
        <v>202.1</v>
      </c>
      <c r="X123" s="377">
        <v>525.6</v>
      </c>
      <c r="Y123" s="377" t="s">
        <v>83</v>
      </c>
      <c r="Z123" s="377" t="s">
        <v>83</v>
      </c>
      <c r="AA123" s="377" t="s">
        <v>83</v>
      </c>
      <c r="AB123" s="377" t="s">
        <v>83</v>
      </c>
      <c r="AC123" s="377" t="s">
        <v>83</v>
      </c>
      <c r="AD123" s="377" t="s">
        <v>83</v>
      </c>
      <c r="AE123" s="377" t="s">
        <v>83</v>
      </c>
      <c r="AF123" s="377" t="s">
        <v>83</v>
      </c>
      <c r="AG123" s="377" t="s">
        <v>83</v>
      </c>
      <c r="AH123" s="377" t="s">
        <v>83</v>
      </c>
      <c r="AI123" s="377" t="s">
        <v>83</v>
      </c>
      <c r="AJ123" s="378">
        <v>3</v>
      </c>
      <c r="AK123" s="378">
        <v>4</v>
      </c>
      <c r="AL123" s="377">
        <f>AL122</f>
        <v>0.75</v>
      </c>
      <c r="AM123" s="377">
        <f>AM122</f>
        <v>2.7E-2</v>
      </c>
      <c r="AN123" s="377">
        <f>AN122</f>
        <v>3</v>
      </c>
      <c r="AQ123" s="380">
        <f>AM123*I123+AL123</f>
        <v>2.4510000000000001</v>
      </c>
      <c r="AR123" s="380">
        <f t="shared" ref="AR123:AR129" si="131">0.1*AQ123</f>
        <v>0.24510000000000001</v>
      </c>
      <c r="AS123" s="381">
        <f t="shared" ref="AS123:AS129" si="132">AJ123*3+0.25*AK123</f>
        <v>10</v>
      </c>
      <c r="AT123" s="381">
        <f t="shared" ref="AT123:AT129" si="133">SUM(AQ123:AS123)/4</f>
        <v>3.1740249999999999</v>
      </c>
      <c r="AU123" s="380">
        <f>10068.2*J123*POWER(10,-6)*10</f>
        <v>5.1347820000000002E-2</v>
      </c>
      <c r="AV123" s="381">
        <f t="shared" si="128"/>
        <v>15.921472820000002</v>
      </c>
      <c r="AW123" s="382">
        <f t="shared" ref="AW123:AW129" si="134">AJ123*H123</f>
        <v>5.6999999999999994E-7</v>
      </c>
      <c r="AX123" s="382">
        <f t="shared" ref="AX123:AX129" si="135">H123*AK123</f>
        <v>7.5999999999999992E-7</v>
      </c>
      <c r="AY123" s="382">
        <f t="shared" si="129"/>
        <v>3.0250798358E-6</v>
      </c>
    </row>
    <row r="124" spans="1:51" s="377" customFormat="1" x14ac:dyDescent="0.3">
      <c r="A124" s="367" t="s">
        <v>20</v>
      </c>
      <c r="B124" s="367" t="str">
        <f>B122</f>
        <v>Емкость DP ЛВЖ+тоеси</v>
      </c>
      <c r="C124" s="369" t="s">
        <v>243</v>
      </c>
      <c r="D124" s="370" t="s">
        <v>171</v>
      </c>
      <c r="E124" s="383">
        <f>E122</f>
        <v>9.9999999999999995E-7</v>
      </c>
      <c r="F124" s="384">
        <f>F122</f>
        <v>1</v>
      </c>
      <c r="G124" s="367">
        <v>0.76</v>
      </c>
      <c r="H124" s="372">
        <f t="shared" si="130"/>
        <v>7.5999999999999992E-7</v>
      </c>
      <c r="I124" s="385">
        <f>I122</f>
        <v>63</v>
      </c>
      <c r="J124" s="374">
        <f>J123</f>
        <v>0.51</v>
      </c>
      <c r="K124" s="387" t="s">
        <v>177</v>
      </c>
      <c r="L124" s="388">
        <v>3</v>
      </c>
      <c r="M124" s="377" t="str">
        <f t="shared" si="126"/>
        <v>С3</v>
      </c>
      <c r="N124" s="377" t="str">
        <f t="shared" si="126"/>
        <v>Емкость DP ЛВЖ+тоеси</v>
      </c>
      <c r="O124" s="377" t="str">
        <f t="shared" si="127"/>
        <v>Полное-токси</v>
      </c>
      <c r="P124" s="377" t="s">
        <v>83</v>
      </c>
      <c r="Q124" s="377" t="s">
        <v>83</v>
      </c>
      <c r="R124" s="377" t="s">
        <v>83</v>
      </c>
      <c r="S124" s="377" t="s">
        <v>83</v>
      </c>
      <c r="T124" s="377" t="s">
        <v>83</v>
      </c>
      <c r="U124" s="377" t="s">
        <v>83</v>
      </c>
      <c r="V124" s="377" t="s">
        <v>83</v>
      </c>
      <c r="W124" s="377" t="s">
        <v>83</v>
      </c>
      <c r="X124" s="377" t="s">
        <v>83</v>
      </c>
      <c r="Y124" s="377" t="s">
        <v>83</v>
      </c>
      <c r="Z124" s="377" t="s">
        <v>83</v>
      </c>
      <c r="AA124" s="377" t="s">
        <v>83</v>
      </c>
      <c r="AB124" s="377" t="s">
        <v>83</v>
      </c>
      <c r="AC124" s="377">
        <v>186.2</v>
      </c>
      <c r="AD124" s="377">
        <v>351.4</v>
      </c>
      <c r="AE124" s="377" t="s">
        <v>83</v>
      </c>
      <c r="AF124" s="377" t="s">
        <v>83</v>
      </c>
      <c r="AG124" s="377" t="s">
        <v>83</v>
      </c>
      <c r="AH124" s="377" t="s">
        <v>83</v>
      </c>
      <c r="AI124" s="377" t="s">
        <v>83</v>
      </c>
      <c r="AJ124" s="377">
        <v>0</v>
      </c>
      <c r="AK124" s="377">
        <v>0</v>
      </c>
      <c r="AL124" s="377">
        <f>AL122</f>
        <v>0.75</v>
      </c>
      <c r="AM124" s="377">
        <f>AM122</f>
        <v>2.7E-2</v>
      </c>
      <c r="AN124" s="377">
        <f>AN122</f>
        <v>3</v>
      </c>
      <c r="AQ124" s="380">
        <f>AM124*I124*0.1+AL124</f>
        <v>0.92010000000000003</v>
      </c>
      <c r="AR124" s="380">
        <f t="shared" si="131"/>
        <v>9.2010000000000008E-2</v>
      </c>
      <c r="AS124" s="381">
        <f t="shared" si="132"/>
        <v>0</v>
      </c>
      <c r="AT124" s="381">
        <f t="shared" si="133"/>
        <v>0.25302750000000002</v>
      </c>
      <c r="AU124" s="380">
        <f>1333*J122*POWER(10,-6)</f>
        <v>8.3978999999999998E-2</v>
      </c>
      <c r="AV124" s="381">
        <f t="shared" si="128"/>
        <v>1.3491165000000001</v>
      </c>
      <c r="AW124" s="382">
        <f t="shared" si="134"/>
        <v>0</v>
      </c>
      <c r="AX124" s="382">
        <f t="shared" si="135"/>
        <v>0</v>
      </c>
      <c r="AY124" s="382">
        <f t="shared" si="129"/>
        <v>1.0253285399999999E-6</v>
      </c>
    </row>
    <row r="125" spans="1:51" s="377" customFormat="1" x14ac:dyDescent="0.3">
      <c r="A125" s="367" t="s">
        <v>21</v>
      </c>
      <c r="B125" s="367" t="str">
        <f>B122</f>
        <v>Емкость DP ЛВЖ+тоеси</v>
      </c>
      <c r="C125" s="369" t="s">
        <v>213</v>
      </c>
      <c r="D125" s="370" t="s">
        <v>214</v>
      </c>
      <c r="E125" s="371">
        <v>1.0000000000000001E-5</v>
      </c>
      <c r="F125" s="384">
        <f>F122</f>
        <v>1</v>
      </c>
      <c r="G125" s="367">
        <v>4.0000000000000008E-2</v>
      </c>
      <c r="H125" s="372">
        <f t="shared" si="130"/>
        <v>4.0000000000000009E-7</v>
      </c>
      <c r="I125" s="385">
        <f>0.15*I122</f>
        <v>9.4499999999999993</v>
      </c>
      <c r="J125" s="374">
        <f>I125</f>
        <v>9.4499999999999993</v>
      </c>
      <c r="K125" s="387" t="s">
        <v>179</v>
      </c>
      <c r="L125" s="388">
        <v>45390</v>
      </c>
      <c r="M125" s="377" t="str">
        <f t="shared" si="126"/>
        <v>С4</v>
      </c>
      <c r="N125" s="377" t="str">
        <f t="shared" si="126"/>
        <v>Емкость DP ЛВЖ+тоеси</v>
      </c>
      <c r="O125" s="377" t="str">
        <f t="shared" si="127"/>
        <v>Частичное факел</v>
      </c>
      <c r="P125" s="377" t="s">
        <v>83</v>
      </c>
      <c r="Q125" s="377" t="s">
        <v>83</v>
      </c>
      <c r="R125" s="377" t="s">
        <v>83</v>
      </c>
      <c r="S125" s="377" t="s">
        <v>83</v>
      </c>
      <c r="T125" s="377" t="s">
        <v>83</v>
      </c>
      <c r="U125" s="377" t="s">
        <v>83</v>
      </c>
      <c r="V125" s="377" t="s">
        <v>83</v>
      </c>
      <c r="W125" s="377" t="s">
        <v>83</v>
      </c>
      <c r="X125" s="377" t="s">
        <v>83</v>
      </c>
      <c r="Y125" s="377">
        <v>23</v>
      </c>
      <c r="Z125" s="377">
        <v>4</v>
      </c>
      <c r="AA125" s="377" t="s">
        <v>83</v>
      </c>
      <c r="AB125" s="377" t="s">
        <v>83</v>
      </c>
      <c r="AC125" s="377" t="s">
        <v>83</v>
      </c>
      <c r="AD125" s="377" t="s">
        <v>83</v>
      </c>
      <c r="AE125" s="377" t="s">
        <v>83</v>
      </c>
      <c r="AF125" s="377" t="s">
        <v>83</v>
      </c>
      <c r="AG125" s="377" t="s">
        <v>83</v>
      </c>
      <c r="AH125" s="377" t="s">
        <v>83</v>
      </c>
      <c r="AI125" s="377" t="s">
        <v>83</v>
      </c>
      <c r="AJ125" s="377">
        <v>0</v>
      </c>
      <c r="AK125" s="377">
        <v>1</v>
      </c>
      <c r="AL125" s="377">
        <f>0.1*$AL$2</f>
        <v>7.5000000000000011E-2</v>
      </c>
      <c r="AM125" s="377">
        <f>AM123</f>
        <v>2.7E-2</v>
      </c>
      <c r="AN125" s="377">
        <f>AN122</f>
        <v>3</v>
      </c>
      <c r="AQ125" s="380">
        <f>AM125*I125*0.1+AL125</f>
        <v>0.10051500000000001</v>
      </c>
      <c r="AR125" s="380">
        <f t="shared" si="131"/>
        <v>1.0051500000000001E-2</v>
      </c>
      <c r="AS125" s="381">
        <f t="shared" si="132"/>
        <v>0.25</v>
      </c>
      <c r="AT125" s="381">
        <f t="shared" si="133"/>
        <v>9.0141625000000003E-2</v>
      </c>
      <c r="AU125" s="380">
        <f>10068.2*J125*POWER(10,-6)</f>
        <v>9.5144489999999998E-2</v>
      </c>
      <c r="AV125" s="381">
        <f t="shared" si="128"/>
        <v>0.54585261500000004</v>
      </c>
      <c r="AW125" s="382">
        <f t="shared" si="134"/>
        <v>0</v>
      </c>
      <c r="AX125" s="382">
        <f t="shared" si="135"/>
        <v>4.0000000000000009E-7</v>
      </c>
      <c r="AY125" s="382">
        <f t="shared" si="129"/>
        <v>2.1834104600000007E-7</v>
      </c>
    </row>
    <row r="126" spans="1:51" s="377" customFormat="1" x14ac:dyDescent="0.3">
      <c r="A126" s="367" t="s">
        <v>22</v>
      </c>
      <c r="B126" s="367" t="str">
        <f>B122</f>
        <v>Емкость DP ЛВЖ+тоеси</v>
      </c>
      <c r="C126" s="369" t="s">
        <v>244</v>
      </c>
      <c r="D126" s="370" t="s">
        <v>172</v>
      </c>
      <c r="E126" s="383">
        <f>E125</f>
        <v>1.0000000000000001E-5</v>
      </c>
      <c r="F126" s="384">
        <f>F122</f>
        <v>1</v>
      </c>
      <c r="G126" s="367">
        <v>0.16000000000000003</v>
      </c>
      <c r="H126" s="372">
        <f t="shared" si="130"/>
        <v>1.6000000000000004E-6</v>
      </c>
      <c r="I126" s="385">
        <f>0.15*I122</f>
        <v>9.4499999999999993</v>
      </c>
      <c r="J126" s="374">
        <f>J123*0.15</f>
        <v>7.6499999999999999E-2</v>
      </c>
      <c r="K126" s="387" t="s">
        <v>180</v>
      </c>
      <c r="L126" s="388">
        <v>3</v>
      </c>
      <c r="M126" s="377" t="str">
        <f t="shared" si="126"/>
        <v>С5</v>
      </c>
      <c r="N126" s="377" t="str">
        <f t="shared" si="126"/>
        <v>Емкость DP ЛВЖ+тоеси</v>
      </c>
      <c r="O126" s="377" t="str">
        <f t="shared" si="127"/>
        <v>Частичное-токси</v>
      </c>
      <c r="P126" s="377" t="s">
        <v>83</v>
      </c>
      <c r="Q126" s="377" t="s">
        <v>83</v>
      </c>
      <c r="R126" s="377" t="s">
        <v>83</v>
      </c>
      <c r="S126" s="377" t="s">
        <v>83</v>
      </c>
      <c r="T126" s="377" t="s">
        <v>83</v>
      </c>
      <c r="U126" s="377" t="s">
        <v>83</v>
      </c>
      <c r="V126" s="377" t="s">
        <v>83</v>
      </c>
      <c r="W126" s="377" t="s">
        <v>83</v>
      </c>
      <c r="X126" s="377" t="s">
        <v>83</v>
      </c>
      <c r="Y126" s="377" t="s">
        <v>83</v>
      </c>
      <c r="Z126" s="377" t="s">
        <v>83</v>
      </c>
      <c r="AA126" s="377" t="s">
        <v>83</v>
      </c>
      <c r="AB126" s="377" t="s">
        <v>83</v>
      </c>
      <c r="AC126" s="377">
        <v>27.9</v>
      </c>
      <c r="AD126" s="377">
        <v>52.7</v>
      </c>
      <c r="AE126" s="377" t="s">
        <v>83</v>
      </c>
      <c r="AF126" s="377" t="s">
        <v>83</v>
      </c>
      <c r="AG126" s="377" t="s">
        <v>83</v>
      </c>
      <c r="AH126" s="377" t="s">
        <v>83</v>
      </c>
      <c r="AI126" s="377" t="s">
        <v>83</v>
      </c>
      <c r="AJ126" s="377">
        <v>0</v>
      </c>
      <c r="AK126" s="377">
        <v>1</v>
      </c>
      <c r="AL126" s="377">
        <f>0.1*$AL$2</f>
        <v>7.5000000000000011E-2</v>
      </c>
      <c r="AM126" s="377">
        <f>AM122</f>
        <v>2.7E-2</v>
      </c>
      <c r="AN126" s="377">
        <f>ROUNDUP(AN122/3,0)</f>
        <v>1</v>
      </c>
      <c r="AQ126" s="380">
        <f>AM126*I126+AL126</f>
        <v>0.33015</v>
      </c>
      <c r="AR126" s="380">
        <f t="shared" si="131"/>
        <v>3.3015000000000003E-2</v>
      </c>
      <c r="AS126" s="381">
        <f t="shared" si="132"/>
        <v>0.25</v>
      </c>
      <c r="AT126" s="381">
        <f t="shared" si="133"/>
        <v>0.15329124999999999</v>
      </c>
      <c r="AU126" s="380">
        <f>1333*J123*POWER(10,-6)*10</f>
        <v>6.7983000000000002E-3</v>
      </c>
      <c r="AV126" s="381">
        <f t="shared" si="128"/>
        <v>0.7732545500000001</v>
      </c>
      <c r="AW126" s="382">
        <f t="shared" si="134"/>
        <v>0</v>
      </c>
      <c r="AX126" s="382">
        <f t="shared" si="135"/>
        <v>1.6000000000000004E-6</v>
      </c>
      <c r="AY126" s="382">
        <f t="shared" si="129"/>
        <v>1.2372072800000003E-6</v>
      </c>
    </row>
    <row r="127" spans="1:51" s="377" customFormat="1" x14ac:dyDescent="0.3">
      <c r="A127" s="367" t="s">
        <v>23</v>
      </c>
      <c r="B127" s="367" t="str">
        <f>B122</f>
        <v>Емкость DP ЛВЖ+тоеси</v>
      </c>
      <c r="C127" s="369" t="s">
        <v>215</v>
      </c>
      <c r="D127" s="370" t="s">
        <v>214</v>
      </c>
      <c r="E127" s="383">
        <f>E126</f>
        <v>1.0000000000000001E-5</v>
      </c>
      <c r="F127" s="384">
        <v>1</v>
      </c>
      <c r="G127" s="367">
        <v>4.0000000000000008E-2</v>
      </c>
      <c r="H127" s="372">
        <f t="shared" si="130"/>
        <v>4.0000000000000009E-7</v>
      </c>
      <c r="I127" s="385">
        <f>J123*0.6</f>
        <v>0.30599999999999999</v>
      </c>
      <c r="J127" s="374">
        <f>I127</f>
        <v>0.30599999999999999</v>
      </c>
      <c r="K127" s="389" t="s">
        <v>191</v>
      </c>
      <c r="L127" s="390">
        <v>13</v>
      </c>
      <c r="M127" s="377" t="str">
        <f t="shared" si="126"/>
        <v>С6</v>
      </c>
      <c r="N127" s="377" t="str">
        <f t="shared" si="126"/>
        <v>Емкость DP ЛВЖ+тоеси</v>
      </c>
      <c r="O127" s="377" t="str">
        <f t="shared" si="127"/>
        <v>Частичное факел</v>
      </c>
      <c r="P127" s="377" t="s">
        <v>83</v>
      </c>
      <c r="Q127" s="377" t="s">
        <v>83</v>
      </c>
      <c r="R127" s="377" t="s">
        <v>83</v>
      </c>
      <c r="S127" s="377" t="s">
        <v>83</v>
      </c>
      <c r="T127" s="377" t="s">
        <v>83</v>
      </c>
      <c r="U127" s="377" t="s">
        <v>83</v>
      </c>
      <c r="V127" s="377" t="s">
        <v>83</v>
      </c>
      <c r="W127" s="377" t="s">
        <v>83</v>
      </c>
      <c r="X127" s="377" t="s">
        <v>83</v>
      </c>
      <c r="Y127" s="377">
        <v>8</v>
      </c>
      <c r="Z127" s="377">
        <v>2</v>
      </c>
      <c r="AA127" s="377" t="s">
        <v>83</v>
      </c>
      <c r="AB127" s="377" t="s">
        <v>83</v>
      </c>
      <c r="AC127" s="377" t="s">
        <v>83</v>
      </c>
      <c r="AD127" s="377" t="s">
        <v>83</v>
      </c>
      <c r="AE127" s="377" t="s">
        <v>83</v>
      </c>
      <c r="AF127" s="377" t="s">
        <v>83</v>
      </c>
      <c r="AG127" s="377" t="s">
        <v>83</v>
      </c>
      <c r="AH127" s="377" t="s">
        <v>83</v>
      </c>
      <c r="AI127" s="377" t="s">
        <v>83</v>
      </c>
      <c r="AJ127" s="377">
        <v>0</v>
      </c>
      <c r="AK127" s="377">
        <v>1</v>
      </c>
      <c r="AL127" s="377">
        <f>0.1*$AL$2</f>
        <v>7.5000000000000011E-2</v>
      </c>
      <c r="AM127" s="377">
        <f>AM122</f>
        <v>2.7E-2</v>
      </c>
      <c r="AN127" s="377">
        <f>AN126</f>
        <v>1</v>
      </c>
      <c r="AQ127" s="380">
        <f>AM127*I127+AL127</f>
        <v>8.3262000000000017E-2</v>
      </c>
      <c r="AR127" s="380">
        <f t="shared" si="131"/>
        <v>8.3262000000000023E-3</v>
      </c>
      <c r="AS127" s="381">
        <f t="shared" si="132"/>
        <v>0.25</v>
      </c>
      <c r="AT127" s="381">
        <f t="shared" si="133"/>
        <v>8.5397050000000002E-2</v>
      </c>
      <c r="AU127" s="380">
        <f>10068.2*J127*POWER(10,-6)</f>
        <v>3.0808692E-3</v>
      </c>
      <c r="AV127" s="381">
        <f t="shared" si="128"/>
        <v>0.43006611920000004</v>
      </c>
      <c r="AW127" s="382">
        <f t="shared" si="134"/>
        <v>0</v>
      </c>
      <c r="AX127" s="382">
        <f t="shared" si="135"/>
        <v>4.0000000000000009E-7</v>
      </c>
      <c r="AY127" s="382">
        <f t="shared" si="129"/>
        <v>1.7202644768000005E-7</v>
      </c>
    </row>
    <row r="128" spans="1:51" s="377" customFormat="1" x14ac:dyDescent="0.3">
      <c r="A128" s="367" t="s">
        <v>210</v>
      </c>
      <c r="B128" s="367" t="str">
        <f>B122</f>
        <v>Емкость DP ЛВЖ+тоеси</v>
      </c>
      <c r="C128" s="369" t="s">
        <v>216</v>
      </c>
      <c r="D128" s="370" t="s">
        <v>165</v>
      </c>
      <c r="E128" s="383">
        <f>E126</f>
        <v>1.0000000000000001E-5</v>
      </c>
      <c r="F128" s="384">
        <f>F122</f>
        <v>1</v>
      </c>
      <c r="G128" s="367">
        <v>0.15200000000000002</v>
      </c>
      <c r="H128" s="372">
        <f t="shared" si="130"/>
        <v>1.5200000000000003E-6</v>
      </c>
      <c r="I128" s="385">
        <f>I127</f>
        <v>0.30599999999999999</v>
      </c>
      <c r="J128" s="374">
        <f>I128</f>
        <v>0.30599999999999999</v>
      </c>
      <c r="K128" s="387"/>
      <c r="L128" s="388"/>
      <c r="M128" s="377" t="str">
        <f t="shared" si="126"/>
        <v>С7</v>
      </c>
      <c r="N128" s="377" t="str">
        <f t="shared" si="126"/>
        <v>Емкость DP ЛВЖ+тоеси</v>
      </c>
      <c r="O128" s="377" t="str">
        <f t="shared" si="127"/>
        <v>Частичное-пожар-вспышка</v>
      </c>
      <c r="P128" s="377" t="s">
        <v>83</v>
      </c>
      <c r="Q128" s="377" t="s">
        <v>83</v>
      </c>
      <c r="R128" s="377" t="s">
        <v>83</v>
      </c>
      <c r="S128" s="377" t="s">
        <v>83</v>
      </c>
      <c r="T128" s="377" t="s">
        <v>83</v>
      </c>
      <c r="U128" s="377" t="s">
        <v>83</v>
      </c>
      <c r="V128" s="377" t="s">
        <v>83</v>
      </c>
      <c r="W128" s="377" t="s">
        <v>83</v>
      </c>
      <c r="X128" s="377" t="s">
        <v>83</v>
      </c>
      <c r="Y128" s="377" t="s">
        <v>83</v>
      </c>
      <c r="Z128" s="377" t="s">
        <v>83</v>
      </c>
      <c r="AA128" s="377">
        <v>22.68</v>
      </c>
      <c r="AB128" s="377">
        <v>27.22</v>
      </c>
      <c r="AC128" s="377" t="s">
        <v>83</v>
      </c>
      <c r="AD128" s="377" t="s">
        <v>83</v>
      </c>
      <c r="AE128" s="377" t="s">
        <v>83</v>
      </c>
      <c r="AF128" s="377" t="s">
        <v>83</v>
      </c>
      <c r="AG128" s="377" t="s">
        <v>83</v>
      </c>
      <c r="AH128" s="377" t="s">
        <v>83</v>
      </c>
      <c r="AI128" s="377" t="s">
        <v>83</v>
      </c>
      <c r="AJ128" s="377">
        <v>0</v>
      </c>
      <c r="AK128" s="377">
        <v>1</v>
      </c>
      <c r="AL128" s="377">
        <f>0.1*$AL$2</f>
        <v>7.5000000000000011E-2</v>
      </c>
      <c r="AM128" s="377">
        <f>AM122</f>
        <v>2.7E-2</v>
      </c>
      <c r="AN128" s="377">
        <f>ROUNDUP(AN122/3,0)</f>
        <v>1</v>
      </c>
      <c r="AQ128" s="380">
        <f>AM128*I128+AL128</f>
        <v>8.3262000000000017E-2</v>
      </c>
      <c r="AR128" s="380">
        <f t="shared" si="131"/>
        <v>8.3262000000000023E-3</v>
      </c>
      <c r="AS128" s="381">
        <f t="shared" si="132"/>
        <v>0.25</v>
      </c>
      <c r="AT128" s="381">
        <f t="shared" si="133"/>
        <v>8.5397050000000002E-2</v>
      </c>
      <c r="AU128" s="380">
        <f>10068.2*J128*POWER(10,-6)</f>
        <v>3.0808692E-3</v>
      </c>
      <c r="AV128" s="381">
        <f t="shared" si="128"/>
        <v>0.43006611920000004</v>
      </c>
      <c r="AW128" s="382">
        <f t="shared" si="134"/>
        <v>0</v>
      </c>
      <c r="AX128" s="382">
        <f t="shared" si="135"/>
        <v>1.5200000000000003E-6</v>
      </c>
      <c r="AY128" s="382">
        <f t="shared" si="129"/>
        <v>6.5370050118400023E-7</v>
      </c>
    </row>
    <row r="129" spans="1:51" s="377" customFormat="1" ht="15" thickBot="1" x14ac:dyDescent="0.35">
      <c r="A129" s="367" t="s">
        <v>211</v>
      </c>
      <c r="B129" s="367" t="str">
        <f>B122</f>
        <v>Емкость DP ЛВЖ+тоеси</v>
      </c>
      <c r="C129" s="369" t="s">
        <v>218</v>
      </c>
      <c r="D129" s="370" t="s">
        <v>172</v>
      </c>
      <c r="E129" s="383">
        <f>E126</f>
        <v>1.0000000000000001E-5</v>
      </c>
      <c r="F129" s="384">
        <f>F122</f>
        <v>1</v>
      </c>
      <c r="G129" s="367">
        <v>0.6080000000000001</v>
      </c>
      <c r="H129" s="372">
        <f t="shared" si="130"/>
        <v>6.0800000000000011E-6</v>
      </c>
      <c r="I129" s="385">
        <f>I127</f>
        <v>0.30599999999999999</v>
      </c>
      <c r="J129" s="374">
        <f>J127</f>
        <v>0.30599999999999999</v>
      </c>
      <c r="K129" s="391"/>
      <c r="L129" s="392"/>
      <c r="M129" s="377" t="str">
        <f t="shared" si="126"/>
        <v>С8</v>
      </c>
      <c r="N129" s="377" t="str">
        <f t="shared" si="126"/>
        <v>Емкость DP ЛВЖ+тоеси</v>
      </c>
      <c r="O129" s="377" t="str">
        <f t="shared" si="127"/>
        <v>Частичное-токси</v>
      </c>
      <c r="P129" s="377" t="s">
        <v>83</v>
      </c>
      <c r="Q129" s="377" t="s">
        <v>83</v>
      </c>
      <c r="R129" s="377" t="s">
        <v>83</v>
      </c>
      <c r="S129" s="377" t="s">
        <v>83</v>
      </c>
      <c r="T129" s="377" t="s">
        <v>83</v>
      </c>
      <c r="U129" s="377" t="s">
        <v>83</v>
      </c>
      <c r="V129" s="377" t="s">
        <v>83</v>
      </c>
      <c r="W129" s="377" t="s">
        <v>83</v>
      </c>
      <c r="X129" s="377" t="s">
        <v>83</v>
      </c>
      <c r="Y129" s="377" t="s">
        <v>83</v>
      </c>
      <c r="Z129" s="377" t="s">
        <v>83</v>
      </c>
      <c r="AA129" s="377" t="s">
        <v>83</v>
      </c>
      <c r="AB129" s="377" t="s">
        <v>83</v>
      </c>
      <c r="AC129" s="377">
        <v>111.7</v>
      </c>
      <c r="AD129" s="377">
        <v>210.8</v>
      </c>
      <c r="AE129" s="377" t="s">
        <v>83</v>
      </c>
      <c r="AF129" s="377" t="s">
        <v>83</v>
      </c>
      <c r="AG129" s="377" t="s">
        <v>83</v>
      </c>
      <c r="AH129" s="377" t="s">
        <v>83</v>
      </c>
      <c r="AI129" s="377" t="s">
        <v>83</v>
      </c>
      <c r="AJ129" s="377">
        <v>0</v>
      </c>
      <c r="AK129" s="377">
        <v>0</v>
      </c>
      <c r="AL129" s="377">
        <f>0.1*$AL$2</f>
        <v>7.5000000000000011E-2</v>
      </c>
      <c r="AM129" s="377">
        <f>AM122</f>
        <v>2.7E-2</v>
      </c>
      <c r="AN129" s="377">
        <f>ROUNDUP(AN122/3,0)</f>
        <v>1</v>
      </c>
      <c r="AQ129" s="380">
        <f>AM129*I129*0.1+AL129</f>
        <v>7.582620000000001E-2</v>
      </c>
      <c r="AR129" s="380">
        <f t="shared" si="131"/>
        <v>7.5826200000000017E-3</v>
      </c>
      <c r="AS129" s="381">
        <f t="shared" si="132"/>
        <v>0</v>
      </c>
      <c r="AT129" s="381">
        <f t="shared" si="133"/>
        <v>2.0852205000000002E-2</v>
      </c>
      <c r="AU129" s="380">
        <f>1333*J127*POWER(10,-6)</f>
        <v>4.0789799999999996E-4</v>
      </c>
      <c r="AV129" s="381">
        <f t="shared" si="128"/>
        <v>0.10466892300000001</v>
      </c>
      <c r="AW129" s="382">
        <f t="shared" si="134"/>
        <v>0</v>
      </c>
      <c r="AX129" s="382">
        <f t="shared" si="135"/>
        <v>0</v>
      </c>
      <c r="AY129" s="382">
        <f t="shared" si="129"/>
        <v>6.3638705184000013E-7</v>
      </c>
    </row>
    <row r="130" spans="1:51" s="377" customFormat="1" x14ac:dyDescent="0.3">
      <c r="A130" s="393" t="s">
        <v>240</v>
      </c>
      <c r="B130" s="393" t="str">
        <f>B122</f>
        <v>Емкость DP ЛВЖ+тоеси</v>
      </c>
      <c r="C130" s="393" t="s">
        <v>404</v>
      </c>
      <c r="D130" s="393" t="s">
        <v>405</v>
      </c>
      <c r="E130" s="394">
        <v>2.5000000000000001E-5</v>
      </c>
      <c r="F130" s="393">
        <v>1</v>
      </c>
      <c r="G130" s="393">
        <v>1</v>
      </c>
      <c r="H130" s="395">
        <f t="shared" si="130"/>
        <v>2.5000000000000001E-5</v>
      </c>
      <c r="I130" s="396">
        <f>I122</f>
        <v>63</v>
      </c>
      <c r="J130" s="396">
        <f>J122*0.3</f>
        <v>18.899999999999999</v>
      </c>
      <c r="K130" s="393"/>
      <c r="L130" s="393"/>
      <c r="M130" s="397" t="str">
        <f t="shared" si="126"/>
        <v>С9</v>
      </c>
      <c r="N130" s="377" t="str">
        <f t="shared" si="126"/>
        <v>Емкость DP ЛВЖ+тоеси</v>
      </c>
      <c r="O130" s="377" t="str">
        <f t="shared" si="127"/>
        <v>Частичное-шар+пожар</v>
      </c>
      <c r="P130" s="397">
        <v>19.3</v>
      </c>
      <c r="Q130" s="397">
        <v>26.9</v>
      </c>
      <c r="R130" s="397">
        <v>38.6</v>
      </c>
      <c r="S130" s="397">
        <v>72.2</v>
      </c>
      <c r="T130" s="397"/>
      <c r="U130" s="397"/>
      <c r="V130" s="397"/>
      <c r="W130" s="397"/>
      <c r="X130" s="397"/>
      <c r="Y130" s="397"/>
      <c r="Z130" s="397"/>
      <c r="AA130" s="397"/>
      <c r="AB130" s="397"/>
      <c r="AC130" s="397"/>
      <c r="AD130" s="397"/>
      <c r="AE130" s="397">
        <v>123</v>
      </c>
      <c r="AF130" s="397">
        <v>176.5</v>
      </c>
      <c r="AG130" s="397">
        <v>210</v>
      </c>
      <c r="AH130" s="397">
        <v>269.5</v>
      </c>
      <c r="AI130" s="397"/>
      <c r="AJ130" s="397">
        <v>1</v>
      </c>
      <c r="AK130" s="397">
        <v>2</v>
      </c>
      <c r="AL130" s="397">
        <f>AL122</f>
        <v>0.75</v>
      </c>
      <c r="AM130" s="397">
        <f>AM122</f>
        <v>2.7E-2</v>
      </c>
      <c r="AN130" s="397">
        <v>5</v>
      </c>
      <c r="AO130" s="397"/>
      <c r="AP130" s="397"/>
      <c r="AQ130" s="398">
        <f>AM130*I130+AL130</f>
        <v>2.4510000000000001</v>
      </c>
      <c r="AR130" s="398">
        <f>0.1*AQ130</f>
        <v>0.24510000000000001</v>
      </c>
      <c r="AS130" s="399">
        <f>AJ130*3+0.25*AK130</f>
        <v>3.5</v>
      </c>
      <c r="AT130" s="399">
        <f>SUM(AQ130:AS130)/4</f>
        <v>1.5490249999999999</v>
      </c>
      <c r="AU130" s="398">
        <f>10068.2*J130*POWER(10,-6)</f>
        <v>0.19028898</v>
      </c>
      <c r="AV130" s="399">
        <f t="shared" si="128"/>
        <v>7.9354139799999999</v>
      </c>
      <c r="AW130" s="400">
        <f>AJ130*H130</f>
        <v>2.5000000000000001E-5</v>
      </c>
      <c r="AX130" s="400">
        <f>H130*AK130</f>
        <v>5.0000000000000002E-5</v>
      </c>
      <c r="AY130" s="400">
        <f t="shared" si="129"/>
        <v>1.9838534950000002E-4</v>
      </c>
    </row>
    <row r="131" spans="1:51" ht="15" thickBot="1" x14ac:dyDescent="0.35"/>
    <row r="132" spans="1:51" s="228" customFormat="1" ht="18" customHeight="1" x14ac:dyDescent="0.3">
      <c r="A132" s="219" t="s">
        <v>18</v>
      </c>
      <c r="B132" s="220" t="s">
        <v>225</v>
      </c>
      <c r="C132" s="53" t="s">
        <v>196</v>
      </c>
      <c r="D132" s="221" t="s">
        <v>59</v>
      </c>
      <c r="E132" s="222">
        <v>1.0000000000000001E-5</v>
      </c>
      <c r="F132" s="220">
        <v>1</v>
      </c>
      <c r="G132" s="219">
        <v>0.05</v>
      </c>
      <c r="H132" s="223">
        <f>E132*F132*G132</f>
        <v>5.0000000000000008E-7</v>
      </c>
      <c r="I132" s="224">
        <v>12</v>
      </c>
      <c r="J132" s="225">
        <f>I132</f>
        <v>12</v>
      </c>
      <c r="K132" s="226" t="s">
        <v>175</v>
      </c>
      <c r="L132" s="227">
        <v>200</v>
      </c>
      <c r="M132" s="228" t="str">
        <f t="shared" ref="M132:N134" si="136">A132</f>
        <v>С1</v>
      </c>
      <c r="N132" s="228" t="str">
        <f t="shared" si="136"/>
        <v>Емкость подземная ЛВЖ</v>
      </c>
      <c r="O132" s="228" t="str">
        <f>D132</f>
        <v>Полное-пожар</v>
      </c>
      <c r="P132" s="228" t="s">
        <v>83</v>
      </c>
      <c r="Q132" s="228" t="s">
        <v>83</v>
      </c>
      <c r="R132" s="228" t="s">
        <v>83</v>
      </c>
      <c r="S132" s="228" t="s">
        <v>83</v>
      </c>
      <c r="T132" s="228" t="s">
        <v>83</v>
      </c>
      <c r="U132" s="228" t="s">
        <v>83</v>
      </c>
      <c r="V132" s="228" t="s">
        <v>83</v>
      </c>
      <c r="W132" s="228" t="s">
        <v>83</v>
      </c>
      <c r="X132" s="228" t="s">
        <v>83</v>
      </c>
      <c r="Y132" s="228" t="s">
        <v>83</v>
      </c>
      <c r="Z132" s="228" t="s">
        <v>83</v>
      </c>
      <c r="AA132" s="228" t="s">
        <v>83</v>
      </c>
      <c r="AB132" s="228" t="s">
        <v>83</v>
      </c>
      <c r="AC132" s="228" t="s">
        <v>83</v>
      </c>
      <c r="AD132" s="228" t="s">
        <v>83</v>
      </c>
      <c r="AE132" s="228" t="s">
        <v>83</v>
      </c>
      <c r="AF132" s="228" t="s">
        <v>83</v>
      </c>
      <c r="AG132" s="228" t="s">
        <v>83</v>
      </c>
      <c r="AH132" s="228" t="s">
        <v>83</v>
      </c>
      <c r="AI132" s="228" t="s">
        <v>83</v>
      </c>
      <c r="AJ132" s="229">
        <v>1</v>
      </c>
      <c r="AK132" s="229">
        <v>2</v>
      </c>
      <c r="AL132" s="230">
        <v>0.75</v>
      </c>
      <c r="AM132" s="230">
        <v>2.7E-2</v>
      </c>
      <c r="AN132" s="230">
        <v>3</v>
      </c>
      <c r="AQ132" s="231">
        <f>AM132*I132+AL132</f>
        <v>1.0740000000000001</v>
      </c>
      <c r="AR132" s="231">
        <f>0.1*AQ132</f>
        <v>0.10740000000000001</v>
      </c>
      <c r="AS132" s="232">
        <f>AJ132*3+0.25*AK132</f>
        <v>3.5</v>
      </c>
      <c r="AT132" s="232">
        <f>SUM(AQ132:AS132)/4</f>
        <v>1.17035</v>
      </c>
      <c r="AU132" s="231">
        <f>10068.2*J132*POWER(10,-6)</f>
        <v>0.12081840000000001</v>
      </c>
      <c r="AV132" s="232">
        <f>AU132+AT132+AS132+AR132+AQ132</f>
        <v>5.9725684000000001</v>
      </c>
      <c r="AW132" s="233">
        <f>AJ132*H132</f>
        <v>5.0000000000000008E-7</v>
      </c>
      <c r="AX132" s="233">
        <f>H132*AK132</f>
        <v>1.0000000000000002E-6</v>
      </c>
      <c r="AY132" s="233">
        <f>H132*AV132</f>
        <v>2.9862842000000004E-6</v>
      </c>
    </row>
    <row r="133" spans="1:51" s="228" customFormat="1" x14ac:dyDescent="0.3">
      <c r="A133" s="219" t="s">
        <v>19</v>
      </c>
      <c r="B133" s="219" t="str">
        <f>B132</f>
        <v>Емкость подземная ЛВЖ</v>
      </c>
      <c r="C133" s="53" t="s">
        <v>202</v>
      </c>
      <c r="D133" s="221" t="s">
        <v>62</v>
      </c>
      <c r="E133" s="234">
        <f>E132</f>
        <v>1.0000000000000001E-5</v>
      </c>
      <c r="F133" s="235">
        <f>F132</f>
        <v>1</v>
      </c>
      <c r="G133" s="219">
        <v>4.7500000000000001E-2</v>
      </c>
      <c r="H133" s="223">
        <f>E133*F133*G133</f>
        <v>4.7500000000000006E-7</v>
      </c>
      <c r="I133" s="236">
        <f>I132</f>
        <v>12</v>
      </c>
      <c r="J133" s="244">
        <v>0.35</v>
      </c>
      <c r="K133" s="237" t="s">
        <v>176</v>
      </c>
      <c r="L133" s="238">
        <v>0</v>
      </c>
      <c r="M133" s="228" t="str">
        <f t="shared" si="136"/>
        <v>С2</v>
      </c>
      <c r="N133" s="228" t="str">
        <f t="shared" si="136"/>
        <v>Емкость подземная ЛВЖ</v>
      </c>
      <c r="O133" s="228" t="str">
        <f>D133</f>
        <v>Полное-взрыв</v>
      </c>
      <c r="P133" s="228" t="s">
        <v>83</v>
      </c>
      <c r="Q133" s="228" t="s">
        <v>83</v>
      </c>
      <c r="R133" s="228" t="s">
        <v>83</v>
      </c>
      <c r="S133" s="228" t="s">
        <v>83</v>
      </c>
      <c r="T133" s="228" t="s">
        <v>83</v>
      </c>
      <c r="U133" s="228" t="s">
        <v>83</v>
      </c>
      <c r="V133" s="228" t="s">
        <v>83</v>
      </c>
      <c r="W133" s="228" t="s">
        <v>83</v>
      </c>
      <c r="X133" s="228" t="s">
        <v>83</v>
      </c>
      <c r="Y133" s="228" t="s">
        <v>83</v>
      </c>
      <c r="Z133" s="228" t="s">
        <v>83</v>
      </c>
      <c r="AA133" s="228" t="s">
        <v>83</v>
      </c>
      <c r="AB133" s="228" t="s">
        <v>83</v>
      </c>
      <c r="AC133" s="228" t="s">
        <v>83</v>
      </c>
      <c r="AD133" s="228" t="s">
        <v>83</v>
      </c>
      <c r="AE133" s="228" t="s">
        <v>83</v>
      </c>
      <c r="AF133" s="228" t="s">
        <v>83</v>
      </c>
      <c r="AG133" s="228" t="s">
        <v>83</v>
      </c>
      <c r="AH133" s="228" t="s">
        <v>83</v>
      </c>
      <c r="AI133" s="228" t="s">
        <v>83</v>
      </c>
      <c r="AJ133" s="229">
        <v>2</v>
      </c>
      <c r="AK133" s="229">
        <v>2</v>
      </c>
      <c r="AL133" s="228">
        <f>AL132</f>
        <v>0.75</v>
      </c>
      <c r="AM133" s="228">
        <f>AM132</f>
        <v>2.7E-2</v>
      </c>
      <c r="AN133" s="228">
        <f>AN132</f>
        <v>3</v>
      </c>
      <c r="AQ133" s="231">
        <f>AM133*I133+AL133</f>
        <v>1.0740000000000001</v>
      </c>
      <c r="AR133" s="231">
        <f>0.1*AQ133</f>
        <v>0.10740000000000001</v>
      </c>
      <c r="AS133" s="232">
        <f>AJ133*3+0.25*AK133</f>
        <v>6.5</v>
      </c>
      <c r="AT133" s="232">
        <f>SUM(AQ133:AS133)/4</f>
        <v>1.92035</v>
      </c>
      <c r="AU133" s="231">
        <f>10068.2*J133*POWER(10,-6)*10</f>
        <v>3.5238699999999998E-2</v>
      </c>
      <c r="AV133" s="232">
        <f>AU133+AT133+AS133+AR133+AQ133</f>
        <v>9.6369886999999999</v>
      </c>
      <c r="AW133" s="233">
        <f>AJ133*H133</f>
        <v>9.5000000000000012E-7</v>
      </c>
      <c r="AX133" s="233">
        <f>H133*AK133</f>
        <v>9.5000000000000012E-7</v>
      </c>
      <c r="AY133" s="233">
        <f>H133*AV133</f>
        <v>4.5775696325000001E-6</v>
      </c>
    </row>
    <row r="134" spans="1:51" s="228" customFormat="1" x14ac:dyDescent="0.3">
      <c r="A134" s="219" t="s">
        <v>20</v>
      </c>
      <c r="B134" s="219" t="str">
        <f>B132</f>
        <v>Емкость подземная ЛВЖ</v>
      </c>
      <c r="C134" s="53" t="s">
        <v>241</v>
      </c>
      <c r="D134" s="221" t="s">
        <v>60</v>
      </c>
      <c r="E134" s="234">
        <f>E132</f>
        <v>1.0000000000000001E-5</v>
      </c>
      <c r="F134" s="235">
        <f>F132</f>
        <v>1</v>
      </c>
      <c r="G134" s="219">
        <v>0.90249999999999997</v>
      </c>
      <c r="H134" s="223">
        <f>E134*F134*G134</f>
        <v>9.0250000000000008E-6</v>
      </c>
      <c r="I134" s="236">
        <f>I132</f>
        <v>12</v>
      </c>
      <c r="J134" s="239">
        <v>0</v>
      </c>
      <c r="K134" s="237" t="s">
        <v>177</v>
      </c>
      <c r="L134" s="238">
        <v>0</v>
      </c>
      <c r="M134" s="228" t="str">
        <f t="shared" si="136"/>
        <v>С3</v>
      </c>
      <c r="N134" s="228" t="str">
        <f t="shared" si="136"/>
        <v>Емкость подземная ЛВЖ</v>
      </c>
      <c r="O134" s="228" t="str">
        <f>D134</f>
        <v>Полное-ликвидация</v>
      </c>
      <c r="P134" s="228" t="s">
        <v>83</v>
      </c>
      <c r="Q134" s="228" t="s">
        <v>83</v>
      </c>
      <c r="R134" s="228" t="s">
        <v>83</v>
      </c>
      <c r="S134" s="228" t="s">
        <v>83</v>
      </c>
      <c r="T134" s="228" t="s">
        <v>83</v>
      </c>
      <c r="U134" s="228" t="s">
        <v>83</v>
      </c>
      <c r="V134" s="228" t="s">
        <v>83</v>
      </c>
      <c r="W134" s="228" t="s">
        <v>83</v>
      </c>
      <c r="X134" s="228" t="s">
        <v>83</v>
      </c>
      <c r="Y134" s="228" t="s">
        <v>83</v>
      </c>
      <c r="Z134" s="228" t="s">
        <v>83</v>
      </c>
      <c r="AA134" s="228" t="s">
        <v>83</v>
      </c>
      <c r="AB134" s="228" t="s">
        <v>83</v>
      </c>
      <c r="AC134" s="228" t="s">
        <v>83</v>
      </c>
      <c r="AD134" s="228" t="s">
        <v>83</v>
      </c>
      <c r="AE134" s="228" t="s">
        <v>83</v>
      </c>
      <c r="AF134" s="228" t="s">
        <v>83</v>
      </c>
      <c r="AG134" s="228" t="s">
        <v>83</v>
      </c>
      <c r="AH134" s="228" t="s">
        <v>83</v>
      </c>
      <c r="AI134" s="228" t="s">
        <v>83</v>
      </c>
      <c r="AJ134" s="228">
        <v>0</v>
      </c>
      <c r="AK134" s="228">
        <v>0</v>
      </c>
      <c r="AL134" s="228">
        <f>AL132</f>
        <v>0.75</v>
      </c>
      <c r="AM134" s="228">
        <f>AM132</f>
        <v>2.7E-2</v>
      </c>
      <c r="AN134" s="228">
        <f>AN132</f>
        <v>3</v>
      </c>
      <c r="AQ134" s="231">
        <f>AM134*I134*0.1+AL134</f>
        <v>0.78239999999999998</v>
      </c>
      <c r="AR134" s="231">
        <f>0.1*AQ134</f>
        <v>7.8240000000000004E-2</v>
      </c>
      <c r="AS134" s="232">
        <f>AJ134*3+0.25*AK134</f>
        <v>0</v>
      </c>
      <c r="AT134" s="232">
        <f>SUM(AQ134:AS134)/4</f>
        <v>0.21515999999999999</v>
      </c>
      <c r="AU134" s="231">
        <f>1333*J132*POWER(10,-6)</f>
        <v>1.5996E-2</v>
      </c>
      <c r="AV134" s="232">
        <f>AU134+AT134+AS134+AR134+AQ134</f>
        <v>1.091796</v>
      </c>
      <c r="AW134" s="233">
        <f>AJ134*H134</f>
        <v>0</v>
      </c>
      <c r="AX134" s="233">
        <f>H134*AK134</f>
        <v>0</v>
      </c>
      <c r="AY134" s="233">
        <f>H134*AV134</f>
        <v>9.853458900000001E-6</v>
      </c>
    </row>
    <row r="135" spans="1:51" s="228" customFormat="1" x14ac:dyDescent="0.3">
      <c r="A135" s="219"/>
      <c r="B135" s="219"/>
      <c r="C135" s="53"/>
      <c r="D135" s="221"/>
      <c r="E135" s="222"/>
      <c r="F135" s="235"/>
      <c r="G135" s="219"/>
      <c r="H135" s="223"/>
      <c r="I135" s="236"/>
      <c r="J135" s="225"/>
      <c r="K135" s="237" t="s">
        <v>179</v>
      </c>
      <c r="L135" s="238">
        <v>45390</v>
      </c>
      <c r="AQ135" s="231"/>
      <c r="AR135" s="231"/>
      <c r="AS135" s="232"/>
      <c r="AT135" s="232"/>
      <c r="AU135" s="231"/>
      <c r="AV135" s="232"/>
      <c r="AW135" s="233"/>
      <c r="AX135" s="233"/>
      <c r="AY135" s="233"/>
    </row>
    <row r="136" spans="1:51" s="228" customFormat="1" x14ac:dyDescent="0.3">
      <c r="A136" s="219"/>
      <c r="B136" s="219"/>
      <c r="C136" s="53"/>
      <c r="D136" s="221"/>
      <c r="E136" s="234"/>
      <c r="F136" s="235"/>
      <c r="G136" s="219"/>
      <c r="H136" s="223"/>
      <c r="I136" s="236"/>
      <c r="J136" s="225"/>
      <c r="K136" s="237" t="s">
        <v>180</v>
      </c>
      <c r="L136" s="238">
        <v>3</v>
      </c>
      <c r="AQ136" s="231"/>
      <c r="AR136" s="231"/>
      <c r="AS136" s="232"/>
      <c r="AT136" s="232"/>
      <c r="AU136" s="231"/>
      <c r="AV136" s="232"/>
      <c r="AW136" s="233"/>
      <c r="AX136" s="233"/>
      <c r="AY136" s="233"/>
    </row>
    <row r="137" spans="1:51" s="228" customFormat="1" ht="15" thickBot="1" x14ac:dyDescent="0.35">
      <c r="A137" s="219"/>
      <c r="B137" s="219"/>
      <c r="C137" s="53"/>
      <c r="D137" s="221"/>
      <c r="E137" s="234"/>
      <c r="F137" s="235"/>
      <c r="G137" s="219"/>
      <c r="H137" s="223"/>
      <c r="I137" s="236"/>
      <c r="J137" s="225"/>
      <c r="K137" s="242" t="s">
        <v>191</v>
      </c>
      <c r="L137" s="254">
        <v>14</v>
      </c>
      <c r="AQ137" s="231"/>
      <c r="AR137" s="231"/>
      <c r="AS137" s="232"/>
      <c r="AT137" s="232"/>
      <c r="AU137" s="231"/>
      <c r="AV137" s="232"/>
      <c r="AW137" s="233"/>
      <c r="AX137" s="233"/>
      <c r="AY137" s="233"/>
    </row>
    <row r="138" spans="1:51" s="228" customFormat="1" x14ac:dyDescent="0.3">
      <c r="A138" s="229"/>
      <c r="B138" s="229"/>
      <c r="D138" s="275"/>
      <c r="E138" s="276"/>
      <c r="F138" s="277"/>
      <c r="G138" s="229"/>
      <c r="H138" s="233"/>
      <c r="I138" s="232"/>
      <c r="J138" s="232"/>
      <c r="K138" s="229"/>
      <c r="L138" s="277"/>
      <c r="AQ138" s="231"/>
      <c r="AR138" s="231"/>
      <c r="AS138" s="232"/>
      <c r="AT138" s="232"/>
      <c r="AU138" s="231"/>
      <c r="AV138" s="232"/>
      <c r="AW138" s="233"/>
      <c r="AX138" s="233"/>
      <c r="AY138" s="233"/>
    </row>
    <row r="139" spans="1:51" s="228" customFormat="1" x14ac:dyDescent="0.3">
      <c r="A139" s="229"/>
      <c r="B139" s="229"/>
      <c r="D139" s="275"/>
      <c r="E139" s="276"/>
      <c r="F139" s="277"/>
      <c r="G139" s="229"/>
      <c r="H139" s="233"/>
      <c r="I139" s="232"/>
      <c r="J139" s="232"/>
      <c r="K139" s="229"/>
      <c r="L139" s="277"/>
      <c r="AQ139" s="231"/>
      <c r="AR139" s="231"/>
      <c r="AS139" s="232"/>
      <c r="AT139" s="232"/>
      <c r="AU139" s="231"/>
      <c r="AV139" s="232"/>
      <c r="AW139" s="233"/>
      <c r="AX139" s="233"/>
      <c r="AY139" s="233"/>
    </row>
    <row r="140" spans="1:51" s="228" customFormat="1" x14ac:dyDescent="0.3">
      <c r="A140" s="229"/>
      <c r="B140" s="229"/>
      <c r="D140" s="275"/>
      <c r="E140" s="276"/>
      <c r="F140" s="277"/>
      <c r="G140" s="229"/>
      <c r="H140" s="233"/>
      <c r="I140" s="232"/>
      <c r="J140" s="232"/>
      <c r="K140" s="229"/>
      <c r="L140" s="277"/>
      <c r="AQ140" s="231"/>
      <c r="AR140" s="231"/>
      <c r="AS140" s="232"/>
      <c r="AT140" s="232"/>
      <c r="AU140" s="231"/>
      <c r="AV140" s="232"/>
      <c r="AW140" s="233"/>
      <c r="AX140" s="233"/>
      <c r="AY140" s="233"/>
    </row>
    <row r="141" spans="1:51" ht="15" thickBot="1" x14ac:dyDescent="0.35"/>
    <row r="142" spans="1:51" s="228" customFormat="1" ht="18" customHeight="1" x14ac:dyDescent="0.3">
      <c r="A142" s="219" t="s">
        <v>18</v>
      </c>
      <c r="B142" s="220" t="s">
        <v>233</v>
      </c>
      <c r="C142" s="53" t="s">
        <v>196</v>
      </c>
      <c r="D142" s="221" t="s">
        <v>59</v>
      </c>
      <c r="E142" s="222">
        <v>1.0000000000000001E-5</v>
      </c>
      <c r="F142" s="220">
        <v>1</v>
      </c>
      <c r="G142" s="219">
        <v>0.05</v>
      </c>
      <c r="H142" s="223">
        <f>E142*F142*G142</f>
        <v>5.0000000000000008E-7</v>
      </c>
      <c r="I142" s="224">
        <v>12</v>
      </c>
      <c r="J142" s="281">
        <f>I142</f>
        <v>12</v>
      </c>
      <c r="K142" s="226" t="s">
        <v>175</v>
      </c>
      <c r="L142" s="227">
        <v>200</v>
      </c>
      <c r="M142" s="228" t="str">
        <f t="shared" ref="M142:N144" si="137">A142</f>
        <v>С1</v>
      </c>
      <c r="N142" s="228" t="str">
        <f t="shared" si="137"/>
        <v>Емкость подземная ГЖ</v>
      </c>
      <c r="O142" s="228" t="str">
        <f>D142</f>
        <v>Полное-пожар</v>
      </c>
      <c r="P142" s="228" t="s">
        <v>83</v>
      </c>
      <c r="Q142" s="228" t="s">
        <v>83</v>
      </c>
      <c r="R142" s="228" t="s">
        <v>83</v>
      </c>
      <c r="S142" s="228" t="s">
        <v>83</v>
      </c>
      <c r="T142" s="228" t="s">
        <v>83</v>
      </c>
      <c r="U142" s="228" t="s">
        <v>83</v>
      </c>
      <c r="V142" s="228" t="s">
        <v>83</v>
      </c>
      <c r="W142" s="228" t="s">
        <v>83</v>
      </c>
      <c r="X142" s="228" t="s">
        <v>83</v>
      </c>
      <c r="Y142" s="228" t="s">
        <v>83</v>
      </c>
      <c r="Z142" s="228" t="s">
        <v>83</v>
      </c>
      <c r="AA142" s="228" t="s">
        <v>83</v>
      </c>
      <c r="AB142" s="228" t="s">
        <v>83</v>
      </c>
      <c r="AC142" s="228" t="s">
        <v>83</v>
      </c>
      <c r="AD142" s="228" t="s">
        <v>83</v>
      </c>
      <c r="AE142" s="228" t="s">
        <v>83</v>
      </c>
      <c r="AF142" s="228" t="s">
        <v>83</v>
      </c>
      <c r="AG142" s="228" t="s">
        <v>83</v>
      </c>
      <c r="AH142" s="228" t="s">
        <v>83</v>
      </c>
      <c r="AI142" s="228" t="s">
        <v>83</v>
      </c>
      <c r="AJ142" s="229">
        <v>1</v>
      </c>
      <c r="AK142" s="229">
        <v>2</v>
      </c>
      <c r="AL142" s="230">
        <v>0.75</v>
      </c>
      <c r="AM142" s="230">
        <v>2.7E-2</v>
      </c>
      <c r="AN142" s="230">
        <v>3</v>
      </c>
      <c r="AQ142" s="231">
        <f>AM142*I142+AL142</f>
        <v>1.0740000000000001</v>
      </c>
      <c r="AR142" s="231">
        <f>0.1*AQ142</f>
        <v>0.10740000000000001</v>
      </c>
      <c r="AS142" s="232">
        <f>AJ142*3+0.25*AK142</f>
        <v>3.5</v>
      </c>
      <c r="AT142" s="232">
        <f>SUM(AQ142:AS142)/4</f>
        <v>1.17035</v>
      </c>
      <c r="AU142" s="231">
        <f>10068.2*J142*POWER(10,-6)</f>
        <v>0.12081840000000001</v>
      </c>
      <c r="AV142" s="232">
        <f>AU142+AT142+AS142+AR142+AQ142</f>
        <v>5.9725684000000001</v>
      </c>
      <c r="AW142" s="233">
        <f>AJ142*H142</f>
        <v>5.0000000000000008E-7</v>
      </c>
      <c r="AX142" s="233">
        <f>H142*AK142</f>
        <v>1.0000000000000002E-6</v>
      </c>
      <c r="AY142" s="233">
        <f>H142*AV142</f>
        <v>2.9862842000000004E-6</v>
      </c>
    </row>
    <row r="143" spans="1:51" s="228" customFormat="1" x14ac:dyDescent="0.3">
      <c r="A143" s="219" t="s">
        <v>19</v>
      </c>
      <c r="B143" s="219" t="str">
        <f>B142</f>
        <v>Емкость подземная ГЖ</v>
      </c>
      <c r="C143" s="53" t="s">
        <v>245</v>
      </c>
      <c r="D143" s="221" t="s">
        <v>62</v>
      </c>
      <c r="E143" s="234">
        <f>E142</f>
        <v>1.0000000000000001E-5</v>
      </c>
      <c r="F143" s="235">
        <f>F142</f>
        <v>1</v>
      </c>
      <c r="G143" s="219">
        <v>4.7500000000000001E-2</v>
      </c>
      <c r="H143" s="223">
        <f>E143*F143*G143</f>
        <v>4.7500000000000006E-7</v>
      </c>
      <c r="I143" s="236">
        <f>I142</f>
        <v>12</v>
      </c>
      <c r="J143" s="281">
        <f>I142</f>
        <v>12</v>
      </c>
      <c r="K143" s="237" t="s">
        <v>176</v>
      </c>
      <c r="L143" s="238">
        <v>0</v>
      </c>
      <c r="M143" s="228" t="str">
        <f t="shared" si="137"/>
        <v>С2</v>
      </c>
      <c r="N143" s="228" t="str">
        <f t="shared" si="137"/>
        <v>Емкость подземная ГЖ</v>
      </c>
      <c r="O143" s="228" t="str">
        <f>D143</f>
        <v>Полное-взрыв</v>
      </c>
      <c r="P143" s="228" t="s">
        <v>83</v>
      </c>
      <c r="Q143" s="228" t="s">
        <v>83</v>
      </c>
      <c r="R143" s="228" t="s">
        <v>83</v>
      </c>
      <c r="S143" s="228" t="s">
        <v>83</v>
      </c>
      <c r="T143" s="228" t="s">
        <v>83</v>
      </c>
      <c r="U143" s="228" t="s">
        <v>83</v>
      </c>
      <c r="V143" s="228" t="s">
        <v>83</v>
      </c>
      <c r="W143" s="228" t="s">
        <v>83</v>
      </c>
      <c r="X143" s="228" t="s">
        <v>83</v>
      </c>
      <c r="Y143" s="228" t="s">
        <v>83</v>
      </c>
      <c r="Z143" s="228" t="s">
        <v>83</v>
      </c>
      <c r="AA143" s="228" t="s">
        <v>83</v>
      </c>
      <c r="AB143" s="228" t="s">
        <v>83</v>
      </c>
      <c r="AC143" s="228" t="s">
        <v>83</v>
      </c>
      <c r="AD143" s="228" t="s">
        <v>83</v>
      </c>
      <c r="AE143" s="228" t="s">
        <v>83</v>
      </c>
      <c r="AF143" s="228" t="s">
        <v>83</v>
      </c>
      <c r="AG143" s="228" t="s">
        <v>83</v>
      </c>
      <c r="AH143" s="228" t="s">
        <v>83</v>
      </c>
      <c r="AI143" s="228" t="s">
        <v>83</v>
      </c>
      <c r="AJ143" s="229">
        <v>2</v>
      </c>
      <c r="AK143" s="229">
        <v>2</v>
      </c>
      <c r="AL143" s="228">
        <f>AL142</f>
        <v>0.75</v>
      </c>
      <c r="AM143" s="228">
        <f>AM142</f>
        <v>2.7E-2</v>
      </c>
      <c r="AN143" s="228">
        <f>AN142</f>
        <v>3</v>
      </c>
      <c r="AQ143" s="231">
        <f>AM143*I143+AL143</f>
        <v>1.0740000000000001</v>
      </c>
      <c r="AR143" s="231">
        <f>0.1*AQ143</f>
        <v>0.10740000000000001</v>
      </c>
      <c r="AS143" s="232">
        <f>AJ143*3+0.25*AK143</f>
        <v>6.5</v>
      </c>
      <c r="AT143" s="232">
        <f>SUM(AQ143:AS143)/4</f>
        <v>1.92035</v>
      </c>
      <c r="AU143" s="231">
        <f>10068.2*J143*POWER(10,-6)*10</f>
        <v>1.2081840000000001</v>
      </c>
      <c r="AV143" s="232">
        <f>AU143+AT143+AS143+AR143+AQ143</f>
        <v>10.809934</v>
      </c>
      <c r="AW143" s="233">
        <f>AJ143*H143</f>
        <v>9.5000000000000012E-7</v>
      </c>
      <c r="AX143" s="233">
        <f>H143*AK143</f>
        <v>9.5000000000000012E-7</v>
      </c>
      <c r="AY143" s="233">
        <f>H143*AV143</f>
        <v>5.1347186500000007E-6</v>
      </c>
    </row>
    <row r="144" spans="1:51" s="228" customFormat="1" x14ac:dyDescent="0.3">
      <c r="A144" s="219" t="s">
        <v>20</v>
      </c>
      <c r="B144" s="219" t="str">
        <f>B142</f>
        <v>Емкость подземная ГЖ</v>
      </c>
      <c r="C144" s="53" t="s">
        <v>246</v>
      </c>
      <c r="D144" s="221" t="s">
        <v>60</v>
      </c>
      <c r="E144" s="234">
        <f>E142</f>
        <v>1.0000000000000001E-5</v>
      </c>
      <c r="F144" s="235">
        <f>F142</f>
        <v>1</v>
      </c>
      <c r="G144" s="219">
        <v>0.90249999999999997</v>
      </c>
      <c r="H144" s="223">
        <f>E144*F144*G144</f>
        <v>9.0250000000000008E-6</v>
      </c>
      <c r="I144" s="236">
        <f>I142</f>
        <v>12</v>
      </c>
      <c r="J144" s="239">
        <v>0</v>
      </c>
      <c r="K144" s="237" t="s">
        <v>177</v>
      </c>
      <c r="L144" s="238">
        <v>0</v>
      </c>
      <c r="M144" s="228" t="str">
        <f t="shared" si="137"/>
        <v>С3</v>
      </c>
      <c r="N144" s="228" t="str">
        <f t="shared" si="137"/>
        <v>Емкость подземная ГЖ</v>
      </c>
      <c r="O144" s="228" t="str">
        <f>D144</f>
        <v>Полное-ликвидация</v>
      </c>
      <c r="P144" s="228" t="s">
        <v>83</v>
      </c>
      <c r="Q144" s="228" t="s">
        <v>83</v>
      </c>
      <c r="R144" s="228" t="s">
        <v>83</v>
      </c>
      <c r="S144" s="228" t="s">
        <v>83</v>
      </c>
      <c r="T144" s="228" t="s">
        <v>83</v>
      </c>
      <c r="U144" s="228" t="s">
        <v>83</v>
      </c>
      <c r="V144" s="228" t="s">
        <v>83</v>
      </c>
      <c r="W144" s="228" t="s">
        <v>83</v>
      </c>
      <c r="X144" s="228" t="s">
        <v>83</v>
      </c>
      <c r="Y144" s="228" t="s">
        <v>83</v>
      </c>
      <c r="Z144" s="228" t="s">
        <v>83</v>
      </c>
      <c r="AA144" s="228" t="s">
        <v>83</v>
      </c>
      <c r="AB144" s="228" t="s">
        <v>83</v>
      </c>
      <c r="AC144" s="228" t="s">
        <v>83</v>
      </c>
      <c r="AD144" s="228" t="s">
        <v>83</v>
      </c>
      <c r="AE144" s="228" t="s">
        <v>83</v>
      </c>
      <c r="AF144" s="228" t="s">
        <v>83</v>
      </c>
      <c r="AG144" s="228" t="s">
        <v>83</v>
      </c>
      <c r="AH144" s="228" t="s">
        <v>83</v>
      </c>
      <c r="AI144" s="228" t="s">
        <v>83</v>
      </c>
      <c r="AJ144" s="228">
        <v>0</v>
      </c>
      <c r="AK144" s="228">
        <v>0</v>
      </c>
      <c r="AL144" s="228">
        <f>AL142</f>
        <v>0.75</v>
      </c>
      <c r="AM144" s="228">
        <f>AM142</f>
        <v>2.7E-2</v>
      </c>
      <c r="AN144" s="228">
        <f>AN142</f>
        <v>3</v>
      </c>
      <c r="AQ144" s="231">
        <f>AM144*I144*0.1+AL144</f>
        <v>0.78239999999999998</v>
      </c>
      <c r="AR144" s="231">
        <f>0.1*AQ144</f>
        <v>7.8240000000000004E-2</v>
      </c>
      <c r="AS144" s="232">
        <f>AJ144*3+0.25*AK144</f>
        <v>0</v>
      </c>
      <c r="AT144" s="232">
        <f>SUM(AQ144:AS144)/4</f>
        <v>0.21515999999999999</v>
      </c>
      <c r="AU144" s="231">
        <f>1333*J142*POWER(10,-6)</f>
        <v>1.5996E-2</v>
      </c>
      <c r="AV144" s="232">
        <f>AU144+AT144+AS144+AR144+AQ144</f>
        <v>1.091796</v>
      </c>
      <c r="AW144" s="233">
        <f>AJ144*H144</f>
        <v>0</v>
      </c>
      <c r="AX144" s="233">
        <f>H144*AK144</f>
        <v>0</v>
      </c>
      <c r="AY144" s="233">
        <f>H144*AV144</f>
        <v>9.853458900000001E-6</v>
      </c>
    </row>
    <row r="145" spans="1:51" s="228" customFormat="1" x14ac:dyDescent="0.3">
      <c r="A145" s="219"/>
      <c r="B145" s="219"/>
      <c r="C145" s="53"/>
      <c r="D145" s="221"/>
      <c r="E145" s="222"/>
      <c r="F145" s="235"/>
      <c r="G145" s="219"/>
      <c r="H145" s="223"/>
      <c r="I145" s="236"/>
      <c r="J145" s="225"/>
      <c r="K145" s="237" t="s">
        <v>179</v>
      </c>
      <c r="L145" s="238">
        <v>45390</v>
      </c>
      <c r="AQ145" s="231"/>
      <c r="AR145" s="231"/>
      <c r="AS145" s="232"/>
      <c r="AT145" s="232"/>
      <c r="AU145" s="231"/>
      <c r="AV145" s="232"/>
      <c r="AW145" s="233"/>
      <c r="AX145" s="233"/>
      <c r="AY145" s="233"/>
    </row>
    <row r="146" spans="1:51" s="228" customFormat="1" x14ac:dyDescent="0.3">
      <c r="A146" s="219"/>
      <c r="B146" s="219"/>
      <c r="C146" s="53"/>
      <c r="D146" s="221"/>
      <c r="E146" s="234"/>
      <c r="F146" s="235"/>
      <c r="G146" s="219"/>
      <c r="H146" s="223"/>
      <c r="I146" s="236"/>
      <c r="J146" s="225"/>
      <c r="K146" s="237" t="s">
        <v>180</v>
      </c>
      <c r="L146" s="238">
        <v>3</v>
      </c>
      <c r="AQ146" s="231"/>
      <c r="AR146" s="231"/>
      <c r="AS146" s="232"/>
      <c r="AT146" s="232"/>
      <c r="AU146" s="231"/>
      <c r="AV146" s="232"/>
      <c r="AW146" s="233"/>
      <c r="AX146" s="233"/>
      <c r="AY146" s="233"/>
    </row>
    <row r="147" spans="1:51" s="228" customFormat="1" ht="15" thickBot="1" x14ac:dyDescent="0.35">
      <c r="A147" s="219"/>
      <c r="B147" s="219"/>
      <c r="C147" s="53"/>
      <c r="D147" s="221"/>
      <c r="E147" s="234"/>
      <c r="F147" s="235"/>
      <c r="G147" s="219"/>
      <c r="H147" s="223"/>
      <c r="I147" s="236"/>
      <c r="J147" s="225"/>
      <c r="K147" s="242" t="s">
        <v>191</v>
      </c>
      <c r="L147" s="254">
        <v>15</v>
      </c>
      <c r="AQ147" s="231"/>
      <c r="AR147" s="231"/>
      <c r="AS147" s="232"/>
      <c r="AT147" s="232"/>
      <c r="AU147" s="231"/>
      <c r="AV147" s="232"/>
      <c r="AW147" s="233"/>
      <c r="AX147" s="233"/>
      <c r="AY147" s="233"/>
    </row>
    <row r="148" spans="1:51" s="228" customFormat="1" x14ac:dyDescent="0.3">
      <c r="A148" s="229"/>
      <c r="B148" s="229"/>
      <c r="D148" s="275"/>
      <c r="E148" s="276"/>
      <c r="F148" s="277"/>
      <c r="G148" s="229"/>
      <c r="H148" s="233"/>
      <c r="I148" s="232"/>
      <c r="J148" s="232"/>
      <c r="K148" s="229"/>
      <c r="L148" s="277"/>
      <c r="AQ148" s="231"/>
      <c r="AR148" s="231"/>
      <c r="AS148" s="232"/>
      <c r="AT148" s="232"/>
      <c r="AU148" s="231"/>
      <c r="AV148" s="232"/>
      <c r="AW148" s="233"/>
      <c r="AX148" s="233"/>
      <c r="AY148" s="233"/>
    </row>
    <row r="149" spans="1:51" s="228" customFormat="1" x14ac:dyDescent="0.3">
      <c r="A149" s="229"/>
      <c r="B149" s="229"/>
      <c r="D149" s="275"/>
      <c r="E149" s="276"/>
      <c r="F149" s="277"/>
      <c r="G149" s="229"/>
      <c r="H149" s="233"/>
      <c r="I149" s="232"/>
      <c r="J149" s="232"/>
      <c r="K149" s="229"/>
      <c r="L149" s="277"/>
      <c r="AQ149" s="231"/>
      <c r="AR149" s="231"/>
      <c r="AS149" s="232"/>
      <c r="AT149" s="232"/>
      <c r="AU149" s="231"/>
      <c r="AV149" s="232"/>
      <c r="AW149" s="233"/>
      <c r="AX149" s="233"/>
      <c r="AY149" s="233"/>
    </row>
    <row r="150" spans="1:51" s="228" customFormat="1" x14ac:dyDescent="0.3">
      <c r="A150" s="229"/>
      <c r="B150" s="229"/>
      <c r="D150" s="275"/>
      <c r="E150" s="276"/>
      <c r="F150" s="277"/>
      <c r="G150" s="229"/>
      <c r="H150" s="233"/>
      <c r="I150" s="232"/>
      <c r="J150" s="232"/>
      <c r="K150" s="229"/>
      <c r="L150" s="277"/>
      <c r="AQ150" s="231"/>
      <c r="AR150" s="231"/>
      <c r="AS150" s="232"/>
      <c r="AT150" s="232"/>
      <c r="AU150" s="231"/>
      <c r="AV150" s="232"/>
      <c r="AW150" s="233"/>
      <c r="AX150" s="233"/>
      <c r="AY150" s="233"/>
    </row>
    <row r="151" spans="1:51" ht="15" thickBot="1" x14ac:dyDescent="0.35"/>
    <row r="152" spans="1:51" s="179" customFormat="1" ht="15" thickBot="1" x14ac:dyDescent="0.35">
      <c r="A152" s="169" t="s">
        <v>18</v>
      </c>
      <c r="B152" s="170" t="s">
        <v>700</v>
      </c>
      <c r="C152" s="171" t="s">
        <v>227</v>
      </c>
      <c r="D152" s="172" t="s">
        <v>183</v>
      </c>
      <c r="E152" s="173">
        <v>1.0000000000000001E-5</v>
      </c>
      <c r="F152" s="170">
        <v>1</v>
      </c>
      <c r="G152" s="169">
        <v>1.4999999999999999E-2</v>
      </c>
      <c r="H152" s="174">
        <f t="shared" ref="H152:H157" si="138">E152*F152*G152</f>
        <v>1.5000000000000002E-7</v>
      </c>
      <c r="I152" s="175">
        <v>1.2</v>
      </c>
      <c r="J152" s="187">
        <f>I152</f>
        <v>1.2</v>
      </c>
      <c r="K152" s="177" t="s">
        <v>175</v>
      </c>
      <c r="L152" s="178">
        <f>J152*36</f>
        <v>43.199999999999996</v>
      </c>
      <c r="M152" s="179" t="str">
        <f t="shared" ref="M152:N157" si="139">A152</f>
        <v>С1</v>
      </c>
      <c r="N152" s="179" t="str">
        <f t="shared" si="139"/>
        <v xml:space="preserve">Система измерений количества и показателей качества нефти (СИКНС) </v>
      </c>
      <c r="O152" s="179" t="str">
        <f t="shared" ref="O152:O157" si="140">D152</f>
        <v>Полное-факел</v>
      </c>
      <c r="P152" s="179" t="s">
        <v>83</v>
      </c>
      <c r="Q152" s="179" t="s">
        <v>83</v>
      </c>
      <c r="R152" s="179" t="s">
        <v>83</v>
      </c>
      <c r="S152" s="179" t="s">
        <v>83</v>
      </c>
      <c r="T152" s="179" t="s">
        <v>83</v>
      </c>
      <c r="U152" s="179" t="s">
        <v>83</v>
      </c>
      <c r="V152" s="179" t="s">
        <v>83</v>
      </c>
      <c r="W152" s="179" t="s">
        <v>83</v>
      </c>
      <c r="X152" s="179" t="s">
        <v>83</v>
      </c>
      <c r="Y152" s="179" t="s">
        <v>83</v>
      </c>
      <c r="Z152" s="179" t="s">
        <v>83</v>
      </c>
      <c r="AA152" s="179" t="s">
        <v>83</v>
      </c>
      <c r="AB152" s="179" t="s">
        <v>83</v>
      </c>
      <c r="AC152" s="179" t="s">
        <v>83</v>
      </c>
      <c r="AD152" s="179" t="s">
        <v>83</v>
      </c>
      <c r="AE152" s="179" t="s">
        <v>83</v>
      </c>
      <c r="AF152" s="179" t="s">
        <v>83</v>
      </c>
      <c r="AG152" s="179" t="s">
        <v>83</v>
      </c>
      <c r="AH152" s="179" t="s">
        <v>83</v>
      </c>
      <c r="AI152" s="179" t="s">
        <v>83</v>
      </c>
      <c r="AJ152" s="180">
        <v>1</v>
      </c>
      <c r="AK152" s="180">
        <v>1</v>
      </c>
      <c r="AL152" s="181">
        <v>0.75</v>
      </c>
      <c r="AM152" s="181">
        <v>2.7E-2</v>
      </c>
      <c r="AN152" s="181">
        <v>3</v>
      </c>
      <c r="AQ152" s="182">
        <f>AM152*I152+AL152</f>
        <v>0.78239999999999998</v>
      </c>
      <c r="AR152" s="182">
        <f t="shared" ref="AR152:AR157" si="141">0.1*AQ152</f>
        <v>7.8240000000000004E-2</v>
      </c>
      <c r="AS152" s="183">
        <f t="shared" ref="AS152:AS157" si="142">AJ152*3+0.25*AK152</f>
        <v>3.25</v>
      </c>
      <c r="AT152" s="183">
        <f t="shared" ref="AT152:AT157" si="143">SUM(AQ152:AS152)/4</f>
        <v>1.02766</v>
      </c>
      <c r="AU152" s="182">
        <f>10068.2*J152*POWER(10,-6)</f>
        <v>1.208184E-2</v>
      </c>
      <c r="AV152" s="183">
        <f t="shared" ref="AV152:AV157" si="144">AU152+AT152+AS152+AR152+AQ152</f>
        <v>5.1503818399999997</v>
      </c>
      <c r="AW152" s="184">
        <f t="shared" ref="AW152:AW157" si="145">AJ152*H152</f>
        <v>1.5000000000000002E-7</v>
      </c>
      <c r="AX152" s="184">
        <f t="shared" ref="AX152:AX157" si="146">H152*AK152</f>
        <v>1.5000000000000002E-7</v>
      </c>
      <c r="AY152" s="184">
        <f t="shared" ref="AY152:AY157" si="147">H152*AV152</f>
        <v>7.7255727600000005E-7</v>
      </c>
    </row>
    <row r="153" spans="1:51" s="179" customFormat="1" ht="15" thickBot="1" x14ac:dyDescent="0.35">
      <c r="A153" s="169" t="s">
        <v>19</v>
      </c>
      <c r="B153" s="169" t="str">
        <f>B152</f>
        <v xml:space="preserve">Система измерений количества и показателей качества нефти (СИКНС) </v>
      </c>
      <c r="C153" s="171" t="s">
        <v>228</v>
      </c>
      <c r="D153" s="172" t="s">
        <v>226</v>
      </c>
      <c r="E153" s="185">
        <f>E152</f>
        <v>1.0000000000000001E-5</v>
      </c>
      <c r="F153" s="186">
        <f>F152</f>
        <v>1</v>
      </c>
      <c r="G153" s="169">
        <v>1.4249999999999999E-2</v>
      </c>
      <c r="H153" s="174">
        <f t="shared" si="138"/>
        <v>1.4250000000000001E-7</v>
      </c>
      <c r="I153" s="187">
        <f>I152</f>
        <v>1.2</v>
      </c>
      <c r="J153" s="278">
        <f>POWER(10,-6)*35*SQRT(100)*3600*L152/1000*0.1</f>
        <v>5.4431999999999987E-3</v>
      </c>
      <c r="K153" s="177" t="s">
        <v>176</v>
      </c>
      <c r="L153" s="178">
        <v>0</v>
      </c>
      <c r="M153" s="179" t="str">
        <f t="shared" si="139"/>
        <v>С2</v>
      </c>
      <c r="N153" s="179" t="str">
        <f t="shared" si="139"/>
        <v xml:space="preserve">Система измерений количества и показателей качества нефти (СИКНС) </v>
      </c>
      <c r="O153" s="179" t="str">
        <f t="shared" si="140"/>
        <v>Полное-взрыв облака ТВС</v>
      </c>
      <c r="P153" s="179" t="s">
        <v>83</v>
      </c>
      <c r="Q153" s="179" t="s">
        <v>83</v>
      </c>
      <c r="R153" s="179" t="s">
        <v>83</v>
      </c>
      <c r="S153" s="179" t="s">
        <v>83</v>
      </c>
      <c r="T153" s="179" t="s">
        <v>83</v>
      </c>
      <c r="U153" s="179" t="s">
        <v>83</v>
      </c>
      <c r="V153" s="179" t="s">
        <v>83</v>
      </c>
      <c r="W153" s="179" t="s">
        <v>83</v>
      </c>
      <c r="X153" s="179" t="s">
        <v>83</v>
      </c>
      <c r="Y153" s="179" t="s">
        <v>83</v>
      </c>
      <c r="Z153" s="179" t="s">
        <v>83</v>
      </c>
      <c r="AA153" s="179" t="s">
        <v>83</v>
      </c>
      <c r="AB153" s="179" t="s">
        <v>83</v>
      </c>
      <c r="AC153" s="179" t="s">
        <v>83</v>
      </c>
      <c r="AD153" s="179" t="s">
        <v>83</v>
      </c>
      <c r="AE153" s="179" t="s">
        <v>83</v>
      </c>
      <c r="AF153" s="179" t="s">
        <v>83</v>
      </c>
      <c r="AG153" s="179" t="s">
        <v>83</v>
      </c>
      <c r="AH153" s="179" t="s">
        <v>83</v>
      </c>
      <c r="AI153" s="179" t="s">
        <v>83</v>
      </c>
      <c r="AJ153" s="180">
        <v>1</v>
      </c>
      <c r="AK153" s="180">
        <v>1</v>
      </c>
      <c r="AL153" s="179">
        <f>AL152</f>
        <v>0.75</v>
      </c>
      <c r="AM153" s="179">
        <f>AM152</f>
        <v>2.7E-2</v>
      </c>
      <c r="AN153" s="179">
        <f>AN152</f>
        <v>3</v>
      </c>
      <c r="AQ153" s="182">
        <f>AM153*I153+AL153</f>
        <v>0.78239999999999998</v>
      </c>
      <c r="AR153" s="182">
        <f t="shared" si="141"/>
        <v>7.8240000000000004E-2</v>
      </c>
      <c r="AS153" s="183">
        <f t="shared" si="142"/>
        <v>3.25</v>
      </c>
      <c r="AT153" s="183">
        <f t="shared" si="143"/>
        <v>1.02766</v>
      </c>
      <c r="AU153" s="182">
        <f>10068.2*J153*POWER(10,-6)*10</f>
        <v>5.480322623999999E-4</v>
      </c>
      <c r="AV153" s="183">
        <f t="shared" si="144"/>
        <v>5.1388480322624002</v>
      </c>
      <c r="AW153" s="184">
        <f t="shared" si="145"/>
        <v>1.4250000000000001E-7</v>
      </c>
      <c r="AX153" s="184">
        <f t="shared" si="146"/>
        <v>1.4250000000000001E-7</v>
      </c>
      <c r="AY153" s="184">
        <f t="shared" si="147"/>
        <v>7.3228584459739208E-7</v>
      </c>
    </row>
    <row r="154" spans="1:51" s="179" customFormat="1" x14ac:dyDescent="0.3">
      <c r="A154" s="169" t="s">
        <v>20</v>
      </c>
      <c r="B154" s="169" t="str">
        <f>B152</f>
        <v xml:space="preserve">Система измерений количества и показателей качества нефти (СИКНС) </v>
      </c>
      <c r="C154" s="171" t="s">
        <v>229</v>
      </c>
      <c r="D154" s="172" t="s">
        <v>60</v>
      </c>
      <c r="E154" s="185">
        <f>E152</f>
        <v>1.0000000000000001E-5</v>
      </c>
      <c r="F154" s="186">
        <f>F152</f>
        <v>1</v>
      </c>
      <c r="G154" s="169">
        <v>0.27074999999999999</v>
      </c>
      <c r="H154" s="174">
        <f t="shared" si="138"/>
        <v>2.7075000000000003E-6</v>
      </c>
      <c r="I154" s="187">
        <f>I152</f>
        <v>1.2</v>
      </c>
      <c r="J154" s="169">
        <v>0</v>
      </c>
      <c r="K154" s="177" t="s">
        <v>177</v>
      </c>
      <c r="L154" s="178">
        <v>1</v>
      </c>
      <c r="M154" s="179" t="str">
        <f t="shared" si="139"/>
        <v>С3</v>
      </c>
      <c r="N154" s="179" t="str">
        <f t="shared" si="139"/>
        <v xml:space="preserve">Система измерений количества и показателей качества нефти (СИКНС) </v>
      </c>
      <c r="O154" s="179" t="str">
        <f t="shared" si="140"/>
        <v>Полное-ликвидация</v>
      </c>
      <c r="P154" s="179" t="s">
        <v>83</v>
      </c>
      <c r="Q154" s="179" t="s">
        <v>83</v>
      </c>
      <c r="R154" s="179" t="s">
        <v>83</v>
      </c>
      <c r="S154" s="179" t="s">
        <v>83</v>
      </c>
      <c r="T154" s="179" t="s">
        <v>83</v>
      </c>
      <c r="U154" s="179" t="s">
        <v>83</v>
      </c>
      <c r="V154" s="179" t="s">
        <v>83</v>
      </c>
      <c r="W154" s="179" t="s">
        <v>83</v>
      </c>
      <c r="X154" s="179" t="s">
        <v>83</v>
      </c>
      <c r="Y154" s="179" t="s">
        <v>83</v>
      </c>
      <c r="Z154" s="179" t="s">
        <v>83</v>
      </c>
      <c r="AA154" s="179" t="s">
        <v>83</v>
      </c>
      <c r="AB154" s="179" t="s">
        <v>83</v>
      </c>
      <c r="AC154" s="179" t="s">
        <v>83</v>
      </c>
      <c r="AD154" s="179" t="s">
        <v>83</v>
      </c>
      <c r="AE154" s="179" t="s">
        <v>83</v>
      </c>
      <c r="AF154" s="179" t="s">
        <v>83</v>
      </c>
      <c r="AG154" s="179" t="s">
        <v>83</v>
      </c>
      <c r="AH154" s="179" t="s">
        <v>83</v>
      </c>
      <c r="AI154" s="179" t="s">
        <v>83</v>
      </c>
      <c r="AJ154" s="179">
        <v>0</v>
      </c>
      <c r="AK154" s="179">
        <v>0</v>
      </c>
      <c r="AL154" s="179">
        <f>AL152</f>
        <v>0.75</v>
      </c>
      <c r="AM154" s="179">
        <f>AM152</f>
        <v>2.7E-2</v>
      </c>
      <c r="AN154" s="179">
        <f>AN152</f>
        <v>3</v>
      </c>
      <c r="AQ154" s="182">
        <f>AM154*I154*0.1+AL154</f>
        <v>0.75324000000000002</v>
      </c>
      <c r="AR154" s="182">
        <f t="shared" si="141"/>
        <v>7.5324000000000002E-2</v>
      </c>
      <c r="AS154" s="183">
        <f t="shared" si="142"/>
        <v>0</v>
      </c>
      <c r="AT154" s="183">
        <f t="shared" si="143"/>
        <v>0.20714100000000002</v>
      </c>
      <c r="AU154" s="182">
        <f>1333*J153*POWER(10,-6)</f>
        <v>7.2557855999999978E-6</v>
      </c>
      <c r="AV154" s="183">
        <f t="shared" si="144"/>
        <v>1.0357122557856</v>
      </c>
      <c r="AW154" s="184">
        <f t="shared" si="145"/>
        <v>0</v>
      </c>
      <c r="AX154" s="184">
        <f t="shared" si="146"/>
        <v>0</v>
      </c>
      <c r="AY154" s="184">
        <f t="shared" si="147"/>
        <v>2.8041909325395125E-6</v>
      </c>
    </row>
    <row r="155" spans="1:51" s="179" customFormat="1" x14ac:dyDescent="0.3">
      <c r="A155" s="169" t="s">
        <v>21</v>
      </c>
      <c r="B155" s="169" t="str">
        <f>B152</f>
        <v xml:space="preserve">Система измерений количества и показателей качества нефти (СИКНС) </v>
      </c>
      <c r="C155" s="171" t="s">
        <v>230</v>
      </c>
      <c r="D155" s="172" t="s">
        <v>84</v>
      </c>
      <c r="E155" s="185">
        <f>E153</f>
        <v>1.0000000000000001E-5</v>
      </c>
      <c r="F155" s="186">
        <f>F152</f>
        <v>1</v>
      </c>
      <c r="G155" s="169">
        <v>3.4999999999999996E-2</v>
      </c>
      <c r="H155" s="174">
        <f t="shared" si="138"/>
        <v>3.4999999999999998E-7</v>
      </c>
      <c r="I155" s="187">
        <f>0.15*I152</f>
        <v>0.18</v>
      </c>
      <c r="J155" s="187">
        <f>I155</f>
        <v>0.18</v>
      </c>
      <c r="K155" s="190" t="s">
        <v>179</v>
      </c>
      <c r="L155" s="191">
        <v>45390</v>
      </c>
      <c r="M155" s="179" t="str">
        <f t="shared" si="139"/>
        <v>С4</v>
      </c>
      <c r="N155" s="179" t="str">
        <f t="shared" si="139"/>
        <v xml:space="preserve">Система измерений количества и показателей качества нефти (СИКНС) </v>
      </c>
      <c r="O155" s="179" t="str">
        <f t="shared" si="140"/>
        <v>Частичное-пожар</v>
      </c>
      <c r="P155" s="179" t="s">
        <v>83</v>
      </c>
      <c r="Q155" s="179" t="s">
        <v>83</v>
      </c>
      <c r="R155" s="179" t="s">
        <v>83</v>
      </c>
      <c r="S155" s="179" t="s">
        <v>83</v>
      </c>
      <c r="T155" s="179" t="s">
        <v>83</v>
      </c>
      <c r="U155" s="179" t="s">
        <v>83</v>
      </c>
      <c r="V155" s="179" t="s">
        <v>83</v>
      </c>
      <c r="W155" s="179" t="s">
        <v>83</v>
      </c>
      <c r="X155" s="179" t="s">
        <v>83</v>
      </c>
      <c r="Y155" s="179" t="s">
        <v>83</v>
      </c>
      <c r="Z155" s="179" t="s">
        <v>83</v>
      </c>
      <c r="AA155" s="179" t="s">
        <v>83</v>
      </c>
      <c r="AB155" s="179" t="s">
        <v>83</v>
      </c>
      <c r="AC155" s="179" t="s">
        <v>83</v>
      </c>
      <c r="AD155" s="179" t="s">
        <v>83</v>
      </c>
      <c r="AE155" s="179" t="s">
        <v>83</v>
      </c>
      <c r="AF155" s="179" t="s">
        <v>83</v>
      </c>
      <c r="AG155" s="179" t="s">
        <v>83</v>
      </c>
      <c r="AH155" s="179" t="s">
        <v>83</v>
      </c>
      <c r="AI155" s="179" t="s">
        <v>83</v>
      </c>
      <c r="AJ155" s="179">
        <v>0</v>
      </c>
      <c r="AK155" s="179">
        <v>1</v>
      </c>
      <c r="AL155" s="179">
        <f>0.1*$AL$2</f>
        <v>7.5000000000000011E-2</v>
      </c>
      <c r="AM155" s="179">
        <f>AM152</f>
        <v>2.7E-2</v>
      </c>
      <c r="AN155" s="179">
        <f>ROUNDUP(AN152/3,0)</f>
        <v>1</v>
      </c>
      <c r="AQ155" s="182">
        <f>AM155*I155+AL155</f>
        <v>7.9860000000000014E-2</v>
      </c>
      <c r="AR155" s="182">
        <f t="shared" si="141"/>
        <v>7.9860000000000018E-3</v>
      </c>
      <c r="AS155" s="183">
        <f t="shared" si="142"/>
        <v>0.25</v>
      </c>
      <c r="AT155" s="183">
        <f t="shared" si="143"/>
        <v>8.4461500000000009E-2</v>
      </c>
      <c r="AU155" s="182">
        <f>10068.2*J155*POWER(10,-6)</f>
        <v>1.812276E-3</v>
      </c>
      <c r="AV155" s="183">
        <f t="shared" si="144"/>
        <v>0.42411977600000006</v>
      </c>
      <c r="AW155" s="184">
        <f t="shared" si="145"/>
        <v>0</v>
      </c>
      <c r="AX155" s="184">
        <f t="shared" si="146"/>
        <v>3.4999999999999998E-7</v>
      </c>
      <c r="AY155" s="184">
        <f t="shared" si="147"/>
        <v>1.484419216E-7</v>
      </c>
    </row>
    <row r="156" spans="1:51" s="179" customFormat="1" x14ac:dyDescent="0.3">
      <c r="A156" s="169" t="s">
        <v>22</v>
      </c>
      <c r="B156" s="169" t="str">
        <f>B152</f>
        <v xml:space="preserve">Система измерений количества и показателей качества нефти (СИКНС) </v>
      </c>
      <c r="C156" s="171" t="s">
        <v>705</v>
      </c>
      <c r="D156" s="172" t="s">
        <v>704</v>
      </c>
      <c r="E156" s="185">
        <f>E154</f>
        <v>1.0000000000000001E-5</v>
      </c>
      <c r="F156" s="186">
        <f>F152</f>
        <v>1</v>
      </c>
      <c r="G156" s="169">
        <v>3.3249999999999995E-2</v>
      </c>
      <c r="H156" s="174">
        <f t="shared" si="138"/>
        <v>3.3249999999999999E-7</v>
      </c>
      <c r="I156" s="187">
        <f>0.15*I152</f>
        <v>0.18</v>
      </c>
      <c r="J156" s="187">
        <v>0.01</v>
      </c>
      <c r="K156" s="190" t="s">
        <v>180</v>
      </c>
      <c r="L156" s="191">
        <v>3</v>
      </c>
      <c r="M156" s="179" t="str">
        <f t="shared" si="139"/>
        <v>С5</v>
      </c>
      <c r="N156" s="179" t="str">
        <f t="shared" si="139"/>
        <v xml:space="preserve">Система измерений количества и показателей качества нефти (СИКНС) </v>
      </c>
      <c r="O156" s="179" t="str">
        <f t="shared" si="140"/>
        <v>Частичное-вспышка</v>
      </c>
      <c r="P156" s="179" t="s">
        <v>83</v>
      </c>
      <c r="Q156" s="179" t="s">
        <v>83</v>
      </c>
      <c r="R156" s="179" t="s">
        <v>83</v>
      </c>
      <c r="S156" s="179" t="s">
        <v>83</v>
      </c>
      <c r="T156" s="179" t="s">
        <v>83</v>
      </c>
      <c r="U156" s="179" t="s">
        <v>83</v>
      </c>
      <c r="V156" s="179" t="s">
        <v>83</v>
      </c>
      <c r="W156" s="179" t="s">
        <v>83</v>
      </c>
      <c r="X156" s="179" t="s">
        <v>83</v>
      </c>
      <c r="Y156" s="179" t="s">
        <v>83</v>
      </c>
      <c r="Z156" s="179" t="s">
        <v>83</v>
      </c>
      <c r="AA156" s="179" t="s">
        <v>83</v>
      </c>
      <c r="AB156" s="179" t="s">
        <v>83</v>
      </c>
      <c r="AC156" s="179" t="s">
        <v>83</v>
      </c>
      <c r="AD156" s="179" t="s">
        <v>83</v>
      </c>
      <c r="AE156" s="179" t="s">
        <v>83</v>
      </c>
      <c r="AF156" s="179" t="s">
        <v>83</v>
      </c>
      <c r="AG156" s="179" t="s">
        <v>83</v>
      </c>
      <c r="AH156" s="179" t="s">
        <v>83</v>
      </c>
      <c r="AI156" s="179" t="s">
        <v>83</v>
      </c>
      <c r="AJ156" s="179">
        <v>0</v>
      </c>
      <c r="AK156" s="179">
        <v>1</v>
      </c>
      <c r="AL156" s="179">
        <f>0.1*$AL$2</f>
        <v>7.5000000000000011E-2</v>
      </c>
      <c r="AM156" s="179">
        <f>AM152</f>
        <v>2.7E-2</v>
      </c>
      <c r="AN156" s="179">
        <f>ROUNDUP(AN152/3,0)</f>
        <v>1</v>
      </c>
      <c r="AQ156" s="182">
        <f>AM156*I156+AL156</f>
        <v>7.9860000000000014E-2</v>
      </c>
      <c r="AR156" s="182">
        <f t="shared" si="141"/>
        <v>7.9860000000000018E-3</v>
      </c>
      <c r="AS156" s="183">
        <f t="shared" si="142"/>
        <v>0.25</v>
      </c>
      <c r="AT156" s="183">
        <f t="shared" si="143"/>
        <v>8.4461500000000009E-2</v>
      </c>
      <c r="AU156" s="182">
        <f>10068.2*J156*POWER(10,-6)*10</f>
        <v>1.0068200000000001E-3</v>
      </c>
      <c r="AV156" s="183">
        <f t="shared" si="144"/>
        <v>0.42331432000000002</v>
      </c>
      <c r="AW156" s="184">
        <f t="shared" si="145"/>
        <v>0</v>
      </c>
      <c r="AX156" s="184">
        <f t="shared" si="146"/>
        <v>3.3249999999999999E-7</v>
      </c>
      <c r="AY156" s="184">
        <f t="shared" si="147"/>
        <v>1.4075201140000001E-7</v>
      </c>
    </row>
    <row r="157" spans="1:51" s="179" customFormat="1" ht="15" thickBot="1" x14ac:dyDescent="0.35">
      <c r="A157" s="169" t="s">
        <v>23</v>
      </c>
      <c r="B157" s="169" t="str">
        <f>B152</f>
        <v xml:space="preserve">Система измерений количества и показателей качества нефти (СИКНС) </v>
      </c>
      <c r="C157" s="171" t="s">
        <v>231</v>
      </c>
      <c r="D157" s="172" t="s">
        <v>61</v>
      </c>
      <c r="E157" s="185">
        <f>E155</f>
        <v>1.0000000000000001E-5</v>
      </c>
      <c r="F157" s="186">
        <f>F152</f>
        <v>1</v>
      </c>
      <c r="G157" s="169">
        <v>0.63174999999999992</v>
      </c>
      <c r="H157" s="174">
        <f t="shared" si="138"/>
        <v>6.3175000000000001E-6</v>
      </c>
      <c r="I157" s="187">
        <f>0.15*I152</f>
        <v>0.18</v>
      </c>
      <c r="J157" s="169">
        <v>0</v>
      </c>
      <c r="K157" s="192" t="s">
        <v>191</v>
      </c>
      <c r="L157" s="192">
        <v>16</v>
      </c>
      <c r="M157" s="179" t="str">
        <f t="shared" si="139"/>
        <v>С6</v>
      </c>
      <c r="N157" s="179" t="str">
        <f t="shared" si="139"/>
        <v xml:space="preserve">Система измерений количества и показателей качества нефти (СИКНС) </v>
      </c>
      <c r="O157" s="179" t="str">
        <f t="shared" si="140"/>
        <v>Частичное-ликвидация</v>
      </c>
      <c r="P157" s="179" t="s">
        <v>83</v>
      </c>
      <c r="Q157" s="179" t="s">
        <v>83</v>
      </c>
      <c r="R157" s="179" t="s">
        <v>83</v>
      </c>
      <c r="S157" s="179" t="s">
        <v>83</v>
      </c>
      <c r="T157" s="179" t="s">
        <v>83</v>
      </c>
      <c r="U157" s="179" t="s">
        <v>83</v>
      </c>
      <c r="V157" s="179" t="s">
        <v>83</v>
      </c>
      <c r="W157" s="179" t="s">
        <v>83</v>
      </c>
      <c r="X157" s="179" t="s">
        <v>83</v>
      </c>
      <c r="Y157" s="179" t="s">
        <v>83</v>
      </c>
      <c r="Z157" s="179" t="s">
        <v>83</v>
      </c>
      <c r="AA157" s="179" t="s">
        <v>83</v>
      </c>
      <c r="AB157" s="179" t="s">
        <v>83</v>
      </c>
      <c r="AC157" s="179" t="s">
        <v>83</v>
      </c>
      <c r="AD157" s="179" t="s">
        <v>83</v>
      </c>
      <c r="AE157" s="179" t="s">
        <v>83</v>
      </c>
      <c r="AF157" s="179" t="s">
        <v>83</v>
      </c>
      <c r="AG157" s="179" t="s">
        <v>83</v>
      </c>
      <c r="AH157" s="179" t="s">
        <v>83</v>
      </c>
      <c r="AI157" s="179" t="s">
        <v>83</v>
      </c>
      <c r="AJ157" s="179">
        <v>0</v>
      </c>
      <c r="AK157" s="179">
        <v>0</v>
      </c>
      <c r="AL157" s="179">
        <f>0.1*$AL$2</f>
        <v>7.5000000000000011E-2</v>
      </c>
      <c r="AM157" s="179">
        <f>AM152</f>
        <v>2.7E-2</v>
      </c>
      <c r="AN157" s="179">
        <f>ROUNDUP(AN152/3,0)</f>
        <v>1</v>
      </c>
      <c r="AQ157" s="182">
        <f>AM157*I157*0.1+AL157</f>
        <v>7.5486000000000011E-2</v>
      </c>
      <c r="AR157" s="182">
        <f t="shared" si="141"/>
        <v>7.5486000000000017E-3</v>
      </c>
      <c r="AS157" s="183">
        <f t="shared" si="142"/>
        <v>0</v>
      </c>
      <c r="AT157" s="183">
        <f t="shared" si="143"/>
        <v>2.0758650000000003E-2</v>
      </c>
      <c r="AU157" s="182">
        <f>1333*J156*POWER(10,-6)</f>
        <v>1.3329999999999999E-5</v>
      </c>
      <c r="AV157" s="183">
        <f t="shared" si="144"/>
        <v>0.10380658000000001</v>
      </c>
      <c r="AW157" s="184">
        <f t="shared" si="145"/>
        <v>0</v>
      </c>
      <c r="AX157" s="184">
        <f t="shared" si="146"/>
        <v>0</v>
      </c>
      <c r="AY157" s="184">
        <f t="shared" si="147"/>
        <v>6.5579806915000002E-7</v>
      </c>
    </row>
    <row r="158" spans="1:51" s="179" customFormat="1" x14ac:dyDescent="0.3">
      <c r="A158" s="180"/>
      <c r="B158" s="180"/>
      <c r="D158" s="272"/>
      <c r="E158" s="273"/>
      <c r="F158" s="274"/>
      <c r="G158" s="180"/>
      <c r="H158" s="184"/>
      <c r="I158" s="183"/>
      <c r="J158" s="180"/>
      <c r="K158" s="180"/>
      <c r="L158" s="180"/>
      <c r="AQ158" s="182"/>
      <c r="AR158" s="182"/>
      <c r="AS158" s="183"/>
      <c r="AT158" s="183"/>
      <c r="AU158" s="182"/>
      <c r="AV158" s="183"/>
      <c r="AW158" s="184"/>
      <c r="AX158" s="184"/>
      <c r="AY158" s="184"/>
    </row>
    <row r="159" spans="1:51" s="179" customFormat="1" x14ac:dyDescent="0.3">
      <c r="A159" s="180"/>
      <c r="B159" s="180"/>
      <c r="D159" s="272"/>
      <c r="E159" s="273"/>
      <c r="F159" s="274"/>
      <c r="G159" s="180"/>
      <c r="H159" s="184"/>
      <c r="I159" s="183"/>
      <c r="J159" s="180"/>
      <c r="K159" s="180"/>
      <c r="L159" s="180"/>
      <c r="AQ159" s="182"/>
      <c r="AR159" s="182"/>
      <c r="AS159" s="183"/>
      <c r="AT159" s="183"/>
      <c r="AU159" s="182"/>
      <c r="AV159" s="183"/>
      <c r="AW159" s="184"/>
      <c r="AX159" s="184"/>
      <c r="AY159" s="184"/>
    </row>
    <row r="160" spans="1:51" s="179" customFormat="1" x14ac:dyDescent="0.3">
      <c r="A160" s="180"/>
      <c r="B160" s="180"/>
      <c r="D160" s="272"/>
      <c r="E160" s="273"/>
      <c r="F160" s="274"/>
      <c r="G160" s="180"/>
      <c r="H160" s="184"/>
      <c r="I160" s="183"/>
      <c r="J160" s="180"/>
      <c r="K160" s="180"/>
      <c r="L160" s="180"/>
      <c r="AQ160" s="182"/>
      <c r="AR160" s="182"/>
      <c r="AS160" s="183"/>
      <c r="AT160" s="183"/>
      <c r="AU160" s="182"/>
      <c r="AV160" s="183"/>
      <c r="AW160" s="184"/>
      <c r="AX160" s="184"/>
      <c r="AY160" s="184"/>
    </row>
    <row r="161" spans="1:51" ht="15" thickBot="1" x14ac:dyDescent="0.35"/>
    <row r="162" spans="1:51" s="179" customFormat="1" ht="15" thickBot="1" x14ac:dyDescent="0.35">
      <c r="A162" s="169" t="s">
        <v>18</v>
      </c>
      <c r="B162" s="170" t="s">
        <v>234</v>
      </c>
      <c r="C162" s="171" t="s">
        <v>227</v>
      </c>
      <c r="D162" s="172" t="s">
        <v>183</v>
      </c>
      <c r="E162" s="173">
        <v>1.0000000000000001E-5</v>
      </c>
      <c r="F162" s="170">
        <v>1</v>
      </c>
      <c r="G162" s="169">
        <v>1.4999999999999999E-2</v>
      </c>
      <c r="H162" s="174">
        <f t="shared" ref="H162:H167" si="148">E162*F162*G162</f>
        <v>1.5000000000000002E-7</v>
      </c>
      <c r="I162" s="175">
        <v>1.1599999999999999</v>
      </c>
      <c r="J162" s="187">
        <f>I162</f>
        <v>1.1599999999999999</v>
      </c>
      <c r="K162" s="177" t="s">
        <v>175</v>
      </c>
      <c r="L162" s="178">
        <v>7</v>
      </c>
      <c r="M162" s="179" t="str">
        <f t="shared" ref="M162:M167" si="149">A162</f>
        <v>С1</v>
      </c>
      <c r="N162" s="179" t="str">
        <f t="shared" ref="N162:N167" si="150">B162</f>
        <v>Насос ЛВЖ+токси</v>
      </c>
      <c r="O162" s="179" t="str">
        <f t="shared" ref="O162:O167" si="151">D162</f>
        <v>Полное-факел</v>
      </c>
      <c r="P162" s="179" t="s">
        <v>83</v>
      </c>
      <c r="Q162" s="179" t="s">
        <v>83</v>
      </c>
      <c r="R162" s="179" t="s">
        <v>83</v>
      </c>
      <c r="S162" s="179" t="s">
        <v>83</v>
      </c>
      <c r="T162" s="179" t="s">
        <v>83</v>
      </c>
      <c r="U162" s="179" t="s">
        <v>83</v>
      </c>
      <c r="V162" s="179" t="s">
        <v>83</v>
      </c>
      <c r="W162" s="179" t="s">
        <v>83</v>
      </c>
      <c r="X162" s="179" t="s">
        <v>83</v>
      </c>
      <c r="Y162" s="179" t="s">
        <v>83</v>
      </c>
      <c r="Z162" s="179" t="s">
        <v>83</v>
      </c>
      <c r="AA162" s="179" t="s">
        <v>83</v>
      </c>
      <c r="AB162" s="179" t="s">
        <v>83</v>
      </c>
      <c r="AC162" s="179" t="s">
        <v>83</v>
      </c>
      <c r="AD162" s="179" t="s">
        <v>83</v>
      </c>
      <c r="AE162" s="179" t="s">
        <v>83</v>
      </c>
      <c r="AF162" s="179" t="s">
        <v>83</v>
      </c>
      <c r="AG162" s="179" t="s">
        <v>83</v>
      </c>
      <c r="AH162" s="179" t="s">
        <v>83</v>
      </c>
      <c r="AI162" s="179" t="s">
        <v>83</v>
      </c>
      <c r="AJ162" s="180">
        <v>1</v>
      </c>
      <c r="AK162" s="180">
        <v>2</v>
      </c>
      <c r="AL162" s="181">
        <v>0.75</v>
      </c>
      <c r="AM162" s="181">
        <v>2.7E-2</v>
      </c>
      <c r="AN162" s="181">
        <v>3</v>
      </c>
      <c r="AQ162" s="182">
        <f>AM162*I162+AL162</f>
        <v>0.78132000000000001</v>
      </c>
      <c r="AR162" s="182">
        <f t="shared" ref="AR162:AR167" si="152">0.1*AQ162</f>
        <v>7.8132000000000007E-2</v>
      </c>
      <c r="AS162" s="183">
        <f t="shared" ref="AS162:AS167" si="153">AJ162*3+0.25*AK162</f>
        <v>3.5</v>
      </c>
      <c r="AT162" s="183">
        <f t="shared" ref="AT162:AT167" si="154">SUM(AQ162:AS162)/4</f>
        <v>1.089863</v>
      </c>
      <c r="AU162" s="182">
        <f>10068.2*J162*POWER(10,-6)</f>
        <v>1.1679111999999998E-2</v>
      </c>
      <c r="AV162" s="183">
        <f t="shared" ref="AV162:AV167" si="155">AU162+AT162+AS162+AR162+AQ162</f>
        <v>5.4609941119999998</v>
      </c>
      <c r="AW162" s="184">
        <f t="shared" ref="AW162:AW167" si="156">AJ162*H162</f>
        <v>1.5000000000000002E-7</v>
      </c>
      <c r="AX162" s="184">
        <f t="shared" ref="AX162:AX167" si="157">H162*AK162</f>
        <v>3.0000000000000004E-7</v>
      </c>
      <c r="AY162" s="184">
        <f t="shared" ref="AY162:AY167" si="158">H162*AV162</f>
        <v>8.1914911680000006E-7</v>
      </c>
    </row>
    <row r="163" spans="1:51" s="179" customFormat="1" ht="15" thickBot="1" x14ac:dyDescent="0.35">
      <c r="A163" s="169" t="s">
        <v>19</v>
      </c>
      <c r="B163" s="169" t="str">
        <f>B162</f>
        <v>Насос ЛВЖ+токси</v>
      </c>
      <c r="C163" s="171" t="s">
        <v>228</v>
      </c>
      <c r="D163" s="172" t="s">
        <v>226</v>
      </c>
      <c r="E163" s="185">
        <f>E162</f>
        <v>1.0000000000000001E-5</v>
      </c>
      <c r="F163" s="186">
        <f>F162</f>
        <v>1</v>
      </c>
      <c r="G163" s="169">
        <v>1.4249999999999999E-2</v>
      </c>
      <c r="H163" s="174">
        <f t="shared" si="148"/>
        <v>1.4250000000000001E-7</v>
      </c>
      <c r="I163" s="187">
        <f>I162</f>
        <v>1.1599999999999999</v>
      </c>
      <c r="J163" s="278">
        <f>0.001</f>
        <v>1E-3</v>
      </c>
      <c r="K163" s="177" t="s">
        <v>176</v>
      </c>
      <c r="L163" s="178">
        <v>0</v>
      </c>
      <c r="M163" s="179" t="str">
        <f t="shared" si="149"/>
        <v>С2</v>
      </c>
      <c r="N163" s="179" t="str">
        <f t="shared" si="150"/>
        <v>Насос ЛВЖ+токси</v>
      </c>
      <c r="O163" s="179" t="str">
        <f t="shared" si="151"/>
        <v>Полное-взрыв облака ТВС</v>
      </c>
      <c r="P163" s="179" t="s">
        <v>83</v>
      </c>
      <c r="Q163" s="179" t="s">
        <v>83</v>
      </c>
      <c r="R163" s="179" t="s">
        <v>83</v>
      </c>
      <c r="S163" s="179" t="s">
        <v>83</v>
      </c>
      <c r="T163" s="179" t="s">
        <v>83</v>
      </c>
      <c r="U163" s="179" t="s">
        <v>83</v>
      </c>
      <c r="V163" s="179" t="s">
        <v>83</v>
      </c>
      <c r="W163" s="179" t="s">
        <v>83</v>
      </c>
      <c r="X163" s="179" t="s">
        <v>83</v>
      </c>
      <c r="Y163" s="179" t="s">
        <v>83</v>
      </c>
      <c r="Z163" s="179" t="s">
        <v>83</v>
      </c>
      <c r="AA163" s="179" t="s">
        <v>83</v>
      </c>
      <c r="AB163" s="179" t="s">
        <v>83</v>
      </c>
      <c r="AC163" s="179" t="s">
        <v>83</v>
      </c>
      <c r="AD163" s="179" t="s">
        <v>83</v>
      </c>
      <c r="AE163" s="179" t="s">
        <v>83</v>
      </c>
      <c r="AF163" s="179" t="s">
        <v>83</v>
      </c>
      <c r="AG163" s="179" t="s">
        <v>83</v>
      </c>
      <c r="AH163" s="179" t="s">
        <v>83</v>
      </c>
      <c r="AI163" s="179" t="s">
        <v>83</v>
      </c>
      <c r="AJ163" s="180">
        <v>2</v>
      </c>
      <c r="AK163" s="180">
        <v>2</v>
      </c>
      <c r="AL163" s="179">
        <f>AL162</f>
        <v>0.75</v>
      </c>
      <c r="AM163" s="179">
        <f>AM162</f>
        <v>2.7E-2</v>
      </c>
      <c r="AN163" s="179">
        <f>AN162</f>
        <v>3</v>
      </c>
      <c r="AQ163" s="182">
        <f>AM163*I163+AL163</f>
        <v>0.78132000000000001</v>
      </c>
      <c r="AR163" s="182">
        <f t="shared" si="152"/>
        <v>7.8132000000000007E-2</v>
      </c>
      <c r="AS163" s="183">
        <f t="shared" si="153"/>
        <v>6.5</v>
      </c>
      <c r="AT163" s="183">
        <f t="shared" si="154"/>
        <v>1.839863</v>
      </c>
      <c r="AU163" s="182">
        <f>10068.2*J163*POWER(10,-6)*10</f>
        <v>1.0068200000000001E-4</v>
      </c>
      <c r="AV163" s="183">
        <f t="shared" si="155"/>
        <v>9.1994156820000015</v>
      </c>
      <c r="AW163" s="184">
        <f t="shared" si="156"/>
        <v>2.8500000000000002E-7</v>
      </c>
      <c r="AX163" s="184">
        <f t="shared" si="157"/>
        <v>2.8500000000000002E-7</v>
      </c>
      <c r="AY163" s="184">
        <f t="shared" si="158"/>
        <v>1.3109167346850004E-6</v>
      </c>
    </row>
    <row r="164" spans="1:51" s="179" customFormat="1" x14ac:dyDescent="0.3">
      <c r="A164" s="169" t="s">
        <v>20</v>
      </c>
      <c r="B164" s="169" t="str">
        <f>B162</f>
        <v>Насос ЛВЖ+токси</v>
      </c>
      <c r="C164" s="171" t="s">
        <v>235</v>
      </c>
      <c r="D164" s="172" t="s">
        <v>171</v>
      </c>
      <c r="E164" s="185">
        <f>E162</f>
        <v>1.0000000000000001E-5</v>
      </c>
      <c r="F164" s="186">
        <f>F162</f>
        <v>1</v>
      </c>
      <c r="G164" s="169">
        <v>0.27074999999999999</v>
      </c>
      <c r="H164" s="174">
        <f t="shared" si="148"/>
        <v>2.7075000000000003E-6</v>
      </c>
      <c r="I164" s="187">
        <f>I162</f>
        <v>1.1599999999999999</v>
      </c>
      <c r="J164" s="169">
        <v>0</v>
      </c>
      <c r="K164" s="177" t="s">
        <v>177</v>
      </c>
      <c r="L164" s="178">
        <v>1</v>
      </c>
      <c r="M164" s="179" t="str">
        <f t="shared" si="149"/>
        <v>С3</v>
      </c>
      <c r="N164" s="179" t="str">
        <f t="shared" si="150"/>
        <v>Насос ЛВЖ+токси</v>
      </c>
      <c r="O164" s="179" t="str">
        <f t="shared" si="151"/>
        <v>Полное-токси</v>
      </c>
      <c r="P164" s="179" t="s">
        <v>83</v>
      </c>
      <c r="Q164" s="179" t="s">
        <v>83</v>
      </c>
      <c r="R164" s="179" t="s">
        <v>83</v>
      </c>
      <c r="S164" s="179" t="s">
        <v>83</v>
      </c>
      <c r="T164" s="179" t="s">
        <v>83</v>
      </c>
      <c r="U164" s="179" t="s">
        <v>83</v>
      </c>
      <c r="V164" s="179" t="s">
        <v>83</v>
      </c>
      <c r="W164" s="179" t="s">
        <v>83</v>
      </c>
      <c r="X164" s="179" t="s">
        <v>83</v>
      </c>
      <c r="Y164" s="179" t="s">
        <v>83</v>
      </c>
      <c r="Z164" s="179" t="s">
        <v>83</v>
      </c>
      <c r="AA164" s="179" t="s">
        <v>83</v>
      </c>
      <c r="AB164" s="179" t="s">
        <v>83</v>
      </c>
      <c r="AC164" s="179" t="s">
        <v>83</v>
      </c>
      <c r="AD164" s="179" t="s">
        <v>83</v>
      </c>
      <c r="AE164" s="179" t="s">
        <v>83</v>
      </c>
      <c r="AF164" s="179" t="s">
        <v>83</v>
      </c>
      <c r="AG164" s="179" t="s">
        <v>83</v>
      </c>
      <c r="AH164" s="179" t="s">
        <v>83</v>
      </c>
      <c r="AI164" s="179" t="s">
        <v>83</v>
      </c>
      <c r="AJ164" s="179">
        <v>0</v>
      </c>
      <c r="AK164" s="179">
        <v>0</v>
      </c>
      <c r="AL164" s="179">
        <f>AL162</f>
        <v>0.75</v>
      </c>
      <c r="AM164" s="179">
        <f>AM162</f>
        <v>2.7E-2</v>
      </c>
      <c r="AN164" s="179">
        <f>AN162</f>
        <v>3</v>
      </c>
      <c r="AQ164" s="182">
        <f>AM164*I164*0.1+AL164</f>
        <v>0.75313200000000002</v>
      </c>
      <c r="AR164" s="182">
        <f t="shared" si="152"/>
        <v>7.5313200000000011E-2</v>
      </c>
      <c r="AS164" s="183">
        <f t="shared" si="153"/>
        <v>0</v>
      </c>
      <c r="AT164" s="183">
        <f t="shared" si="154"/>
        <v>0.2071113</v>
      </c>
      <c r="AU164" s="182">
        <f>1333*J163*POWER(10,-6)</f>
        <v>1.333E-6</v>
      </c>
      <c r="AV164" s="183">
        <f t="shared" si="155"/>
        <v>1.0355578329999999</v>
      </c>
      <c r="AW164" s="184">
        <f t="shared" si="156"/>
        <v>0</v>
      </c>
      <c r="AX164" s="184">
        <f t="shared" si="157"/>
        <v>0</v>
      </c>
      <c r="AY164" s="184">
        <f t="shared" si="158"/>
        <v>2.8037728328474999E-6</v>
      </c>
    </row>
    <row r="165" spans="1:51" s="179" customFormat="1" x14ac:dyDescent="0.3">
      <c r="A165" s="169" t="s">
        <v>21</v>
      </c>
      <c r="B165" s="169" t="str">
        <f>B162</f>
        <v>Насос ЛВЖ+токси</v>
      </c>
      <c r="C165" s="171" t="s">
        <v>230</v>
      </c>
      <c r="D165" s="172" t="s">
        <v>84</v>
      </c>
      <c r="E165" s="185">
        <f>E163</f>
        <v>1.0000000000000001E-5</v>
      </c>
      <c r="F165" s="186">
        <f>F162</f>
        <v>1</v>
      </c>
      <c r="G165" s="169">
        <v>3.4999999999999996E-2</v>
      </c>
      <c r="H165" s="174">
        <f t="shared" si="148"/>
        <v>3.4999999999999998E-7</v>
      </c>
      <c r="I165" s="187">
        <f>0.15*I162</f>
        <v>0.17399999999999999</v>
      </c>
      <c r="J165" s="187">
        <f>I165</f>
        <v>0.17399999999999999</v>
      </c>
      <c r="K165" s="190" t="s">
        <v>179</v>
      </c>
      <c r="L165" s="191">
        <v>45390</v>
      </c>
      <c r="M165" s="179" t="str">
        <f t="shared" si="149"/>
        <v>С4</v>
      </c>
      <c r="N165" s="179" t="str">
        <f t="shared" si="150"/>
        <v>Насос ЛВЖ+токси</v>
      </c>
      <c r="O165" s="179" t="str">
        <f t="shared" si="151"/>
        <v>Частичное-пожар</v>
      </c>
      <c r="P165" s="179" t="s">
        <v>83</v>
      </c>
      <c r="Q165" s="179" t="s">
        <v>83</v>
      </c>
      <c r="R165" s="179" t="s">
        <v>83</v>
      </c>
      <c r="S165" s="179" t="s">
        <v>83</v>
      </c>
      <c r="T165" s="179" t="s">
        <v>83</v>
      </c>
      <c r="U165" s="179" t="s">
        <v>83</v>
      </c>
      <c r="V165" s="179" t="s">
        <v>83</v>
      </c>
      <c r="W165" s="179" t="s">
        <v>83</v>
      </c>
      <c r="X165" s="179" t="s">
        <v>83</v>
      </c>
      <c r="Y165" s="179" t="s">
        <v>83</v>
      </c>
      <c r="Z165" s="179" t="s">
        <v>83</v>
      </c>
      <c r="AA165" s="179" t="s">
        <v>83</v>
      </c>
      <c r="AB165" s="179" t="s">
        <v>83</v>
      </c>
      <c r="AC165" s="179" t="s">
        <v>83</v>
      </c>
      <c r="AD165" s="179" t="s">
        <v>83</v>
      </c>
      <c r="AE165" s="179" t="s">
        <v>83</v>
      </c>
      <c r="AF165" s="179" t="s">
        <v>83</v>
      </c>
      <c r="AG165" s="179" t="s">
        <v>83</v>
      </c>
      <c r="AH165" s="179" t="s">
        <v>83</v>
      </c>
      <c r="AI165" s="179" t="s">
        <v>83</v>
      </c>
      <c r="AJ165" s="179">
        <v>0</v>
      </c>
      <c r="AK165" s="179">
        <v>2</v>
      </c>
      <c r="AL165" s="179">
        <f>0.1*$AL$2</f>
        <v>7.5000000000000011E-2</v>
      </c>
      <c r="AM165" s="179">
        <f>AM162</f>
        <v>2.7E-2</v>
      </c>
      <c r="AN165" s="179">
        <f>ROUNDUP(AN162/3,0)</f>
        <v>1</v>
      </c>
      <c r="AQ165" s="182">
        <f>AM165*I165+AL165</f>
        <v>7.9698000000000005E-2</v>
      </c>
      <c r="AR165" s="182">
        <f t="shared" si="152"/>
        <v>7.9698000000000008E-3</v>
      </c>
      <c r="AS165" s="183">
        <f t="shared" si="153"/>
        <v>0.5</v>
      </c>
      <c r="AT165" s="183">
        <f t="shared" si="154"/>
        <v>0.14691694999999999</v>
      </c>
      <c r="AU165" s="182">
        <f>10068.2*J165*POWER(10,-6)</f>
        <v>1.7518668E-3</v>
      </c>
      <c r="AV165" s="183">
        <f t="shared" si="155"/>
        <v>0.73633661680000007</v>
      </c>
      <c r="AW165" s="184">
        <f t="shared" si="156"/>
        <v>0</v>
      </c>
      <c r="AX165" s="184">
        <f t="shared" si="157"/>
        <v>6.9999999999999997E-7</v>
      </c>
      <c r="AY165" s="184">
        <f t="shared" si="158"/>
        <v>2.5771781588000002E-7</v>
      </c>
    </row>
    <row r="166" spans="1:51" s="179" customFormat="1" x14ac:dyDescent="0.3">
      <c r="A166" s="169" t="s">
        <v>22</v>
      </c>
      <c r="B166" s="169" t="str">
        <f>B162</f>
        <v>Насос ЛВЖ+токси</v>
      </c>
      <c r="C166" s="171" t="s">
        <v>705</v>
      </c>
      <c r="D166" s="172" t="s">
        <v>704</v>
      </c>
      <c r="E166" s="185">
        <f>E164</f>
        <v>1.0000000000000001E-5</v>
      </c>
      <c r="F166" s="186">
        <f>F162</f>
        <v>1</v>
      </c>
      <c r="G166" s="169">
        <v>3.3249999999999995E-2</v>
      </c>
      <c r="H166" s="174">
        <f t="shared" si="148"/>
        <v>3.3249999999999999E-7</v>
      </c>
      <c r="I166" s="187">
        <f>0.15*I162</f>
        <v>0.17399999999999999</v>
      </c>
      <c r="J166" s="187">
        <f>0.01</f>
        <v>0.01</v>
      </c>
      <c r="K166" s="190" t="s">
        <v>180</v>
      </c>
      <c r="L166" s="191">
        <v>3</v>
      </c>
      <c r="M166" s="179" t="str">
        <f t="shared" si="149"/>
        <v>С5</v>
      </c>
      <c r="N166" s="179" t="str">
        <f t="shared" si="150"/>
        <v>Насос ЛВЖ+токси</v>
      </c>
      <c r="O166" s="179" t="str">
        <f t="shared" si="151"/>
        <v>Частичное-вспышка</v>
      </c>
      <c r="P166" s="179" t="s">
        <v>83</v>
      </c>
      <c r="Q166" s="179" t="s">
        <v>83</v>
      </c>
      <c r="R166" s="179" t="s">
        <v>83</v>
      </c>
      <c r="S166" s="179" t="s">
        <v>83</v>
      </c>
      <c r="T166" s="179" t="s">
        <v>83</v>
      </c>
      <c r="U166" s="179" t="s">
        <v>83</v>
      </c>
      <c r="V166" s="179" t="s">
        <v>83</v>
      </c>
      <c r="W166" s="179" t="s">
        <v>83</v>
      </c>
      <c r="X166" s="179" t="s">
        <v>83</v>
      </c>
      <c r="Y166" s="179" t="s">
        <v>83</v>
      </c>
      <c r="Z166" s="179" t="s">
        <v>83</v>
      </c>
      <c r="AA166" s="179" t="s">
        <v>83</v>
      </c>
      <c r="AB166" s="179" t="s">
        <v>83</v>
      </c>
      <c r="AC166" s="179" t="s">
        <v>83</v>
      </c>
      <c r="AD166" s="179" t="s">
        <v>83</v>
      </c>
      <c r="AE166" s="179" t="s">
        <v>83</v>
      </c>
      <c r="AF166" s="179" t="s">
        <v>83</v>
      </c>
      <c r="AG166" s="179" t="s">
        <v>83</v>
      </c>
      <c r="AH166" s="179" t="s">
        <v>83</v>
      </c>
      <c r="AI166" s="179" t="s">
        <v>83</v>
      </c>
      <c r="AJ166" s="179">
        <v>0</v>
      </c>
      <c r="AK166" s="179">
        <v>1</v>
      </c>
      <c r="AL166" s="179">
        <f>0.1*$AL$2</f>
        <v>7.5000000000000011E-2</v>
      </c>
      <c r="AM166" s="179">
        <f>AM162</f>
        <v>2.7E-2</v>
      </c>
      <c r="AN166" s="179">
        <f>ROUNDUP(AN162/3,0)</f>
        <v>1</v>
      </c>
      <c r="AQ166" s="182">
        <f>AM166*I166+AL166</f>
        <v>7.9698000000000005E-2</v>
      </c>
      <c r="AR166" s="182">
        <f t="shared" si="152"/>
        <v>7.9698000000000008E-3</v>
      </c>
      <c r="AS166" s="183">
        <f t="shared" si="153"/>
        <v>0.25</v>
      </c>
      <c r="AT166" s="183">
        <f t="shared" si="154"/>
        <v>8.4416950000000004E-2</v>
      </c>
      <c r="AU166" s="182">
        <f>10068.2*J166*POWER(10,-6)*10</f>
        <v>1.0068200000000001E-3</v>
      </c>
      <c r="AV166" s="183">
        <f t="shared" si="155"/>
        <v>0.42309157000000003</v>
      </c>
      <c r="AW166" s="184">
        <f t="shared" si="156"/>
        <v>0</v>
      </c>
      <c r="AX166" s="184">
        <f t="shared" si="157"/>
        <v>3.3249999999999999E-7</v>
      </c>
      <c r="AY166" s="184">
        <f t="shared" si="158"/>
        <v>1.40677947025E-7</v>
      </c>
    </row>
    <row r="167" spans="1:51" s="179" customFormat="1" ht="15" thickBot="1" x14ac:dyDescent="0.35">
      <c r="A167" s="169" t="s">
        <v>23</v>
      </c>
      <c r="B167" s="169" t="str">
        <f>B162</f>
        <v>Насос ЛВЖ+токси</v>
      </c>
      <c r="C167" s="171" t="s">
        <v>236</v>
      </c>
      <c r="D167" s="172" t="s">
        <v>172</v>
      </c>
      <c r="E167" s="185">
        <f>E165</f>
        <v>1.0000000000000001E-5</v>
      </c>
      <c r="F167" s="186">
        <f>F162</f>
        <v>1</v>
      </c>
      <c r="G167" s="169">
        <v>0.63174999999999992</v>
      </c>
      <c r="H167" s="174">
        <f t="shared" si="148"/>
        <v>6.3175000000000001E-6</v>
      </c>
      <c r="I167" s="187">
        <f>0.15*I162</f>
        <v>0.17399999999999999</v>
      </c>
      <c r="J167" s="169">
        <v>0</v>
      </c>
      <c r="K167" s="192" t="s">
        <v>191</v>
      </c>
      <c r="L167" s="192">
        <v>17</v>
      </c>
      <c r="M167" s="179" t="str">
        <f t="shared" si="149"/>
        <v>С6</v>
      </c>
      <c r="N167" s="179" t="str">
        <f t="shared" si="150"/>
        <v>Насос ЛВЖ+токси</v>
      </c>
      <c r="O167" s="179" t="str">
        <f t="shared" si="151"/>
        <v>Частичное-токси</v>
      </c>
      <c r="P167" s="179" t="s">
        <v>83</v>
      </c>
      <c r="Q167" s="179" t="s">
        <v>83</v>
      </c>
      <c r="R167" s="179" t="s">
        <v>83</v>
      </c>
      <c r="S167" s="179" t="s">
        <v>83</v>
      </c>
      <c r="T167" s="179" t="s">
        <v>83</v>
      </c>
      <c r="U167" s="179" t="s">
        <v>83</v>
      </c>
      <c r="V167" s="179" t="s">
        <v>83</v>
      </c>
      <c r="W167" s="179" t="s">
        <v>83</v>
      </c>
      <c r="X167" s="179" t="s">
        <v>83</v>
      </c>
      <c r="Y167" s="179" t="s">
        <v>83</v>
      </c>
      <c r="Z167" s="179" t="s">
        <v>83</v>
      </c>
      <c r="AA167" s="179" t="s">
        <v>83</v>
      </c>
      <c r="AB167" s="179" t="s">
        <v>83</v>
      </c>
      <c r="AC167" s="179" t="s">
        <v>83</v>
      </c>
      <c r="AD167" s="179" t="s">
        <v>83</v>
      </c>
      <c r="AE167" s="179" t="s">
        <v>83</v>
      </c>
      <c r="AF167" s="179" t="s">
        <v>83</v>
      </c>
      <c r="AG167" s="179" t="s">
        <v>83</v>
      </c>
      <c r="AH167" s="179" t="s">
        <v>83</v>
      </c>
      <c r="AI167" s="179" t="s">
        <v>83</v>
      </c>
      <c r="AJ167" s="179">
        <v>0</v>
      </c>
      <c r="AK167" s="179">
        <v>0</v>
      </c>
      <c r="AL167" s="179">
        <f>0.1*$AL$2</f>
        <v>7.5000000000000011E-2</v>
      </c>
      <c r="AM167" s="179">
        <f>AM162</f>
        <v>2.7E-2</v>
      </c>
      <c r="AN167" s="179">
        <f>ROUNDUP(AN162/3,0)</f>
        <v>1</v>
      </c>
      <c r="AQ167" s="182">
        <f>AM167*I167*0.1+AL167</f>
        <v>7.5469800000000017E-2</v>
      </c>
      <c r="AR167" s="182">
        <f t="shared" si="152"/>
        <v>7.5469800000000017E-3</v>
      </c>
      <c r="AS167" s="183">
        <f t="shared" si="153"/>
        <v>0</v>
      </c>
      <c r="AT167" s="183">
        <f t="shared" si="154"/>
        <v>2.0754195000000003E-2</v>
      </c>
      <c r="AU167" s="182">
        <f>1333*J166*POWER(10,-6)</f>
        <v>1.3329999999999999E-5</v>
      </c>
      <c r="AV167" s="183">
        <f t="shared" si="155"/>
        <v>0.10378430500000002</v>
      </c>
      <c r="AW167" s="184">
        <f t="shared" si="156"/>
        <v>0</v>
      </c>
      <c r="AX167" s="184">
        <f t="shared" si="157"/>
        <v>0</v>
      </c>
      <c r="AY167" s="184">
        <f t="shared" si="158"/>
        <v>6.5565734683750011E-7</v>
      </c>
    </row>
    <row r="168" spans="1:51" s="179" customFormat="1" x14ac:dyDescent="0.3">
      <c r="A168" s="180"/>
      <c r="B168" s="180"/>
      <c r="D168" s="272"/>
      <c r="E168" s="273"/>
      <c r="F168" s="274"/>
      <c r="G168" s="180"/>
      <c r="H168" s="184"/>
      <c r="I168" s="183"/>
      <c r="J168" s="180"/>
      <c r="K168" s="180"/>
      <c r="L168" s="180"/>
      <c r="AQ168" s="182"/>
      <c r="AR168" s="182"/>
      <c r="AS168" s="183"/>
      <c r="AT168" s="183"/>
      <c r="AU168" s="182"/>
      <c r="AV168" s="183"/>
      <c r="AW168" s="184"/>
      <c r="AX168" s="184"/>
      <c r="AY168" s="184"/>
    </row>
    <row r="169" spans="1:51" s="179" customFormat="1" x14ac:dyDescent="0.3">
      <c r="A169" s="180"/>
      <c r="B169" s="180"/>
      <c r="D169" s="272"/>
      <c r="E169" s="273"/>
      <c r="F169" s="274"/>
      <c r="G169" s="180"/>
      <c r="H169" s="184"/>
      <c r="I169" s="183"/>
      <c r="J169" s="180"/>
      <c r="K169" s="180"/>
      <c r="L169" s="180"/>
      <c r="AQ169" s="182"/>
      <c r="AR169" s="182"/>
      <c r="AS169" s="183"/>
      <c r="AT169" s="183"/>
      <c r="AU169" s="182"/>
      <c r="AV169" s="183"/>
      <c r="AW169" s="184"/>
      <c r="AX169" s="184"/>
      <c r="AY169" s="184"/>
    </row>
    <row r="170" spans="1:51" s="179" customFormat="1" x14ac:dyDescent="0.3">
      <c r="A170" s="180"/>
      <c r="B170" s="180"/>
      <c r="D170" s="272"/>
      <c r="E170" s="273"/>
      <c r="F170" s="274"/>
      <c r="G170" s="180"/>
      <c r="H170" s="184"/>
      <c r="I170" s="183"/>
      <c r="J170" s="180"/>
      <c r="K170" s="180"/>
      <c r="L170" s="180"/>
      <c r="AQ170" s="182"/>
      <c r="AR170" s="182"/>
      <c r="AS170" s="183"/>
      <c r="AT170" s="183"/>
      <c r="AU170" s="182"/>
      <c r="AV170" s="183"/>
      <c r="AW170" s="184"/>
      <c r="AX170" s="184"/>
      <c r="AY170" s="184"/>
    </row>
    <row r="171" spans="1:51" ht="15" thickBot="1" x14ac:dyDescent="0.35"/>
    <row r="172" spans="1:51" s="179" customFormat="1" ht="15" thickBot="1" x14ac:dyDescent="0.35">
      <c r="A172" s="169" t="s">
        <v>18</v>
      </c>
      <c r="B172" s="170" t="s">
        <v>237</v>
      </c>
      <c r="C172" s="171" t="s">
        <v>227</v>
      </c>
      <c r="D172" s="172" t="s">
        <v>183</v>
      </c>
      <c r="E172" s="173">
        <v>1.0000000000000001E-5</v>
      </c>
      <c r="F172" s="170">
        <v>1</v>
      </c>
      <c r="G172" s="169">
        <v>1.4999999999999999E-2</v>
      </c>
      <c r="H172" s="174">
        <f t="shared" ref="H172:H177" si="159">E172*F172*G172</f>
        <v>1.5000000000000002E-7</v>
      </c>
      <c r="I172" s="175">
        <v>1.1599999999999999</v>
      </c>
      <c r="J172" s="187">
        <f>I172</f>
        <v>1.1599999999999999</v>
      </c>
      <c r="K172" s="177" t="s">
        <v>175</v>
      </c>
      <c r="L172" s="178">
        <v>7</v>
      </c>
      <c r="M172" s="179" t="str">
        <f t="shared" ref="M172:M177" si="160">A172</f>
        <v>С1</v>
      </c>
      <c r="N172" s="179" t="str">
        <f t="shared" ref="N172:N177" si="161">B172</f>
        <v>Насос ГЖ</v>
      </c>
      <c r="O172" s="179" t="str">
        <f t="shared" ref="O172:O177" si="162">D172</f>
        <v>Полное-факел</v>
      </c>
      <c r="P172" s="179" t="s">
        <v>83</v>
      </c>
      <c r="Q172" s="179" t="s">
        <v>83</v>
      </c>
      <c r="R172" s="179" t="s">
        <v>83</v>
      </c>
      <c r="S172" s="179" t="s">
        <v>83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0.75</v>
      </c>
      <c r="AM172" s="181">
        <v>2.7E-2</v>
      </c>
      <c r="AN172" s="181">
        <v>3</v>
      </c>
      <c r="AQ172" s="182">
        <f>AM172*I172+AL172</f>
        <v>0.78132000000000001</v>
      </c>
      <c r="AR172" s="182">
        <f t="shared" ref="AR172:AR177" si="163">0.1*AQ172</f>
        <v>7.8132000000000007E-2</v>
      </c>
      <c r="AS172" s="183">
        <f t="shared" ref="AS172:AS177" si="164">AJ172*3+0.25*AK172</f>
        <v>3.5</v>
      </c>
      <c r="AT172" s="183">
        <f t="shared" ref="AT172:AT177" si="165">SUM(AQ172:AS172)/4</f>
        <v>1.089863</v>
      </c>
      <c r="AU172" s="182">
        <f>10068.2*J172*POWER(10,-6)</f>
        <v>1.1679111999999998E-2</v>
      </c>
      <c r="AV172" s="183">
        <f t="shared" ref="AV172:AV177" si="166">AU172+AT172+AS172+AR172+AQ172</f>
        <v>5.4609941119999998</v>
      </c>
      <c r="AW172" s="184">
        <f t="shared" ref="AW172:AW177" si="167">AJ172*H172</f>
        <v>1.5000000000000002E-7</v>
      </c>
      <c r="AX172" s="184">
        <f t="shared" ref="AX172:AX177" si="168">H172*AK172</f>
        <v>3.0000000000000004E-7</v>
      </c>
      <c r="AY172" s="184">
        <f t="shared" ref="AY172:AY177" si="169">H172*AV172</f>
        <v>8.1914911680000006E-7</v>
      </c>
    </row>
    <row r="173" spans="1:51" s="179" customFormat="1" ht="15" thickBot="1" x14ac:dyDescent="0.35">
      <c r="A173" s="169" t="s">
        <v>19</v>
      </c>
      <c r="B173" s="169" t="str">
        <f>B172</f>
        <v>Насос ГЖ</v>
      </c>
      <c r="C173" s="171" t="s">
        <v>238</v>
      </c>
      <c r="D173" s="172" t="s">
        <v>59</v>
      </c>
      <c r="E173" s="185">
        <f>E172</f>
        <v>1.0000000000000001E-5</v>
      </c>
      <c r="F173" s="186">
        <f>F172</f>
        <v>1</v>
      </c>
      <c r="G173" s="169">
        <v>1.4249999999999999E-2</v>
      </c>
      <c r="H173" s="174">
        <f t="shared" si="159"/>
        <v>1.4250000000000001E-7</v>
      </c>
      <c r="I173" s="187">
        <f>I172</f>
        <v>1.1599999999999999</v>
      </c>
      <c r="J173" s="278">
        <f>0.001</f>
        <v>1E-3</v>
      </c>
      <c r="K173" s="177" t="s">
        <v>176</v>
      </c>
      <c r="L173" s="178">
        <v>0</v>
      </c>
      <c r="M173" s="179" t="str">
        <f t="shared" si="160"/>
        <v>С2</v>
      </c>
      <c r="N173" s="179" t="str">
        <f t="shared" si="161"/>
        <v>Насос ГЖ</v>
      </c>
      <c r="O173" s="179" t="str">
        <f t="shared" si="162"/>
        <v>Полное-пожар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 t="s">
        <v>83</v>
      </c>
      <c r="U173" s="179" t="s">
        <v>83</v>
      </c>
      <c r="V173" s="179" t="s">
        <v>83</v>
      </c>
      <c r="W173" s="179" t="s">
        <v>83</v>
      </c>
      <c r="X173" s="179" t="s">
        <v>83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0.75</v>
      </c>
      <c r="AM173" s="179">
        <f>AM172</f>
        <v>2.7E-2</v>
      </c>
      <c r="AN173" s="179">
        <f>AN172</f>
        <v>3</v>
      </c>
      <c r="AQ173" s="182">
        <f>AM173*I173+AL173</f>
        <v>0.78132000000000001</v>
      </c>
      <c r="AR173" s="182">
        <f t="shared" si="163"/>
        <v>7.8132000000000007E-2</v>
      </c>
      <c r="AS173" s="183">
        <f t="shared" si="164"/>
        <v>6.5</v>
      </c>
      <c r="AT173" s="183">
        <f t="shared" si="165"/>
        <v>1.839863</v>
      </c>
      <c r="AU173" s="182">
        <f>10068.2*J173*POWER(10,-6)*10</f>
        <v>1.0068200000000001E-4</v>
      </c>
      <c r="AV173" s="183">
        <f t="shared" si="166"/>
        <v>9.1994156820000015</v>
      </c>
      <c r="AW173" s="184">
        <f t="shared" si="167"/>
        <v>2.8500000000000002E-7</v>
      </c>
      <c r="AX173" s="184">
        <f t="shared" si="168"/>
        <v>2.8500000000000002E-7</v>
      </c>
      <c r="AY173" s="184">
        <f t="shared" si="169"/>
        <v>1.3109167346850004E-6</v>
      </c>
    </row>
    <row r="174" spans="1:51" s="179" customFormat="1" x14ac:dyDescent="0.3">
      <c r="A174" s="169" t="s">
        <v>20</v>
      </c>
      <c r="B174" s="169" t="str">
        <f>B172</f>
        <v>Насос ГЖ</v>
      </c>
      <c r="C174" s="171" t="s">
        <v>239</v>
      </c>
      <c r="D174" s="172" t="s">
        <v>60</v>
      </c>
      <c r="E174" s="185">
        <f>E172</f>
        <v>1.0000000000000001E-5</v>
      </c>
      <c r="F174" s="186">
        <f>F172</f>
        <v>1</v>
      </c>
      <c r="G174" s="169">
        <v>0.27074999999999999</v>
      </c>
      <c r="H174" s="174">
        <f t="shared" si="159"/>
        <v>2.7075000000000003E-6</v>
      </c>
      <c r="I174" s="187">
        <f>I172</f>
        <v>1.1599999999999999</v>
      </c>
      <c r="J174" s="169">
        <v>0</v>
      </c>
      <c r="K174" s="177" t="s">
        <v>177</v>
      </c>
      <c r="L174" s="178">
        <v>1</v>
      </c>
      <c r="M174" s="179" t="str">
        <f t="shared" si="160"/>
        <v>С3</v>
      </c>
      <c r="N174" s="179" t="str">
        <f t="shared" si="161"/>
        <v>Насос ГЖ</v>
      </c>
      <c r="O174" s="179" t="str">
        <f t="shared" si="162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0.75</v>
      </c>
      <c r="AM174" s="179">
        <f>AM172</f>
        <v>2.7E-2</v>
      </c>
      <c r="AN174" s="179">
        <f>AN172</f>
        <v>3</v>
      </c>
      <c r="AQ174" s="182">
        <f>AM174*I174*0.1+AL174</f>
        <v>0.75313200000000002</v>
      </c>
      <c r="AR174" s="182">
        <f t="shared" si="163"/>
        <v>7.5313200000000011E-2</v>
      </c>
      <c r="AS174" s="183">
        <f t="shared" si="164"/>
        <v>0</v>
      </c>
      <c r="AT174" s="183">
        <f t="shared" si="165"/>
        <v>0.2071113</v>
      </c>
      <c r="AU174" s="182">
        <f>1333*J173*POWER(10,-6)</f>
        <v>1.333E-6</v>
      </c>
      <c r="AV174" s="183">
        <f t="shared" si="166"/>
        <v>1.0355578329999999</v>
      </c>
      <c r="AW174" s="184">
        <f t="shared" si="167"/>
        <v>0</v>
      </c>
      <c r="AX174" s="184">
        <f t="shared" si="168"/>
        <v>0</v>
      </c>
      <c r="AY174" s="184">
        <f t="shared" si="169"/>
        <v>2.8037728328474999E-6</v>
      </c>
    </row>
    <row r="175" spans="1:51" s="179" customFormat="1" x14ac:dyDescent="0.3">
      <c r="A175" s="169" t="s">
        <v>21</v>
      </c>
      <c r="B175" s="169" t="str">
        <f>B172</f>
        <v>Насос ГЖ</v>
      </c>
      <c r="C175" s="171" t="s">
        <v>230</v>
      </c>
      <c r="D175" s="172" t="s">
        <v>84</v>
      </c>
      <c r="E175" s="185">
        <f>E173</f>
        <v>1.0000000000000001E-5</v>
      </c>
      <c r="F175" s="186">
        <f>F172</f>
        <v>1</v>
      </c>
      <c r="G175" s="169">
        <v>3.4999999999999996E-2</v>
      </c>
      <c r="H175" s="174">
        <f t="shared" si="159"/>
        <v>3.4999999999999998E-7</v>
      </c>
      <c r="I175" s="187">
        <f>0.15*I172</f>
        <v>0.17399999999999999</v>
      </c>
      <c r="J175" s="187">
        <f>I175</f>
        <v>0.17399999999999999</v>
      </c>
      <c r="K175" s="190" t="s">
        <v>179</v>
      </c>
      <c r="L175" s="191">
        <v>45390</v>
      </c>
      <c r="M175" s="179" t="str">
        <f t="shared" si="160"/>
        <v>С4</v>
      </c>
      <c r="N175" s="179" t="str">
        <f t="shared" si="161"/>
        <v>Насос ГЖ</v>
      </c>
      <c r="O175" s="179" t="str">
        <f t="shared" si="162"/>
        <v>Частичное-пожар</v>
      </c>
      <c r="P175" s="179" t="s">
        <v>83</v>
      </c>
      <c r="Q175" s="179" t="s">
        <v>83</v>
      </c>
      <c r="R175" s="179" t="s">
        <v>83</v>
      </c>
      <c r="S175" s="179" t="s">
        <v>83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0.1*$AL$2</f>
        <v>7.5000000000000011E-2</v>
      </c>
      <c r="AM175" s="179">
        <f>AM172</f>
        <v>2.7E-2</v>
      </c>
      <c r="AN175" s="179">
        <f>ROUNDUP(AN172/3,0)</f>
        <v>1</v>
      </c>
      <c r="AQ175" s="182">
        <f>AM175*I175+AL175</f>
        <v>7.9698000000000005E-2</v>
      </c>
      <c r="AR175" s="182">
        <f t="shared" si="163"/>
        <v>7.9698000000000008E-3</v>
      </c>
      <c r="AS175" s="183">
        <f t="shared" si="164"/>
        <v>0.5</v>
      </c>
      <c r="AT175" s="183">
        <f t="shared" si="165"/>
        <v>0.14691694999999999</v>
      </c>
      <c r="AU175" s="182">
        <f>10068.2*J175*POWER(10,-6)</f>
        <v>1.7518668E-3</v>
      </c>
      <c r="AV175" s="183">
        <f t="shared" si="166"/>
        <v>0.73633661680000007</v>
      </c>
      <c r="AW175" s="184">
        <f t="shared" si="167"/>
        <v>0</v>
      </c>
      <c r="AX175" s="184">
        <f t="shared" si="168"/>
        <v>6.9999999999999997E-7</v>
      </c>
      <c r="AY175" s="184">
        <f t="shared" si="169"/>
        <v>2.5771781588000002E-7</v>
      </c>
    </row>
    <row r="176" spans="1:51" s="179" customFormat="1" x14ac:dyDescent="0.3">
      <c r="A176" s="169" t="s">
        <v>22</v>
      </c>
      <c r="B176" s="169" t="str">
        <f>B172</f>
        <v>Насос ГЖ</v>
      </c>
      <c r="C176" s="171" t="s">
        <v>232</v>
      </c>
      <c r="D176" s="172" t="s">
        <v>84</v>
      </c>
      <c r="E176" s="185">
        <f>E174</f>
        <v>1.0000000000000001E-5</v>
      </c>
      <c r="F176" s="186">
        <f>F172</f>
        <v>1</v>
      </c>
      <c r="G176" s="169">
        <v>3.3249999999999995E-2</v>
      </c>
      <c r="H176" s="174">
        <f t="shared" si="159"/>
        <v>3.3249999999999999E-7</v>
      </c>
      <c r="I176" s="187">
        <f>0.15*I172</f>
        <v>0.17399999999999999</v>
      </c>
      <c r="J176" s="187">
        <f>I175</f>
        <v>0.17399999999999999</v>
      </c>
      <c r="K176" s="190" t="s">
        <v>180</v>
      </c>
      <c r="L176" s="191">
        <v>3</v>
      </c>
      <c r="M176" s="179" t="str">
        <f t="shared" si="160"/>
        <v>С5</v>
      </c>
      <c r="N176" s="179" t="str">
        <f t="shared" si="161"/>
        <v>Насос ГЖ</v>
      </c>
      <c r="O176" s="179" t="str">
        <f t="shared" si="162"/>
        <v>Частичное-пожар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 t="s">
        <v>83</v>
      </c>
      <c r="AB176" s="179" t="s">
        <v>83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>0.1*$AL$2</f>
        <v>7.5000000000000011E-2</v>
      </c>
      <c r="AM176" s="179">
        <f>AM172</f>
        <v>2.7E-2</v>
      </c>
      <c r="AN176" s="179">
        <f>ROUNDUP(AN172/3,0)</f>
        <v>1</v>
      </c>
      <c r="AQ176" s="182">
        <f>AM176*I176+AL176</f>
        <v>7.9698000000000005E-2</v>
      </c>
      <c r="AR176" s="182">
        <f t="shared" si="163"/>
        <v>7.9698000000000008E-3</v>
      </c>
      <c r="AS176" s="183">
        <f t="shared" si="164"/>
        <v>0.25</v>
      </c>
      <c r="AT176" s="183">
        <f t="shared" si="165"/>
        <v>8.4416950000000004E-2</v>
      </c>
      <c r="AU176" s="182">
        <f>10068.2*J176*POWER(10,-6)*10</f>
        <v>1.7518668000000001E-2</v>
      </c>
      <c r="AV176" s="183">
        <f t="shared" si="166"/>
        <v>0.43960341800000002</v>
      </c>
      <c r="AW176" s="184">
        <f t="shared" si="167"/>
        <v>0</v>
      </c>
      <c r="AX176" s="184">
        <f t="shared" si="168"/>
        <v>3.3249999999999999E-7</v>
      </c>
      <c r="AY176" s="184">
        <f t="shared" si="169"/>
        <v>1.4616813648500001E-7</v>
      </c>
    </row>
    <row r="177" spans="1:51" s="179" customFormat="1" ht="15" thickBot="1" x14ac:dyDescent="0.35">
      <c r="A177" s="169" t="s">
        <v>23</v>
      </c>
      <c r="B177" s="169" t="str">
        <f>B172</f>
        <v>Насос ГЖ</v>
      </c>
      <c r="C177" s="171" t="s">
        <v>231</v>
      </c>
      <c r="D177" s="172" t="s">
        <v>172</v>
      </c>
      <c r="E177" s="185">
        <f>E175</f>
        <v>1.0000000000000001E-5</v>
      </c>
      <c r="F177" s="186">
        <f>F172</f>
        <v>1</v>
      </c>
      <c r="G177" s="169">
        <v>0.63174999999999992</v>
      </c>
      <c r="H177" s="174">
        <f t="shared" si="159"/>
        <v>6.3175000000000001E-6</v>
      </c>
      <c r="I177" s="187">
        <f>0.15*I172</f>
        <v>0.17399999999999999</v>
      </c>
      <c r="J177" s="169">
        <v>0</v>
      </c>
      <c r="K177" s="192" t="s">
        <v>191</v>
      </c>
      <c r="L177" s="192">
        <v>18</v>
      </c>
      <c r="M177" s="179" t="str">
        <f t="shared" si="160"/>
        <v>С6</v>
      </c>
      <c r="N177" s="179" t="str">
        <f t="shared" si="161"/>
        <v>Насос ГЖ</v>
      </c>
      <c r="O177" s="179" t="str">
        <f t="shared" si="162"/>
        <v>Частичное-токси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>0.1*$AL$2</f>
        <v>7.5000000000000011E-2</v>
      </c>
      <c r="AM177" s="179">
        <f>AM172</f>
        <v>2.7E-2</v>
      </c>
      <c r="AN177" s="179">
        <f>ROUNDUP(AN172/3,0)</f>
        <v>1</v>
      </c>
      <c r="AQ177" s="182">
        <f>AM177*I177*0.1+AL177</f>
        <v>7.5469800000000017E-2</v>
      </c>
      <c r="AR177" s="182">
        <f t="shared" si="163"/>
        <v>7.5469800000000017E-3</v>
      </c>
      <c r="AS177" s="183">
        <f t="shared" si="164"/>
        <v>0</v>
      </c>
      <c r="AT177" s="183">
        <f t="shared" si="165"/>
        <v>2.0754195000000003E-2</v>
      </c>
      <c r="AU177" s="182">
        <f>1333*J176*POWER(10,-6)</f>
        <v>2.3194199999999996E-4</v>
      </c>
      <c r="AV177" s="183">
        <f t="shared" si="166"/>
        <v>0.10400291700000003</v>
      </c>
      <c r="AW177" s="184">
        <f t="shared" si="167"/>
        <v>0</v>
      </c>
      <c r="AX177" s="184">
        <f t="shared" si="168"/>
        <v>0</v>
      </c>
      <c r="AY177" s="184">
        <f t="shared" si="169"/>
        <v>6.5703842814750017E-7</v>
      </c>
    </row>
    <row r="178" spans="1:51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AQ178" s="182"/>
      <c r="AR178" s="182"/>
      <c r="AS178" s="183"/>
      <c r="AT178" s="183"/>
      <c r="AU178" s="182"/>
      <c r="AV178" s="183"/>
      <c r="AW178" s="184"/>
      <c r="AX178" s="184"/>
      <c r="AY178" s="184"/>
    </row>
    <row r="179" spans="1:51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AQ179" s="182"/>
      <c r="AR179" s="182"/>
      <c r="AS179" s="183"/>
      <c r="AT179" s="183"/>
      <c r="AU179" s="182"/>
      <c r="AV179" s="183"/>
      <c r="AW179" s="184"/>
      <c r="AX179" s="184"/>
      <c r="AY179" s="184"/>
    </row>
    <row r="180" spans="1:51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AQ180" s="182"/>
      <c r="AR180" s="182"/>
      <c r="AS180" s="183"/>
      <c r="AT180" s="183"/>
      <c r="AU180" s="182"/>
      <c r="AV180" s="183"/>
      <c r="AW180" s="184"/>
      <c r="AX180" s="184"/>
      <c r="AY180" s="184"/>
    </row>
    <row r="181" spans="1:51" ht="15" thickBot="1" x14ac:dyDescent="0.35"/>
    <row r="182" spans="1:51" s="228" customFormat="1" ht="18" customHeight="1" x14ac:dyDescent="0.3">
      <c r="A182" s="219" t="s">
        <v>18</v>
      </c>
      <c r="B182" s="220" t="s">
        <v>292</v>
      </c>
      <c r="C182" s="53" t="s">
        <v>182</v>
      </c>
      <c r="D182" s="221" t="s">
        <v>297</v>
      </c>
      <c r="E182" s="222">
        <v>1.0000000000000001E-5</v>
      </c>
      <c r="F182" s="220">
        <v>1</v>
      </c>
      <c r="G182" s="219">
        <v>0.2</v>
      </c>
      <c r="H182" s="223">
        <f>E182*F182*G182</f>
        <v>2.0000000000000003E-6</v>
      </c>
      <c r="I182" s="224">
        <v>1.2</v>
      </c>
      <c r="J182" s="225">
        <f>I182</f>
        <v>1.2</v>
      </c>
      <c r="K182" s="226" t="s">
        <v>175</v>
      </c>
      <c r="L182" s="227">
        <v>0</v>
      </c>
      <c r="M182" s="228" t="str">
        <f t="shared" ref="M182:M189" si="170">A182</f>
        <v>С1</v>
      </c>
      <c r="N182" s="228" t="str">
        <f t="shared" ref="N182:N189" si="171">B182</f>
        <v>Трубопровод СУГ</v>
      </c>
      <c r="O182" s="228" t="str">
        <f t="shared" ref="O182:O189" si="172">D182</f>
        <v>Полное-факельное горение</v>
      </c>
      <c r="P182" s="228" t="s">
        <v>83</v>
      </c>
      <c r="Q182" s="228" t="s">
        <v>83</v>
      </c>
      <c r="R182" s="228" t="s">
        <v>83</v>
      </c>
      <c r="S182" s="228" t="s">
        <v>83</v>
      </c>
      <c r="T182" s="228" t="s">
        <v>83</v>
      </c>
      <c r="U182" s="228" t="s">
        <v>83</v>
      </c>
      <c r="V182" s="228" t="s">
        <v>83</v>
      </c>
      <c r="W182" s="228" t="s">
        <v>83</v>
      </c>
      <c r="X182" s="228" t="s">
        <v>83</v>
      </c>
      <c r="Y182" s="228">
        <v>44</v>
      </c>
      <c r="Z182" s="228">
        <v>7</v>
      </c>
      <c r="AA182" s="228" t="s">
        <v>83</v>
      </c>
      <c r="AB182" s="228" t="s">
        <v>83</v>
      </c>
      <c r="AC182" s="228" t="s">
        <v>83</v>
      </c>
      <c r="AD182" s="228" t="s">
        <v>83</v>
      </c>
      <c r="AE182" s="228" t="s">
        <v>83</v>
      </c>
      <c r="AF182" s="228" t="s">
        <v>83</v>
      </c>
      <c r="AG182" s="228" t="s">
        <v>83</v>
      </c>
      <c r="AH182" s="228" t="s">
        <v>83</v>
      </c>
      <c r="AI182" s="228" t="s">
        <v>83</v>
      </c>
      <c r="AJ182" s="229">
        <v>1</v>
      </c>
      <c r="AK182" s="229">
        <v>2</v>
      </c>
      <c r="AL182" s="230">
        <v>0.75</v>
      </c>
      <c r="AM182" s="230">
        <v>2.7E-2</v>
      </c>
      <c r="AN182" s="230">
        <v>3</v>
      </c>
      <c r="AQ182" s="231">
        <f>AM182*I182+AL182</f>
        <v>0.78239999999999998</v>
      </c>
      <c r="AR182" s="231">
        <f>0.1*AQ182</f>
        <v>7.8240000000000004E-2</v>
      </c>
      <c r="AS182" s="232">
        <f>AJ182*3+0.25*AK182</f>
        <v>3.5</v>
      </c>
      <c r="AT182" s="232">
        <f>SUM(AQ182:AS182)/4</f>
        <v>1.09016</v>
      </c>
      <c r="AU182" s="231">
        <f>10068.2*J182*POWER(10,-6)</f>
        <v>1.208184E-2</v>
      </c>
      <c r="AV182" s="232">
        <f t="shared" ref="AV182:AV189" si="173">AU182+AT182+AS182+AR182+AQ182</f>
        <v>5.4628818399999997</v>
      </c>
      <c r="AW182" s="233">
        <f>AJ182*H182</f>
        <v>2.0000000000000003E-6</v>
      </c>
      <c r="AX182" s="233">
        <f>H182*AK182</f>
        <v>4.0000000000000007E-6</v>
      </c>
      <c r="AY182" s="233">
        <f>H182*AV182</f>
        <v>1.0925763680000002E-5</v>
      </c>
    </row>
    <row r="183" spans="1:51" s="228" customFormat="1" x14ac:dyDescent="0.3">
      <c r="A183" s="219" t="s">
        <v>19</v>
      </c>
      <c r="B183" s="219" t="str">
        <f>B182</f>
        <v>Трубопровод СУГ</v>
      </c>
      <c r="C183" s="53" t="s">
        <v>160</v>
      </c>
      <c r="D183" s="221" t="s">
        <v>62</v>
      </c>
      <c r="E183" s="234">
        <f>E182</f>
        <v>1.0000000000000001E-5</v>
      </c>
      <c r="F183" s="235">
        <f>F182</f>
        <v>1</v>
      </c>
      <c r="G183" s="219">
        <v>0.1152</v>
      </c>
      <c r="H183" s="223">
        <f t="shared" ref="H183:H189" si="174">E183*F183*G183</f>
        <v>1.1520000000000002E-6</v>
      </c>
      <c r="I183" s="236">
        <f>I182</f>
        <v>1.2</v>
      </c>
      <c r="J183" s="281">
        <f>0.1*I182</f>
        <v>0.12</v>
      </c>
      <c r="K183" s="237" t="s">
        <v>176</v>
      </c>
      <c r="L183" s="238">
        <v>0</v>
      </c>
      <c r="M183" s="228" t="str">
        <f t="shared" si="170"/>
        <v>С2</v>
      </c>
      <c r="N183" s="228" t="str">
        <f t="shared" si="171"/>
        <v>Трубопровод СУГ</v>
      </c>
      <c r="O183" s="228" t="str">
        <f t="shared" si="172"/>
        <v>Полное-взрыв</v>
      </c>
      <c r="P183" s="228" t="s">
        <v>83</v>
      </c>
      <c r="Q183" s="228" t="s">
        <v>83</v>
      </c>
      <c r="R183" s="228" t="s">
        <v>83</v>
      </c>
      <c r="S183" s="228" t="s">
        <v>83</v>
      </c>
      <c r="T183" s="228">
        <v>0</v>
      </c>
      <c r="U183" s="228">
        <v>0</v>
      </c>
      <c r="V183" s="228">
        <v>37.6</v>
      </c>
      <c r="W183" s="228">
        <v>124.6</v>
      </c>
      <c r="X183" s="228">
        <v>324.60000000000002</v>
      </c>
      <c r="Y183" s="228" t="s">
        <v>83</v>
      </c>
      <c r="Z183" s="228" t="s">
        <v>83</v>
      </c>
      <c r="AA183" s="228" t="s">
        <v>83</v>
      </c>
      <c r="AB183" s="228" t="s">
        <v>83</v>
      </c>
      <c r="AC183" s="228" t="s">
        <v>83</v>
      </c>
      <c r="AD183" s="228" t="s">
        <v>83</v>
      </c>
      <c r="AE183" s="228" t="s">
        <v>83</v>
      </c>
      <c r="AF183" s="228" t="s">
        <v>83</v>
      </c>
      <c r="AG183" s="228" t="s">
        <v>83</v>
      </c>
      <c r="AH183" s="228" t="s">
        <v>83</v>
      </c>
      <c r="AI183" s="228" t="s">
        <v>83</v>
      </c>
      <c r="AJ183" s="229">
        <v>2</v>
      </c>
      <c r="AK183" s="229">
        <v>2</v>
      </c>
      <c r="AL183" s="228">
        <f>AL182</f>
        <v>0.75</v>
      </c>
      <c r="AM183" s="228">
        <f>AM182</f>
        <v>2.7E-2</v>
      </c>
      <c r="AN183" s="228">
        <f>AN182</f>
        <v>3</v>
      </c>
      <c r="AQ183" s="231">
        <f>AM183*I183+AL183</f>
        <v>0.78239999999999998</v>
      </c>
      <c r="AR183" s="231">
        <f t="shared" ref="AR183:AR189" si="175">0.1*AQ183</f>
        <v>7.8240000000000004E-2</v>
      </c>
      <c r="AS183" s="232">
        <f t="shared" ref="AS183:AS189" si="176">AJ183*3+0.25*AK183</f>
        <v>6.5</v>
      </c>
      <c r="AT183" s="232">
        <f t="shared" ref="AT183:AT189" si="177">SUM(AQ183:AS183)/4</f>
        <v>1.84016</v>
      </c>
      <c r="AU183" s="231">
        <f>10068.2*J183*POWER(10,-6)*10</f>
        <v>1.208184E-2</v>
      </c>
      <c r="AV183" s="232">
        <f t="shared" si="173"/>
        <v>9.2128818399999979</v>
      </c>
      <c r="AW183" s="233">
        <f t="shared" ref="AW183:AW189" si="178">AJ183*H183</f>
        <v>2.3040000000000003E-6</v>
      </c>
      <c r="AX183" s="233">
        <f t="shared" ref="AX183:AX189" si="179">H183*AK183</f>
        <v>2.3040000000000003E-6</v>
      </c>
      <c r="AY183" s="233">
        <f t="shared" ref="AY183:AY189" si="180">H183*AV183</f>
        <v>1.061323987968E-5</v>
      </c>
    </row>
    <row r="184" spans="1:51" s="228" customFormat="1" x14ac:dyDescent="0.3">
      <c r="A184" s="219" t="s">
        <v>20</v>
      </c>
      <c r="B184" s="219" t="str">
        <f>B182</f>
        <v>Трубопровод СУГ</v>
      </c>
      <c r="C184" s="53" t="s">
        <v>296</v>
      </c>
      <c r="D184" s="221" t="s">
        <v>294</v>
      </c>
      <c r="E184" s="234">
        <f>E182</f>
        <v>1.0000000000000001E-5</v>
      </c>
      <c r="F184" s="235">
        <f>F182</f>
        <v>1</v>
      </c>
      <c r="G184" s="219">
        <v>7.6799999999999993E-2</v>
      </c>
      <c r="H184" s="223">
        <f t="shared" si="174"/>
        <v>7.6799999999999999E-7</v>
      </c>
      <c r="I184" s="236">
        <f>I182</f>
        <v>1.2</v>
      </c>
      <c r="J184" s="225">
        <f>0.6*I182</f>
        <v>0.72</v>
      </c>
      <c r="K184" s="237" t="s">
        <v>177</v>
      </c>
      <c r="L184" s="238">
        <v>15</v>
      </c>
      <c r="M184" s="228" t="str">
        <f t="shared" si="170"/>
        <v>С3</v>
      </c>
      <c r="N184" s="228" t="str">
        <f t="shared" si="171"/>
        <v>Трубопровод СУГ</v>
      </c>
      <c r="O184" s="228" t="str">
        <f t="shared" si="172"/>
        <v>Полное-огненный шар</v>
      </c>
      <c r="P184" s="228" t="s">
        <v>83</v>
      </c>
      <c r="Q184" s="228" t="s">
        <v>83</v>
      </c>
      <c r="R184" s="228" t="s">
        <v>83</v>
      </c>
      <c r="S184" s="228" t="s">
        <v>83</v>
      </c>
      <c r="T184" s="228" t="s">
        <v>83</v>
      </c>
      <c r="U184" s="228" t="s">
        <v>83</v>
      </c>
      <c r="V184" s="228" t="s">
        <v>83</v>
      </c>
      <c r="W184" s="228" t="s">
        <v>83</v>
      </c>
      <c r="X184" s="228" t="s">
        <v>83</v>
      </c>
      <c r="Y184" s="228" t="s">
        <v>83</v>
      </c>
      <c r="Z184" s="228" t="s">
        <v>83</v>
      </c>
      <c r="AA184" s="228" t="s">
        <v>83</v>
      </c>
      <c r="AB184" s="228" t="s">
        <v>83</v>
      </c>
      <c r="AC184" s="228" t="s">
        <v>83</v>
      </c>
      <c r="AD184" s="228" t="s">
        <v>83</v>
      </c>
      <c r="AE184" s="228">
        <v>1</v>
      </c>
      <c r="AF184" s="228">
        <v>32</v>
      </c>
      <c r="AG184" s="228">
        <v>43.5</v>
      </c>
      <c r="AH184" s="228">
        <v>62</v>
      </c>
      <c r="AI184" s="228" t="s">
        <v>83</v>
      </c>
      <c r="AJ184" s="228">
        <v>0</v>
      </c>
      <c r="AK184" s="228">
        <v>0</v>
      </c>
      <c r="AL184" s="228">
        <f>AL182</f>
        <v>0.75</v>
      </c>
      <c r="AM184" s="228">
        <f>AM182</f>
        <v>2.7E-2</v>
      </c>
      <c r="AN184" s="228">
        <f>AN182</f>
        <v>3</v>
      </c>
      <c r="AQ184" s="231">
        <f>AM184*I184*0.1+AL184</f>
        <v>0.75324000000000002</v>
      </c>
      <c r="AR184" s="231">
        <f t="shared" si="175"/>
        <v>7.5324000000000002E-2</v>
      </c>
      <c r="AS184" s="232">
        <f t="shared" si="176"/>
        <v>0</v>
      </c>
      <c r="AT184" s="232">
        <f t="shared" si="177"/>
        <v>0.20714100000000002</v>
      </c>
      <c r="AU184" s="231">
        <f>1333*J182*POWER(10,-6)</f>
        <v>1.5995999999999999E-3</v>
      </c>
      <c r="AV184" s="232">
        <f t="shared" si="173"/>
        <v>1.0373046000000001</v>
      </c>
      <c r="AW184" s="233">
        <f t="shared" si="178"/>
        <v>0</v>
      </c>
      <c r="AX184" s="233">
        <f t="shared" si="179"/>
        <v>0</v>
      </c>
      <c r="AY184" s="233">
        <f t="shared" si="180"/>
        <v>7.9664993280000006E-7</v>
      </c>
    </row>
    <row r="185" spans="1:51" s="228" customFormat="1" x14ac:dyDescent="0.3">
      <c r="A185" s="219" t="s">
        <v>21</v>
      </c>
      <c r="B185" s="219" t="str">
        <f>B182</f>
        <v>Трубопровод СУГ</v>
      </c>
      <c r="C185" s="53" t="s">
        <v>161</v>
      </c>
      <c r="D185" s="221" t="s">
        <v>60</v>
      </c>
      <c r="E185" s="234">
        <f>E182</f>
        <v>1.0000000000000001E-5</v>
      </c>
      <c r="F185" s="235">
        <f>F182</f>
        <v>1</v>
      </c>
      <c r="G185" s="219">
        <v>0.60799999999999998</v>
      </c>
      <c r="H185" s="223">
        <f t="shared" si="174"/>
        <v>6.0800000000000002E-6</v>
      </c>
      <c r="I185" s="236">
        <f>I182</f>
        <v>1.2</v>
      </c>
      <c r="J185" s="239">
        <v>0</v>
      </c>
      <c r="K185" s="237" t="s">
        <v>179</v>
      </c>
      <c r="L185" s="238">
        <v>45390</v>
      </c>
      <c r="M185" s="228" t="str">
        <f t="shared" si="170"/>
        <v>С4</v>
      </c>
      <c r="N185" s="228" t="str">
        <f t="shared" si="171"/>
        <v>Трубопровод СУГ</v>
      </c>
      <c r="O185" s="228" t="str">
        <f t="shared" si="172"/>
        <v>Полное-ликвидация</v>
      </c>
      <c r="P185" s="228" t="s">
        <v>83</v>
      </c>
      <c r="Q185" s="228" t="s">
        <v>83</v>
      </c>
      <c r="R185" s="228" t="s">
        <v>83</v>
      </c>
      <c r="S185" s="228" t="s">
        <v>83</v>
      </c>
      <c r="T185" s="228" t="s">
        <v>83</v>
      </c>
      <c r="U185" s="228" t="s">
        <v>83</v>
      </c>
      <c r="V185" s="228" t="s">
        <v>83</v>
      </c>
      <c r="W185" s="228" t="s">
        <v>83</v>
      </c>
      <c r="X185" s="228" t="s">
        <v>83</v>
      </c>
      <c r="Y185" s="228" t="s">
        <v>83</v>
      </c>
      <c r="Z185" s="228" t="s">
        <v>83</v>
      </c>
      <c r="AA185" s="228" t="s">
        <v>83</v>
      </c>
      <c r="AB185" s="228" t="s">
        <v>83</v>
      </c>
      <c r="AC185" s="228" t="s">
        <v>83</v>
      </c>
      <c r="AD185" s="228" t="s">
        <v>83</v>
      </c>
      <c r="AE185" s="228" t="s">
        <v>83</v>
      </c>
      <c r="AF185" s="228" t="s">
        <v>83</v>
      </c>
      <c r="AG185" s="228" t="s">
        <v>83</v>
      </c>
      <c r="AH185" s="228" t="s">
        <v>83</v>
      </c>
      <c r="AI185" s="228" t="s">
        <v>83</v>
      </c>
      <c r="AJ185" s="228">
        <v>0</v>
      </c>
      <c r="AK185" s="228">
        <v>0</v>
      </c>
      <c r="AL185" s="228">
        <f>AL182</f>
        <v>0.75</v>
      </c>
      <c r="AM185" s="228">
        <f>AM182</f>
        <v>2.7E-2</v>
      </c>
      <c r="AN185" s="228">
        <f>AN182</f>
        <v>3</v>
      </c>
      <c r="AQ185" s="231">
        <f>AM185*I185*0.1+AL185</f>
        <v>0.75324000000000002</v>
      </c>
      <c r="AR185" s="231">
        <f t="shared" si="175"/>
        <v>7.5324000000000002E-2</v>
      </c>
      <c r="AS185" s="232">
        <f t="shared" si="176"/>
        <v>0</v>
      </c>
      <c r="AT185" s="232">
        <f t="shared" si="177"/>
        <v>0.20714100000000002</v>
      </c>
      <c r="AU185" s="231">
        <f>1333*J183*POWER(10,-6)</f>
        <v>1.5996000000000001E-4</v>
      </c>
      <c r="AV185" s="232">
        <f t="shared" si="173"/>
        <v>1.0358649600000001</v>
      </c>
      <c r="AW185" s="233">
        <f t="shared" si="178"/>
        <v>0</v>
      </c>
      <c r="AX185" s="233">
        <f t="shared" si="179"/>
        <v>0</v>
      </c>
      <c r="AY185" s="233">
        <f t="shared" si="180"/>
        <v>6.2980589568000003E-6</v>
      </c>
    </row>
    <row r="186" spans="1:51" s="228" customFormat="1" x14ac:dyDescent="0.3">
      <c r="A186" s="219" t="s">
        <v>22</v>
      </c>
      <c r="B186" s="219" t="str">
        <f>B182</f>
        <v>Трубопровод СУГ</v>
      </c>
      <c r="C186" s="53" t="s">
        <v>186</v>
      </c>
      <c r="D186" s="221" t="s">
        <v>187</v>
      </c>
      <c r="E186" s="222">
        <v>1E-4</v>
      </c>
      <c r="F186" s="235">
        <f>F182</f>
        <v>1</v>
      </c>
      <c r="G186" s="219">
        <v>3.5000000000000003E-2</v>
      </c>
      <c r="H186" s="223">
        <f t="shared" si="174"/>
        <v>3.5000000000000004E-6</v>
      </c>
      <c r="I186" s="236">
        <f>0.15*I182</f>
        <v>0.18</v>
      </c>
      <c r="J186" s="225">
        <f>I186</f>
        <v>0.18</v>
      </c>
      <c r="K186" s="237" t="s">
        <v>180</v>
      </c>
      <c r="L186" s="238">
        <v>3</v>
      </c>
      <c r="M186" s="228" t="str">
        <f t="shared" si="170"/>
        <v>С5</v>
      </c>
      <c r="N186" s="228" t="str">
        <f t="shared" si="171"/>
        <v>Трубопровод СУГ</v>
      </c>
      <c r="O186" s="228" t="str">
        <f t="shared" si="172"/>
        <v>Частичное-факел</v>
      </c>
      <c r="P186" s="228" t="s">
        <v>83</v>
      </c>
      <c r="Q186" s="228" t="s">
        <v>83</v>
      </c>
      <c r="R186" s="228" t="s">
        <v>83</v>
      </c>
      <c r="S186" s="228" t="s">
        <v>83</v>
      </c>
      <c r="T186" s="228" t="s">
        <v>83</v>
      </c>
      <c r="U186" s="228" t="s">
        <v>83</v>
      </c>
      <c r="V186" s="228" t="s">
        <v>83</v>
      </c>
      <c r="W186" s="228" t="s">
        <v>83</v>
      </c>
      <c r="X186" s="228" t="s">
        <v>83</v>
      </c>
      <c r="Y186" s="228">
        <v>28</v>
      </c>
      <c r="Z186" s="228">
        <v>5</v>
      </c>
      <c r="AA186" s="228" t="s">
        <v>83</v>
      </c>
      <c r="AB186" s="228" t="s">
        <v>83</v>
      </c>
      <c r="AC186" s="228" t="s">
        <v>83</v>
      </c>
      <c r="AD186" s="228" t="s">
        <v>83</v>
      </c>
      <c r="AE186" s="228" t="s">
        <v>83</v>
      </c>
      <c r="AF186" s="228" t="s">
        <v>83</v>
      </c>
      <c r="AG186" s="228" t="s">
        <v>83</v>
      </c>
      <c r="AH186" s="228" t="s">
        <v>83</v>
      </c>
      <c r="AI186" s="228" t="s">
        <v>83</v>
      </c>
      <c r="AJ186" s="228">
        <v>0</v>
      </c>
      <c r="AK186" s="228">
        <v>2</v>
      </c>
      <c r="AL186" s="228">
        <f>0.1*$AL$2</f>
        <v>7.5000000000000011E-2</v>
      </c>
      <c r="AM186" s="228">
        <f>AM182</f>
        <v>2.7E-2</v>
      </c>
      <c r="AN186" s="228">
        <f>ROUNDUP(AN182/3,0)</f>
        <v>1</v>
      </c>
      <c r="AQ186" s="231">
        <f>AM186*I186+AL186</f>
        <v>7.9860000000000014E-2</v>
      </c>
      <c r="AR186" s="231">
        <f t="shared" si="175"/>
        <v>7.9860000000000018E-3</v>
      </c>
      <c r="AS186" s="232">
        <f t="shared" si="176"/>
        <v>0.5</v>
      </c>
      <c r="AT186" s="232">
        <f t="shared" si="177"/>
        <v>0.14696149999999999</v>
      </c>
      <c r="AU186" s="231">
        <f>10068.2*J186*POWER(10,-6)</f>
        <v>1.812276E-3</v>
      </c>
      <c r="AV186" s="232">
        <f t="shared" si="173"/>
        <v>0.73661977600000006</v>
      </c>
      <c r="AW186" s="233">
        <f t="shared" si="178"/>
        <v>0</v>
      </c>
      <c r="AX186" s="233">
        <f t="shared" si="179"/>
        <v>7.0000000000000007E-6</v>
      </c>
      <c r="AY186" s="233">
        <f t="shared" si="180"/>
        <v>2.5781692160000003E-6</v>
      </c>
    </row>
    <row r="187" spans="1:51" s="228" customFormat="1" x14ac:dyDescent="0.3">
      <c r="A187" s="219" t="s">
        <v>23</v>
      </c>
      <c r="B187" s="219" t="str">
        <f>B182</f>
        <v>Трубопровод СУГ</v>
      </c>
      <c r="C187" s="53" t="s">
        <v>188</v>
      </c>
      <c r="D187" s="221" t="s">
        <v>189</v>
      </c>
      <c r="E187" s="234">
        <f>E186</f>
        <v>1E-4</v>
      </c>
      <c r="F187" s="235">
        <v>1</v>
      </c>
      <c r="G187" s="219">
        <v>8.3000000000000001E-3</v>
      </c>
      <c r="H187" s="223">
        <f t="shared" si="174"/>
        <v>8.300000000000001E-7</v>
      </c>
      <c r="I187" s="236">
        <f>I186</f>
        <v>0.18</v>
      </c>
      <c r="J187" s="225">
        <f>J183*0.15</f>
        <v>1.7999999999999999E-2</v>
      </c>
      <c r="K187" s="240" t="s">
        <v>191</v>
      </c>
      <c r="L187" s="241">
        <v>19</v>
      </c>
      <c r="M187" s="228" t="str">
        <f t="shared" si="170"/>
        <v>С6</v>
      </c>
      <c r="N187" s="228" t="str">
        <f t="shared" si="171"/>
        <v>Трубопровод СУГ</v>
      </c>
      <c r="O187" s="228" t="str">
        <f t="shared" si="172"/>
        <v>Частичное-взрыв</v>
      </c>
      <c r="P187" s="228" t="s">
        <v>83</v>
      </c>
      <c r="Q187" s="228" t="s">
        <v>83</v>
      </c>
      <c r="R187" s="228" t="s">
        <v>83</v>
      </c>
      <c r="S187" s="228" t="s">
        <v>83</v>
      </c>
      <c r="T187" s="228">
        <v>0</v>
      </c>
      <c r="U187" s="228">
        <v>0</v>
      </c>
      <c r="V187" s="228">
        <v>20.100000000000001</v>
      </c>
      <c r="W187" s="228">
        <v>66.099999999999994</v>
      </c>
      <c r="X187" s="228">
        <v>172.6</v>
      </c>
      <c r="Y187" s="228" t="s">
        <v>83</v>
      </c>
      <c r="Z187" s="228" t="s">
        <v>83</v>
      </c>
      <c r="AA187" s="228" t="s">
        <v>83</v>
      </c>
      <c r="AB187" s="228" t="s">
        <v>83</v>
      </c>
      <c r="AC187" s="228" t="s">
        <v>83</v>
      </c>
      <c r="AD187" s="228" t="s">
        <v>83</v>
      </c>
      <c r="AE187" s="228" t="s">
        <v>83</v>
      </c>
      <c r="AF187" s="228" t="s">
        <v>83</v>
      </c>
      <c r="AG187" s="228" t="s">
        <v>83</v>
      </c>
      <c r="AH187" s="228" t="s">
        <v>83</v>
      </c>
      <c r="AI187" s="228" t="s">
        <v>83</v>
      </c>
      <c r="AJ187" s="228">
        <v>0</v>
      </c>
      <c r="AK187" s="228">
        <v>1</v>
      </c>
      <c r="AL187" s="228">
        <f>0.1*$AL$2</f>
        <v>7.5000000000000011E-2</v>
      </c>
      <c r="AM187" s="228">
        <f>AM182</f>
        <v>2.7E-2</v>
      </c>
      <c r="AN187" s="228">
        <f>AN186</f>
        <v>1</v>
      </c>
      <c r="AQ187" s="231">
        <f>AM187*I187+AL187</f>
        <v>7.9860000000000014E-2</v>
      </c>
      <c r="AR187" s="231">
        <f t="shared" si="175"/>
        <v>7.9860000000000018E-3</v>
      </c>
      <c r="AS187" s="232">
        <f t="shared" si="176"/>
        <v>0.25</v>
      </c>
      <c r="AT187" s="232">
        <f t="shared" si="177"/>
        <v>8.4461500000000009E-2</v>
      </c>
      <c r="AU187" s="231">
        <f>10068.2*J187*POWER(10,-6)*10</f>
        <v>1.8122759999999998E-3</v>
      </c>
      <c r="AV187" s="232">
        <f t="shared" si="173"/>
        <v>0.42411977600000006</v>
      </c>
      <c r="AW187" s="233">
        <f t="shared" si="178"/>
        <v>0</v>
      </c>
      <c r="AX187" s="233">
        <f t="shared" si="179"/>
        <v>8.300000000000001E-7</v>
      </c>
      <c r="AY187" s="233">
        <f t="shared" si="180"/>
        <v>3.5201941408000008E-7</v>
      </c>
    </row>
    <row r="188" spans="1:51" s="228" customFormat="1" x14ac:dyDescent="0.3">
      <c r="A188" s="219" t="s">
        <v>210</v>
      </c>
      <c r="B188" s="219" t="str">
        <f>B182</f>
        <v>Трубопровод СУГ</v>
      </c>
      <c r="C188" s="53" t="s">
        <v>163</v>
      </c>
      <c r="D188" s="221" t="s">
        <v>165</v>
      </c>
      <c r="E188" s="234">
        <f>E186</f>
        <v>1E-4</v>
      </c>
      <c r="F188" s="235">
        <f>F182</f>
        <v>1</v>
      </c>
      <c r="G188" s="219">
        <v>2.64E-2</v>
      </c>
      <c r="H188" s="223">
        <f t="shared" si="174"/>
        <v>2.6400000000000001E-6</v>
      </c>
      <c r="I188" s="236">
        <f>0.15*I182</f>
        <v>0.18</v>
      </c>
      <c r="J188" s="225">
        <f>J184*0.15</f>
        <v>0.108</v>
      </c>
      <c r="K188" s="237"/>
      <c r="L188" s="238"/>
      <c r="M188" s="228" t="str">
        <f t="shared" si="170"/>
        <v>С7</v>
      </c>
      <c r="N188" s="228" t="str">
        <f t="shared" si="171"/>
        <v>Трубопровод СУГ</v>
      </c>
      <c r="O188" s="228" t="str">
        <f t="shared" si="172"/>
        <v>Частичное-пожар-вспышка</v>
      </c>
      <c r="P188" s="228" t="s">
        <v>83</v>
      </c>
      <c r="Q188" s="228" t="s">
        <v>83</v>
      </c>
      <c r="R188" s="228" t="s">
        <v>83</v>
      </c>
      <c r="S188" s="228" t="s">
        <v>83</v>
      </c>
      <c r="T188" s="228" t="s">
        <v>83</v>
      </c>
      <c r="U188" s="228" t="s">
        <v>83</v>
      </c>
      <c r="V188" s="228" t="s">
        <v>83</v>
      </c>
      <c r="W188" s="228" t="s">
        <v>83</v>
      </c>
      <c r="X188" s="228" t="s">
        <v>83</v>
      </c>
      <c r="Y188" s="228" t="s">
        <v>83</v>
      </c>
      <c r="Z188" s="228" t="s">
        <v>83</v>
      </c>
      <c r="AA188" s="228">
        <v>16.079999999999998</v>
      </c>
      <c r="AB188" s="228">
        <v>19.3</v>
      </c>
      <c r="AC188" s="228" t="s">
        <v>83</v>
      </c>
      <c r="AD188" s="228" t="s">
        <v>83</v>
      </c>
      <c r="AE188" s="228" t="s">
        <v>83</v>
      </c>
      <c r="AF188" s="228" t="s">
        <v>83</v>
      </c>
      <c r="AG188" s="228" t="s">
        <v>83</v>
      </c>
      <c r="AH188" s="228" t="s">
        <v>83</v>
      </c>
      <c r="AI188" s="228" t="s">
        <v>83</v>
      </c>
      <c r="AJ188" s="228">
        <v>0</v>
      </c>
      <c r="AK188" s="228">
        <v>1</v>
      </c>
      <c r="AL188" s="228">
        <f>0.1*$AL$2</f>
        <v>7.5000000000000011E-2</v>
      </c>
      <c r="AM188" s="228">
        <f>AM182</f>
        <v>2.7E-2</v>
      </c>
      <c r="AN188" s="228">
        <f>ROUNDUP(AN182/3,0)</f>
        <v>1</v>
      </c>
      <c r="AQ188" s="231">
        <f>AM188*I188+AL188</f>
        <v>7.9860000000000014E-2</v>
      </c>
      <c r="AR188" s="231">
        <f t="shared" si="175"/>
        <v>7.9860000000000018E-3</v>
      </c>
      <c r="AS188" s="232">
        <f t="shared" si="176"/>
        <v>0.25</v>
      </c>
      <c r="AT188" s="232">
        <f t="shared" si="177"/>
        <v>8.4461500000000009E-2</v>
      </c>
      <c r="AU188" s="231">
        <f>10068.2*J188*POWER(10,-6)*10</f>
        <v>1.0873656000000001E-2</v>
      </c>
      <c r="AV188" s="232">
        <f t="shared" si="173"/>
        <v>0.43318115599999996</v>
      </c>
      <c r="AW188" s="233">
        <f t="shared" si="178"/>
        <v>0</v>
      </c>
      <c r="AX188" s="233">
        <f t="shared" si="179"/>
        <v>2.6400000000000001E-6</v>
      </c>
      <c r="AY188" s="233">
        <f t="shared" si="180"/>
        <v>1.1435982518399999E-6</v>
      </c>
    </row>
    <row r="189" spans="1:51" s="228" customFormat="1" ht="15" thickBot="1" x14ac:dyDescent="0.35">
      <c r="A189" s="219" t="s">
        <v>211</v>
      </c>
      <c r="B189" s="219" t="str">
        <f>B182</f>
        <v>Трубопровод СУГ</v>
      </c>
      <c r="C189" s="53" t="s">
        <v>164</v>
      </c>
      <c r="D189" s="221" t="s">
        <v>61</v>
      </c>
      <c r="E189" s="234">
        <f>E186</f>
        <v>1E-4</v>
      </c>
      <c r="F189" s="235">
        <f>F182</f>
        <v>1</v>
      </c>
      <c r="G189" s="219">
        <v>0.93030000000000002</v>
      </c>
      <c r="H189" s="223">
        <f t="shared" si="174"/>
        <v>9.3030000000000009E-5</v>
      </c>
      <c r="I189" s="236">
        <f>0.15*I182</f>
        <v>0.18</v>
      </c>
      <c r="J189" s="239">
        <v>0</v>
      </c>
      <c r="K189" s="242"/>
      <c r="L189" s="243"/>
      <c r="M189" s="228" t="str">
        <f t="shared" si="170"/>
        <v>С8</v>
      </c>
      <c r="N189" s="228" t="str">
        <f t="shared" si="171"/>
        <v>Трубопровод СУГ</v>
      </c>
      <c r="O189" s="228" t="str">
        <f t="shared" si="172"/>
        <v>Частичное-ликвидация</v>
      </c>
      <c r="P189" s="228" t="s">
        <v>83</v>
      </c>
      <c r="Q189" s="228" t="s">
        <v>83</v>
      </c>
      <c r="R189" s="228" t="s">
        <v>83</v>
      </c>
      <c r="S189" s="228" t="s">
        <v>83</v>
      </c>
      <c r="T189" s="228" t="s">
        <v>83</v>
      </c>
      <c r="U189" s="228" t="s">
        <v>83</v>
      </c>
      <c r="V189" s="228" t="s">
        <v>83</v>
      </c>
      <c r="W189" s="228" t="s">
        <v>83</v>
      </c>
      <c r="X189" s="228" t="s">
        <v>83</v>
      </c>
      <c r="Y189" s="228" t="s">
        <v>83</v>
      </c>
      <c r="Z189" s="228" t="s">
        <v>83</v>
      </c>
      <c r="AA189" s="228" t="s">
        <v>83</v>
      </c>
      <c r="AB189" s="228" t="s">
        <v>83</v>
      </c>
      <c r="AC189" s="228" t="s">
        <v>83</v>
      </c>
      <c r="AD189" s="228" t="s">
        <v>83</v>
      </c>
      <c r="AE189" s="228" t="s">
        <v>83</v>
      </c>
      <c r="AF189" s="228" t="s">
        <v>83</v>
      </c>
      <c r="AG189" s="228" t="s">
        <v>83</v>
      </c>
      <c r="AH189" s="228" t="s">
        <v>83</v>
      </c>
      <c r="AI189" s="228" t="s">
        <v>83</v>
      </c>
      <c r="AJ189" s="228">
        <v>0</v>
      </c>
      <c r="AK189" s="228">
        <v>0</v>
      </c>
      <c r="AL189" s="228">
        <f>0.1*$AL$2</f>
        <v>7.5000000000000011E-2</v>
      </c>
      <c r="AM189" s="228">
        <f>AM182</f>
        <v>2.7E-2</v>
      </c>
      <c r="AN189" s="228">
        <f>ROUNDUP(AN182/3,0)</f>
        <v>1</v>
      </c>
      <c r="AQ189" s="231">
        <f>AM189*I189*0.1+AL189</f>
        <v>7.5486000000000011E-2</v>
      </c>
      <c r="AR189" s="231">
        <f t="shared" si="175"/>
        <v>7.5486000000000017E-3</v>
      </c>
      <c r="AS189" s="232">
        <f t="shared" si="176"/>
        <v>0</v>
      </c>
      <c r="AT189" s="232">
        <f t="shared" si="177"/>
        <v>2.0758650000000003E-2</v>
      </c>
      <c r="AU189" s="231">
        <f>1333*J188*POWER(10,-6)</f>
        <v>1.4396399999999998E-4</v>
      </c>
      <c r="AV189" s="232">
        <f t="shared" si="173"/>
        <v>0.10393721400000001</v>
      </c>
      <c r="AW189" s="233">
        <f t="shared" si="178"/>
        <v>0</v>
      </c>
      <c r="AX189" s="233">
        <f t="shared" si="179"/>
        <v>0</v>
      </c>
      <c r="AY189" s="233">
        <f t="shared" si="180"/>
        <v>9.6692790184200019E-6</v>
      </c>
    </row>
    <row r="190" spans="1:51" s="228" customFormat="1" x14ac:dyDescent="0.3">
      <c r="A190" s="229"/>
      <c r="B190" s="229"/>
      <c r="D190" s="275"/>
      <c r="E190" s="276"/>
      <c r="F190" s="277"/>
      <c r="G190" s="229"/>
      <c r="H190" s="233"/>
      <c r="I190" s="232"/>
      <c r="J190" s="229"/>
      <c r="K190" s="229"/>
      <c r="L190" s="229"/>
      <c r="AQ190" s="231"/>
      <c r="AR190" s="231"/>
      <c r="AS190" s="232"/>
      <c r="AT190" s="232"/>
      <c r="AU190" s="231"/>
      <c r="AV190" s="232"/>
      <c r="AW190" s="233"/>
      <c r="AX190" s="233"/>
      <c r="AY190" s="233"/>
    </row>
    <row r="191" spans="1:51" ht="15" thickBot="1" x14ac:dyDescent="0.35"/>
    <row r="192" spans="1:51" s="228" customFormat="1" ht="18" customHeight="1" x14ac:dyDescent="0.3">
      <c r="A192" s="219" t="s">
        <v>18</v>
      </c>
      <c r="B192" s="220" t="s">
        <v>293</v>
      </c>
      <c r="C192" s="53" t="s">
        <v>182</v>
      </c>
      <c r="D192" s="221" t="s">
        <v>297</v>
      </c>
      <c r="E192" s="222">
        <v>1.0000000000000001E-5</v>
      </c>
      <c r="F192" s="220">
        <v>1</v>
      </c>
      <c r="G192" s="219">
        <v>0.2</v>
      </c>
      <c r="H192" s="223">
        <f>E192*F192*G192</f>
        <v>2.0000000000000003E-6</v>
      </c>
      <c r="I192" s="224">
        <v>1.2</v>
      </c>
      <c r="J192" s="225">
        <f>I192</f>
        <v>1.2</v>
      </c>
      <c r="K192" s="226" t="s">
        <v>175</v>
      </c>
      <c r="L192" s="227">
        <v>0</v>
      </c>
      <c r="M192" s="228" t="str">
        <f t="shared" ref="M192:M199" si="181">A192</f>
        <v>С1</v>
      </c>
      <c r="N192" s="228" t="str">
        <f t="shared" ref="N192:N199" si="182">B192</f>
        <v>Трубопровод СУГ+токси</v>
      </c>
      <c r="O192" s="228" t="str">
        <f t="shared" ref="O192:O199" si="183">D192</f>
        <v>Полное-факельное горение</v>
      </c>
      <c r="P192" s="228" t="s">
        <v>83</v>
      </c>
      <c r="Q192" s="228" t="s">
        <v>83</v>
      </c>
      <c r="R192" s="228" t="s">
        <v>83</v>
      </c>
      <c r="S192" s="228" t="s">
        <v>83</v>
      </c>
      <c r="T192" s="228" t="s">
        <v>83</v>
      </c>
      <c r="U192" s="228" t="s">
        <v>83</v>
      </c>
      <c r="V192" s="228" t="s">
        <v>83</v>
      </c>
      <c r="W192" s="228" t="s">
        <v>83</v>
      </c>
      <c r="X192" s="228" t="s">
        <v>83</v>
      </c>
      <c r="Y192" s="228" t="s">
        <v>83</v>
      </c>
      <c r="Z192" s="228" t="s">
        <v>83</v>
      </c>
      <c r="AA192" s="228" t="s">
        <v>83</v>
      </c>
      <c r="AB192" s="228" t="s">
        <v>83</v>
      </c>
      <c r="AC192" s="228" t="s">
        <v>83</v>
      </c>
      <c r="AD192" s="228" t="s">
        <v>83</v>
      </c>
      <c r="AE192" s="228" t="s">
        <v>83</v>
      </c>
      <c r="AF192" s="228" t="s">
        <v>83</v>
      </c>
      <c r="AG192" s="228" t="s">
        <v>83</v>
      </c>
      <c r="AH192" s="228" t="s">
        <v>83</v>
      </c>
      <c r="AI192" s="228" t="s">
        <v>83</v>
      </c>
      <c r="AJ192" s="229">
        <v>1</v>
      </c>
      <c r="AK192" s="229">
        <v>2</v>
      </c>
      <c r="AL192" s="230">
        <v>0.75</v>
      </c>
      <c r="AM192" s="230">
        <v>2.7E-2</v>
      </c>
      <c r="AN192" s="230">
        <v>3</v>
      </c>
      <c r="AQ192" s="231">
        <f>AM192*I192+AL192</f>
        <v>0.78239999999999998</v>
      </c>
      <c r="AR192" s="231">
        <f>0.1*AQ192</f>
        <v>7.8240000000000004E-2</v>
      </c>
      <c r="AS192" s="232">
        <f>AJ192*3+0.25*AK192</f>
        <v>3.5</v>
      </c>
      <c r="AT192" s="232">
        <f>SUM(AQ192:AS192)/4</f>
        <v>1.09016</v>
      </c>
      <c r="AU192" s="231">
        <f>10068.2*J192*POWER(10,-6)</f>
        <v>1.208184E-2</v>
      </c>
      <c r="AV192" s="232">
        <f t="shared" ref="AV192:AV199" si="184">AU192+AT192+AS192+AR192+AQ192</f>
        <v>5.4628818399999997</v>
      </c>
      <c r="AW192" s="233">
        <f>AJ192*H192</f>
        <v>2.0000000000000003E-6</v>
      </c>
      <c r="AX192" s="233">
        <f>H192*AK192</f>
        <v>4.0000000000000007E-6</v>
      </c>
      <c r="AY192" s="233">
        <f>H192*AV192</f>
        <v>1.0925763680000002E-5</v>
      </c>
    </row>
    <row r="193" spans="1:51" s="228" customFormat="1" x14ac:dyDescent="0.3">
      <c r="A193" s="219" t="s">
        <v>19</v>
      </c>
      <c r="B193" s="219" t="str">
        <f>B192</f>
        <v>Трубопровод СУГ+токси</v>
      </c>
      <c r="C193" s="53" t="s">
        <v>160</v>
      </c>
      <c r="D193" s="221" t="s">
        <v>62</v>
      </c>
      <c r="E193" s="234">
        <f>E192</f>
        <v>1.0000000000000001E-5</v>
      </c>
      <c r="F193" s="235">
        <f>F192</f>
        <v>1</v>
      </c>
      <c r="G193" s="219">
        <v>0.1152</v>
      </c>
      <c r="H193" s="223">
        <f t="shared" ref="H193:H199" si="185">E193*F193*G193</f>
        <v>1.1520000000000002E-6</v>
      </c>
      <c r="I193" s="236">
        <f>I192</f>
        <v>1.2</v>
      </c>
      <c r="J193" s="281">
        <f>0.1*I192</f>
        <v>0.12</v>
      </c>
      <c r="K193" s="237" t="s">
        <v>176</v>
      </c>
      <c r="L193" s="238">
        <v>0</v>
      </c>
      <c r="M193" s="228" t="str">
        <f t="shared" si="181"/>
        <v>С2</v>
      </c>
      <c r="N193" s="228" t="str">
        <f t="shared" si="182"/>
        <v>Трубопровод СУГ+токси</v>
      </c>
      <c r="O193" s="228" t="str">
        <f t="shared" si="183"/>
        <v>Полное-взрыв</v>
      </c>
      <c r="P193" s="228" t="s">
        <v>83</v>
      </c>
      <c r="Q193" s="228" t="s">
        <v>83</v>
      </c>
      <c r="R193" s="228" t="s">
        <v>83</v>
      </c>
      <c r="S193" s="228" t="s">
        <v>83</v>
      </c>
      <c r="T193" s="228" t="s">
        <v>83</v>
      </c>
      <c r="U193" s="228" t="s">
        <v>83</v>
      </c>
      <c r="V193" s="228" t="s">
        <v>83</v>
      </c>
      <c r="W193" s="228" t="s">
        <v>83</v>
      </c>
      <c r="X193" s="228" t="s">
        <v>83</v>
      </c>
      <c r="Y193" s="228" t="s">
        <v>83</v>
      </c>
      <c r="Z193" s="228" t="s">
        <v>83</v>
      </c>
      <c r="AA193" s="228" t="s">
        <v>83</v>
      </c>
      <c r="AB193" s="228" t="s">
        <v>83</v>
      </c>
      <c r="AC193" s="228" t="s">
        <v>83</v>
      </c>
      <c r="AD193" s="228" t="s">
        <v>83</v>
      </c>
      <c r="AE193" s="228" t="s">
        <v>83</v>
      </c>
      <c r="AF193" s="228" t="s">
        <v>83</v>
      </c>
      <c r="AG193" s="228" t="s">
        <v>83</v>
      </c>
      <c r="AH193" s="228" t="s">
        <v>83</v>
      </c>
      <c r="AI193" s="228" t="s">
        <v>83</v>
      </c>
      <c r="AJ193" s="229">
        <v>2</v>
      </c>
      <c r="AK193" s="229">
        <v>2</v>
      </c>
      <c r="AL193" s="228">
        <f>AL192</f>
        <v>0.75</v>
      </c>
      <c r="AM193" s="228">
        <f>AM192</f>
        <v>2.7E-2</v>
      </c>
      <c r="AN193" s="228">
        <f>AN192</f>
        <v>3</v>
      </c>
      <c r="AQ193" s="231">
        <f>AM193*I193+AL193</f>
        <v>0.78239999999999998</v>
      </c>
      <c r="AR193" s="231">
        <f t="shared" ref="AR193:AR199" si="186">0.1*AQ193</f>
        <v>7.8240000000000004E-2</v>
      </c>
      <c r="AS193" s="232">
        <f t="shared" ref="AS193:AS199" si="187">AJ193*3+0.25*AK193</f>
        <v>6.5</v>
      </c>
      <c r="AT193" s="232">
        <f t="shared" ref="AT193:AT199" si="188">SUM(AQ193:AS193)/4</f>
        <v>1.84016</v>
      </c>
      <c r="AU193" s="231">
        <f>10068.2*J193*POWER(10,-6)*10</f>
        <v>1.208184E-2</v>
      </c>
      <c r="AV193" s="232">
        <f t="shared" si="184"/>
        <v>9.2128818399999979</v>
      </c>
      <c r="AW193" s="233">
        <f t="shared" ref="AW193:AW199" si="189">AJ193*H193</f>
        <v>2.3040000000000003E-6</v>
      </c>
      <c r="AX193" s="233">
        <f t="shared" ref="AX193:AX199" si="190">H193*AK193</f>
        <v>2.3040000000000003E-6</v>
      </c>
      <c r="AY193" s="233">
        <f t="shared" ref="AY193:AY199" si="191">H193*AV193</f>
        <v>1.061323987968E-5</v>
      </c>
    </row>
    <row r="194" spans="1:51" s="228" customFormat="1" x14ac:dyDescent="0.3">
      <c r="A194" s="219" t="s">
        <v>20</v>
      </c>
      <c r="B194" s="219" t="str">
        <f>B192</f>
        <v>Трубопровод СУГ+токси</v>
      </c>
      <c r="C194" s="53" t="s">
        <v>296</v>
      </c>
      <c r="D194" s="221" t="s">
        <v>294</v>
      </c>
      <c r="E194" s="234">
        <f>E192</f>
        <v>1.0000000000000001E-5</v>
      </c>
      <c r="F194" s="235">
        <f>F192</f>
        <v>1</v>
      </c>
      <c r="G194" s="219">
        <v>7.6799999999999993E-2</v>
      </c>
      <c r="H194" s="223">
        <f t="shared" si="185"/>
        <v>7.6799999999999999E-7</v>
      </c>
      <c r="I194" s="236">
        <f>I192</f>
        <v>1.2</v>
      </c>
      <c r="J194" s="225">
        <f>0.6*I192</f>
        <v>0.72</v>
      </c>
      <c r="K194" s="237" t="s">
        <v>177</v>
      </c>
      <c r="L194" s="238">
        <v>15</v>
      </c>
      <c r="M194" s="228" t="str">
        <f t="shared" si="181"/>
        <v>С3</v>
      </c>
      <c r="N194" s="228" t="str">
        <f t="shared" si="182"/>
        <v>Трубопровод СУГ+токси</v>
      </c>
      <c r="O194" s="228" t="str">
        <f t="shared" si="183"/>
        <v>Полное-огненный шар</v>
      </c>
      <c r="P194" s="228" t="s">
        <v>83</v>
      </c>
      <c r="Q194" s="228" t="s">
        <v>83</v>
      </c>
      <c r="R194" s="228" t="s">
        <v>83</v>
      </c>
      <c r="S194" s="228" t="s">
        <v>83</v>
      </c>
      <c r="T194" s="228" t="s">
        <v>83</v>
      </c>
      <c r="U194" s="228" t="s">
        <v>83</v>
      </c>
      <c r="V194" s="228" t="s">
        <v>83</v>
      </c>
      <c r="W194" s="228" t="s">
        <v>83</v>
      </c>
      <c r="X194" s="228" t="s">
        <v>83</v>
      </c>
      <c r="Y194" s="228" t="s">
        <v>83</v>
      </c>
      <c r="Z194" s="228" t="s">
        <v>83</v>
      </c>
      <c r="AA194" s="228" t="s">
        <v>83</v>
      </c>
      <c r="AB194" s="228" t="s">
        <v>83</v>
      </c>
      <c r="AC194" s="228" t="s">
        <v>83</v>
      </c>
      <c r="AD194" s="228" t="s">
        <v>83</v>
      </c>
      <c r="AE194" s="228" t="s">
        <v>83</v>
      </c>
      <c r="AF194" s="228" t="s">
        <v>83</v>
      </c>
      <c r="AG194" s="228" t="s">
        <v>83</v>
      </c>
      <c r="AH194" s="228" t="s">
        <v>83</v>
      </c>
      <c r="AI194" s="228" t="s">
        <v>83</v>
      </c>
      <c r="AJ194" s="228">
        <v>0</v>
      </c>
      <c r="AK194" s="228">
        <v>0</v>
      </c>
      <c r="AL194" s="228">
        <f>AL192</f>
        <v>0.75</v>
      </c>
      <c r="AM194" s="228">
        <f>AM192</f>
        <v>2.7E-2</v>
      </c>
      <c r="AN194" s="228">
        <f>AN192</f>
        <v>3</v>
      </c>
      <c r="AQ194" s="231">
        <f>AM194*I194*0.1+AL194</f>
        <v>0.75324000000000002</v>
      </c>
      <c r="AR194" s="231">
        <f t="shared" si="186"/>
        <v>7.5324000000000002E-2</v>
      </c>
      <c r="AS194" s="232">
        <f t="shared" si="187"/>
        <v>0</v>
      </c>
      <c r="AT194" s="232">
        <f t="shared" si="188"/>
        <v>0.20714100000000002</v>
      </c>
      <c r="AU194" s="231">
        <f>1333*J192*POWER(10,-6)</f>
        <v>1.5995999999999999E-3</v>
      </c>
      <c r="AV194" s="232">
        <f t="shared" si="184"/>
        <v>1.0373046000000001</v>
      </c>
      <c r="AW194" s="233">
        <f t="shared" si="189"/>
        <v>0</v>
      </c>
      <c r="AX194" s="233">
        <f t="shared" si="190"/>
        <v>0</v>
      </c>
      <c r="AY194" s="233">
        <f t="shared" si="191"/>
        <v>7.9664993280000006E-7</v>
      </c>
    </row>
    <row r="195" spans="1:51" s="228" customFormat="1" x14ac:dyDescent="0.3">
      <c r="A195" s="219" t="s">
        <v>21</v>
      </c>
      <c r="B195" s="219" t="str">
        <f>B192</f>
        <v>Трубопровод СУГ+токси</v>
      </c>
      <c r="C195" s="53" t="s">
        <v>161</v>
      </c>
      <c r="D195" s="221" t="s">
        <v>60</v>
      </c>
      <c r="E195" s="234">
        <f>E192</f>
        <v>1.0000000000000001E-5</v>
      </c>
      <c r="F195" s="235">
        <f>F192</f>
        <v>1</v>
      </c>
      <c r="G195" s="219">
        <v>0.60799999999999998</v>
      </c>
      <c r="H195" s="223">
        <f t="shared" si="185"/>
        <v>6.0800000000000002E-6</v>
      </c>
      <c r="I195" s="236">
        <f>I192</f>
        <v>1.2</v>
      </c>
      <c r="J195" s="239">
        <v>0</v>
      </c>
      <c r="K195" s="237" t="s">
        <v>179</v>
      </c>
      <c r="L195" s="238">
        <v>45390</v>
      </c>
      <c r="M195" s="228" t="str">
        <f t="shared" si="181"/>
        <v>С4</v>
      </c>
      <c r="N195" s="228" t="str">
        <f t="shared" si="182"/>
        <v>Трубопровод СУГ+токси</v>
      </c>
      <c r="O195" s="228" t="str">
        <f t="shared" si="183"/>
        <v>Полное-ликвидация</v>
      </c>
      <c r="P195" s="228" t="s">
        <v>83</v>
      </c>
      <c r="Q195" s="228" t="s">
        <v>83</v>
      </c>
      <c r="R195" s="228" t="s">
        <v>83</v>
      </c>
      <c r="S195" s="228" t="s">
        <v>83</v>
      </c>
      <c r="T195" s="228" t="s">
        <v>83</v>
      </c>
      <c r="U195" s="228" t="s">
        <v>83</v>
      </c>
      <c r="V195" s="228" t="s">
        <v>83</v>
      </c>
      <c r="W195" s="228" t="s">
        <v>83</v>
      </c>
      <c r="X195" s="228" t="s">
        <v>83</v>
      </c>
      <c r="Y195" s="228" t="s">
        <v>83</v>
      </c>
      <c r="Z195" s="228" t="s">
        <v>83</v>
      </c>
      <c r="AA195" s="228" t="s">
        <v>83</v>
      </c>
      <c r="AB195" s="228" t="s">
        <v>83</v>
      </c>
      <c r="AC195" s="228" t="s">
        <v>83</v>
      </c>
      <c r="AD195" s="228" t="s">
        <v>83</v>
      </c>
      <c r="AE195" s="228" t="s">
        <v>83</v>
      </c>
      <c r="AF195" s="228" t="s">
        <v>83</v>
      </c>
      <c r="AG195" s="228" t="s">
        <v>83</v>
      </c>
      <c r="AH195" s="228" t="s">
        <v>83</v>
      </c>
      <c r="AI195" s="228" t="s">
        <v>83</v>
      </c>
      <c r="AJ195" s="228">
        <v>1</v>
      </c>
      <c r="AK195" s="228">
        <v>1</v>
      </c>
      <c r="AL195" s="228">
        <f>AL192</f>
        <v>0.75</v>
      </c>
      <c r="AM195" s="228">
        <f>AM192</f>
        <v>2.7E-2</v>
      </c>
      <c r="AN195" s="228">
        <f>AN192</f>
        <v>3</v>
      </c>
      <c r="AQ195" s="231">
        <f>AM195*I195*0.1+AL195</f>
        <v>0.75324000000000002</v>
      </c>
      <c r="AR195" s="231">
        <f t="shared" si="186"/>
        <v>7.5324000000000002E-2</v>
      </c>
      <c r="AS195" s="232">
        <f t="shared" si="187"/>
        <v>3.25</v>
      </c>
      <c r="AT195" s="232">
        <f t="shared" si="188"/>
        <v>1.019641</v>
      </c>
      <c r="AU195" s="231">
        <f>1333*J193*POWER(10,-6)</f>
        <v>1.5996000000000001E-4</v>
      </c>
      <c r="AV195" s="232">
        <f t="shared" si="184"/>
        <v>5.0983649599999996</v>
      </c>
      <c r="AW195" s="233">
        <f t="shared" si="189"/>
        <v>6.0800000000000002E-6</v>
      </c>
      <c r="AX195" s="233">
        <f t="shared" si="190"/>
        <v>6.0800000000000002E-6</v>
      </c>
      <c r="AY195" s="233">
        <f t="shared" si="191"/>
        <v>3.0998058956799997E-5</v>
      </c>
    </row>
    <row r="196" spans="1:51" s="228" customFormat="1" x14ac:dyDescent="0.3">
      <c r="A196" s="219" t="s">
        <v>22</v>
      </c>
      <c r="B196" s="219" t="str">
        <f>B192</f>
        <v>Трубопровод СУГ+токси</v>
      </c>
      <c r="C196" s="53" t="s">
        <v>186</v>
      </c>
      <c r="D196" s="221" t="s">
        <v>187</v>
      </c>
      <c r="E196" s="222">
        <v>1E-4</v>
      </c>
      <c r="F196" s="235">
        <f>F192</f>
        <v>1</v>
      </c>
      <c r="G196" s="219">
        <v>3.5000000000000003E-2</v>
      </c>
      <c r="H196" s="223">
        <f t="shared" si="185"/>
        <v>3.5000000000000004E-6</v>
      </c>
      <c r="I196" s="236">
        <f>0.15*I192</f>
        <v>0.18</v>
      </c>
      <c r="J196" s="225">
        <f>I196</f>
        <v>0.18</v>
      </c>
      <c r="K196" s="237" t="s">
        <v>180</v>
      </c>
      <c r="L196" s="238">
        <v>3</v>
      </c>
      <c r="M196" s="228" t="str">
        <f t="shared" si="181"/>
        <v>С5</v>
      </c>
      <c r="N196" s="228" t="str">
        <f t="shared" si="182"/>
        <v>Трубопровод СУГ+токси</v>
      </c>
      <c r="O196" s="228" t="str">
        <f t="shared" si="183"/>
        <v>Частичное-факел</v>
      </c>
      <c r="P196" s="228" t="s">
        <v>83</v>
      </c>
      <c r="Q196" s="228" t="s">
        <v>83</v>
      </c>
      <c r="R196" s="228" t="s">
        <v>83</v>
      </c>
      <c r="S196" s="228" t="s">
        <v>83</v>
      </c>
      <c r="T196" s="228" t="s">
        <v>83</v>
      </c>
      <c r="U196" s="228" t="s">
        <v>83</v>
      </c>
      <c r="V196" s="228" t="s">
        <v>83</v>
      </c>
      <c r="W196" s="228" t="s">
        <v>83</v>
      </c>
      <c r="X196" s="228" t="s">
        <v>83</v>
      </c>
      <c r="Y196" s="228" t="s">
        <v>83</v>
      </c>
      <c r="Z196" s="228" t="s">
        <v>83</v>
      </c>
      <c r="AA196" s="228" t="s">
        <v>83</v>
      </c>
      <c r="AB196" s="228" t="s">
        <v>83</v>
      </c>
      <c r="AC196" s="228" t="s">
        <v>83</v>
      </c>
      <c r="AD196" s="228" t="s">
        <v>83</v>
      </c>
      <c r="AE196" s="228" t="s">
        <v>83</v>
      </c>
      <c r="AF196" s="228" t="s">
        <v>83</v>
      </c>
      <c r="AG196" s="228" t="s">
        <v>83</v>
      </c>
      <c r="AH196" s="228" t="s">
        <v>83</v>
      </c>
      <c r="AI196" s="228" t="s">
        <v>83</v>
      </c>
      <c r="AJ196" s="228">
        <v>0</v>
      </c>
      <c r="AK196" s="228">
        <v>2</v>
      </c>
      <c r="AL196" s="228">
        <f>0.1*$AL$2</f>
        <v>7.5000000000000011E-2</v>
      </c>
      <c r="AM196" s="228">
        <f>AM192</f>
        <v>2.7E-2</v>
      </c>
      <c r="AN196" s="228">
        <f>ROUNDUP(AN192/3,0)</f>
        <v>1</v>
      </c>
      <c r="AQ196" s="231">
        <f>AM196*I196+AL196</f>
        <v>7.9860000000000014E-2</v>
      </c>
      <c r="AR196" s="231">
        <f t="shared" si="186"/>
        <v>7.9860000000000018E-3</v>
      </c>
      <c r="AS196" s="232">
        <f t="shared" si="187"/>
        <v>0.5</v>
      </c>
      <c r="AT196" s="232">
        <f t="shared" si="188"/>
        <v>0.14696149999999999</v>
      </c>
      <c r="AU196" s="231">
        <f>10068.2*J196*POWER(10,-6)</f>
        <v>1.812276E-3</v>
      </c>
      <c r="AV196" s="232">
        <f t="shared" si="184"/>
        <v>0.73661977600000006</v>
      </c>
      <c r="AW196" s="233">
        <f t="shared" si="189"/>
        <v>0</v>
      </c>
      <c r="AX196" s="233">
        <f t="shared" si="190"/>
        <v>7.0000000000000007E-6</v>
      </c>
      <c r="AY196" s="233">
        <f t="shared" si="191"/>
        <v>2.5781692160000003E-6</v>
      </c>
    </row>
    <row r="197" spans="1:51" s="228" customFormat="1" x14ac:dyDescent="0.3">
      <c r="A197" s="219" t="s">
        <v>23</v>
      </c>
      <c r="B197" s="219" t="str">
        <f>B192</f>
        <v>Трубопровод СУГ+токси</v>
      </c>
      <c r="C197" s="53" t="s">
        <v>188</v>
      </c>
      <c r="D197" s="221" t="s">
        <v>189</v>
      </c>
      <c r="E197" s="234">
        <f>E196</f>
        <v>1E-4</v>
      </c>
      <c r="F197" s="235">
        <v>1</v>
      </c>
      <c r="G197" s="219">
        <v>8.3000000000000001E-3</v>
      </c>
      <c r="H197" s="223">
        <f t="shared" si="185"/>
        <v>8.300000000000001E-7</v>
      </c>
      <c r="I197" s="236">
        <f>I196</f>
        <v>0.18</v>
      </c>
      <c r="J197" s="225">
        <f>J193*0.15</f>
        <v>1.7999999999999999E-2</v>
      </c>
      <c r="K197" s="240" t="s">
        <v>191</v>
      </c>
      <c r="L197" s="241">
        <v>20</v>
      </c>
      <c r="M197" s="228" t="str">
        <f t="shared" si="181"/>
        <v>С6</v>
      </c>
      <c r="N197" s="228" t="str">
        <f t="shared" si="182"/>
        <v>Трубопровод СУГ+токси</v>
      </c>
      <c r="O197" s="228" t="str">
        <f t="shared" si="183"/>
        <v>Частичное-взрыв</v>
      </c>
      <c r="P197" s="228" t="s">
        <v>83</v>
      </c>
      <c r="Q197" s="228" t="s">
        <v>83</v>
      </c>
      <c r="R197" s="228" t="s">
        <v>83</v>
      </c>
      <c r="S197" s="228" t="s">
        <v>83</v>
      </c>
      <c r="T197" s="228" t="s">
        <v>83</v>
      </c>
      <c r="U197" s="228" t="s">
        <v>83</v>
      </c>
      <c r="V197" s="228" t="s">
        <v>83</v>
      </c>
      <c r="W197" s="228" t="s">
        <v>83</v>
      </c>
      <c r="X197" s="228" t="s">
        <v>83</v>
      </c>
      <c r="Y197" s="228" t="s">
        <v>83</v>
      </c>
      <c r="Z197" s="228" t="s">
        <v>83</v>
      </c>
      <c r="AA197" s="228" t="s">
        <v>83</v>
      </c>
      <c r="AB197" s="228" t="s">
        <v>83</v>
      </c>
      <c r="AC197" s="228" t="s">
        <v>83</v>
      </c>
      <c r="AD197" s="228" t="s">
        <v>83</v>
      </c>
      <c r="AE197" s="228" t="s">
        <v>83</v>
      </c>
      <c r="AF197" s="228" t="s">
        <v>83</v>
      </c>
      <c r="AG197" s="228" t="s">
        <v>83</v>
      </c>
      <c r="AH197" s="228" t="s">
        <v>83</v>
      </c>
      <c r="AI197" s="228" t="s">
        <v>83</v>
      </c>
      <c r="AJ197" s="228">
        <v>0</v>
      </c>
      <c r="AK197" s="228">
        <v>2</v>
      </c>
      <c r="AL197" s="228">
        <f>0.1*$AL$2</f>
        <v>7.5000000000000011E-2</v>
      </c>
      <c r="AM197" s="228">
        <f>AM192</f>
        <v>2.7E-2</v>
      </c>
      <c r="AN197" s="228">
        <f>AN196</f>
        <v>1</v>
      </c>
      <c r="AQ197" s="231">
        <f>AM197*I197+AL197</f>
        <v>7.9860000000000014E-2</v>
      </c>
      <c r="AR197" s="231">
        <f t="shared" si="186"/>
        <v>7.9860000000000018E-3</v>
      </c>
      <c r="AS197" s="232">
        <f t="shared" si="187"/>
        <v>0.5</v>
      </c>
      <c r="AT197" s="232">
        <f t="shared" si="188"/>
        <v>0.14696149999999999</v>
      </c>
      <c r="AU197" s="231">
        <f>10068.2*J197*POWER(10,-6)*10</f>
        <v>1.8122759999999998E-3</v>
      </c>
      <c r="AV197" s="232">
        <f t="shared" si="184"/>
        <v>0.73661977600000006</v>
      </c>
      <c r="AW197" s="233">
        <f t="shared" si="189"/>
        <v>0</v>
      </c>
      <c r="AX197" s="233">
        <f t="shared" si="190"/>
        <v>1.6600000000000002E-6</v>
      </c>
      <c r="AY197" s="233">
        <f t="shared" si="191"/>
        <v>6.1139441408000009E-7</v>
      </c>
    </row>
    <row r="198" spans="1:51" s="228" customFormat="1" x14ac:dyDescent="0.3">
      <c r="A198" s="219" t="s">
        <v>210</v>
      </c>
      <c r="B198" s="219" t="str">
        <f>B192</f>
        <v>Трубопровод СУГ+токси</v>
      </c>
      <c r="C198" s="53" t="s">
        <v>163</v>
      </c>
      <c r="D198" s="221" t="s">
        <v>165</v>
      </c>
      <c r="E198" s="234">
        <f>E196</f>
        <v>1E-4</v>
      </c>
      <c r="F198" s="235">
        <f>F192</f>
        <v>1</v>
      </c>
      <c r="G198" s="219">
        <v>2.64E-2</v>
      </c>
      <c r="H198" s="223">
        <f t="shared" si="185"/>
        <v>2.6400000000000001E-6</v>
      </c>
      <c r="I198" s="236">
        <f>0.15*I192</f>
        <v>0.18</v>
      </c>
      <c r="J198" s="225">
        <f>J194*0.15</f>
        <v>0.108</v>
      </c>
      <c r="K198" s="237"/>
      <c r="L198" s="238"/>
      <c r="M198" s="228" t="str">
        <f t="shared" si="181"/>
        <v>С7</v>
      </c>
      <c r="N198" s="228" t="str">
        <f t="shared" si="182"/>
        <v>Трубопровод СУГ+токси</v>
      </c>
      <c r="O198" s="228" t="str">
        <f t="shared" si="183"/>
        <v>Частичное-пожар-вспышка</v>
      </c>
      <c r="P198" s="228" t="s">
        <v>83</v>
      </c>
      <c r="Q198" s="228" t="s">
        <v>83</v>
      </c>
      <c r="R198" s="228" t="s">
        <v>83</v>
      </c>
      <c r="S198" s="228" t="s">
        <v>83</v>
      </c>
      <c r="T198" s="228" t="s">
        <v>83</v>
      </c>
      <c r="U198" s="228" t="s">
        <v>83</v>
      </c>
      <c r="V198" s="228" t="s">
        <v>83</v>
      </c>
      <c r="W198" s="228" t="s">
        <v>83</v>
      </c>
      <c r="X198" s="228" t="s">
        <v>83</v>
      </c>
      <c r="Y198" s="228" t="s">
        <v>83</v>
      </c>
      <c r="Z198" s="228" t="s">
        <v>83</v>
      </c>
      <c r="AA198" s="228" t="s">
        <v>83</v>
      </c>
      <c r="AB198" s="228" t="s">
        <v>83</v>
      </c>
      <c r="AC198" s="228" t="s">
        <v>83</v>
      </c>
      <c r="AD198" s="228" t="s">
        <v>83</v>
      </c>
      <c r="AE198" s="228" t="s">
        <v>83</v>
      </c>
      <c r="AF198" s="228" t="s">
        <v>83</v>
      </c>
      <c r="AG198" s="228" t="s">
        <v>83</v>
      </c>
      <c r="AH198" s="228" t="s">
        <v>83</v>
      </c>
      <c r="AI198" s="228" t="s">
        <v>83</v>
      </c>
      <c r="AJ198" s="228">
        <v>0</v>
      </c>
      <c r="AK198" s="228">
        <v>1</v>
      </c>
      <c r="AL198" s="228">
        <f>0.1*$AL$2</f>
        <v>7.5000000000000011E-2</v>
      </c>
      <c r="AM198" s="228">
        <f>AM192</f>
        <v>2.7E-2</v>
      </c>
      <c r="AN198" s="228">
        <f>ROUNDUP(AN192/3,0)</f>
        <v>1</v>
      </c>
      <c r="AQ198" s="231">
        <f>AM198*I198+AL198</f>
        <v>7.9860000000000014E-2</v>
      </c>
      <c r="AR198" s="231">
        <f t="shared" si="186"/>
        <v>7.9860000000000018E-3</v>
      </c>
      <c r="AS198" s="232">
        <f t="shared" si="187"/>
        <v>0.25</v>
      </c>
      <c r="AT198" s="232">
        <f t="shared" si="188"/>
        <v>8.4461500000000009E-2</v>
      </c>
      <c r="AU198" s="231">
        <f>10068.2*J198*POWER(10,-6)*10</f>
        <v>1.0873656000000001E-2</v>
      </c>
      <c r="AV198" s="232">
        <f t="shared" si="184"/>
        <v>0.43318115599999996</v>
      </c>
      <c r="AW198" s="233">
        <f t="shared" si="189"/>
        <v>0</v>
      </c>
      <c r="AX198" s="233">
        <f t="shared" si="190"/>
        <v>2.6400000000000001E-6</v>
      </c>
      <c r="AY198" s="233">
        <f t="shared" si="191"/>
        <v>1.1435982518399999E-6</v>
      </c>
    </row>
    <row r="199" spans="1:51" s="228" customFormat="1" ht="15" thickBot="1" x14ac:dyDescent="0.35">
      <c r="A199" s="219" t="s">
        <v>211</v>
      </c>
      <c r="B199" s="219" t="str">
        <f>B192</f>
        <v>Трубопровод СУГ+токси</v>
      </c>
      <c r="C199" s="53" t="s">
        <v>164</v>
      </c>
      <c r="D199" s="221" t="s">
        <v>61</v>
      </c>
      <c r="E199" s="234">
        <f>E196</f>
        <v>1E-4</v>
      </c>
      <c r="F199" s="235">
        <f>F192</f>
        <v>1</v>
      </c>
      <c r="G199" s="219">
        <v>0.93030000000000002</v>
      </c>
      <c r="H199" s="223">
        <f t="shared" si="185"/>
        <v>9.3030000000000009E-5</v>
      </c>
      <c r="I199" s="236">
        <f>0.15*I192</f>
        <v>0.18</v>
      </c>
      <c r="J199" s="239">
        <v>0</v>
      </c>
      <c r="K199" s="242"/>
      <c r="L199" s="243"/>
      <c r="M199" s="228" t="str">
        <f t="shared" si="181"/>
        <v>С8</v>
      </c>
      <c r="N199" s="228" t="str">
        <f t="shared" si="182"/>
        <v>Трубопровод СУГ+токси</v>
      </c>
      <c r="O199" s="228" t="str">
        <f t="shared" si="183"/>
        <v>Частичное-ликвидация</v>
      </c>
      <c r="P199" s="228" t="s">
        <v>83</v>
      </c>
      <c r="Q199" s="228" t="s">
        <v>83</v>
      </c>
      <c r="R199" s="228" t="s">
        <v>83</v>
      </c>
      <c r="S199" s="228" t="s">
        <v>83</v>
      </c>
      <c r="T199" s="228" t="s">
        <v>83</v>
      </c>
      <c r="U199" s="228" t="s">
        <v>83</v>
      </c>
      <c r="V199" s="228" t="s">
        <v>83</v>
      </c>
      <c r="W199" s="228" t="s">
        <v>83</v>
      </c>
      <c r="X199" s="228" t="s">
        <v>83</v>
      </c>
      <c r="Y199" s="228" t="s">
        <v>83</v>
      </c>
      <c r="Z199" s="228" t="s">
        <v>83</v>
      </c>
      <c r="AA199" s="228" t="s">
        <v>83</v>
      </c>
      <c r="AB199" s="228" t="s">
        <v>83</v>
      </c>
      <c r="AC199" s="228" t="s">
        <v>83</v>
      </c>
      <c r="AD199" s="228" t="s">
        <v>83</v>
      </c>
      <c r="AE199" s="228" t="s">
        <v>83</v>
      </c>
      <c r="AF199" s="228" t="s">
        <v>83</v>
      </c>
      <c r="AG199" s="228" t="s">
        <v>83</v>
      </c>
      <c r="AH199" s="228" t="s">
        <v>83</v>
      </c>
      <c r="AI199" s="228" t="s">
        <v>83</v>
      </c>
      <c r="AJ199" s="228">
        <v>0</v>
      </c>
      <c r="AK199" s="228">
        <v>1</v>
      </c>
      <c r="AL199" s="228">
        <f>0.1*$AL$2</f>
        <v>7.5000000000000011E-2</v>
      </c>
      <c r="AM199" s="228">
        <f>AM192</f>
        <v>2.7E-2</v>
      </c>
      <c r="AN199" s="228">
        <f>ROUNDUP(AN192/3,0)</f>
        <v>1</v>
      </c>
      <c r="AQ199" s="231">
        <f>AM199*I199*0.1+AL199</f>
        <v>7.5486000000000011E-2</v>
      </c>
      <c r="AR199" s="231">
        <f t="shared" si="186"/>
        <v>7.5486000000000017E-3</v>
      </c>
      <c r="AS199" s="232">
        <f t="shared" si="187"/>
        <v>0.25</v>
      </c>
      <c r="AT199" s="232">
        <f t="shared" si="188"/>
        <v>8.3258650000000003E-2</v>
      </c>
      <c r="AU199" s="231">
        <f>1333*J198*POWER(10,-6)</f>
        <v>1.4396399999999998E-4</v>
      </c>
      <c r="AV199" s="232">
        <f t="shared" si="184"/>
        <v>0.416437214</v>
      </c>
      <c r="AW199" s="233">
        <f t="shared" si="189"/>
        <v>0</v>
      </c>
      <c r="AX199" s="233">
        <f t="shared" si="190"/>
        <v>9.3030000000000009E-5</v>
      </c>
      <c r="AY199" s="233">
        <f t="shared" si="191"/>
        <v>3.874115401842E-5</v>
      </c>
    </row>
    <row r="200" spans="1:51" s="228" customFormat="1" x14ac:dyDescent="0.3">
      <c r="A200" s="229"/>
      <c r="B200" s="229"/>
      <c r="D200" s="275"/>
      <c r="E200" s="276"/>
      <c r="F200" s="277"/>
      <c r="G200" s="229"/>
      <c r="H200" s="233"/>
      <c r="I200" s="232"/>
      <c r="J200" s="229"/>
      <c r="K200" s="229"/>
      <c r="L200" s="229"/>
      <c r="AQ200" s="231"/>
      <c r="AR200" s="231"/>
      <c r="AS200" s="232"/>
      <c r="AT200" s="232"/>
      <c r="AU200" s="231"/>
      <c r="AV200" s="232"/>
      <c r="AW200" s="233"/>
      <c r="AX200" s="233"/>
      <c r="AY200" s="233"/>
    </row>
    <row r="201" spans="1:51" ht="15" thickBot="1" x14ac:dyDescent="0.35"/>
    <row r="202" spans="1:51" s="228" customFormat="1" ht="18" customHeight="1" x14ac:dyDescent="0.3">
      <c r="A202" s="219" t="s">
        <v>18</v>
      </c>
      <c r="B202" s="220" t="s">
        <v>298</v>
      </c>
      <c r="C202" s="53" t="s">
        <v>300</v>
      </c>
      <c r="D202" s="221" t="s">
        <v>301</v>
      </c>
      <c r="E202" s="222">
        <v>9.9999999999999995E-7</v>
      </c>
      <c r="F202" s="220">
        <v>2</v>
      </c>
      <c r="G202" s="219">
        <v>0.05</v>
      </c>
      <c r="H202" s="223">
        <f>E202*F202*G202</f>
        <v>9.9999999999999995E-8</v>
      </c>
      <c r="I202" s="224">
        <v>399</v>
      </c>
      <c r="J202" s="225">
        <f>0.03*I202</f>
        <v>11.969999999999999</v>
      </c>
      <c r="K202" s="226" t="s">
        <v>175</v>
      </c>
      <c r="L202" s="227">
        <v>2000</v>
      </c>
      <c r="M202" s="228" t="str">
        <f t="shared" ref="M202:M210" si="192">A202</f>
        <v>С1</v>
      </c>
      <c r="N202" s="228" t="str">
        <f t="shared" ref="N202:N209" si="193">B202</f>
        <v>Емкость СУГ</v>
      </c>
      <c r="O202" s="228" t="str">
        <f t="shared" ref="O202:O209" si="194">D202</f>
        <v>Полное-огенный шар</v>
      </c>
      <c r="P202" s="228" t="s">
        <v>83</v>
      </c>
      <c r="Q202" s="228" t="s">
        <v>83</v>
      </c>
      <c r="R202" s="228" t="s">
        <v>83</v>
      </c>
      <c r="S202" s="228" t="s">
        <v>83</v>
      </c>
      <c r="T202" s="228" t="s">
        <v>83</v>
      </c>
      <c r="U202" s="228" t="s">
        <v>83</v>
      </c>
      <c r="V202" s="228" t="s">
        <v>83</v>
      </c>
      <c r="W202" s="228" t="s">
        <v>83</v>
      </c>
      <c r="X202" s="228" t="s">
        <v>83</v>
      </c>
      <c r="Y202" s="228" t="s">
        <v>83</v>
      </c>
      <c r="Z202" s="228" t="s">
        <v>83</v>
      </c>
      <c r="AA202" s="228" t="s">
        <v>83</v>
      </c>
      <c r="AB202" s="228" t="s">
        <v>83</v>
      </c>
      <c r="AC202" s="228" t="s">
        <v>83</v>
      </c>
      <c r="AD202" s="228" t="s">
        <v>83</v>
      </c>
      <c r="AE202" s="228">
        <v>96.5</v>
      </c>
      <c r="AF202" s="228">
        <v>142.5</v>
      </c>
      <c r="AG202" s="228">
        <v>171</v>
      </c>
      <c r="AH202" s="228">
        <v>221.5</v>
      </c>
      <c r="AI202" s="228" t="s">
        <v>83</v>
      </c>
      <c r="AJ202" s="229">
        <v>1</v>
      </c>
      <c r="AK202" s="229">
        <v>2</v>
      </c>
      <c r="AL202" s="230">
        <v>5.36</v>
      </c>
      <c r="AM202" s="230">
        <v>2.7E-2</v>
      </c>
      <c r="AN202" s="230">
        <v>3</v>
      </c>
      <c r="AQ202" s="231">
        <f>AM202*I202+AL202</f>
        <v>16.132999999999999</v>
      </c>
      <c r="AR202" s="231">
        <f>0.1*AQ202</f>
        <v>1.6133</v>
      </c>
      <c r="AS202" s="232">
        <f>AJ202*3+0.25*AK202</f>
        <v>3.5</v>
      </c>
      <c r="AT202" s="232">
        <f>SUM(AQ202:AS202)/4</f>
        <v>5.3115749999999995</v>
      </c>
      <c r="AU202" s="231">
        <f>10068.2*J202*POWER(10,-6)</f>
        <v>0.12051635399999999</v>
      </c>
      <c r="AV202" s="232">
        <f t="shared" ref="AV202:AV210" si="195">AU202+AT202+AS202+AR202+AQ202</f>
        <v>26.678391353999999</v>
      </c>
      <c r="AW202" s="233">
        <f>AJ202*H202</f>
        <v>9.9999999999999995E-8</v>
      </c>
      <c r="AX202" s="233">
        <f>H202*AK202</f>
        <v>1.9999999999999999E-7</v>
      </c>
      <c r="AY202" s="233">
        <f t="shared" ref="AY202:AY210" si="196">H202*AV202</f>
        <v>2.6678391353999997E-6</v>
      </c>
    </row>
    <row r="203" spans="1:51" s="228" customFormat="1" x14ac:dyDescent="0.3">
      <c r="A203" s="219" t="s">
        <v>19</v>
      </c>
      <c r="B203" s="219" t="str">
        <f>B202</f>
        <v>Емкость СУГ</v>
      </c>
      <c r="C203" s="53" t="s">
        <v>202</v>
      </c>
      <c r="D203" s="221" t="s">
        <v>62</v>
      </c>
      <c r="E203" s="234">
        <f>E202</f>
        <v>9.9999999999999995E-7</v>
      </c>
      <c r="F203" s="235">
        <f>F202</f>
        <v>2</v>
      </c>
      <c r="G203" s="219">
        <v>0.19</v>
      </c>
      <c r="H203" s="223">
        <f t="shared" ref="H203:H210" si="197">E203*F203*G203</f>
        <v>3.7999999999999996E-7</v>
      </c>
      <c r="I203" s="236">
        <f>I202</f>
        <v>399</v>
      </c>
      <c r="J203" s="244">
        <v>0.35</v>
      </c>
      <c r="K203" s="237" t="s">
        <v>176</v>
      </c>
      <c r="L203" s="238">
        <v>2</v>
      </c>
      <c r="M203" s="228" t="str">
        <f t="shared" si="192"/>
        <v>С2</v>
      </c>
      <c r="N203" s="228" t="str">
        <f t="shared" si="193"/>
        <v>Емкость СУГ</v>
      </c>
      <c r="O203" s="228" t="str">
        <f t="shared" si="194"/>
        <v>Полное-взрыв</v>
      </c>
      <c r="P203" s="228" t="s">
        <v>83</v>
      </c>
      <c r="Q203" s="228" t="s">
        <v>83</v>
      </c>
      <c r="R203" s="228" t="s">
        <v>83</v>
      </c>
      <c r="S203" s="228" t="s">
        <v>83</v>
      </c>
      <c r="T203" s="228">
        <v>0</v>
      </c>
      <c r="U203" s="228">
        <v>0</v>
      </c>
      <c r="V203" s="228">
        <v>53.6</v>
      </c>
      <c r="W203" s="228">
        <v>178.1</v>
      </c>
      <c r="X203" s="228">
        <v>463.6</v>
      </c>
      <c r="Y203" s="228" t="s">
        <v>83</v>
      </c>
      <c r="Z203" s="228" t="s">
        <v>83</v>
      </c>
      <c r="AA203" s="228" t="s">
        <v>83</v>
      </c>
      <c r="AB203" s="228" t="s">
        <v>83</v>
      </c>
      <c r="AC203" s="228" t="s">
        <v>83</v>
      </c>
      <c r="AD203" s="228" t="s">
        <v>83</v>
      </c>
      <c r="AE203" s="228" t="s">
        <v>83</v>
      </c>
      <c r="AF203" s="228" t="s">
        <v>83</v>
      </c>
      <c r="AG203" s="228" t="s">
        <v>83</v>
      </c>
      <c r="AH203" s="228" t="s">
        <v>83</v>
      </c>
      <c r="AI203" s="228" t="s">
        <v>83</v>
      </c>
      <c r="AJ203" s="229">
        <v>2</v>
      </c>
      <c r="AK203" s="229">
        <v>2</v>
      </c>
      <c r="AL203" s="228">
        <f>AL202</f>
        <v>5.36</v>
      </c>
      <c r="AM203" s="228">
        <f>AM202</f>
        <v>2.7E-2</v>
      </c>
      <c r="AN203" s="228">
        <f>AN202</f>
        <v>3</v>
      </c>
      <c r="AQ203" s="231">
        <f>AM203*I203+AL203</f>
        <v>16.132999999999999</v>
      </c>
      <c r="AR203" s="231">
        <f t="shared" ref="AR203:AR209" si="198">0.1*AQ203</f>
        <v>1.6133</v>
      </c>
      <c r="AS203" s="232">
        <f t="shared" ref="AS203:AS209" si="199">AJ203*3+0.25*AK203</f>
        <v>6.5</v>
      </c>
      <c r="AT203" s="232">
        <f t="shared" ref="AT203:AT209" si="200">SUM(AQ203:AS203)/4</f>
        <v>6.0615749999999995</v>
      </c>
      <c r="AU203" s="231">
        <f>10068.2*J203*POWER(10,-6)*10</f>
        <v>3.5238699999999998E-2</v>
      </c>
      <c r="AV203" s="232">
        <f t="shared" si="195"/>
        <v>30.343113699999996</v>
      </c>
      <c r="AW203" s="233">
        <f t="shared" ref="AW203:AW209" si="201">AJ203*H203</f>
        <v>7.5999999999999992E-7</v>
      </c>
      <c r="AX203" s="233">
        <f t="shared" ref="AX203:AX209" si="202">H203*AK203</f>
        <v>7.5999999999999992E-7</v>
      </c>
      <c r="AY203" s="233">
        <f t="shared" si="196"/>
        <v>1.1530383205999997E-5</v>
      </c>
    </row>
    <row r="204" spans="1:51" s="228" customFormat="1" x14ac:dyDescent="0.3">
      <c r="A204" s="219" t="s">
        <v>20</v>
      </c>
      <c r="B204" s="219" t="str">
        <f>B202</f>
        <v>Емкость СУГ</v>
      </c>
      <c r="C204" s="53" t="s">
        <v>241</v>
      </c>
      <c r="D204" s="221" t="s">
        <v>60</v>
      </c>
      <c r="E204" s="234">
        <f>E202</f>
        <v>9.9999999999999995E-7</v>
      </c>
      <c r="F204" s="235">
        <f t="shared" ref="F204:F210" si="203">F203</f>
        <v>2</v>
      </c>
      <c r="G204" s="219">
        <v>0.76</v>
      </c>
      <c r="H204" s="223">
        <f t="shared" si="197"/>
        <v>1.5199999999999998E-6</v>
      </c>
      <c r="I204" s="236">
        <f>I202</f>
        <v>399</v>
      </c>
      <c r="J204" s="225">
        <v>0</v>
      </c>
      <c r="K204" s="237" t="s">
        <v>177</v>
      </c>
      <c r="L204" s="238">
        <v>1.05</v>
      </c>
      <c r="M204" s="228" t="str">
        <f t="shared" si="192"/>
        <v>С3</v>
      </c>
      <c r="N204" s="228" t="str">
        <f t="shared" si="193"/>
        <v>Емкость СУГ</v>
      </c>
      <c r="O204" s="228" t="str">
        <f t="shared" si="194"/>
        <v>Полное-ликвидация</v>
      </c>
      <c r="P204" s="228" t="s">
        <v>83</v>
      </c>
      <c r="Q204" s="228" t="s">
        <v>83</v>
      </c>
      <c r="R204" s="228" t="s">
        <v>83</v>
      </c>
      <c r="S204" s="228" t="s">
        <v>83</v>
      </c>
      <c r="T204" s="228" t="s">
        <v>83</v>
      </c>
      <c r="U204" s="228" t="s">
        <v>83</v>
      </c>
      <c r="V204" s="228" t="s">
        <v>83</v>
      </c>
      <c r="W204" s="228" t="s">
        <v>83</v>
      </c>
      <c r="X204" s="228" t="s">
        <v>83</v>
      </c>
      <c r="Y204" s="228" t="s">
        <v>83</v>
      </c>
      <c r="Z204" s="228" t="s">
        <v>83</v>
      </c>
      <c r="AA204" s="228" t="s">
        <v>83</v>
      </c>
      <c r="AB204" s="228" t="s">
        <v>83</v>
      </c>
      <c r="AC204" s="228" t="s">
        <v>83</v>
      </c>
      <c r="AD204" s="228" t="s">
        <v>83</v>
      </c>
      <c r="AE204" s="228" t="s">
        <v>83</v>
      </c>
      <c r="AF204" s="228" t="s">
        <v>83</v>
      </c>
      <c r="AG204" s="228" t="s">
        <v>83</v>
      </c>
      <c r="AH204" s="228" t="s">
        <v>83</v>
      </c>
      <c r="AI204" s="228" t="s">
        <v>83</v>
      </c>
      <c r="AJ204" s="228">
        <v>0</v>
      </c>
      <c r="AK204" s="228">
        <v>0</v>
      </c>
      <c r="AL204" s="228">
        <f>AL202</f>
        <v>5.36</v>
      </c>
      <c r="AM204" s="228">
        <f>AM202</f>
        <v>2.7E-2</v>
      </c>
      <c r="AN204" s="228">
        <f>AN202</f>
        <v>3</v>
      </c>
      <c r="AQ204" s="231">
        <f>AM204*I204*0.1+AL204</f>
        <v>6.4373000000000005</v>
      </c>
      <c r="AR204" s="231">
        <f t="shared" si="198"/>
        <v>0.64373000000000014</v>
      </c>
      <c r="AS204" s="232">
        <f t="shared" si="199"/>
        <v>0</v>
      </c>
      <c r="AT204" s="232">
        <f t="shared" si="200"/>
        <v>1.7702575</v>
      </c>
      <c r="AU204" s="231">
        <f>1333*J202*POWER(10,-6)</f>
        <v>1.5956009999999996E-2</v>
      </c>
      <c r="AV204" s="232">
        <f t="shared" si="195"/>
        <v>8.8672435100000015</v>
      </c>
      <c r="AW204" s="233">
        <f t="shared" si="201"/>
        <v>0</v>
      </c>
      <c r="AX204" s="233">
        <f t="shared" si="202"/>
        <v>0</v>
      </c>
      <c r="AY204" s="233">
        <f t="shared" si="196"/>
        <v>1.3478210135200001E-5</v>
      </c>
    </row>
    <row r="205" spans="1:51" s="228" customFormat="1" x14ac:dyDescent="0.3">
      <c r="A205" s="219" t="s">
        <v>21</v>
      </c>
      <c r="B205" s="219" t="str">
        <f>B202</f>
        <v>Емкость СУГ</v>
      </c>
      <c r="C205" s="53" t="s">
        <v>213</v>
      </c>
      <c r="D205" s="221" t="s">
        <v>214</v>
      </c>
      <c r="E205" s="222">
        <v>1.0000000000000001E-5</v>
      </c>
      <c r="F205" s="235">
        <f t="shared" si="203"/>
        <v>2</v>
      </c>
      <c r="G205" s="219">
        <v>4.0000000000000008E-2</v>
      </c>
      <c r="H205" s="223">
        <f t="shared" si="197"/>
        <v>8.0000000000000018E-7</v>
      </c>
      <c r="I205" s="236">
        <f>0.15*I202</f>
        <v>59.849999999999994</v>
      </c>
      <c r="J205" s="225">
        <f>I205</f>
        <v>59.849999999999994</v>
      </c>
      <c r="K205" s="237" t="s">
        <v>179</v>
      </c>
      <c r="L205" s="238">
        <v>45390</v>
      </c>
      <c r="M205" s="228" t="str">
        <f t="shared" si="192"/>
        <v>С4</v>
      </c>
      <c r="N205" s="228" t="str">
        <f t="shared" si="193"/>
        <v>Емкость СУГ</v>
      </c>
      <c r="O205" s="228" t="str">
        <f t="shared" si="194"/>
        <v>Частичное факел</v>
      </c>
      <c r="P205" s="228" t="s">
        <v>83</v>
      </c>
      <c r="Q205" s="228" t="s">
        <v>83</v>
      </c>
      <c r="R205" s="228" t="s">
        <v>83</v>
      </c>
      <c r="S205" s="228" t="s">
        <v>83</v>
      </c>
      <c r="T205" s="228" t="s">
        <v>83</v>
      </c>
      <c r="U205" s="228" t="s">
        <v>83</v>
      </c>
      <c r="V205" s="228" t="s">
        <v>83</v>
      </c>
      <c r="W205" s="228" t="s">
        <v>83</v>
      </c>
      <c r="X205" s="228" t="s">
        <v>83</v>
      </c>
      <c r="Y205" s="228">
        <v>15</v>
      </c>
      <c r="Z205" s="228">
        <v>3</v>
      </c>
      <c r="AA205" s="228" t="s">
        <v>83</v>
      </c>
      <c r="AB205" s="228" t="s">
        <v>83</v>
      </c>
      <c r="AC205" s="228" t="s">
        <v>83</v>
      </c>
      <c r="AD205" s="228" t="s">
        <v>83</v>
      </c>
      <c r="AE205" s="228" t="s">
        <v>83</v>
      </c>
      <c r="AF205" s="228" t="s">
        <v>83</v>
      </c>
      <c r="AG205" s="228" t="s">
        <v>83</v>
      </c>
      <c r="AH205" s="228" t="s">
        <v>83</v>
      </c>
      <c r="AI205" s="228" t="s">
        <v>83</v>
      </c>
      <c r="AJ205" s="228">
        <v>0</v>
      </c>
      <c r="AK205" s="228">
        <v>1</v>
      </c>
      <c r="AL205" s="228">
        <f>0.1*$AL202</f>
        <v>0.53600000000000003</v>
      </c>
      <c r="AM205" s="228">
        <f>AM203</f>
        <v>2.7E-2</v>
      </c>
      <c r="AN205" s="228">
        <f>AN202</f>
        <v>3</v>
      </c>
      <c r="AQ205" s="231">
        <f>AM205*I205*0.1+AL205</f>
        <v>0.69759499999999997</v>
      </c>
      <c r="AR205" s="231">
        <f t="shared" si="198"/>
        <v>6.9759500000000002E-2</v>
      </c>
      <c r="AS205" s="232">
        <f t="shared" si="199"/>
        <v>0.25</v>
      </c>
      <c r="AT205" s="232">
        <f t="shared" si="200"/>
        <v>0.25433862499999998</v>
      </c>
      <c r="AU205" s="231">
        <f>10068.2*J205*POWER(10,-6)</f>
        <v>0.60258177000000002</v>
      </c>
      <c r="AV205" s="232">
        <f t="shared" si="195"/>
        <v>1.8742748949999999</v>
      </c>
      <c r="AW205" s="233">
        <f t="shared" si="201"/>
        <v>0</v>
      </c>
      <c r="AX205" s="233">
        <f t="shared" si="202"/>
        <v>8.0000000000000018E-7</v>
      </c>
      <c r="AY205" s="233">
        <f t="shared" si="196"/>
        <v>1.4994199160000002E-6</v>
      </c>
    </row>
    <row r="206" spans="1:51" s="228" customFormat="1" x14ac:dyDescent="0.3">
      <c r="A206" s="219" t="s">
        <v>22</v>
      </c>
      <c r="B206" s="219" t="str">
        <f>B202</f>
        <v>Емкость СУГ</v>
      </c>
      <c r="C206" s="53" t="s">
        <v>242</v>
      </c>
      <c r="D206" s="221" t="s">
        <v>61</v>
      </c>
      <c r="E206" s="234">
        <f>E205</f>
        <v>1.0000000000000001E-5</v>
      </c>
      <c r="F206" s="235">
        <f t="shared" si="203"/>
        <v>2</v>
      </c>
      <c r="G206" s="219">
        <v>0.16000000000000003</v>
      </c>
      <c r="H206" s="223">
        <f t="shared" si="197"/>
        <v>3.2000000000000007E-6</v>
      </c>
      <c r="I206" s="236">
        <f>0.15*I202</f>
        <v>59.849999999999994</v>
      </c>
      <c r="J206" s="225">
        <v>0</v>
      </c>
      <c r="K206" s="237" t="s">
        <v>180</v>
      </c>
      <c r="L206" s="238">
        <v>3</v>
      </c>
      <c r="M206" s="228" t="str">
        <f t="shared" si="192"/>
        <v>С5</v>
      </c>
      <c r="N206" s="228" t="str">
        <f t="shared" si="193"/>
        <v>Емкость СУГ</v>
      </c>
      <c r="O206" s="228" t="str">
        <f t="shared" si="194"/>
        <v>Частичное-ликвидация</v>
      </c>
      <c r="P206" s="228" t="s">
        <v>83</v>
      </c>
      <c r="Q206" s="228" t="s">
        <v>83</v>
      </c>
      <c r="R206" s="228" t="s">
        <v>83</v>
      </c>
      <c r="S206" s="228" t="s">
        <v>83</v>
      </c>
      <c r="T206" s="228" t="s">
        <v>83</v>
      </c>
      <c r="U206" s="228" t="s">
        <v>83</v>
      </c>
      <c r="V206" s="228" t="s">
        <v>83</v>
      </c>
      <c r="W206" s="228" t="s">
        <v>83</v>
      </c>
      <c r="X206" s="228" t="s">
        <v>83</v>
      </c>
      <c r="Y206" s="228" t="s">
        <v>83</v>
      </c>
      <c r="Z206" s="228" t="s">
        <v>83</v>
      </c>
      <c r="AA206" s="228" t="s">
        <v>83</v>
      </c>
      <c r="AB206" s="228" t="s">
        <v>83</v>
      </c>
      <c r="AC206" s="228" t="s">
        <v>83</v>
      </c>
      <c r="AD206" s="228" t="s">
        <v>83</v>
      </c>
      <c r="AE206" s="228" t="s">
        <v>83</v>
      </c>
      <c r="AF206" s="228" t="s">
        <v>83</v>
      </c>
      <c r="AG206" s="228" t="s">
        <v>83</v>
      </c>
      <c r="AH206" s="228" t="s">
        <v>83</v>
      </c>
      <c r="AI206" s="228" t="s">
        <v>83</v>
      </c>
      <c r="AJ206" s="228">
        <v>0</v>
      </c>
      <c r="AK206" s="228">
        <v>1</v>
      </c>
      <c r="AL206" s="228">
        <f>0.1*$AL203</f>
        <v>0.53600000000000003</v>
      </c>
      <c r="AM206" s="228">
        <f>AM202</f>
        <v>2.7E-2</v>
      </c>
      <c r="AN206" s="228">
        <f>ROUNDUP(AN202/3,0)</f>
        <v>1</v>
      </c>
      <c r="AQ206" s="231">
        <f>AM206*I206+AL206</f>
        <v>2.1519499999999998</v>
      </c>
      <c r="AR206" s="231">
        <f t="shared" si="198"/>
        <v>0.215195</v>
      </c>
      <c r="AS206" s="232">
        <f t="shared" si="199"/>
        <v>0.25</v>
      </c>
      <c r="AT206" s="232">
        <f t="shared" si="200"/>
        <v>0.65428624999999996</v>
      </c>
      <c r="AU206" s="231">
        <f>1333*J203*POWER(10,-6)*10</f>
        <v>4.6654999999999995E-3</v>
      </c>
      <c r="AV206" s="232">
        <f t="shared" si="195"/>
        <v>3.2760967499999998</v>
      </c>
      <c r="AW206" s="233">
        <f t="shared" si="201"/>
        <v>0</v>
      </c>
      <c r="AX206" s="233">
        <f t="shared" si="202"/>
        <v>3.2000000000000007E-6</v>
      </c>
      <c r="AY206" s="233">
        <f t="shared" si="196"/>
        <v>1.0483509600000001E-5</v>
      </c>
    </row>
    <row r="207" spans="1:51" s="228" customFormat="1" x14ac:dyDescent="0.3">
      <c r="A207" s="219" t="s">
        <v>23</v>
      </c>
      <c r="B207" s="219" t="str">
        <f>B202</f>
        <v>Емкость СУГ</v>
      </c>
      <c r="C207" s="53" t="s">
        <v>215</v>
      </c>
      <c r="D207" s="221" t="s">
        <v>214</v>
      </c>
      <c r="E207" s="234">
        <f>E206</f>
        <v>1.0000000000000001E-5</v>
      </c>
      <c r="F207" s="235">
        <f t="shared" si="203"/>
        <v>2</v>
      </c>
      <c r="G207" s="219">
        <v>4.0000000000000008E-2</v>
      </c>
      <c r="H207" s="223">
        <f t="shared" si="197"/>
        <v>8.0000000000000018E-7</v>
      </c>
      <c r="I207" s="236">
        <f>I205*0.15</f>
        <v>8.9774999999999991</v>
      </c>
      <c r="J207" s="225">
        <f>I207</f>
        <v>8.9774999999999991</v>
      </c>
      <c r="K207" s="240" t="s">
        <v>191</v>
      </c>
      <c r="L207" s="241">
        <v>21</v>
      </c>
      <c r="M207" s="228" t="str">
        <f t="shared" si="192"/>
        <v>С6</v>
      </c>
      <c r="N207" s="228" t="str">
        <f t="shared" si="193"/>
        <v>Емкость СУГ</v>
      </c>
      <c r="O207" s="228" t="str">
        <f t="shared" si="194"/>
        <v>Частичное факел</v>
      </c>
      <c r="P207" s="228" t="s">
        <v>83</v>
      </c>
      <c r="Q207" s="228" t="s">
        <v>83</v>
      </c>
      <c r="R207" s="228" t="s">
        <v>83</v>
      </c>
      <c r="S207" s="228" t="s">
        <v>83</v>
      </c>
      <c r="T207" s="228" t="s">
        <v>83</v>
      </c>
      <c r="U207" s="228" t="s">
        <v>83</v>
      </c>
      <c r="V207" s="228" t="s">
        <v>83</v>
      </c>
      <c r="W207" s="228" t="s">
        <v>83</v>
      </c>
      <c r="X207" s="228" t="s">
        <v>83</v>
      </c>
      <c r="Y207" s="228">
        <v>11</v>
      </c>
      <c r="Z207" s="228">
        <v>2</v>
      </c>
      <c r="AA207" s="228" t="s">
        <v>83</v>
      </c>
      <c r="AB207" s="228" t="s">
        <v>83</v>
      </c>
      <c r="AC207" s="228" t="s">
        <v>83</v>
      </c>
      <c r="AD207" s="228" t="s">
        <v>83</v>
      </c>
      <c r="AE207" s="228" t="s">
        <v>83</v>
      </c>
      <c r="AF207" s="228" t="s">
        <v>83</v>
      </c>
      <c r="AG207" s="228" t="s">
        <v>83</v>
      </c>
      <c r="AH207" s="228" t="s">
        <v>83</v>
      </c>
      <c r="AI207" s="228" t="s">
        <v>83</v>
      </c>
      <c r="AJ207" s="228">
        <v>0</v>
      </c>
      <c r="AK207" s="228">
        <v>1</v>
      </c>
      <c r="AL207" s="228">
        <f>0.1*$AL204</f>
        <v>0.53600000000000003</v>
      </c>
      <c r="AM207" s="228">
        <f>AM202</f>
        <v>2.7E-2</v>
      </c>
      <c r="AN207" s="228">
        <f>AN206</f>
        <v>1</v>
      </c>
      <c r="AQ207" s="231">
        <f>AM207*I207+AL207</f>
        <v>0.77839250000000004</v>
      </c>
      <c r="AR207" s="231">
        <f t="shared" si="198"/>
        <v>7.7839250000000013E-2</v>
      </c>
      <c r="AS207" s="232">
        <f t="shared" si="199"/>
        <v>0.25</v>
      </c>
      <c r="AT207" s="232">
        <f t="shared" si="200"/>
        <v>0.27655793750000002</v>
      </c>
      <c r="AU207" s="231">
        <f>10068.2*J207*POWER(10,-6)</f>
        <v>9.0387265499999994E-2</v>
      </c>
      <c r="AV207" s="232">
        <f t="shared" si="195"/>
        <v>1.4731769530000001</v>
      </c>
      <c r="AW207" s="233">
        <f t="shared" si="201"/>
        <v>0</v>
      </c>
      <c r="AX207" s="233">
        <f t="shared" si="202"/>
        <v>8.0000000000000018E-7</v>
      </c>
      <c r="AY207" s="233">
        <f t="shared" si="196"/>
        <v>1.1785415624000003E-6</v>
      </c>
    </row>
    <row r="208" spans="1:51" s="228" customFormat="1" x14ac:dyDescent="0.3">
      <c r="A208" s="219" t="s">
        <v>210</v>
      </c>
      <c r="B208" s="219" t="str">
        <f>B202</f>
        <v>Емкость СУГ</v>
      </c>
      <c r="C208" s="53" t="s">
        <v>216</v>
      </c>
      <c r="D208" s="221" t="s">
        <v>165</v>
      </c>
      <c r="E208" s="234">
        <f>E206</f>
        <v>1.0000000000000001E-5</v>
      </c>
      <c r="F208" s="235">
        <f t="shared" si="203"/>
        <v>2</v>
      </c>
      <c r="G208" s="219">
        <v>0.15200000000000002</v>
      </c>
      <c r="H208" s="223">
        <f t="shared" si="197"/>
        <v>3.0400000000000005E-6</v>
      </c>
      <c r="I208" s="236">
        <f>I205*0.15</f>
        <v>8.9774999999999991</v>
      </c>
      <c r="J208" s="225">
        <f>I208</f>
        <v>8.9774999999999991</v>
      </c>
      <c r="K208" s="237"/>
      <c r="L208" s="238"/>
      <c r="M208" s="228" t="str">
        <f t="shared" si="192"/>
        <v>С7</v>
      </c>
      <c r="N208" s="228" t="str">
        <f t="shared" si="193"/>
        <v>Емкость СУГ</v>
      </c>
      <c r="O208" s="228" t="str">
        <f t="shared" si="194"/>
        <v>Частичное-пожар-вспышка</v>
      </c>
      <c r="P208" s="228" t="s">
        <v>83</v>
      </c>
      <c r="Q208" s="228" t="s">
        <v>83</v>
      </c>
      <c r="R208" s="228" t="s">
        <v>83</v>
      </c>
      <c r="S208" s="228" t="s">
        <v>83</v>
      </c>
      <c r="T208" s="228" t="s">
        <v>83</v>
      </c>
      <c r="U208" s="228" t="s">
        <v>83</v>
      </c>
      <c r="V208" s="228" t="s">
        <v>83</v>
      </c>
      <c r="W208" s="228" t="s">
        <v>83</v>
      </c>
      <c r="X208" s="228" t="s">
        <v>83</v>
      </c>
      <c r="Y208" s="228" t="s">
        <v>83</v>
      </c>
      <c r="Z208" s="228" t="s">
        <v>83</v>
      </c>
      <c r="AA208" s="228">
        <v>69.150000000000006</v>
      </c>
      <c r="AB208" s="228">
        <v>82.98</v>
      </c>
      <c r="AC208" s="228" t="s">
        <v>83</v>
      </c>
      <c r="AD208" s="228" t="s">
        <v>83</v>
      </c>
      <c r="AE208" s="228" t="s">
        <v>83</v>
      </c>
      <c r="AF208" s="228" t="s">
        <v>83</v>
      </c>
      <c r="AG208" s="228" t="s">
        <v>83</v>
      </c>
      <c r="AH208" s="228" t="s">
        <v>83</v>
      </c>
      <c r="AI208" s="228" t="s">
        <v>83</v>
      </c>
      <c r="AJ208" s="228">
        <v>0</v>
      </c>
      <c r="AK208" s="228">
        <v>1</v>
      </c>
      <c r="AL208" s="228">
        <f>0.1*$AL205</f>
        <v>5.3600000000000009E-2</v>
      </c>
      <c r="AM208" s="228">
        <f>AM202</f>
        <v>2.7E-2</v>
      </c>
      <c r="AN208" s="228">
        <f>ROUNDUP(AN202/3,0)</f>
        <v>1</v>
      </c>
      <c r="AQ208" s="231">
        <f>AM208*I208+AL208</f>
        <v>0.29599249999999999</v>
      </c>
      <c r="AR208" s="231">
        <f t="shared" si="198"/>
        <v>2.9599250000000001E-2</v>
      </c>
      <c r="AS208" s="232">
        <f t="shared" si="199"/>
        <v>0.25</v>
      </c>
      <c r="AT208" s="232">
        <f t="shared" si="200"/>
        <v>0.14389793750000002</v>
      </c>
      <c r="AU208" s="231">
        <f>10068.2*J208*POWER(10,-6)</f>
        <v>9.0387265499999994E-2</v>
      </c>
      <c r="AV208" s="232">
        <f t="shared" si="195"/>
        <v>0.80987695299999996</v>
      </c>
      <c r="AW208" s="233">
        <f t="shared" si="201"/>
        <v>0</v>
      </c>
      <c r="AX208" s="233">
        <f t="shared" si="202"/>
        <v>3.0400000000000005E-6</v>
      </c>
      <c r="AY208" s="233">
        <f t="shared" si="196"/>
        <v>2.4620259371200003E-6</v>
      </c>
    </row>
    <row r="209" spans="1:51" s="228" customFormat="1" ht="15" thickBot="1" x14ac:dyDescent="0.35">
      <c r="A209" s="219" t="s">
        <v>211</v>
      </c>
      <c r="B209" s="219" t="str">
        <f>B202</f>
        <v>Емкость СУГ</v>
      </c>
      <c r="C209" s="53" t="s">
        <v>217</v>
      </c>
      <c r="D209" s="221" t="s">
        <v>61</v>
      </c>
      <c r="E209" s="234">
        <f>E206</f>
        <v>1.0000000000000001E-5</v>
      </c>
      <c r="F209" s="235">
        <f t="shared" si="203"/>
        <v>2</v>
      </c>
      <c r="G209" s="219">
        <v>0.6080000000000001</v>
      </c>
      <c r="H209" s="223">
        <f t="shared" si="197"/>
        <v>1.2160000000000002E-5</v>
      </c>
      <c r="I209" s="236">
        <f>I205*0.15</f>
        <v>8.9774999999999991</v>
      </c>
      <c r="J209" s="225">
        <v>0</v>
      </c>
      <c r="K209" s="242"/>
      <c r="L209" s="243"/>
      <c r="M209" s="228" t="str">
        <f t="shared" si="192"/>
        <v>С8</v>
      </c>
      <c r="N209" s="228" t="str">
        <f t="shared" si="193"/>
        <v>Емкость СУГ</v>
      </c>
      <c r="O209" s="228" t="str">
        <f t="shared" si="194"/>
        <v>Частичное-ликвидация</v>
      </c>
      <c r="P209" s="228" t="s">
        <v>83</v>
      </c>
      <c r="Q209" s="228" t="s">
        <v>83</v>
      </c>
      <c r="R209" s="228" t="s">
        <v>83</v>
      </c>
      <c r="S209" s="228" t="s">
        <v>83</v>
      </c>
      <c r="T209" s="228" t="s">
        <v>83</v>
      </c>
      <c r="U209" s="228" t="s">
        <v>83</v>
      </c>
      <c r="V209" s="228" t="s">
        <v>83</v>
      </c>
      <c r="W209" s="228" t="s">
        <v>83</v>
      </c>
      <c r="X209" s="228" t="s">
        <v>83</v>
      </c>
      <c r="Y209" s="228" t="s">
        <v>83</v>
      </c>
      <c r="Z209" s="228" t="s">
        <v>83</v>
      </c>
      <c r="AA209" s="228" t="s">
        <v>83</v>
      </c>
      <c r="AB209" s="228" t="s">
        <v>83</v>
      </c>
      <c r="AC209" s="228" t="s">
        <v>83</v>
      </c>
      <c r="AD209" s="228" t="s">
        <v>83</v>
      </c>
      <c r="AE209" s="228" t="s">
        <v>83</v>
      </c>
      <c r="AF209" s="228" t="s">
        <v>83</v>
      </c>
      <c r="AG209" s="228" t="s">
        <v>83</v>
      </c>
      <c r="AH209" s="228" t="s">
        <v>83</v>
      </c>
      <c r="AI209" s="228" t="s">
        <v>83</v>
      </c>
      <c r="AJ209" s="228">
        <v>0</v>
      </c>
      <c r="AK209" s="228">
        <v>0</v>
      </c>
      <c r="AL209" s="228">
        <f>0.1*$AL206</f>
        <v>5.3600000000000009E-2</v>
      </c>
      <c r="AM209" s="228">
        <f>AM202</f>
        <v>2.7E-2</v>
      </c>
      <c r="AN209" s="228">
        <f>ROUNDUP(AN202/3,0)</f>
        <v>1</v>
      </c>
      <c r="AQ209" s="231">
        <f>AM209*I209*0.1+AL209</f>
        <v>7.7839250000000013E-2</v>
      </c>
      <c r="AR209" s="231">
        <f t="shared" si="198"/>
        <v>7.7839250000000014E-3</v>
      </c>
      <c r="AS209" s="232">
        <f t="shared" si="199"/>
        <v>0</v>
      </c>
      <c r="AT209" s="232">
        <f t="shared" si="200"/>
        <v>2.1405793750000002E-2</v>
      </c>
      <c r="AU209" s="231">
        <f>1333*J207*POWER(10,-6)</f>
        <v>1.19670075E-2</v>
      </c>
      <c r="AV209" s="232">
        <f t="shared" si="195"/>
        <v>0.11899597625000002</v>
      </c>
      <c r="AW209" s="233">
        <f t="shared" si="201"/>
        <v>0</v>
      </c>
      <c r="AX209" s="233">
        <f t="shared" si="202"/>
        <v>0</v>
      </c>
      <c r="AY209" s="233">
        <f t="shared" si="196"/>
        <v>1.4469910712000006E-6</v>
      </c>
    </row>
    <row r="210" spans="1:51" s="228" customFormat="1" x14ac:dyDescent="0.3">
      <c r="A210" s="282" t="s">
        <v>240</v>
      </c>
      <c r="B210" s="282" t="str">
        <f>B202</f>
        <v>Емкость СУГ</v>
      </c>
      <c r="C210" s="282" t="s">
        <v>302</v>
      </c>
      <c r="D210" s="282" t="s">
        <v>303</v>
      </c>
      <c r="E210" s="283">
        <v>2.5000000000000001E-5</v>
      </c>
      <c r="F210" s="235">
        <f t="shared" si="203"/>
        <v>2</v>
      </c>
      <c r="G210" s="282">
        <v>1</v>
      </c>
      <c r="H210" s="284">
        <f t="shared" si="197"/>
        <v>5.0000000000000002E-5</v>
      </c>
      <c r="I210" s="285">
        <f>I202</f>
        <v>399</v>
      </c>
      <c r="J210" s="285">
        <f>I210*0.07</f>
        <v>27.930000000000003</v>
      </c>
      <c r="K210" s="282"/>
      <c r="L210" s="282"/>
      <c r="M210" s="286" t="str">
        <f t="shared" si="192"/>
        <v>С9</v>
      </c>
      <c r="N210" s="286"/>
      <c r="O210" s="286"/>
      <c r="P210" s="286">
        <v>30.2</v>
      </c>
      <c r="Q210" s="286">
        <v>41.6</v>
      </c>
      <c r="R210" s="286">
        <v>59.6</v>
      </c>
      <c r="S210" s="286">
        <v>110.1</v>
      </c>
      <c r="T210" s="286"/>
      <c r="U210" s="286"/>
      <c r="V210" s="286"/>
      <c r="W210" s="286"/>
      <c r="X210" s="286"/>
      <c r="Y210" s="286"/>
      <c r="Z210" s="286"/>
      <c r="AA210" s="286"/>
      <c r="AB210" s="286"/>
      <c r="AC210" s="286"/>
      <c r="AD210" s="286"/>
      <c r="AE210" s="286">
        <v>150.5</v>
      </c>
      <c r="AF210" s="286">
        <v>211</v>
      </c>
      <c r="AG210" s="286">
        <v>249.5</v>
      </c>
      <c r="AH210" s="286">
        <v>317.5</v>
      </c>
      <c r="AI210" s="286"/>
      <c r="AJ210" s="286">
        <v>1</v>
      </c>
      <c r="AK210" s="286">
        <v>2</v>
      </c>
      <c r="AL210" s="286">
        <f>AL202</f>
        <v>5.36</v>
      </c>
      <c r="AM210" s="286">
        <f>AM202</f>
        <v>2.7E-2</v>
      </c>
      <c r="AN210" s="286">
        <v>5</v>
      </c>
      <c r="AO210" s="286"/>
      <c r="AP210" s="286"/>
      <c r="AQ210" s="287">
        <f>AM210*I210+AL210</f>
        <v>16.132999999999999</v>
      </c>
      <c r="AR210" s="287">
        <f>0.1*AQ210</f>
        <v>1.6133</v>
      </c>
      <c r="AS210" s="288">
        <f>AJ210*3+0.25*AK210</f>
        <v>3.5</v>
      </c>
      <c r="AT210" s="288">
        <f>SUM(AQ210:AS210)/4</f>
        <v>5.3115749999999995</v>
      </c>
      <c r="AU210" s="287">
        <f>10068.2*J210*POWER(10,-6)</f>
        <v>0.28120482600000002</v>
      </c>
      <c r="AV210" s="288">
        <f t="shared" si="195"/>
        <v>26.839079825999999</v>
      </c>
      <c r="AW210" s="289">
        <f>AJ210*H210</f>
        <v>5.0000000000000002E-5</v>
      </c>
      <c r="AX210" s="289">
        <f>H210*AK210</f>
        <v>1E-4</v>
      </c>
      <c r="AY210" s="289">
        <f t="shared" si="196"/>
        <v>1.3419539913000001E-3</v>
      </c>
    </row>
    <row r="211" spans="1:51" ht="15" thickBot="1" x14ac:dyDescent="0.35"/>
    <row r="212" spans="1:51" s="228" customFormat="1" ht="18" customHeight="1" x14ac:dyDescent="0.3">
      <c r="A212" s="219" t="s">
        <v>18</v>
      </c>
      <c r="B212" s="220" t="s">
        <v>299</v>
      </c>
      <c r="C212" s="53" t="s">
        <v>300</v>
      </c>
      <c r="D212" s="221" t="s">
        <v>301</v>
      </c>
      <c r="E212" s="222">
        <v>9.9999999999999995E-7</v>
      </c>
      <c r="F212" s="220">
        <v>2</v>
      </c>
      <c r="G212" s="219">
        <v>0.05</v>
      </c>
      <c r="H212" s="223">
        <f>E212*F212*G212</f>
        <v>9.9999999999999995E-8</v>
      </c>
      <c r="I212" s="224">
        <v>46.64</v>
      </c>
      <c r="J212" s="225">
        <f>0.05*I212</f>
        <v>2.3320000000000003</v>
      </c>
      <c r="K212" s="226" t="s">
        <v>175</v>
      </c>
      <c r="L212" s="227">
        <v>2000</v>
      </c>
      <c r="M212" s="228" t="str">
        <f t="shared" ref="M212:M220" si="204">A212</f>
        <v>С1</v>
      </c>
      <c r="N212" s="228" t="str">
        <f t="shared" ref="N212:N219" si="205">B212</f>
        <v>Емкость СУГ+токси</v>
      </c>
      <c r="O212" s="228" t="str">
        <f t="shared" ref="O212:O219" si="206">D212</f>
        <v>Полное-огенный шар</v>
      </c>
      <c r="P212" s="228" t="s">
        <v>83</v>
      </c>
      <c r="Q212" s="228" t="s">
        <v>83</v>
      </c>
      <c r="R212" s="228" t="s">
        <v>83</v>
      </c>
      <c r="S212" s="228" t="s">
        <v>83</v>
      </c>
      <c r="T212" s="228" t="s">
        <v>83</v>
      </c>
      <c r="U212" s="228" t="s">
        <v>83</v>
      </c>
      <c r="V212" s="228" t="s">
        <v>83</v>
      </c>
      <c r="W212" s="228" t="s">
        <v>83</v>
      </c>
      <c r="X212" s="228" t="s">
        <v>83</v>
      </c>
      <c r="Y212" s="228" t="s">
        <v>83</v>
      </c>
      <c r="Z212" s="228" t="s">
        <v>83</v>
      </c>
      <c r="AA212" s="228" t="s">
        <v>83</v>
      </c>
      <c r="AB212" s="228" t="s">
        <v>83</v>
      </c>
      <c r="AC212" s="228" t="s">
        <v>83</v>
      </c>
      <c r="AD212" s="228" t="s">
        <v>83</v>
      </c>
      <c r="AE212" s="228">
        <v>33.5</v>
      </c>
      <c r="AF212" s="228">
        <v>63</v>
      </c>
      <c r="AG212" s="228">
        <v>79.5</v>
      </c>
      <c r="AH212" s="228">
        <v>107</v>
      </c>
      <c r="AI212" s="228" t="s">
        <v>83</v>
      </c>
      <c r="AJ212" s="229">
        <v>1</v>
      </c>
      <c r="AK212" s="229">
        <v>2</v>
      </c>
      <c r="AL212" s="230">
        <v>6.98</v>
      </c>
      <c r="AM212" s="230">
        <v>2.7E-2</v>
      </c>
      <c r="AN212" s="230">
        <v>3</v>
      </c>
      <c r="AQ212" s="231">
        <f>AM212*I212+AL212</f>
        <v>8.2392800000000008</v>
      </c>
      <c r="AR212" s="231">
        <f>0.1*AQ212</f>
        <v>0.8239280000000001</v>
      </c>
      <c r="AS212" s="232">
        <f>AJ212*3+0.25*AK212</f>
        <v>3.5</v>
      </c>
      <c r="AT212" s="232">
        <f>SUM(AQ212:AS212)/4</f>
        <v>3.1408020000000003</v>
      </c>
      <c r="AU212" s="231">
        <f>10068.2*J212*POWER(10,-6)</f>
        <v>2.3479042400000004E-2</v>
      </c>
      <c r="AV212" s="232">
        <f t="shared" ref="AV212:AV220" si="207">AU212+AT212+AS212+AR212+AQ212</f>
        <v>15.727489042400002</v>
      </c>
      <c r="AW212" s="233">
        <f>AJ212*H212</f>
        <v>9.9999999999999995E-8</v>
      </c>
      <c r="AX212" s="233">
        <f>H212*AK212</f>
        <v>1.9999999999999999E-7</v>
      </c>
      <c r="AY212" s="233">
        <f t="shared" ref="AY212:AY220" si="208">H212*AV212</f>
        <v>1.5727489042400002E-6</v>
      </c>
    </row>
    <row r="213" spans="1:51" s="228" customFormat="1" x14ac:dyDescent="0.3">
      <c r="A213" s="219" t="s">
        <v>19</v>
      </c>
      <c r="B213" s="219" t="str">
        <f>B212</f>
        <v>Емкость СУГ+токси</v>
      </c>
      <c r="C213" s="53" t="s">
        <v>202</v>
      </c>
      <c r="D213" s="221" t="s">
        <v>62</v>
      </c>
      <c r="E213" s="234">
        <f>E212</f>
        <v>9.9999999999999995E-7</v>
      </c>
      <c r="F213" s="235">
        <f>F212</f>
        <v>2</v>
      </c>
      <c r="G213" s="219">
        <v>0.19</v>
      </c>
      <c r="H213" s="223">
        <f t="shared" ref="H213:H220" si="209">E213*F213*G213</f>
        <v>3.7999999999999996E-7</v>
      </c>
      <c r="I213" s="236">
        <f>I212</f>
        <v>46.64</v>
      </c>
      <c r="J213" s="244">
        <v>1.22</v>
      </c>
      <c r="K213" s="237" t="s">
        <v>176</v>
      </c>
      <c r="L213" s="238">
        <v>2</v>
      </c>
      <c r="M213" s="228" t="str">
        <f t="shared" si="204"/>
        <v>С2</v>
      </c>
      <c r="N213" s="228" t="str">
        <f t="shared" si="205"/>
        <v>Емкость СУГ+токси</v>
      </c>
      <c r="O213" s="228" t="str">
        <f t="shared" si="206"/>
        <v>Полное-взрыв</v>
      </c>
      <c r="P213" s="228" t="s">
        <v>83</v>
      </c>
      <c r="Q213" s="228" t="s">
        <v>83</v>
      </c>
      <c r="R213" s="228" t="s">
        <v>83</v>
      </c>
      <c r="S213" s="228" t="s">
        <v>83</v>
      </c>
      <c r="T213" s="228">
        <v>0</v>
      </c>
      <c r="U213" s="228">
        <v>0</v>
      </c>
      <c r="V213" s="228">
        <v>81.099999999999994</v>
      </c>
      <c r="W213" s="228">
        <v>270.10000000000002</v>
      </c>
      <c r="X213" s="228">
        <v>702.6</v>
      </c>
      <c r="Y213" s="228" t="s">
        <v>83</v>
      </c>
      <c r="Z213" s="228" t="s">
        <v>83</v>
      </c>
      <c r="AA213" s="228" t="s">
        <v>83</v>
      </c>
      <c r="AB213" s="228" t="s">
        <v>83</v>
      </c>
      <c r="AC213" s="228" t="s">
        <v>83</v>
      </c>
      <c r="AD213" s="228" t="s">
        <v>83</v>
      </c>
      <c r="AE213" s="228" t="s">
        <v>83</v>
      </c>
      <c r="AF213" s="228" t="s">
        <v>83</v>
      </c>
      <c r="AG213" s="228" t="s">
        <v>83</v>
      </c>
      <c r="AH213" s="228" t="s">
        <v>83</v>
      </c>
      <c r="AI213" s="228" t="s">
        <v>83</v>
      </c>
      <c r="AJ213" s="229">
        <v>2</v>
      </c>
      <c r="AK213" s="229">
        <v>2</v>
      </c>
      <c r="AL213" s="228">
        <f>AL212</f>
        <v>6.98</v>
      </c>
      <c r="AM213" s="228">
        <f>AM212</f>
        <v>2.7E-2</v>
      </c>
      <c r="AN213" s="228">
        <f>AN212</f>
        <v>3</v>
      </c>
      <c r="AQ213" s="231">
        <f>AM213*I213+AL213</f>
        <v>8.2392800000000008</v>
      </c>
      <c r="AR213" s="231">
        <f t="shared" ref="AR213:AR219" si="210">0.1*AQ213</f>
        <v>0.8239280000000001</v>
      </c>
      <c r="AS213" s="232">
        <f t="shared" ref="AS213:AS219" si="211">AJ213*3+0.25*AK213</f>
        <v>6.5</v>
      </c>
      <c r="AT213" s="232">
        <f t="shared" ref="AT213:AT219" si="212">SUM(AQ213:AS213)/4</f>
        <v>3.8908020000000003</v>
      </c>
      <c r="AU213" s="231">
        <f>10068.2*J213*POWER(10,-6)*10</f>
        <v>0.12283203999999999</v>
      </c>
      <c r="AV213" s="232">
        <f t="shared" si="207"/>
        <v>19.576842040000002</v>
      </c>
      <c r="AW213" s="233">
        <f t="shared" ref="AW213:AW219" si="213">AJ213*H213</f>
        <v>7.5999999999999992E-7</v>
      </c>
      <c r="AX213" s="233">
        <f t="shared" ref="AX213:AX219" si="214">H213*AK213</f>
        <v>7.5999999999999992E-7</v>
      </c>
      <c r="AY213" s="233">
        <f t="shared" si="208"/>
        <v>7.4391999752E-6</v>
      </c>
    </row>
    <row r="214" spans="1:51" s="228" customFormat="1" x14ac:dyDescent="0.3">
      <c r="A214" s="219" t="s">
        <v>20</v>
      </c>
      <c r="B214" s="219" t="str">
        <f>B212</f>
        <v>Емкость СУГ+токси</v>
      </c>
      <c r="C214" s="53" t="s">
        <v>243</v>
      </c>
      <c r="D214" s="221" t="s">
        <v>171</v>
      </c>
      <c r="E214" s="234">
        <f>E212</f>
        <v>9.9999999999999995E-7</v>
      </c>
      <c r="F214" s="235">
        <f>F212</f>
        <v>2</v>
      </c>
      <c r="G214" s="219">
        <v>0.76</v>
      </c>
      <c r="H214" s="223">
        <f t="shared" si="209"/>
        <v>1.5199999999999998E-6</v>
      </c>
      <c r="I214" s="236">
        <f>I212</f>
        <v>46.64</v>
      </c>
      <c r="J214" s="244">
        <v>0.36</v>
      </c>
      <c r="K214" s="237" t="s">
        <v>177</v>
      </c>
      <c r="L214" s="238">
        <v>1.05</v>
      </c>
      <c r="M214" s="228" t="str">
        <f t="shared" si="204"/>
        <v>С3</v>
      </c>
      <c r="N214" s="228" t="str">
        <f t="shared" si="205"/>
        <v>Емкость СУГ+токси</v>
      </c>
      <c r="O214" s="228" t="str">
        <f t="shared" si="206"/>
        <v>Полное-токси</v>
      </c>
      <c r="P214" s="228" t="s">
        <v>83</v>
      </c>
      <c r="Q214" s="228" t="s">
        <v>83</v>
      </c>
      <c r="R214" s="228" t="s">
        <v>83</v>
      </c>
      <c r="S214" s="228" t="s">
        <v>83</v>
      </c>
      <c r="T214" s="228" t="s">
        <v>83</v>
      </c>
      <c r="U214" s="228" t="s">
        <v>83</v>
      </c>
      <c r="V214" s="228" t="s">
        <v>83</v>
      </c>
      <c r="W214" s="228" t="s">
        <v>83</v>
      </c>
      <c r="X214" s="228" t="s">
        <v>83</v>
      </c>
      <c r="Y214" s="228" t="s">
        <v>83</v>
      </c>
      <c r="Z214" s="228" t="s">
        <v>83</v>
      </c>
      <c r="AA214" s="228" t="s">
        <v>83</v>
      </c>
      <c r="AB214" s="228" t="s">
        <v>83</v>
      </c>
      <c r="AC214" s="228">
        <v>131.4</v>
      </c>
      <c r="AD214" s="228">
        <v>248</v>
      </c>
      <c r="AE214" s="228" t="s">
        <v>83</v>
      </c>
      <c r="AF214" s="228" t="s">
        <v>83</v>
      </c>
      <c r="AG214" s="228" t="s">
        <v>83</v>
      </c>
      <c r="AH214" s="228" t="s">
        <v>83</v>
      </c>
      <c r="AI214" s="228" t="s">
        <v>83</v>
      </c>
      <c r="AJ214" s="228">
        <v>0</v>
      </c>
      <c r="AK214" s="228">
        <v>0</v>
      </c>
      <c r="AL214" s="228">
        <f>AL212</f>
        <v>6.98</v>
      </c>
      <c r="AM214" s="228">
        <f>AM212</f>
        <v>2.7E-2</v>
      </c>
      <c r="AN214" s="228">
        <f>AN212</f>
        <v>3</v>
      </c>
      <c r="AQ214" s="231">
        <f>AM214*I214*0.1+AL214</f>
        <v>7.1059280000000005</v>
      </c>
      <c r="AR214" s="231">
        <f t="shared" si="210"/>
        <v>0.71059280000000014</v>
      </c>
      <c r="AS214" s="232">
        <f t="shared" si="211"/>
        <v>0</v>
      </c>
      <c r="AT214" s="232">
        <f t="shared" si="212"/>
        <v>1.9541302000000003</v>
      </c>
      <c r="AU214" s="231">
        <f>1333*J212*POWER(10,-6)</f>
        <v>3.1085560000000002E-3</v>
      </c>
      <c r="AV214" s="232">
        <f t="shared" si="207"/>
        <v>9.7737595560000017</v>
      </c>
      <c r="AW214" s="233">
        <f t="shared" si="213"/>
        <v>0</v>
      </c>
      <c r="AX214" s="233">
        <f t="shared" si="214"/>
        <v>0</v>
      </c>
      <c r="AY214" s="233">
        <f t="shared" si="208"/>
        <v>1.4856114525120002E-5</v>
      </c>
    </row>
    <row r="215" spans="1:51" s="228" customFormat="1" x14ac:dyDescent="0.3">
      <c r="A215" s="219" t="s">
        <v>21</v>
      </c>
      <c r="B215" s="219" t="str">
        <f>B212</f>
        <v>Емкость СУГ+токси</v>
      </c>
      <c r="C215" s="53" t="s">
        <v>213</v>
      </c>
      <c r="D215" s="221" t="s">
        <v>214</v>
      </c>
      <c r="E215" s="222">
        <v>1.0000000000000001E-5</v>
      </c>
      <c r="F215" s="235">
        <f>F212</f>
        <v>2</v>
      </c>
      <c r="G215" s="219">
        <v>4.0000000000000008E-2</v>
      </c>
      <c r="H215" s="223">
        <f t="shared" si="209"/>
        <v>8.0000000000000018E-7</v>
      </c>
      <c r="I215" s="236">
        <f>0.15*I212</f>
        <v>6.9959999999999996</v>
      </c>
      <c r="J215" s="225">
        <f>I215</f>
        <v>6.9959999999999996</v>
      </c>
      <c r="K215" s="237" t="s">
        <v>179</v>
      </c>
      <c r="L215" s="238">
        <v>45390</v>
      </c>
      <c r="M215" s="228" t="str">
        <f t="shared" si="204"/>
        <v>С4</v>
      </c>
      <c r="N215" s="228" t="str">
        <f t="shared" si="205"/>
        <v>Емкость СУГ+токси</v>
      </c>
      <c r="O215" s="228" t="str">
        <f t="shared" si="206"/>
        <v>Частичное факел</v>
      </c>
      <c r="P215" s="228" t="s">
        <v>83</v>
      </c>
      <c r="Q215" s="228" t="s">
        <v>83</v>
      </c>
      <c r="R215" s="228" t="s">
        <v>83</v>
      </c>
      <c r="S215" s="228" t="s">
        <v>83</v>
      </c>
      <c r="T215" s="228" t="s">
        <v>83</v>
      </c>
      <c r="U215" s="228" t="s">
        <v>83</v>
      </c>
      <c r="V215" s="228" t="s">
        <v>83</v>
      </c>
      <c r="W215" s="228" t="s">
        <v>83</v>
      </c>
      <c r="X215" s="228" t="s">
        <v>83</v>
      </c>
      <c r="Y215" s="228">
        <v>15</v>
      </c>
      <c r="Z215" s="228">
        <v>3</v>
      </c>
      <c r="AA215" s="228" t="s">
        <v>83</v>
      </c>
      <c r="AB215" s="228" t="s">
        <v>83</v>
      </c>
      <c r="AC215" s="228" t="s">
        <v>83</v>
      </c>
      <c r="AD215" s="228" t="s">
        <v>83</v>
      </c>
      <c r="AE215" s="228" t="s">
        <v>83</v>
      </c>
      <c r="AF215" s="228" t="s">
        <v>83</v>
      </c>
      <c r="AG215" s="228" t="s">
        <v>83</v>
      </c>
      <c r="AH215" s="228" t="s">
        <v>83</v>
      </c>
      <c r="AI215" s="228" t="s">
        <v>83</v>
      </c>
      <c r="AJ215" s="228">
        <v>0</v>
      </c>
      <c r="AK215" s="228">
        <v>1</v>
      </c>
      <c r="AL215" s="228">
        <f>0.1*$AL212</f>
        <v>0.69800000000000006</v>
      </c>
      <c r="AM215" s="228">
        <f>AM213</f>
        <v>2.7E-2</v>
      </c>
      <c r="AN215" s="228">
        <f>AN212</f>
        <v>3</v>
      </c>
      <c r="AQ215" s="231">
        <f>AM215*I215*0.1+AL215</f>
        <v>0.71688920000000012</v>
      </c>
      <c r="AR215" s="231">
        <f t="shared" si="210"/>
        <v>7.1688920000000017E-2</v>
      </c>
      <c r="AS215" s="232">
        <f t="shared" si="211"/>
        <v>0.25</v>
      </c>
      <c r="AT215" s="232">
        <f t="shared" si="212"/>
        <v>0.25964453000000004</v>
      </c>
      <c r="AU215" s="231">
        <f>10068.2*J215*POWER(10,-6)</f>
        <v>7.0437127200000005E-2</v>
      </c>
      <c r="AV215" s="232">
        <f t="shared" si="207"/>
        <v>1.3686597772000002</v>
      </c>
      <c r="AW215" s="233">
        <f t="shared" si="213"/>
        <v>0</v>
      </c>
      <c r="AX215" s="233">
        <f t="shared" si="214"/>
        <v>8.0000000000000018E-7</v>
      </c>
      <c r="AY215" s="233">
        <f t="shared" si="208"/>
        <v>1.0949278217600004E-6</v>
      </c>
    </row>
    <row r="216" spans="1:51" s="228" customFormat="1" x14ac:dyDescent="0.3">
      <c r="A216" s="219" t="s">
        <v>22</v>
      </c>
      <c r="B216" s="219" t="str">
        <f>B212</f>
        <v>Емкость СУГ+токси</v>
      </c>
      <c r="C216" s="53" t="s">
        <v>244</v>
      </c>
      <c r="D216" s="221" t="s">
        <v>172</v>
      </c>
      <c r="E216" s="234">
        <f>E215</f>
        <v>1.0000000000000001E-5</v>
      </c>
      <c r="F216" s="235">
        <f>F212</f>
        <v>2</v>
      </c>
      <c r="G216" s="219">
        <v>0.16000000000000003</v>
      </c>
      <c r="H216" s="223">
        <f t="shared" si="209"/>
        <v>3.2000000000000007E-6</v>
      </c>
      <c r="I216" s="236">
        <f>0.15*I212</f>
        <v>6.9959999999999996</v>
      </c>
      <c r="J216" s="225">
        <f>J214*0.15</f>
        <v>5.3999999999999999E-2</v>
      </c>
      <c r="K216" s="237" t="s">
        <v>180</v>
      </c>
      <c r="L216" s="238">
        <v>3</v>
      </c>
      <c r="M216" s="228" t="str">
        <f t="shared" si="204"/>
        <v>С5</v>
      </c>
      <c r="N216" s="228" t="str">
        <f t="shared" si="205"/>
        <v>Емкость СУГ+токси</v>
      </c>
      <c r="O216" s="228" t="str">
        <f t="shared" si="206"/>
        <v>Частичное-токси</v>
      </c>
      <c r="P216" s="228" t="s">
        <v>83</v>
      </c>
      <c r="Q216" s="228" t="s">
        <v>83</v>
      </c>
      <c r="R216" s="228" t="s">
        <v>83</v>
      </c>
      <c r="S216" s="228" t="s">
        <v>83</v>
      </c>
      <c r="T216" s="228" t="s">
        <v>83</v>
      </c>
      <c r="U216" s="228" t="s">
        <v>83</v>
      </c>
      <c r="V216" s="228" t="s">
        <v>83</v>
      </c>
      <c r="W216" s="228" t="s">
        <v>83</v>
      </c>
      <c r="X216" s="228" t="s">
        <v>83</v>
      </c>
      <c r="Y216" s="228" t="s">
        <v>83</v>
      </c>
      <c r="Z216" s="228" t="s">
        <v>83</v>
      </c>
      <c r="AA216" s="228" t="s">
        <v>83</v>
      </c>
      <c r="AB216" s="228" t="s">
        <v>83</v>
      </c>
      <c r="AC216" s="228">
        <v>19.7</v>
      </c>
      <c r="AD216" s="228">
        <v>37.200000000000003</v>
      </c>
      <c r="AE216" s="228" t="s">
        <v>83</v>
      </c>
      <c r="AF216" s="228" t="s">
        <v>83</v>
      </c>
      <c r="AG216" s="228" t="s">
        <v>83</v>
      </c>
      <c r="AH216" s="228" t="s">
        <v>83</v>
      </c>
      <c r="AI216" s="228" t="s">
        <v>83</v>
      </c>
      <c r="AJ216" s="228">
        <v>0</v>
      </c>
      <c r="AK216" s="228">
        <v>1</v>
      </c>
      <c r="AL216" s="228">
        <f>0.1*$AL213</f>
        <v>0.69800000000000006</v>
      </c>
      <c r="AM216" s="228">
        <f>AM212</f>
        <v>2.7E-2</v>
      </c>
      <c r="AN216" s="228">
        <f>ROUNDUP(AN212/3,0)</f>
        <v>1</v>
      </c>
      <c r="AQ216" s="231">
        <f>AM216*I216+AL216</f>
        <v>0.88689200000000001</v>
      </c>
      <c r="AR216" s="231">
        <f t="shared" si="210"/>
        <v>8.868920000000001E-2</v>
      </c>
      <c r="AS216" s="232">
        <f t="shared" si="211"/>
        <v>0.25</v>
      </c>
      <c r="AT216" s="232">
        <f t="shared" si="212"/>
        <v>0.30639530000000004</v>
      </c>
      <c r="AU216" s="231">
        <f>1333*J213*POWER(10,-6)*10</f>
        <v>1.6262599999999999E-2</v>
      </c>
      <c r="AV216" s="232">
        <f t="shared" si="207"/>
        <v>1.5482391</v>
      </c>
      <c r="AW216" s="233">
        <f t="shared" si="213"/>
        <v>0</v>
      </c>
      <c r="AX216" s="233">
        <f t="shared" si="214"/>
        <v>3.2000000000000007E-6</v>
      </c>
      <c r="AY216" s="233">
        <f t="shared" si="208"/>
        <v>4.9543651200000009E-6</v>
      </c>
    </row>
    <row r="217" spans="1:51" s="228" customFormat="1" x14ac:dyDescent="0.3">
      <c r="A217" s="219" t="s">
        <v>23</v>
      </c>
      <c r="B217" s="219" t="str">
        <f>B212</f>
        <v>Емкость СУГ+токси</v>
      </c>
      <c r="C217" s="53" t="s">
        <v>215</v>
      </c>
      <c r="D217" s="221" t="s">
        <v>214</v>
      </c>
      <c r="E217" s="234">
        <f>E216</f>
        <v>1.0000000000000001E-5</v>
      </c>
      <c r="F217" s="235">
        <v>1</v>
      </c>
      <c r="G217" s="219">
        <v>4.0000000000000008E-2</v>
      </c>
      <c r="H217" s="223">
        <f t="shared" si="209"/>
        <v>4.0000000000000009E-7</v>
      </c>
      <c r="I217" s="236">
        <f>I215*0.15</f>
        <v>1.0493999999999999</v>
      </c>
      <c r="J217" s="225">
        <f>I217*0.25</f>
        <v>0.26234999999999997</v>
      </c>
      <c r="K217" s="240" t="s">
        <v>191</v>
      </c>
      <c r="L217" s="241">
        <v>22</v>
      </c>
      <c r="M217" s="228" t="str">
        <f t="shared" si="204"/>
        <v>С6</v>
      </c>
      <c r="N217" s="228" t="str">
        <f t="shared" si="205"/>
        <v>Емкость СУГ+токси</v>
      </c>
      <c r="O217" s="228" t="str">
        <f t="shared" si="206"/>
        <v>Частичное факел</v>
      </c>
      <c r="P217" s="228" t="s">
        <v>83</v>
      </c>
      <c r="Q217" s="228" t="s">
        <v>83</v>
      </c>
      <c r="R217" s="228" t="s">
        <v>83</v>
      </c>
      <c r="S217" s="228" t="s">
        <v>83</v>
      </c>
      <c r="T217" s="228" t="s">
        <v>83</v>
      </c>
      <c r="U217" s="228" t="s">
        <v>83</v>
      </c>
      <c r="V217" s="228" t="s">
        <v>83</v>
      </c>
      <c r="W217" s="228" t="s">
        <v>83</v>
      </c>
      <c r="X217" s="228" t="s">
        <v>83</v>
      </c>
      <c r="Y217" s="228">
        <v>11</v>
      </c>
      <c r="Z217" s="228">
        <v>2</v>
      </c>
      <c r="AA217" s="228" t="s">
        <v>83</v>
      </c>
      <c r="AB217" s="228" t="s">
        <v>83</v>
      </c>
      <c r="AC217" s="228" t="s">
        <v>83</v>
      </c>
      <c r="AD217" s="228" t="s">
        <v>83</v>
      </c>
      <c r="AE217" s="228" t="s">
        <v>83</v>
      </c>
      <c r="AF217" s="228" t="s">
        <v>83</v>
      </c>
      <c r="AG217" s="228" t="s">
        <v>83</v>
      </c>
      <c r="AH217" s="228" t="s">
        <v>83</v>
      </c>
      <c r="AI217" s="228" t="s">
        <v>83</v>
      </c>
      <c r="AJ217" s="228">
        <v>0</v>
      </c>
      <c r="AK217" s="228">
        <v>1</v>
      </c>
      <c r="AL217" s="228">
        <f>0.1*$AL214</f>
        <v>0.69800000000000006</v>
      </c>
      <c r="AM217" s="228">
        <f>AM212</f>
        <v>2.7E-2</v>
      </c>
      <c r="AN217" s="228">
        <f>AN216</f>
        <v>1</v>
      </c>
      <c r="AQ217" s="231">
        <f>AM217*I217+AL217</f>
        <v>0.72633380000000003</v>
      </c>
      <c r="AR217" s="231">
        <f t="shared" si="210"/>
        <v>7.2633380000000011E-2</v>
      </c>
      <c r="AS217" s="232">
        <f t="shared" si="211"/>
        <v>0.25</v>
      </c>
      <c r="AT217" s="232">
        <f t="shared" si="212"/>
        <v>0.262241795</v>
      </c>
      <c r="AU217" s="231">
        <f>10068.2*J217*POWER(10,-6)</f>
        <v>2.6413922699999996E-3</v>
      </c>
      <c r="AV217" s="232">
        <f t="shared" si="207"/>
        <v>1.3138503672699999</v>
      </c>
      <c r="AW217" s="233">
        <f t="shared" si="213"/>
        <v>0</v>
      </c>
      <c r="AX217" s="233">
        <f t="shared" si="214"/>
        <v>4.0000000000000009E-7</v>
      </c>
      <c r="AY217" s="233">
        <f t="shared" si="208"/>
        <v>5.2554014690800008E-7</v>
      </c>
    </row>
    <row r="218" spans="1:51" s="228" customFormat="1" x14ac:dyDescent="0.3">
      <c r="A218" s="219" t="s">
        <v>210</v>
      </c>
      <c r="B218" s="219" t="str">
        <f>B212</f>
        <v>Емкость СУГ+токси</v>
      </c>
      <c r="C218" s="53" t="s">
        <v>216</v>
      </c>
      <c r="D218" s="221" t="s">
        <v>165</v>
      </c>
      <c r="E218" s="234">
        <f>E216</f>
        <v>1.0000000000000001E-5</v>
      </c>
      <c r="F218" s="235">
        <f>F212</f>
        <v>2</v>
      </c>
      <c r="G218" s="219">
        <v>0.15200000000000002</v>
      </c>
      <c r="H218" s="223">
        <f t="shared" si="209"/>
        <v>3.0400000000000005E-6</v>
      </c>
      <c r="I218" s="236">
        <f>I215*0.15</f>
        <v>1.0493999999999999</v>
      </c>
      <c r="J218" s="225">
        <f>J217</f>
        <v>0.26234999999999997</v>
      </c>
      <c r="K218" s="237"/>
      <c r="L218" s="238"/>
      <c r="M218" s="228" t="str">
        <f t="shared" si="204"/>
        <v>С7</v>
      </c>
      <c r="N218" s="228" t="str">
        <f t="shared" si="205"/>
        <v>Емкость СУГ+токси</v>
      </c>
      <c r="O218" s="228" t="str">
        <f t="shared" si="206"/>
        <v>Частичное-пожар-вспышка</v>
      </c>
      <c r="P218" s="228" t="s">
        <v>83</v>
      </c>
      <c r="Q218" s="228" t="s">
        <v>83</v>
      </c>
      <c r="R218" s="228" t="s">
        <v>83</v>
      </c>
      <c r="S218" s="228" t="s">
        <v>83</v>
      </c>
      <c r="T218" s="228" t="s">
        <v>83</v>
      </c>
      <c r="U218" s="228" t="s">
        <v>83</v>
      </c>
      <c r="V218" s="228" t="s">
        <v>83</v>
      </c>
      <c r="W218" s="228" t="s">
        <v>83</v>
      </c>
      <c r="X218" s="228" t="s">
        <v>83</v>
      </c>
      <c r="Y218" s="228" t="s">
        <v>83</v>
      </c>
      <c r="Z218" s="228" t="s">
        <v>83</v>
      </c>
      <c r="AA218" s="228">
        <v>21.55</v>
      </c>
      <c r="AB218" s="228">
        <v>25.86</v>
      </c>
      <c r="AC218" s="228" t="s">
        <v>83</v>
      </c>
      <c r="AD218" s="228" t="s">
        <v>83</v>
      </c>
      <c r="AE218" s="228" t="s">
        <v>83</v>
      </c>
      <c r="AF218" s="228" t="s">
        <v>83</v>
      </c>
      <c r="AG218" s="228" t="s">
        <v>83</v>
      </c>
      <c r="AH218" s="228" t="s">
        <v>83</v>
      </c>
      <c r="AI218" s="228" t="s">
        <v>83</v>
      </c>
      <c r="AJ218" s="228">
        <v>0</v>
      </c>
      <c r="AK218" s="228">
        <v>1</v>
      </c>
      <c r="AL218" s="228">
        <f>0.1*$AL215</f>
        <v>6.9800000000000015E-2</v>
      </c>
      <c r="AM218" s="228">
        <f>AM212</f>
        <v>2.7E-2</v>
      </c>
      <c r="AN218" s="228">
        <f>ROUNDUP(AN212/3,0)</f>
        <v>1</v>
      </c>
      <c r="AQ218" s="231">
        <f>AM218*I218+AL218</f>
        <v>9.8133800000000007E-2</v>
      </c>
      <c r="AR218" s="231">
        <f t="shared" si="210"/>
        <v>9.8133800000000018E-3</v>
      </c>
      <c r="AS218" s="232">
        <f t="shared" si="211"/>
        <v>0.25</v>
      </c>
      <c r="AT218" s="232">
        <f t="shared" si="212"/>
        <v>8.9486795000000008E-2</v>
      </c>
      <c r="AU218" s="231">
        <f>10068.2*J218*POWER(10,-6)</f>
        <v>2.6413922699999996E-3</v>
      </c>
      <c r="AV218" s="232">
        <f t="shared" si="207"/>
        <v>0.45007536726999997</v>
      </c>
      <c r="AW218" s="233">
        <f t="shared" si="213"/>
        <v>0</v>
      </c>
      <c r="AX218" s="233">
        <f t="shared" si="214"/>
        <v>3.0400000000000005E-6</v>
      </c>
      <c r="AY218" s="233">
        <f t="shared" si="208"/>
        <v>1.3682291165008002E-6</v>
      </c>
    </row>
    <row r="219" spans="1:51" s="228" customFormat="1" ht="15" thickBot="1" x14ac:dyDescent="0.35">
      <c r="A219" s="219" t="s">
        <v>211</v>
      </c>
      <c r="B219" s="219" t="str">
        <f>B212</f>
        <v>Емкость СУГ+токси</v>
      </c>
      <c r="C219" s="53" t="s">
        <v>218</v>
      </c>
      <c r="D219" s="221" t="s">
        <v>172</v>
      </c>
      <c r="E219" s="234">
        <f>E216</f>
        <v>1.0000000000000001E-5</v>
      </c>
      <c r="F219" s="235">
        <f>F212</f>
        <v>2</v>
      </c>
      <c r="G219" s="219">
        <v>0.6080000000000001</v>
      </c>
      <c r="H219" s="223">
        <f t="shared" si="209"/>
        <v>1.2160000000000002E-5</v>
      </c>
      <c r="I219" s="236">
        <f>I215*0.15</f>
        <v>1.0493999999999999</v>
      </c>
      <c r="J219" s="225">
        <f>0.15*J217</f>
        <v>3.9352499999999992E-2</v>
      </c>
      <c r="K219" s="242"/>
      <c r="L219" s="243"/>
      <c r="M219" s="228" t="str">
        <f t="shared" si="204"/>
        <v>С8</v>
      </c>
      <c r="N219" s="228" t="str">
        <f t="shared" si="205"/>
        <v>Емкость СУГ+токси</v>
      </c>
      <c r="O219" s="228" t="str">
        <f t="shared" si="206"/>
        <v>Частичное-токси</v>
      </c>
      <c r="P219" s="228" t="s">
        <v>83</v>
      </c>
      <c r="Q219" s="228" t="s">
        <v>83</v>
      </c>
      <c r="R219" s="228" t="s">
        <v>83</v>
      </c>
      <c r="S219" s="228" t="s">
        <v>83</v>
      </c>
      <c r="T219" s="228" t="s">
        <v>83</v>
      </c>
      <c r="U219" s="228" t="s">
        <v>83</v>
      </c>
      <c r="V219" s="228" t="s">
        <v>83</v>
      </c>
      <c r="W219" s="228" t="s">
        <v>83</v>
      </c>
      <c r="X219" s="228" t="s">
        <v>83</v>
      </c>
      <c r="Y219" s="228" t="s">
        <v>83</v>
      </c>
      <c r="Z219" s="228" t="s">
        <v>83</v>
      </c>
      <c r="AA219" s="228" t="s">
        <v>83</v>
      </c>
      <c r="AB219" s="228" t="s">
        <v>83</v>
      </c>
      <c r="AC219" s="228">
        <v>14.4</v>
      </c>
      <c r="AD219" s="228">
        <v>27.1</v>
      </c>
      <c r="AE219" s="228" t="s">
        <v>83</v>
      </c>
      <c r="AF219" s="228" t="s">
        <v>83</v>
      </c>
      <c r="AG219" s="228" t="s">
        <v>83</v>
      </c>
      <c r="AH219" s="228" t="s">
        <v>83</v>
      </c>
      <c r="AI219" s="228" t="s">
        <v>83</v>
      </c>
      <c r="AJ219" s="228">
        <v>0</v>
      </c>
      <c r="AK219" s="228">
        <v>0</v>
      </c>
      <c r="AL219" s="228">
        <f>0.1*$AL216</f>
        <v>6.9800000000000015E-2</v>
      </c>
      <c r="AM219" s="228">
        <f>AM212</f>
        <v>2.7E-2</v>
      </c>
      <c r="AN219" s="228">
        <f>ROUNDUP(AN212/3,0)</f>
        <v>1</v>
      </c>
      <c r="AQ219" s="231">
        <f>AM219*I219*0.1+AL219</f>
        <v>7.2633380000000011E-2</v>
      </c>
      <c r="AR219" s="231">
        <f t="shared" si="210"/>
        <v>7.2633380000000011E-3</v>
      </c>
      <c r="AS219" s="232">
        <f t="shared" si="211"/>
        <v>0</v>
      </c>
      <c r="AT219" s="232">
        <f t="shared" si="212"/>
        <v>1.9974179500000001E-2</v>
      </c>
      <c r="AU219" s="231">
        <f>1333*J217*POWER(10,-6)</f>
        <v>3.4971254999999993E-4</v>
      </c>
      <c r="AV219" s="232">
        <f t="shared" si="207"/>
        <v>0.10022061005000002</v>
      </c>
      <c r="AW219" s="233">
        <f t="shared" si="213"/>
        <v>0</v>
      </c>
      <c r="AX219" s="233">
        <f t="shared" si="214"/>
        <v>0</v>
      </c>
      <c r="AY219" s="233">
        <f t="shared" si="208"/>
        <v>1.2186826182080005E-6</v>
      </c>
    </row>
    <row r="220" spans="1:51" s="228" customFormat="1" x14ac:dyDescent="0.3">
      <c r="A220" s="282" t="s">
        <v>240</v>
      </c>
      <c r="B220" s="282" t="str">
        <f>B212</f>
        <v>Емкость СУГ+токси</v>
      </c>
      <c r="C220" s="282" t="s">
        <v>302</v>
      </c>
      <c r="D220" s="282" t="s">
        <v>303</v>
      </c>
      <c r="E220" s="283">
        <v>2.5000000000000001E-5</v>
      </c>
      <c r="F220" s="235">
        <f>F213</f>
        <v>2</v>
      </c>
      <c r="G220" s="282">
        <v>1</v>
      </c>
      <c r="H220" s="284">
        <f t="shared" si="209"/>
        <v>5.0000000000000002E-5</v>
      </c>
      <c r="I220" s="285">
        <f>I212</f>
        <v>46.64</v>
      </c>
      <c r="J220" s="285">
        <f>I220*0.07</f>
        <v>3.2648000000000001</v>
      </c>
      <c r="K220" s="282"/>
      <c r="L220" s="282"/>
      <c r="M220" s="286" t="str">
        <f t="shared" si="204"/>
        <v>С9</v>
      </c>
      <c r="N220" s="286"/>
      <c r="O220" s="286"/>
      <c r="P220" s="286">
        <v>30.2</v>
      </c>
      <c r="Q220" s="286">
        <v>41.6</v>
      </c>
      <c r="R220" s="286">
        <v>59.6</v>
      </c>
      <c r="S220" s="286">
        <v>110.1</v>
      </c>
      <c r="T220" s="286"/>
      <c r="U220" s="286"/>
      <c r="V220" s="286"/>
      <c r="W220" s="286"/>
      <c r="X220" s="286"/>
      <c r="Y220" s="286"/>
      <c r="Z220" s="286"/>
      <c r="AA220" s="286"/>
      <c r="AB220" s="286"/>
      <c r="AC220" s="286"/>
      <c r="AD220" s="286"/>
      <c r="AE220" s="286">
        <v>43</v>
      </c>
      <c r="AF220" s="286">
        <v>75</v>
      </c>
      <c r="AG220" s="286">
        <v>93.5</v>
      </c>
      <c r="AH220" s="286">
        <v>125</v>
      </c>
      <c r="AI220" s="286"/>
      <c r="AJ220" s="286">
        <v>1</v>
      </c>
      <c r="AK220" s="286">
        <v>2</v>
      </c>
      <c r="AL220" s="286">
        <f>AL212</f>
        <v>6.98</v>
      </c>
      <c r="AM220" s="286">
        <f>AM212</f>
        <v>2.7E-2</v>
      </c>
      <c r="AN220" s="286">
        <v>5</v>
      </c>
      <c r="AO220" s="286"/>
      <c r="AP220" s="286"/>
      <c r="AQ220" s="287">
        <f>AM220*I220+AL220</f>
        <v>8.2392800000000008</v>
      </c>
      <c r="AR220" s="287">
        <f>0.1*AQ220</f>
        <v>0.8239280000000001</v>
      </c>
      <c r="AS220" s="288">
        <f>AJ220*3+0.25*AK220</f>
        <v>3.5</v>
      </c>
      <c r="AT220" s="288">
        <f>SUM(AQ220:AS220)/4</f>
        <v>3.1408020000000003</v>
      </c>
      <c r="AU220" s="287">
        <f>10068.2*J220*POWER(10,-6)</f>
        <v>3.2870659360000005E-2</v>
      </c>
      <c r="AV220" s="288">
        <f t="shared" si="207"/>
        <v>15.736880659360001</v>
      </c>
      <c r="AW220" s="289">
        <f>AJ220*H220</f>
        <v>5.0000000000000002E-5</v>
      </c>
      <c r="AX220" s="289">
        <f>H220*AK220</f>
        <v>1E-4</v>
      </c>
      <c r="AY220" s="289">
        <f t="shared" si="208"/>
        <v>7.8684403296800005E-4</v>
      </c>
    </row>
    <row r="221" spans="1:51" ht="15" thickBot="1" x14ac:dyDescent="0.35"/>
    <row r="222" spans="1:51" ht="15" thickBot="1" x14ac:dyDescent="0.35">
      <c r="A222" s="48" t="s">
        <v>18</v>
      </c>
      <c r="B222" s="150" t="s">
        <v>304</v>
      </c>
      <c r="C222" s="166" t="s">
        <v>305</v>
      </c>
      <c r="D222" s="49" t="s">
        <v>307</v>
      </c>
      <c r="E222" s="153">
        <v>1.0000000000000001E-5</v>
      </c>
      <c r="F222" s="150">
        <v>1</v>
      </c>
      <c r="G222" s="48">
        <v>0.2</v>
      </c>
      <c r="H222" s="50">
        <f t="shared" ref="H222:H227" si="215">E222*F222*G222</f>
        <v>2.0000000000000003E-6</v>
      </c>
      <c r="I222" s="151">
        <v>8.75</v>
      </c>
      <c r="J222" s="149">
        <f>I222</f>
        <v>8.75</v>
      </c>
      <c r="K222" s="159" t="s">
        <v>175</v>
      </c>
      <c r="L222" s="164">
        <v>300</v>
      </c>
      <c r="M222" s="92" t="str">
        <f t="shared" ref="M222:M227" si="216">A222</f>
        <v>С1</v>
      </c>
      <c r="N222" s="92" t="str">
        <f t="shared" ref="N222:N227" si="217">B222</f>
        <v>Трубопровод Сера</v>
      </c>
      <c r="O222" s="92" t="str">
        <f t="shared" ref="O222:O227" si="218">D222</f>
        <v>Полное-пожар+токси</v>
      </c>
      <c r="P222" s="92">
        <v>17.100000000000001</v>
      </c>
      <c r="Q222" s="92">
        <v>23.5</v>
      </c>
      <c r="R222" s="92">
        <v>33.1</v>
      </c>
      <c r="S222" s="92">
        <v>61.2</v>
      </c>
      <c r="T222" s="92" t="s">
        <v>83</v>
      </c>
      <c r="U222" s="92" t="s">
        <v>83</v>
      </c>
      <c r="V222" s="92" t="s">
        <v>83</v>
      </c>
      <c r="W222" s="92" t="s">
        <v>83</v>
      </c>
      <c r="X222" s="92" t="s">
        <v>83</v>
      </c>
      <c r="Y222" s="92" t="s">
        <v>83</v>
      </c>
      <c r="Z222" s="92" t="s">
        <v>83</v>
      </c>
      <c r="AA222" s="92" t="s">
        <v>83</v>
      </c>
      <c r="AB222" s="92" t="s">
        <v>83</v>
      </c>
      <c r="AC222" s="92">
        <v>31.9</v>
      </c>
      <c r="AD222" s="92">
        <v>60.3</v>
      </c>
      <c r="AE222" s="92" t="s">
        <v>83</v>
      </c>
      <c r="AF222" s="92" t="s">
        <v>83</v>
      </c>
      <c r="AG222" s="92" t="s">
        <v>83</v>
      </c>
      <c r="AH222" s="92" t="s">
        <v>83</v>
      </c>
      <c r="AI222" s="92" t="s">
        <v>83</v>
      </c>
      <c r="AJ222" s="52">
        <v>1</v>
      </c>
      <c r="AK222" s="52">
        <v>2</v>
      </c>
      <c r="AL222" s="152">
        <v>0.75</v>
      </c>
      <c r="AM222" s="152">
        <v>2.7E-2</v>
      </c>
      <c r="AN222" s="152">
        <v>3</v>
      </c>
      <c r="AO222" s="92"/>
      <c r="AP222" s="92"/>
      <c r="AQ222" s="93">
        <f>AM222*I222+AL222</f>
        <v>0.98624999999999996</v>
      </c>
      <c r="AR222" s="93">
        <f t="shared" ref="AR222:AR227" si="219">0.1*AQ222</f>
        <v>9.8625000000000004E-2</v>
      </c>
      <c r="AS222" s="94">
        <f t="shared" ref="AS222:AS227" si="220">AJ222*3+0.25*AK222</f>
        <v>3.5</v>
      </c>
      <c r="AT222" s="94">
        <f t="shared" ref="AT222:AT227" si="221">SUM(AQ222:AS222)/4</f>
        <v>1.1462187500000001</v>
      </c>
      <c r="AU222" s="93">
        <f>10068.2*J222*POWER(10,-6)</f>
        <v>8.8096750000000001E-2</v>
      </c>
      <c r="AV222" s="94">
        <f t="shared" ref="AV222:AV227" si="222">AU222+AT222+AS222+AR222+AQ222</f>
        <v>5.8191905000000004</v>
      </c>
      <c r="AW222" s="95">
        <f t="shared" ref="AW222:AW227" si="223">AJ222*H222</f>
        <v>2.0000000000000003E-6</v>
      </c>
      <c r="AX222" s="95">
        <f t="shared" ref="AX222:AX227" si="224">H222*AK222</f>
        <v>4.0000000000000007E-6</v>
      </c>
      <c r="AY222" s="95">
        <f t="shared" ref="AY222:AY227" si="225">H222*AV222</f>
        <v>1.1638381000000003E-5</v>
      </c>
    </row>
    <row r="223" spans="1:51" ht="15" thickBot="1" x14ac:dyDescent="0.35">
      <c r="A223" s="48" t="s">
        <v>19</v>
      </c>
      <c r="B223" s="48" t="str">
        <f>B222</f>
        <v>Трубопровод Сера</v>
      </c>
      <c r="C223" s="166" t="s">
        <v>306</v>
      </c>
      <c r="D223" s="49" t="s">
        <v>307</v>
      </c>
      <c r="E223" s="154">
        <f>E222</f>
        <v>1.0000000000000001E-5</v>
      </c>
      <c r="F223" s="155">
        <f>F222</f>
        <v>1</v>
      </c>
      <c r="G223" s="48">
        <v>0.04</v>
      </c>
      <c r="H223" s="50">
        <f t="shared" si="215"/>
        <v>4.0000000000000003E-7</v>
      </c>
      <c r="I223" s="149">
        <f>I222</f>
        <v>8.75</v>
      </c>
      <c r="J223" s="149">
        <f>I222</f>
        <v>8.75</v>
      </c>
      <c r="K223" s="159" t="s">
        <v>176</v>
      </c>
      <c r="L223" s="164">
        <v>0</v>
      </c>
      <c r="M223" s="92" t="str">
        <f t="shared" si="216"/>
        <v>С2</v>
      </c>
      <c r="N223" s="92" t="str">
        <f t="shared" si="217"/>
        <v>Трубопровод Сера</v>
      </c>
      <c r="O223" s="92" t="str">
        <f t="shared" si="218"/>
        <v>Полное-пожар+токси</v>
      </c>
      <c r="P223" s="92">
        <v>17.100000000000001</v>
      </c>
      <c r="Q223" s="92">
        <v>23.5</v>
      </c>
      <c r="R223" s="92">
        <v>33.1</v>
      </c>
      <c r="S223" s="92">
        <v>61.2</v>
      </c>
      <c r="T223" s="92" t="s">
        <v>83</v>
      </c>
      <c r="U223" s="92" t="s">
        <v>83</v>
      </c>
      <c r="V223" s="92" t="s">
        <v>83</v>
      </c>
      <c r="W223" s="92" t="s">
        <v>83</v>
      </c>
      <c r="X223" s="92" t="s">
        <v>83</v>
      </c>
      <c r="Y223" s="92" t="s">
        <v>83</v>
      </c>
      <c r="Z223" s="92" t="s">
        <v>83</v>
      </c>
      <c r="AA223" s="92" t="s">
        <v>83</v>
      </c>
      <c r="AB223" s="92" t="s">
        <v>83</v>
      </c>
      <c r="AC223" s="92">
        <v>31.9</v>
      </c>
      <c r="AD223" s="92">
        <v>60.3</v>
      </c>
      <c r="AE223" s="92" t="s">
        <v>83</v>
      </c>
      <c r="AF223" s="92" t="s">
        <v>83</v>
      </c>
      <c r="AG223" s="92" t="s">
        <v>83</v>
      </c>
      <c r="AH223" s="92" t="s">
        <v>83</v>
      </c>
      <c r="AI223" s="92" t="s">
        <v>83</v>
      </c>
      <c r="AJ223" s="52">
        <v>2</v>
      </c>
      <c r="AK223" s="52">
        <v>2</v>
      </c>
      <c r="AL223" s="92">
        <f>AL222</f>
        <v>0.75</v>
      </c>
      <c r="AM223" s="92">
        <f>AM222</f>
        <v>2.7E-2</v>
      </c>
      <c r="AN223" s="92">
        <f>AN222</f>
        <v>3</v>
      </c>
      <c r="AO223" s="92"/>
      <c r="AP223" s="92"/>
      <c r="AQ223" s="93">
        <f>AM223*I223+AL223</f>
        <v>0.98624999999999996</v>
      </c>
      <c r="AR223" s="93">
        <f t="shared" si="219"/>
        <v>9.8625000000000004E-2</v>
      </c>
      <c r="AS223" s="94">
        <f t="shared" si="220"/>
        <v>6.5</v>
      </c>
      <c r="AT223" s="94">
        <f t="shared" si="221"/>
        <v>1.8962187500000001</v>
      </c>
      <c r="AU223" s="93">
        <f>10068.2*J223*POWER(10,-6)*10</f>
        <v>0.88096750000000001</v>
      </c>
      <c r="AV223" s="94">
        <f t="shared" si="222"/>
        <v>10.36206125</v>
      </c>
      <c r="AW223" s="95">
        <f t="shared" si="223"/>
        <v>8.0000000000000007E-7</v>
      </c>
      <c r="AX223" s="95">
        <f t="shared" si="224"/>
        <v>8.0000000000000007E-7</v>
      </c>
      <c r="AY223" s="95">
        <f t="shared" si="225"/>
        <v>4.1448245E-6</v>
      </c>
    </row>
    <row r="224" spans="1:51" x14ac:dyDescent="0.3">
      <c r="A224" s="48" t="s">
        <v>20</v>
      </c>
      <c r="B224" s="48" t="str">
        <f>B222</f>
        <v>Трубопровод Сера</v>
      </c>
      <c r="C224" s="166" t="s">
        <v>161</v>
      </c>
      <c r="D224" s="49" t="s">
        <v>60</v>
      </c>
      <c r="E224" s="154">
        <f>E222</f>
        <v>1.0000000000000001E-5</v>
      </c>
      <c r="F224" s="155">
        <f>F222</f>
        <v>1</v>
      </c>
      <c r="G224" s="48">
        <v>0.76</v>
      </c>
      <c r="H224" s="50">
        <f t="shared" si="215"/>
        <v>7.6000000000000009E-6</v>
      </c>
      <c r="I224" s="149">
        <f>I222</f>
        <v>8.75</v>
      </c>
      <c r="J224" s="48">
        <v>0</v>
      </c>
      <c r="K224" s="159" t="s">
        <v>177</v>
      </c>
      <c r="L224" s="164">
        <v>0</v>
      </c>
      <c r="M224" s="92" t="str">
        <f t="shared" si="216"/>
        <v>С3</v>
      </c>
      <c r="N224" s="92" t="str">
        <f t="shared" si="217"/>
        <v>Трубопровод Сера</v>
      </c>
      <c r="O224" s="92" t="str">
        <f t="shared" si="218"/>
        <v>Полное-ликвидация</v>
      </c>
      <c r="P224" s="92" t="s">
        <v>83</v>
      </c>
      <c r="Q224" s="92" t="s">
        <v>83</v>
      </c>
      <c r="R224" s="92" t="s">
        <v>83</v>
      </c>
      <c r="S224" s="92" t="s">
        <v>83</v>
      </c>
      <c r="T224" s="92" t="s">
        <v>83</v>
      </c>
      <c r="U224" s="92" t="s">
        <v>83</v>
      </c>
      <c r="V224" s="92" t="s">
        <v>83</v>
      </c>
      <c r="W224" s="92" t="s">
        <v>83</v>
      </c>
      <c r="X224" s="92" t="s">
        <v>83</v>
      </c>
      <c r="Y224" s="92" t="s">
        <v>83</v>
      </c>
      <c r="Z224" s="92" t="s">
        <v>83</v>
      </c>
      <c r="AA224" s="92" t="s">
        <v>83</v>
      </c>
      <c r="AB224" s="92" t="s">
        <v>83</v>
      </c>
      <c r="AC224" s="92" t="s">
        <v>83</v>
      </c>
      <c r="AD224" s="92" t="s">
        <v>83</v>
      </c>
      <c r="AE224" s="92" t="s">
        <v>83</v>
      </c>
      <c r="AF224" s="92" t="s">
        <v>83</v>
      </c>
      <c r="AG224" s="92" t="s">
        <v>83</v>
      </c>
      <c r="AH224" s="92" t="s">
        <v>83</v>
      </c>
      <c r="AI224" s="92" t="s">
        <v>83</v>
      </c>
      <c r="AJ224" s="92">
        <v>0</v>
      </c>
      <c r="AK224" s="92">
        <v>0</v>
      </c>
      <c r="AL224" s="92">
        <f>AL222</f>
        <v>0.75</v>
      </c>
      <c r="AM224" s="92">
        <f>AM222</f>
        <v>2.7E-2</v>
      </c>
      <c r="AN224" s="92">
        <f>AN222</f>
        <v>3</v>
      </c>
      <c r="AO224" s="92"/>
      <c r="AP224" s="92"/>
      <c r="AQ224" s="93">
        <f>AM224*I224*0.1+AL224</f>
        <v>0.77362500000000001</v>
      </c>
      <c r="AR224" s="93">
        <f t="shared" si="219"/>
        <v>7.7362500000000001E-2</v>
      </c>
      <c r="AS224" s="94">
        <f t="shared" si="220"/>
        <v>0</v>
      </c>
      <c r="AT224" s="94">
        <f t="shared" si="221"/>
        <v>0.212746875</v>
      </c>
      <c r="AU224" s="93">
        <f>1333*J223*POWER(10,-6)</f>
        <v>1.1663749999999999E-2</v>
      </c>
      <c r="AV224" s="94">
        <f t="shared" si="222"/>
        <v>1.075398125</v>
      </c>
      <c r="AW224" s="95">
        <f t="shared" si="223"/>
        <v>0</v>
      </c>
      <c r="AX224" s="95">
        <f t="shared" si="224"/>
        <v>0</v>
      </c>
      <c r="AY224" s="95">
        <f t="shared" si="225"/>
        <v>8.1730257500000016E-6</v>
      </c>
    </row>
    <row r="225" spans="1:51" x14ac:dyDescent="0.3">
      <c r="A225" s="48" t="s">
        <v>21</v>
      </c>
      <c r="B225" s="48" t="str">
        <f>B222</f>
        <v>Трубопровод Сера</v>
      </c>
      <c r="C225" s="166" t="s">
        <v>308</v>
      </c>
      <c r="D225" s="49" t="s">
        <v>307</v>
      </c>
      <c r="E225" s="153">
        <v>1E-4</v>
      </c>
      <c r="F225" s="155">
        <f>F222</f>
        <v>1</v>
      </c>
      <c r="G225" s="48">
        <v>0.2</v>
      </c>
      <c r="H225" s="50">
        <f t="shared" si="215"/>
        <v>2.0000000000000002E-5</v>
      </c>
      <c r="I225" s="149">
        <f>0.15*I222</f>
        <v>1.3125</v>
      </c>
      <c r="J225" s="149">
        <f>I225</f>
        <v>1.3125</v>
      </c>
      <c r="K225" s="161" t="s">
        <v>179</v>
      </c>
      <c r="L225" s="165">
        <v>0</v>
      </c>
      <c r="M225" s="92" t="str">
        <f t="shared" si="216"/>
        <v>С4</v>
      </c>
      <c r="N225" s="92" t="str">
        <f t="shared" si="217"/>
        <v>Трубопровод Сера</v>
      </c>
      <c r="O225" s="92" t="str">
        <f t="shared" si="218"/>
        <v>Полное-пожар+токси</v>
      </c>
      <c r="P225" s="92">
        <v>12.8</v>
      </c>
      <c r="Q225" s="92">
        <v>16.399999999999999</v>
      </c>
      <c r="R225" s="92">
        <v>21.7</v>
      </c>
      <c r="S225" s="92">
        <v>37.299999999999997</v>
      </c>
      <c r="T225" s="92" t="s">
        <v>83</v>
      </c>
      <c r="U225" s="92" t="s">
        <v>83</v>
      </c>
      <c r="V225" s="92" t="s">
        <v>83</v>
      </c>
      <c r="W225" s="92" t="s">
        <v>83</v>
      </c>
      <c r="X225" s="92" t="s">
        <v>83</v>
      </c>
      <c r="Y225" s="92" t="s">
        <v>83</v>
      </c>
      <c r="Z225" s="92" t="s">
        <v>83</v>
      </c>
      <c r="AA225" s="92" t="s">
        <v>83</v>
      </c>
      <c r="AB225" s="92" t="s">
        <v>83</v>
      </c>
      <c r="AC225" s="92">
        <v>4.8</v>
      </c>
      <c r="AD225" s="92">
        <v>9</v>
      </c>
      <c r="AE225" s="92" t="s">
        <v>83</v>
      </c>
      <c r="AF225" s="92" t="s">
        <v>83</v>
      </c>
      <c r="AG225" s="92" t="s">
        <v>83</v>
      </c>
      <c r="AH225" s="92" t="s">
        <v>83</v>
      </c>
      <c r="AI225" s="92" t="s">
        <v>83</v>
      </c>
      <c r="AJ225" s="92">
        <v>0</v>
      </c>
      <c r="AK225" s="92">
        <v>2</v>
      </c>
      <c r="AL225" s="92">
        <f>0.1*$AL$2</f>
        <v>7.5000000000000011E-2</v>
      </c>
      <c r="AM225" s="92">
        <f>AM222</f>
        <v>2.7E-2</v>
      </c>
      <c r="AN225" s="92">
        <f>ROUNDUP(AN222/3,0)</f>
        <v>1</v>
      </c>
      <c r="AO225" s="92"/>
      <c r="AP225" s="92"/>
      <c r="AQ225" s="93">
        <f>AM225*I225+AL225</f>
        <v>0.11043750000000001</v>
      </c>
      <c r="AR225" s="93">
        <f t="shared" si="219"/>
        <v>1.1043750000000001E-2</v>
      </c>
      <c r="AS225" s="94">
        <f t="shared" si="220"/>
        <v>0.5</v>
      </c>
      <c r="AT225" s="94">
        <f t="shared" si="221"/>
        <v>0.1553703125</v>
      </c>
      <c r="AU225" s="93">
        <f>10068.2*J225*POWER(10,-6)</f>
        <v>1.3214512500000001E-2</v>
      </c>
      <c r="AV225" s="94">
        <f t="shared" si="222"/>
        <v>0.79006607499999992</v>
      </c>
      <c r="AW225" s="95">
        <f t="shared" si="223"/>
        <v>0</v>
      </c>
      <c r="AX225" s="95">
        <f t="shared" si="224"/>
        <v>4.0000000000000003E-5</v>
      </c>
      <c r="AY225" s="95">
        <f t="shared" si="225"/>
        <v>1.5801321499999999E-5</v>
      </c>
    </row>
    <row r="226" spans="1:51" x14ac:dyDescent="0.3">
      <c r="A226" s="48" t="s">
        <v>22</v>
      </c>
      <c r="B226" s="48" t="str">
        <f>B222</f>
        <v>Трубопровод Сера</v>
      </c>
      <c r="C226" s="166" t="s">
        <v>309</v>
      </c>
      <c r="D226" s="49" t="s">
        <v>307</v>
      </c>
      <c r="E226" s="154">
        <f>E225</f>
        <v>1E-4</v>
      </c>
      <c r="F226" s="155">
        <f>F222</f>
        <v>1</v>
      </c>
      <c r="G226" s="48">
        <v>0.04</v>
      </c>
      <c r="H226" s="50">
        <f t="shared" si="215"/>
        <v>4.0000000000000007E-6</v>
      </c>
      <c r="I226" s="149">
        <f>0.15*I222</f>
        <v>1.3125</v>
      </c>
      <c r="J226" s="149">
        <f>I225</f>
        <v>1.3125</v>
      </c>
      <c r="K226" s="161" t="s">
        <v>180</v>
      </c>
      <c r="L226" s="165">
        <v>0</v>
      </c>
      <c r="M226" s="92" t="str">
        <f t="shared" si="216"/>
        <v>С5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>
        <v>12.8</v>
      </c>
      <c r="Q226" s="92">
        <v>16.399999999999999</v>
      </c>
      <c r="R226" s="92">
        <v>21.7</v>
      </c>
      <c r="S226" s="92">
        <v>37.299999999999997</v>
      </c>
      <c r="T226" s="92" t="s">
        <v>83</v>
      </c>
      <c r="U226" s="92" t="s">
        <v>83</v>
      </c>
      <c r="V226" s="92" t="s">
        <v>83</v>
      </c>
      <c r="W226" s="92" t="s">
        <v>83</v>
      </c>
      <c r="X226" s="92" t="s">
        <v>83</v>
      </c>
      <c r="Y226" s="92" t="s">
        <v>83</v>
      </c>
      <c r="Z226" s="92" t="s">
        <v>83</v>
      </c>
      <c r="AA226" s="92" t="s">
        <v>83</v>
      </c>
      <c r="AB226" s="92" t="s">
        <v>83</v>
      </c>
      <c r="AC226" s="92">
        <v>4.8</v>
      </c>
      <c r="AD226" s="92">
        <v>9</v>
      </c>
      <c r="AE226" s="92" t="s">
        <v>83</v>
      </c>
      <c r="AF226" s="92" t="s">
        <v>83</v>
      </c>
      <c r="AG226" s="92" t="s">
        <v>83</v>
      </c>
      <c r="AH226" s="92" t="s">
        <v>83</v>
      </c>
      <c r="AI226" s="92" t="s">
        <v>83</v>
      </c>
      <c r="AJ226" s="92">
        <v>0</v>
      </c>
      <c r="AK226" s="92">
        <v>1</v>
      </c>
      <c r="AL226" s="92">
        <f>0.1*$AL$2</f>
        <v>7.5000000000000011E-2</v>
      </c>
      <c r="AM226" s="92">
        <f>AM222</f>
        <v>2.7E-2</v>
      </c>
      <c r="AN226" s="92">
        <f>ROUNDUP(AN222/3,0)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0.25</v>
      </c>
      <c r="AT226" s="94">
        <f t="shared" si="221"/>
        <v>9.2870312499999996E-2</v>
      </c>
      <c r="AU226" s="93">
        <f>10068.2*J226*POWER(10,-6)*10</f>
        <v>0.132145125</v>
      </c>
      <c r="AV226" s="94">
        <f t="shared" si="222"/>
        <v>0.59649668749999996</v>
      </c>
      <c r="AW226" s="95">
        <f t="shared" si="223"/>
        <v>0</v>
      </c>
      <c r="AX226" s="95">
        <f t="shared" si="224"/>
        <v>4.0000000000000007E-6</v>
      </c>
      <c r="AY226" s="95">
        <f t="shared" si="225"/>
        <v>2.3859867500000001E-6</v>
      </c>
    </row>
    <row r="227" spans="1:51" ht="15" thickBot="1" x14ac:dyDescent="0.35">
      <c r="A227" s="48" t="s">
        <v>23</v>
      </c>
      <c r="B227" s="48" t="str">
        <f>B222</f>
        <v>Трубопровод Сера</v>
      </c>
      <c r="C227" s="166" t="s">
        <v>164</v>
      </c>
      <c r="D227" s="49" t="s">
        <v>61</v>
      </c>
      <c r="E227" s="154">
        <f>E225</f>
        <v>1E-4</v>
      </c>
      <c r="F227" s="155">
        <f>F222</f>
        <v>1</v>
      </c>
      <c r="G227" s="48">
        <v>0.76</v>
      </c>
      <c r="H227" s="50">
        <f t="shared" si="215"/>
        <v>7.6000000000000004E-5</v>
      </c>
      <c r="I227" s="149">
        <f>0.15*I222</f>
        <v>1.3125</v>
      </c>
      <c r="J227" s="48">
        <v>0</v>
      </c>
      <c r="K227" s="162" t="s">
        <v>191</v>
      </c>
      <c r="L227" s="168">
        <v>23</v>
      </c>
      <c r="M227" s="92" t="str">
        <f t="shared" si="216"/>
        <v>С6</v>
      </c>
      <c r="N227" s="92" t="str">
        <f t="shared" si="217"/>
        <v>Трубопровод Сера</v>
      </c>
      <c r="O227" s="92" t="str">
        <f t="shared" si="218"/>
        <v>Частичное-ликвидация</v>
      </c>
      <c r="P227" s="92" t="s">
        <v>83</v>
      </c>
      <c r="Q227" s="92" t="s">
        <v>83</v>
      </c>
      <c r="R227" s="92" t="s">
        <v>83</v>
      </c>
      <c r="S227" s="92" t="s">
        <v>83</v>
      </c>
      <c r="T227" s="92" t="s">
        <v>83</v>
      </c>
      <c r="U227" s="92" t="s">
        <v>83</v>
      </c>
      <c r="V227" s="92" t="s">
        <v>83</v>
      </c>
      <c r="W227" s="92" t="s">
        <v>83</v>
      </c>
      <c r="X227" s="92" t="s">
        <v>83</v>
      </c>
      <c r="Y227" s="92" t="s">
        <v>83</v>
      </c>
      <c r="Z227" s="92" t="s">
        <v>83</v>
      </c>
      <c r="AA227" s="92" t="s">
        <v>83</v>
      </c>
      <c r="AB227" s="92" t="s">
        <v>83</v>
      </c>
      <c r="AC227" s="92" t="s">
        <v>83</v>
      </c>
      <c r="AD227" s="92" t="s">
        <v>83</v>
      </c>
      <c r="AE227" s="92" t="s">
        <v>83</v>
      </c>
      <c r="AF227" s="92" t="s">
        <v>83</v>
      </c>
      <c r="AG227" s="92" t="s">
        <v>83</v>
      </c>
      <c r="AH227" s="92" t="s">
        <v>83</v>
      </c>
      <c r="AI227" s="92" t="s">
        <v>83</v>
      </c>
      <c r="AJ227" s="92">
        <v>0</v>
      </c>
      <c r="AK227" s="92">
        <v>0</v>
      </c>
      <c r="AL227" s="92">
        <f>0.1*$AL$2</f>
        <v>7.5000000000000011E-2</v>
      </c>
      <c r="AM227" s="92">
        <f>AM222</f>
        <v>2.7E-2</v>
      </c>
      <c r="AN227" s="92">
        <f>ROUNDUP(AN222/3,0)</f>
        <v>1</v>
      </c>
      <c r="AO227" s="92"/>
      <c r="AP227" s="92"/>
      <c r="AQ227" s="93">
        <f>AM227*I227*0.1+AL227</f>
        <v>7.8543750000000009E-2</v>
      </c>
      <c r="AR227" s="93">
        <f t="shared" si="219"/>
        <v>7.854375000000002E-3</v>
      </c>
      <c r="AS227" s="94">
        <f t="shared" si="220"/>
        <v>0</v>
      </c>
      <c r="AT227" s="94">
        <f t="shared" si="221"/>
        <v>2.1599531250000002E-2</v>
      </c>
      <c r="AU227" s="93">
        <f>1333*J226*POWER(10,-6)</f>
        <v>1.7495624999999998E-3</v>
      </c>
      <c r="AV227" s="94">
        <f t="shared" si="222"/>
        <v>0.10974721875000001</v>
      </c>
      <c r="AW227" s="95">
        <f t="shared" si="223"/>
        <v>0</v>
      </c>
      <c r="AX227" s="95">
        <f t="shared" si="224"/>
        <v>0</v>
      </c>
      <c r="AY227" s="95">
        <f t="shared" si="225"/>
        <v>8.3407886250000012E-6</v>
      </c>
    </row>
    <row r="228" spans="1:51" x14ac:dyDescent="0.3">
      <c r="A228" s="48"/>
      <c r="B228" s="48"/>
      <c r="C228" s="166"/>
      <c r="D228" s="49"/>
      <c r="E228" s="154"/>
      <c r="F228" s="155"/>
      <c r="G228" s="48"/>
      <c r="H228" s="50"/>
      <c r="I228" s="149"/>
      <c r="J228" s="48"/>
      <c r="K228" s="279"/>
      <c r="L228" s="280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  <c r="AH228" s="92"/>
      <c r="AI228" s="92"/>
      <c r="AJ228" s="92"/>
      <c r="AK228" s="92"/>
      <c r="AL228" s="92"/>
      <c r="AM228" s="92"/>
      <c r="AN228" s="92"/>
      <c r="AO228" s="92"/>
      <c r="AP228" s="92"/>
      <c r="AQ228" s="93"/>
      <c r="AR228" s="93"/>
      <c r="AS228" s="94"/>
      <c r="AT228" s="94"/>
      <c r="AU228" s="93"/>
      <c r="AV228" s="94"/>
      <c r="AW228" s="95"/>
      <c r="AX228" s="95"/>
      <c r="AY228" s="95"/>
    </row>
    <row r="229" spans="1:51" s="268" customFormat="1" x14ac:dyDescent="0.3">
      <c r="A229" s="48" t="s">
        <v>83</v>
      </c>
      <c r="B229" s="48" t="s">
        <v>83</v>
      </c>
      <c r="C229" s="48" t="s">
        <v>83</v>
      </c>
      <c r="D229" s="48" t="s">
        <v>83</v>
      </c>
      <c r="E229" s="48" t="s">
        <v>83</v>
      </c>
      <c r="F229" s="48" t="s">
        <v>83</v>
      </c>
      <c r="G229" s="48" t="s">
        <v>83</v>
      </c>
      <c r="H229" s="48" t="s">
        <v>83</v>
      </c>
      <c r="I229" s="48" t="s">
        <v>83</v>
      </c>
      <c r="J229" s="48" t="s">
        <v>83</v>
      </c>
      <c r="K229" s="48" t="s">
        <v>83</v>
      </c>
      <c r="L229" s="48" t="s">
        <v>83</v>
      </c>
      <c r="M229" s="48" t="s">
        <v>83</v>
      </c>
      <c r="N229" s="48" t="s">
        <v>83</v>
      </c>
      <c r="O229" s="48" t="s">
        <v>83</v>
      </c>
      <c r="P229" s="48" t="s">
        <v>83</v>
      </c>
      <c r="Q229" s="48" t="s">
        <v>83</v>
      </c>
      <c r="R229" s="48" t="s">
        <v>83</v>
      </c>
      <c r="S229" s="48" t="s">
        <v>83</v>
      </c>
      <c r="T229" s="48" t="s">
        <v>83</v>
      </c>
      <c r="U229" s="48" t="s">
        <v>83</v>
      </c>
      <c r="V229" s="48" t="s">
        <v>83</v>
      </c>
      <c r="W229" s="48" t="s">
        <v>83</v>
      </c>
      <c r="X229" s="48" t="s">
        <v>83</v>
      </c>
      <c r="Y229" s="48" t="s">
        <v>83</v>
      </c>
      <c r="Z229" s="48" t="s">
        <v>83</v>
      </c>
      <c r="AA229" s="48" t="s">
        <v>83</v>
      </c>
      <c r="AB229" s="48" t="s">
        <v>83</v>
      </c>
      <c r="AC229" s="48" t="s">
        <v>83</v>
      </c>
      <c r="AD229" s="48" t="s">
        <v>83</v>
      </c>
      <c r="AE229" s="48" t="s">
        <v>83</v>
      </c>
      <c r="AF229" s="48" t="s">
        <v>83</v>
      </c>
      <c r="AG229" s="48" t="s">
        <v>83</v>
      </c>
      <c r="AH229" s="48" t="s">
        <v>83</v>
      </c>
      <c r="AI229" s="48" t="s">
        <v>83</v>
      </c>
      <c r="AJ229" s="48" t="s">
        <v>83</v>
      </c>
      <c r="AK229" s="48" t="s">
        <v>83</v>
      </c>
      <c r="AL229" s="48" t="s">
        <v>83</v>
      </c>
      <c r="AM229" s="48" t="s">
        <v>83</v>
      </c>
      <c r="AN229" s="48" t="s">
        <v>83</v>
      </c>
      <c r="AO229" s="48" t="s">
        <v>83</v>
      </c>
      <c r="AP229" s="48" t="s">
        <v>83</v>
      </c>
      <c r="AQ229" s="48" t="s">
        <v>83</v>
      </c>
      <c r="AR229" s="48" t="s">
        <v>83</v>
      </c>
      <c r="AS229" s="48" t="s">
        <v>83</v>
      </c>
      <c r="AT229" s="48" t="s">
        <v>83</v>
      </c>
      <c r="AU229" s="48" t="s">
        <v>83</v>
      </c>
      <c r="AV229" s="48" t="s">
        <v>83</v>
      </c>
      <c r="AW229" s="48" t="s">
        <v>83</v>
      </c>
      <c r="AX229" s="48" t="s">
        <v>83</v>
      </c>
      <c r="AY229" s="48" t="s">
        <v>83</v>
      </c>
    </row>
    <row r="230" spans="1:51" s="268" customFormat="1" x14ac:dyDescent="0.3">
      <c r="A230" s="48" t="s">
        <v>83</v>
      </c>
      <c r="B230" s="48" t="s">
        <v>83</v>
      </c>
      <c r="C230" s="48" t="s">
        <v>83</v>
      </c>
      <c r="D230" s="48" t="s">
        <v>83</v>
      </c>
      <c r="E230" s="48" t="s">
        <v>83</v>
      </c>
      <c r="F230" s="48" t="s">
        <v>83</v>
      </c>
      <c r="G230" s="48" t="s">
        <v>83</v>
      </c>
      <c r="H230" s="48" t="s">
        <v>83</v>
      </c>
      <c r="I230" s="48" t="s">
        <v>83</v>
      </c>
      <c r="J230" s="48" t="s">
        <v>83</v>
      </c>
      <c r="K230" s="48" t="s">
        <v>83</v>
      </c>
      <c r="L230" s="48" t="s">
        <v>83</v>
      </c>
      <c r="M230" s="48" t="s">
        <v>83</v>
      </c>
      <c r="N230" s="48" t="s">
        <v>83</v>
      </c>
      <c r="O230" s="48" t="s">
        <v>83</v>
      </c>
      <c r="P230" s="48" t="s">
        <v>83</v>
      </c>
      <c r="Q230" s="48" t="s">
        <v>83</v>
      </c>
      <c r="R230" s="48" t="s">
        <v>83</v>
      </c>
      <c r="S230" s="48" t="s">
        <v>83</v>
      </c>
      <c r="T230" s="48" t="s">
        <v>83</v>
      </c>
      <c r="U230" s="48" t="s">
        <v>83</v>
      </c>
      <c r="V230" s="48" t="s">
        <v>83</v>
      </c>
      <c r="W230" s="48" t="s">
        <v>83</v>
      </c>
      <c r="X230" s="48" t="s">
        <v>83</v>
      </c>
      <c r="Y230" s="48" t="s">
        <v>83</v>
      </c>
      <c r="Z230" s="48" t="s">
        <v>83</v>
      </c>
      <c r="AA230" s="48" t="s">
        <v>83</v>
      </c>
      <c r="AB230" s="48" t="s">
        <v>83</v>
      </c>
      <c r="AC230" s="48" t="s">
        <v>83</v>
      </c>
      <c r="AD230" s="48" t="s">
        <v>83</v>
      </c>
      <c r="AE230" s="48" t="s">
        <v>83</v>
      </c>
      <c r="AF230" s="48" t="s">
        <v>83</v>
      </c>
      <c r="AG230" s="48" t="s">
        <v>83</v>
      </c>
      <c r="AH230" s="48" t="s">
        <v>83</v>
      </c>
      <c r="AI230" s="48" t="s">
        <v>83</v>
      </c>
      <c r="AJ230" s="48" t="s">
        <v>83</v>
      </c>
      <c r="AK230" s="48" t="s">
        <v>83</v>
      </c>
      <c r="AL230" s="48" t="s">
        <v>83</v>
      </c>
      <c r="AM230" s="48" t="s">
        <v>83</v>
      </c>
      <c r="AN230" s="48" t="s">
        <v>83</v>
      </c>
      <c r="AO230" s="48" t="s">
        <v>83</v>
      </c>
      <c r="AP230" s="48" t="s">
        <v>83</v>
      </c>
      <c r="AQ230" s="48" t="s">
        <v>83</v>
      </c>
      <c r="AR230" s="48" t="s">
        <v>83</v>
      </c>
      <c r="AS230" s="48" t="s">
        <v>83</v>
      </c>
      <c r="AT230" s="48" t="s">
        <v>83</v>
      </c>
      <c r="AU230" s="48" t="s">
        <v>83</v>
      </c>
      <c r="AV230" s="48" t="s">
        <v>83</v>
      </c>
      <c r="AW230" s="48" t="s">
        <v>83</v>
      </c>
      <c r="AX230" s="48" t="s">
        <v>83</v>
      </c>
      <c r="AY230" s="48" t="s">
        <v>83</v>
      </c>
    </row>
    <row r="231" spans="1:51" ht="15" thickBot="1" x14ac:dyDescent="0.35"/>
    <row r="232" spans="1:51" s="228" customFormat="1" ht="18" customHeight="1" x14ac:dyDescent="0.3">
      <c r="A232" s="219" t="s">
        <v>18</v>
      </c>
      <c r="B232" s="220" t="s">
        <v>311</v>
      </c>
      <c r="C232" s="53" t="s">
        <v>312</v>
      </c>
      <c r="D232" s="221" t="s">
        <v>59</v>
      </c>
      <c r="E232" s="222">
        <v>1.0000000000000001E-5</v>
      </c>
      <c r="F232" s="220">
        <v>1</v>
      </c>
      <c r="G232" s="219">
        <v>0.2</v>
      </c>
      <c r="H232" s="223">
        <f>E232*F232*G232</f>
        <v>2.0000000000000003E-6</v>
      </c>
      <c r="I232" s="224">
        <v>12</v>
      </c>
      <c r="J232" s="281">
        <f>I232</f>
        <v>12</v>
      </c>
      <c r="K232" s="226" t="s">
        <v>175</v>
      </c>
      <c r="L232" s="227">
        <v>200</v>
      </c>
      <c r="M232" s="228" t="str">
        <f>A232</f>
        <v>С1</v>
      </c>
      <c r="N232" s="228" t="str">
        <f>B232</f>
        <v>Трубопровод ТОКСИ</v>
      </c>
      <c r="O232" s="228" t="str">
        <f>D232</f>
        <v>Полное-пожар</v>
      </c>
      <c r="P232" s="228" t="s">
        <v>83</v>
      </c>
      <c r="Q232" s="228" t="s">
        <v>83</v>
      </c>
      <c r="R232" s="228" t="s">
        <v>83</v>
      </c>
      <c r="S232" s="228" t="s">
        <v>83</v>
      </c>
      <c r="T232" s="228" t="s">
        <v>83</v>
      </c>
      <c r="U232" s="228" t="s">
        <v>83</v>
      </c>
      <c r="V232" s="228" t="s">
        <v>83</v>
      </c>
      <c r="W232" s="228" t="s">
        <v>83</v>
      </c>
      <c r="X232" s="228" t="s">
        <v>83</v>
      </c>
      <c r="Y232" s="228" t="s">
        <v>83</v>
      </c>
      <c r="Z232" s="228" t="s">
        <v>83</v>
      </c>
      <c r="AA232" s="228" t="s">
        <v>83</v>
      </c>
      <c r="AB232" s="228" t="s">
        <v>83</v>
      </c>
      <c r="AC232" s="228" t="s">
        <v>83</v>
      </c>
      <c r="AD232" s="228" t="s">
        <v>83</v>
      </c>
      <c r="AE232" s="228" t="s">
        <v>83</v>
      </c>
      <c r="AF232" s="228" t="s">
        <v>83</v>
      </c>
      <c r="AG232" s="228" t="s">
        <v>83</v>
      </c>
      <c r="AH232" s="228" t="s">
        <v>83</v>
      </c>
      <c r="AI232" s="228">
        <v>240</v>
      </c>
      <c r="AJ232" s="229">
        <v>1</v>
      </c>
      <c r="AK232" s="229">
        <v>2</v>
      </c>
      <c r="AL232" s="230">
        <v>0.75</v>
      </c>
      <c r="AM232" s="230">
        <v>2.7E-2</v>
      </c>
      <c r="AN232" s="230">
        <v>3</v>
      </c>
      <c r="AQ232" s="231">
        <f>AM232*I232+AL232</f>
        <v>1.0740000000000001</v>
      </c>
      <c r="AR232" s="231">
        <f>0.1*AQ232</f>
        <v>0.10740000000000001</v>
      </c>
      <c r="AS232" s="232">
        <f>AJ232*3+0.25*AK232</f>
        <v>3.5</v>
      </c>
      <c r="AT232" s="232">
        <f>SUM(AQ232:AS232)/4</f>
        <v>1.17035</v>
      </c>
      <c r="AU232" s="231">
        <f>10068.2*J232*POWER(10,-6)</f>
        <v>0.12081840000000001</v>
      </c>
      <c r="AV232" s="232">
        <f>AU232+AT232+AS232+AR232+AQ232</f>
        <v>5.9725684000000001</v>
      </c>
      <c r="AW232" s="233">
        <f>AJ232*H232</f>
        <v>2.0000000000000003E-6</v>
      </c>
      <c r="AX232" s="233">
        <f>H232*AK232</f>
        <v>4.0000000000000007E-6</v>
      </c>
      <c r="AY232" s="233">
        <f>H232*AV232</f>
        <v>1.1945136800000002E-5</v>
      </c>
    </row>
    <row r="233" spans="1:51" s="228" customFormat="1" x14ac:dyDescent="0.3">
      <c r="A233" s="219" t="s">
        <v>19</v>
      </c>
      <c r="B233" s="219" t="str">
        <f>B232</f>
        <v>Трубопровод ТОКСИ</v>
      </c>
      <c r="C233" s="53" t="s">
        <v>313</v>
      </c>
      <c r="D233" s="221" t="s">
        <v>62</v>
      </c>
      <c r="E233" s="234">
        <f>E232</f>
        <v>1.0000000000000001E-5</v>
      </c>
      <c r="F233" s="235">
        <f>F232</f>
        <v>1</v>
      </c>
      <c r="G233" s="219">
        <v>0.8</v>
      </c>
      <c r="H233" s="223">
        <f>E233*F233*G233</f>
        <v>8.0000000000000013E-6</v>
      </c>
      <c r="I233" s="236">
        <f>I232</f>
        <v>12</v>
      </c>
      <c r="J233" s="281">
        <f>I232</f>
        <v>12</v>
      </c>
      <c r="K233" s="237" t="s">
        <v>176</v>
      </c>
      <c r="L233" s="238">
        <v>0</v>
      </c>
      <c r="M233" s="228" t="str">
        <f>A233</f>
        <v>С2</v>
      </c>
      <c r="N233" s="228" t="str">
        <f>B233</f>
        <v>Трубопровод ТОКСИ</v>
      </c>
      <c r="O233" s="228" t="str">
        <f>D233</f>
        <v>Полное-взрыв</v>
      </c>
      <c r="P233" s="228" t="s">
        <v>83</v>
      </c>
      <c r="Q233" s="228" t="s">
        <v>83</v>
      </c>
      <c r="R233" s="228" t="s">
        <v>83</v>
      </c>
      <c r="S233" s="228" t="s">
        <v>83</v>
      </c>
      <c r="T233" s="228" t="s">
        <v>83</v>
      </c>
      <c r="U233" s="228" t="s">
        <v>83</v>
      </c>
      <c r="V233" s="228" t="s">
        <v>83</v>
      </c>
      <c r="W233" s="228" t="s">
        <v>83</v>
      </c>
      <c r="X233" s="228" t="s">
        <v>83</v>
      </c>
      <c r="Y233" s="228" t="s">
        <v>83</v>
      </c>
      <c r="Z233" s="228" t="s">
        <v>83</v>
      </c>
      <c r="AA233" s="228" t="s">
        <v>83</v>
      </c>
      <c r="AB233" s="228" t="s">
        <v>83</v>
      </c>
      <c r="AC233" s="228" t="s">
        <v>83</v>
      </c>
      <c r="AD233" s="228" t="s">
        <v>83</v>
      </c>
      <c r="AE233" s="228" t="s">
        <v>83</v>
      </c>
      <c r="AF233" s="228" t="s">
        <v>83</v>
      </c>
      <c r="AG233" s="228" t="s">
        <v>83</v>
      </c>
      <c r="AH233" s="228" t="s">
        <v>83</v>
      </c>
      <c r="AI233" s="228">
        <v>33.333333333333336</v>
      </c>
      <c r="AJ233" s="229">
        <v>2</v>
      </c>
      <c r="AK233" s="229">
        <v>2</v>
      </c>
      <c r="AL233" s="228">
        <f>AL232</f>
        <v>0.75</v>
      </c>
      <c r="AM233" s="228">
        <f>AM232</f>
        <v>2.7E-2</v>
      </c>
      <c r="AN233" s="228">
        <f>AN232</f>
        <v>3</v>
      </c>
      <c r="AQ233" s="231">
        <f>AM233*I233+AL233</f>
        <v>1.0740000000000001</v>
      </c>
      <c r="AR233" s="231">
        <f>0.1*AQ233</f>
        <v>0.10740000000000001</v>
      </c>
      <c r="AS233" s="232">
        <f>AJ233*3+0.25*AK233</f>
        <v>6.5</v>
      </c>
      <c r="AT233" s="232">
        <f>SUM(AQ233:AS233)/4</f>
        <v>1.92035</v>
      </c>
      <c r="AU233" s="231">
        <f>10068.2*J233*POWER(10,-6)*10</f>
        <v>1.2081840000000001</v>
      </c>
      <c r="AV233" s="232">
        <f>AU233+AT233+AS233+AR233+AQ233</f>
        <v>10.809934</v>
      </c>
      <c r="AW233" s="233">
        <f>AJ233*H233</f>
        <v>1.6000000000000003E-5</v>
      </c>
      <c r="AX233" s="233">
        <f>H233*AK233</f>
        <v>1.6000000000000003E-5</v>
      </c>
      <c r="AY233" s="233">
        <f>H233*AV233</f>
        <v>8.6479472000000021E-5</v>
      </c>
    </row>
    <row r="234" spans="1:51" s="228" customFormat="1" x14ac:dyDescent="0.3">
      <c r="A234" s="219"/>
      <c r="B234" s="219"/>
      <c r="C234" s="53"/>
      <c r="D234" s="221"/>
      <c r="E234" s="234"/>
      <c r="F234" s="235"/>
      <c r="G234" s="219"/>
      <c r="H234" s="223"/>
      <c r="I234" s="236"/>
      <c r="J234" s="239"/>
      <c r="K234" s="237" t="s">
        <v>177</v>
      </c>
      <c r="L234" s="238">
        <v>0</v>
      </c>
      <c r="N234" s="228">
        <f>B234</f>
        <v>0</v>
      </c>
      <c r="O234" s="228">
        <f>D234</f>
        <v>0</v>
      </c>
      <c r="P234" s="228" t="s">
        <v>83</v>
      </c>
      <c r="Q234" s="228" t="s">
        <v>83</v>
      </c>
      <c r="R234" s="228" t="s">
        <v>83</v>
      </c>
      <c r="S234" s="228" t="s">
        <v>83</v>
      </c>
      <c r="T234" s="228" t="s">
        <v>83</v>
      </c>
      <c r="U234" s="228" t="s">
        <v>83</v>
      </c>
      <c r="V234" s="228" t="s">
        <v>83</v>
      </c>
      <c r="W234" s="228" t="s">
        <v>83</v>
      </c>
      <c r="X234" s="228" t="s">
        <v>83</v>
      </c>
      <c r="Y234" s="228" t="s">
        <v>83</v>
      </c>
      <c r="Z234" s="228" t="s">
        <v>83</v>
      </c>
      <c r="AA234" s="228" t="s">
        <v>83</v>
      </c>
      <c r="AB234" s="228" t="s">
        <v>83</v>
      </c>
      <c r="AC234" s="228" t="s">
        <v>83</v>
      </c>
      <c r="AD234" s="228" t="s">
        <v>83</v>
      </c>
      <c r="AQ234" s="231"/>
      <c r="AR234" s="231"/>
      <c r="AS234" s="232"/>
      <c r="AT234" s="232"/>
      <c r="AU234" s="231"/>
      <c r="AV234" s="232"/>
      <c r="AW234" s="233"/>
      <c r="AX234" s="233"/>
      <c r="AY234" s="233"/>
    </row>
    <row r="235" spans="1:51" s="228" customFormat="1" x14ac:dyDescent="0.3">
      <c r="A235" s="219"/>
      <c r="B235" s="219"/>
      <c r="C235" s="53"/>
      <c r="D235" s="221"/>
      <c r="E235" s="222"/>
      <c r="F235" s="235"/>
      <c r="G235" s="219"/>
      <c r="H235" s="223"/>
      <c r="I235" s="236"/>
      <c r="J235" s="225"/>
      <c r="K235" s="237" t="s">
        <v>179</v>
      </c>
      <c r="L235" s="238">
        <v>0</v>
      </c>
      <c r="AQ235" s="231"/>
      <c r="AR235" s="231"/>
      <c r="AS235" s="232"/>
      <c r="AT235" s="232"/>
      <c r="AU235" s="231"/>
      <c r="AV235" s="232"/>
      <c r="AW235" s="233"/>
      <c r="AX235" s="233"/>
      <c r="AY235" s="233"/>
    </row>
    <row r="236" spans="1:51" s="228" customFormat="1" x14ac:dyDescent="0.3">
      <c r="A236" s="219"/>
      <c r="B236" s="219"/>
      <c r="C236" s="53"/>
      <c r="D236" s="221"/>
      <c r="E236" s="234"/>
      <c r="F236" s="235"/>
      <c r="G236" s="219"/>
      <c r="H236" s="223"/>
      <c r="I236" s="236"/>
      <c r="J236" s="225"/>
      <c r="K236" s="237" t="s">
        <v>180</v>
      </c>
      <c r="L236" s="238">
        <v>0</v>
      </c>
      <c r="AQ236" s="231"/>
      <c r="AR236" s="231"/>
      <c r="AS236" s="232"/>
      <c r="AT236" s="232"/>
      <c r="AU236" s="231"/>
      <c r="AV236" s="232"/>
      <c r="AW236" s="233"/>
      <c r="AX236" s="233"/>
      <c r="AY236" s="233"/>
    </row>
    <row r="237" spans="1:51" s="228" customFormat="1" ht="15" thickBot="1" x14ac:dyDescent="0.35">
      <c r="A237" s="219"/>
      <c r="B237" s="219"/>
      <c r="C237" s="53"/>
      <c r="D237" s="221"/>
      <c r="E237" s="234"/>
      <c r="F237" s="235"/>
      <c r="G237" s="219"/>
      <c r="H237" s="223"/>
      <c r="I237" s="236"/>
      <c r="J237" s="225"/>
      <c r="K237" s="242" t="s">
        <v>191</v>
      </c>
      <c r="L237" s="254">
        <v>24</v>
      </c>
      <c r="AQ237" s="231"/>
      <c r="AR237" s="231"/>
      <c r="AS237" s="232"/>
      <c r="AT237" s="232"/>
      <c r="AU237" s="231"/>
      <c r="AV237" s="232"/>
      <c r="AW237" s="233"/>
      <c r="AX237" s="233"/>
      <c r="AY237" s="233"/>
    </row>
    <row r="238" spans="1:51" s="228" customFormat="1" x14ac:dyDescent="0.3">
      <c r="A238" s="229"/>
      <c r="B238" s="229"/>
      <c r="D238" s="275"/>
      <c r="E238" s="276"/>
      <c r="F238" s="277"/>
      <c r="G238" s="229"/>
      <c r="H238" s="233"/>
      <c r="I238" s="232"/>
      <c r="J238" s="232"/>
      <c r="K238" s="229"/>
      <c r="L238" s="277"/>
      <c r="AQ238" s="231"/>
      <c r="AR238" s="231"/>
      <c r="AS238" s="232"/>
      <c r="AT238" s="232"/>
      <c r="AU238" s="231"/>
      <c r="AV238" s="232"/>
      <c r="AW238" s="233"/>
      <c r="AX238" s="233"/>
      <c r="AY238" s="233"/>
    </row>
    <row r="239" spans="1:51" s="228" customFormat="1" x14ac:dyDescent="0.3">
      <c r="A239" s="229"/>
      <c r="B239" s="229"/>
      <c r="D239" s="275"/>
      <c r="E239" s="276"/>
      <c r="F239" s="277"/>
      <c r="G239" s="229"/>
      <c r="H239" s="233"/>
      <c r="I239" s="232"/>
      <c r="J239" s="232"/>
      <c r="K239" s="229"/>
      <c r="L239" s="277"/>
      <c r="AQ239" s="231"/>
      <c r="AR239" s="231"/>
      <c r="AS239" s="232"/>
      <c r="AT239" s="232"/>
      <c r="AU239" s="231"/>
      <c r="AV239" s="232"/>
      <c r="AW239" s="233"/>
      <c r="AX239" s="233"/>
      <c r="AY239" s="233"/>
    </row>
    <row r="240" spans="1:51" s="228" customFormat="1" x14ac:dyDescent="0.3">
      <c r="A240" s="229"/>
      <c r="B240" s="229"/>
      <c r="D240" s="275"/>
      <c r="E240" s="276"/>
      <c r="F240" s="277"/>
      <c r="G240" s="229"/>
      <c r="H240" s="233"/>
      <c r="I240" s="232"/>
      <c r="J240" s="232"/>
      <c r="K240" s="229"/>
      <c r="L240" s="277"/>
      <c r="AQ240" s="231"/>
      <c r="AR240" s="231"/>
      <c r="AS240" s="232"/>
      <c r="AT240" s="232"/>
      <c r="AU240" s="231"/>
      <c r="AV240" s="232"/>
      <c r="AW240" s="233"/>
      <c r="AX240" s="233"/>
      <c r="AY240" s="23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topLeftCell="A4"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3320312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33203125" customWidth="1"/>
    <col min="13" max="13" width="24.5546875" customWidth="1"/>
  </cols>
  <sheetData>
    <row r="1" spans="1:13" ht="23.4" thickBot="1" x14ac:dyDescent="0.35">
      <c r="A1" s="344" t="s">
        <v>317</v>
      </c>
      <c r="B1" s="345" t="s">
        <v>318</v>
      </c>
      <c r="C1" s="345" t="s">
        <v>319</v>
      </c>
      <c r="D1" s="345" t="s">
        <v>320</v>
      </c>
      <c r="E1" s="345" t="s">
        <v>321</v>
      </c>
      <c r="F1" s="345" t="s">
        <v>322</v>
      </c>
      <c r="H1" s="344" t="s">
        <v>317</v>
      </c>
      <c r="I1" s="345" t="s">
        <v>318</v>
      </c>
      <c r="J1" s="345" t="s">
        <v>319</v>
      </c>
      <c r="K1" s="345" t="s">
        <v>320</v>
      </c>
      <c r="L1" s="345" t="s">
        <v>321</v>
      </c>
      <c r="M1" s="345" t="s">
        <v>322</v>
      </c>
    </row>
    <row r="2" spans="1:13" ht="72.599999999999994" thickBot="1" x14ac:dyDescent="0.35">
      <c r="A2" s="347">
        <v>1</v>
      </c>
      <c r="B2" s="349" t="s">
        <v>374</v>
      </c>
      <c r="C2" s="348" t="s">
        <v>323</v>
      </c>
      <c r="D2" s="349" t="s">
        <v>324</v>
      </c>
      <c r="E2" s="349" t="s">
        <v>325</v>
      </c>
      <c r="F2" s="349" t="s">
        <v>83</v>
      </c>
      <c r="H2" s="347">
        <v>1</v>
      </c>
      <c r="I2" s="349" t="s">
        <v>365</v>
      </c>
      <c r="J2" s="349" t="s">
        <v>339</v>
      </c>
      <c r="K2" s="349" t="s">
        <v>340</v>
      </c>
      <c r="L2" s="349" t="s">
        <v>341</v>
      </c>
      <c r="M2" s="349" t="s">
        <v>342</v>
      </c>
    </row>
    <row r="3" spans="1:13" ht="48.6" thickBot="1" x14ac:dyDescent="0.35">
      <c r="A3" s="347">
        <v>2</v>
      </c>
      <c r="B3" s="348" t="s">
        <v>375</v>
      </c>
      <c r="C3" s="348" t="s">
        <v>326</v>
      </c>
      <c r="D3" s="349" t="s">
        <v>370</v>
      </c>
      <c r="E3" s="349" t="s">
        <v>369</v>
      </c>
      <c r="F3" s="349" t="s">
        <v>327</v>
      </c>
      <c r="H3" s="348">
        <v>2</v>
      </c>
      <c r="I3" s="349" t="s">
        <v>364</v>
      </c>
      <c r="J3" s="349" t="s">
        <v>343</v>
      </c>
      <c r="K3" s="349" t="s">
        <v>344</v>
      </c>
      <c r="L3" s="349" t="s">
        <v>345</v>
      </c>
      <c r="M3" s="349" t="s">
        <v>83</v>
      </c>
    </row>
    <row r="4" spans="1:13" ht="96.6" thickBot="1" x14ac:dyDescent="0.35">
      <c r="A4" s="347">
        <v>3</v>
      </c>
      <c r="B4" s="348" t="s">
        <v>376</v>
      </c>
      <c r="C4" s="348" t="s">
        <v>328</v>
      </c>
      <c r="D4" s="349" t="s">
        <v>371</v>
      </c>
      <c r="E4" s="349" t="s">
        <v>329</v>
      </c>
      <c r="F4" s="349" t="s">
        <v>330</v>
      </c>
      <c r="H4" s="348">
        <v>3</v>
      </c>
      <c r="I4" s="349" t="s">
        <v>363</v>
      </c>
      <c r="J4" s="349" t="s">
        <v>339</v>
      </c>
      <c r="K4" s="349" t="s">
        <v>346</v>
      </c>
      <c r="L4" s="349" t="s">
        <v>347</v>
      </c>
      <c r="M4" s="349" t="s">
        <v>348</v>
      </c>
    </row>
    <row r="5" spans="1:13" ht="60.6" thickBot="1" x14ac:dyDescent="0.35">
      <c r="A5" s="347">
        <v>4</v>
      </c>
      <c r="B5" s="347" t="s">
        <v>377</v>
      </c>
      <c r="C5" s="347" t="s">
        <v>331</v>
      </c>
      <c r="D5" s="346" t="s">
        <v>332</v>
      </c>
      <c r="E5" s="346" t="s">
        <v>333</v>
      </c>
      <c r="F5" s="346" t="s">
        <v>83</v>
      </c>
      <c r="H5" s="347">
        <v>4</v>
      </c>
      <c r="I5" s="349" t="s">
        <v>362</v>
      </c>
      <c r="J5" s="349" t="s">
        <v>349</v>
      </c>
      <c r="K5" s="349" t="s">
        <v>350</v>
      </c>
      <c r="L5" s="349" t="s">
        <v>351</v>
      </c>
      <c r="M5" s="349" t="s">
        <v>83</v>
      </c>
    </row>
    <row r="6" spans="1:13" ht="96.6" thickBot="1" x14ac:dyDescent="0.35">
      <c r="A6" s="347">
        <v>5</v>
      </c>
      <c r="B6" s="349" t="s">
        <v>378</v>
      </c>
      <c r="C6" s="349" t="s">
        <v>326</v>
      </c>
      <c r="D6" s="349" t="s">
        <v>372</v>
      </c>
      <c r="E6" s="349" t="s">
        <v>83</v>
      </c>
      <c r="F6" s="349" t="s">
        <v>327</v>
      </c>
      <c r="H6" s="347">
        <v>5</v>
      </c>
      <c r="I6" s="349" t="s">
        <v>361</v>
      </c>
      <c r="J6" s="349" t="s">
        <v>352</v>
      </c>
      <c r="K6" s="349" t="s">
        <v>353</v>
      </c>
      <c r="L6" s="349" t="s">
        <v>354</v>
      </c>
      <c r="M6" s="349" t="s">
        <v>83</v>
      </c>
    </row>
    <row r="7" spans="1:13" ht="84.6" thickBot="1" x14ac:dyDescent="0.35">
      <c r="A7" s="347">
        <v>6</v>
      </c>
      <c r="B7" s="349" t="s">
        <v>379</v>
      </c>
      <c r="C7" s="349" t="s">
        <v>328</v>
      </c>
      <c r="D7" s="349" t="s">
        <v>334</v>
      </c>
      <c r="E7" s="349" t="s">
        <v>83</v>
      </c>
      <c r="F7" s="349" t="s">
        <v>336</v>
      </c>
      <c r="H7" s="347">
        <v>6</v>
      </c>
      <c r="I7" s="349" t="s">
        <v>360</v>
      </c>
      <c r="J7" s="349" t="s">
        <v>339</v>
      </c>
      <c r="K7" s="349" t="s">
        <v>355</v>
      </c>
      <c r="L7" s="349" t="s">
        <v>354</v>
      </c>
      <c r="M7" s="349" t="s">
        <v>83</v>
      </c>
    </row>
    <row r="8" spans="1:13" ht="120.6" thickBot="1" x14ac:dyDescent="0.35">
      <c r="A8" s="347">
        <v>7</v>
      </c>
      <c r="B8" s="349" t="s">
        <v>380</v>
      </c>
      <c r="C8" s="348" t="s">
        <v>335</v>
      </c>
      <c r="D8" s="350" t="s">
        <v>337</v>
      </c>
      <c r="E8" s="349" t="s">
        <v>329</v>
      </c>
      <c r="F8" s="349" t="s">
        <v>368</v>
      </c>
      <c r="H8" s="347">
        <v>7</v>
      </c>
      <c r="I8" s="349" t="s">
        <v>359</v>
      </c>
      <c r="J8" s="349" t="s">
        <v>349</v>
      </c>
      <c r="K8" s="349" t="s">
        <v>356</v>
      </c>
      <c r="L8" s="349" t="s">
        <v>83</v>
      </c>
      <c r="M8" s="349" t="s">
        <v>357</v>
      </c>
    </row>
    <row r="9" spans="1:13" ht="72.599999999999994" thickBot="1" x14ac:dyDescent="0.35">
      <c r="A9" s="347">
        <v>8</v>
      </c>
      <c r="B9" s="348" t="s">
        <v>338</v>
      </c>
      <c r="C9" s="349" t="s">
        <v>331</v>
      </c>
      <c r="D9" s="350" t="s">
        <v>373</v>
      </c>
      <c r="E9" s="349" t="s">
        <v>83</v>
      </c>
      <c r="F9" s="349" t="s">
        <v>83</v>
      </c>
      <c r="H9" s="347">
        <v>8</v>
      </c>
      <c r="I9" s="348" t="s">
        <v>358</v>
      </c>
      <c r="J9" s="349" t="s">
        <v>343</v>
      </c>
      <c r="K9" s="350" t="s">
        <v>366</v>
      </c>
      <c r="L9" s="349" t="s">
        <v>367</v>
      </c>
      <c r="M9" s="349" t="s">
        <v>354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workbookViewId="0">
      <selection activeCell="F118" sqref="F118:F121"/>
    </sheetView>
  </sheetViews>
  <sheetFormatPr defaultRowHeight="14.4" x14ac:dyDescent="0.3"/>
  <cols>
    <col min="1" max="1" width="18.6640625" style="356" customWidth="1"/>
    <col min="2" max="2" width="15.33203125" style="356" customWidth="1"/>
    <col min="3" max="3" width="15.6640625" style="356" customWidth="1"/>
    <col min="4" max="4" width="13.33203125" style="356" customWidth="1"/>
    <col min="5" max="5" width="14.5546875" style="356" customWidth="1"/>
    <col min="6" max="6" width="12.33203125" style="356" customWidth="1"/>
    <col min="7" max="7" width="8.88671875" style="356"/>
    <col min="8" max="8" width="14.6640625" style="356" customWidth="1"/>
  </cols>
  <sheetData>
    <row r="1" spans="1:8" ht="15" thickTop="1" x14ac:dyDescent="0.3">
      <c r="A1" s="471" t="s">
        <v>381</v>
      </c>
      <c r="B1" s="351" t="s">
        <v>382</v>
      </c>
      <c r="C1" s="351" t="s">
        <v>384</v>
      </c>
      <c r="D1" s="351" t="s">
        <v>385</v>
      </c>
      <c r="E1" s="351" t="s">
        <v>386</v>
      </c>
      <c r="F1" s="351" t="s">
        <v>388</v>
      </c>
      <c r="G1" s="473" t="s">
        <v>390</v>
      </c>
      <c r="H1" s="352" t="s">
        <v>391</v>
      </c>
    </row>
    <row r="2" spans="1:8" ht="15" thickBot="1" x14ac:dyDescent="0.35">
      <c r="A2" s="472"/>
      <c r="B2" s="357" t="s">
        <v>383</v>
      </c>
      <c r="C2" s="357" t="s">
        <v>383</v>
      </c>
      <c r="D2" s="357" t="s">
        <v>383</v>
      </c>
      <c r="E2" s="357" t="s">
        <v>387</v>
      </c>
      <c r="F2" s="357" t="s">
        <v>389</v>
      </c>
      <c r="G2" s="474"/>
      <c r="H2" s="358" t="s">
        <v>383</v>
      </c>
    </row>
    <row r="3" spans="1:8" ht="15.6" thickTop="1" thickBot="1" x14ac:dyDescent="0.35">
      <c r="A3" s="354" t="s">
        <v>392</v>
      </c>
      <c r="B3" s="353">
        <v>-8.8000000000000007</v>
      </c>
      <c r="C3" s="353">
        <v>-13</v>
      </c>
      <c r="D3" s="353">
        <v>-10.8</v>
      </c>
      <c r="E3" s="353"/>
      <c r="F3" s="362">
        <v>2</v>
      </c>
      <c r="G3" s="362">
        <v>0</v>
      </c>
      <c r="H3" s="359">
        <v>-14.8</v>
      </c>
    </row>
    <row r="4" spans="1:8" ht="15" thickBot="1" x14ac:dyDescent="0.35">
      <c r="A4" s="354" t="s">
        <v>392</v>
      </c>
      <c r="B4" s="353">
        <v>-7.9</v>
      </c>
      <c r="C4" s="353">
        <v>-20</v>
      </c>
      <c r="D4" s="353">
        <v>-12.5</v>
      </c>
      <c r="E4" s="353"/>
      <c r="F4" s="362">
        <v>2</v>
      </c>
      <c r="G4" s="362">
        <v>0</v>
      </c>
      <c r="H4" s="359">
        <v>-16.600000000000001</v>
      </c>
    </row>
    <row r="5" spans="1:8" ht="15" thickBot="1" x14ac:dyDescent="0.35">
      <c r="A5" s="354" t="s">
        <v>392</v>
      </c>
      <c r="B5" s="353">
        <v>-13.3</v>
      </c>
      <c r="C5" s="353">
        <v>-23</v>
      </c>
      <c r="D5" s="353">
        <v>-19.8</v>
      </c>
      <c r="E5" s="353"/>
      <c r="F5" s="362">
        <v>0</v>
      </c>
      <c r="G5" s="362">
        <v>0</v>
      </c>
      <c r="H5" s="359">
        <v>-23.1</v>
      </c>
    </row>
    <row r="6" spans="1:8" ht="15" thickBot="1" x14ac:dyDescent="0.35">
      <c r="A6" s="354" t="s">
        <v>392</v>
      </c>
      <c r="B6" s="353">
        <v>-13.1</v>
      </c>
      <c r="C6" s="353">
        <v>-23</v>
      </c>
      <c r="D6" s="353">
        <v>-18.100000000000001</v>
      </c>
      <c r="E6" s="353"/>
      <c r="F6" s="362">
        <v>3</v>
      </c>
      <c r="G6" s="362">
        <v>0</v>
      </c>
      <c r="H6" s="359">
        <v>-23.2</v>
      </c>
    </row>
    <row r="7" spans="1:8" ht="15" thickBot="1" x14ac:dyDescent="0.35">
      <c r="A7" s="354" t="s">
        <v>392</v>
      </c>
      <c r="B7" s="353">
        <v>-12.5</v>
      </c>
      <c r="C7" s="353">
        <v>-19</v>
      </c>
      <c r="D7" s="353">
        <v>-16.7</v>
      </c>
      <c r="E7" s="353"/>
      <c r="F7" s="362">
        <v>3</v>
      </c>
      <c r="G7" s="362">
        <v>0</v>
      </c>
      <c r="H7" s="359">
        <v>-21.8</v>
      </c>
    </row>
    <row r="8" spans="1:8" ht="15" thickBot="1" x14ac:dyDescent="0.35">
      <c r="A8" s="354" t="s">
        <v>392</v>
      </c>
      <c r="B8" s="353">
        <v>-13.2</v>
      </c>
      <c r="C8" s="353">
        <v>-21</v>
      </c>
      <c r="D8" s="353">
        <v>-16.2</v>
      </c>
      <c r="E8" s="353"/>
      <c r="F8" s="362">
        <v>2</v>
      </c>
      <c r="G8" s="362">
        <v>0</v>
      </c>
      <c r="H8" s="359">
        <v>-20.6</v>
      </c>
    </row>
    <row r="9" spans="1:8" ht="15" thickBot="1" x14ac:dyDescent="0.35">
      <c r="A9" s="354" t="s">
        <v>392</v>
      </c>
      <c r="B9" s="353">
        <v>-10.7</v>
      </c>
      <c r="C9" s="353">
        <v>-17</v>
      </c>
      <c r="D9" s="353">
        <v>-14.5</v>
      </c>
      <c r="E9" s="353"/>
      <c r="F9" s="362">
        <v>3</v>
      </c>
      <c r="G9" s="362">
        <v>0</v>
      </c>
      <c r="H9" s="359">
        <v>-19.399999999999999</v>
      </c>
    </row>
    <row r="10" spans="1:8" ht="15" thickBot="1" x14ac:dyDescent="0.35">
      <c r="A10" s="354" t="s">
        <v>392</v>
      </c>
      <c r="B10" s="353">
        <v>-13</v>
      </c>
      <c r="C10" s="353">
        <v>-19</v>
      </c>
      <c r="D10" s="353">
        <v>-16.399999999999999</v>
      </c>
      <c r="E10" s="353"/>
      <c r="F10" s="362">
        <v>4</v>
      </c>
      <c r="G10" s="362">
        <v>0</v>
      </c>
      <c r="H10" s="359">
        <v>-22.1</v>
      </c>
    </row>
    <row r="11" spans="1:8" ht="15" thickBot="1" x14ac:dyDescent="0.35">
      <c r="A11" s="354" t="s">
        <v>392</v>
      </c>
      <c r="B11" s="353">
        <v>-7.7</v>
      </c>
      <c r="C11" s="353">
        <v>-15.2</v>
      </c>
      <c r="D11" s="353">
        <v>-9.6</v>
      </c>
      <c r="E11" s="353"/>
      <c r="F11" s="362">
        <v>7</v>
      </c>
      <c r="G11" s="362">
        <v>2</v>
      </c>
      <c r="H11" s="359">
        <v>-16.8</v>
      </c>
    </row>
    <row r="12" spans="1:8" ht="15" thickBot="1" x14ac:dyDescent="0.35">
      <c r="A12" s="354" t="s">
        <v>392</v>
      </c>
      <c r="B12" s="353">
        <v>-6</v>
      </c>
      <c r="C12" s="353">
        <v>-9</v>
      </c>
      <c r="D12" s="353">
        <v>-7.3</v>
      </c>
      <c r="E12" s="353"/>
      <c r="F12" s="362">
        <v>8</v>
      </c>
      <c r="G12" s="362">
        <v>10</v>
      </c>
      <c r="H12" s="359">
        <v>-14.9</v>
      </c>
    </row>
    <row r="13" spans="1:8" ht="15" thickBot="1" x14ac:dyDescent="0.35">
      <c r="A13" s="354" t="s">
        <v>392</v>
      </c>
      <c r="B13" s="353">
        <v>-2.4</v>
      </c>
      <c r="C13" s="353">
        <v>-7.1</v>
      </c>
      <c r="D13" s="353">
        <v>-3.8</v>
      </c>
      <c r="E13" s="353"/>
      <c r="F13" s="362">
        <v>7</v>
      </c>
      <c r="G13" s="362">
        <v>14</v>
      </c>
      <c r="H13" s="359">
        <v>-10.4</v>
      </c>
    </row>
    <row r="14" spans="1:8" ht="15" thickBot="1" x14ac:dyDescent="0.35">
      <c r="A14" s="354" t="s">
        <v>392</v>
      </c>
      <c r="B14" s="353">
        <v>-3</v>
      </c>
      <c r="C14" s="353">
        <v>-11</v>
      </c>
      <c r="D14" s="353">
        <v>-6.8</v>
      </c>
      <c r="E14" s="353"/>
      <c r="F14" s="362">
        <v>6</v>
      </c>
      <c r="G14" s="362">
        <v>3</v>
      </c>
      <c r="H14" s="359">
        <v>-13.1</v>
      </c>
    </row>
    <row r="15" spans="1:8" ht="15" thickBot="1" x14ac:dyDescent="0.35">
      <c r="A15" s="354" t="s">
        <v>392</v>
      </c>
      <c r="B15" s="353">
        <v>-7.2</v>
      </c>
      <c r="C15" s="353">
        <v>-12</v>
      </c>
      <c r="D15" s="353">
        <v>-9.6</v>
      </c>
      <c r="E15" s="353"/>
      <c r="F15" s="362">
        <v>6</v>
      </c>
      <c r="G15" s="362">
        <v>0</v>
      </c>
      <c r="H15" s="359">
        <v>-16.2</v>
      </c>
    </row>
    <row r="16" spans="1:8" ht="15" thickBot="1" x14ac:dyDescent="0.35">
      <c r="A16" s="354" t="s">
        <v>392</v>
      </c>
      <c r="B16" s="353">
        <v>-4.5</v>
      </c>
      <c r="C16" s="353">
        <v>-11</v>
      </c>
      <c r="D16" s="353">
        <v>-6.7</v>
      </c>
      <c r="E16" s="353"/>
      <c r="F16" s="362">
        <v>7</v>
      </c>
      <c r="G16" s="362">
        <v>0</v>
      </c>
      <c r="H16" s="359">
        <v>-13.7</v>
      </c>
    </row>
    <row r="17" spans="1:8" ht="15" thickBot="1" x14ac:dyDescent="0.35">
      <c r="A17" s="354" t="s">
        <v>392</v>
      </c>
      <c r="B17" s="353">
        <v>-3.9</v>
      </c>
      <c r="C17" s="353">
        <v>-13</v>
      </c>
      <c r="D17" s="353">
        <v>-8.9</v>
      </c>
      <c r="E17" s="353"/>
      <c r="F17" s="362">
        <v>3</v>
      </c>
      <c r="G17" s="362">
        <v>5</v>
      </c>
      <c r="H17" s="359">
        <v>-13.4</v>
      </c>
    </row>
    <row r="18" spans="1:8" ht="15" thickBot="1" x14ac:dyDescent="0.35">
      <c r="A18" s="354" t="s">
        <v>392</v>
      </c>
      <c r="B18" s="353">
        <v>-3.6</v>
      </c>
      <c r="C18" s="353">
        <v>-10.9</v>
      </c>
      <c r="D18" s="353">
        <v>-6.6</v>
      </c>
      <c r="E18" s="353"/>
      <c r="F18" s="362">
        <v>4</v>
      </c>
      <c r="G18" s="362">
        <v>1</v>
      </c>
      <c r="H18" s="359">
        <v>-11.5</v>
      </c>
    </row>
    <row r="19" spans="1:8" ht="15" thickBot="1" x14ac:dyDescent="0.35">
      <c r="A19" s="354" t="s">
        <v>392</v>
      </c>
      <c r="B19" s="353">
        <v>-3</v>
      </c>
      <c r="C19" s="353">
        <v>-6</v>
      </c>
      <c r="D19" s="353">
        <v>-4.3</v>
      </c>
      <c r="E19" s="353"/>
      <c r="F19" s="362">
        <v>4</v>
      </c>
      <c r="G19" s="353">
        <v>1</v>
      </c>
      <c r="H19" s="359">
        <v>-9</v>
      </c>
    </row>
    <row r="20" spans="1:8" ht="15" thickBot="1" x14ac:dyDescent="0.35">
      <c r="A20" s="354" t="s">
        <v>392</v>
      </c>
      <c r="B20" s="353">
        <v>2.4</v>
      </c>
      <c r="C20" s="353">
        <v>-4</v>
      </c>
      <c r="D20" s="353">
        <v>0.1</v>
      </c>
      <c r="E20" s="353"/>
      <c r="F20" s="362">
        <v>6</v>
      </c>
      <c r="G20" s="362">
        <v>16</v>
      </c>
      <c r="H20" s="359">
        <v>-5.4</v>
      </c>
    </row>
    <row r="21" spans="1:8" ht="15" thickBot="1" x14ac:dyDescent="0.35">
      <c r="A21" s="354" t="s">
        <v>392</v>
      </c>
      <c r="B21" s="353">
        <v>-3.8</v>
      </c>
      <c r="C21" s="353">
        <v>-14</v>
      </c>
      <c r="D21" s="353">
        <v>-8.6</v>
      </c>
      <c r="E21" s="353"/>
      <c r="F21" s="362">
        <v>7</v>
      </c>
      <c r="G21" s="362">
        <v>0</v>
      </c>
      <c r="H21" s="359">
        <v>-15.7</v>
      </c>
    </row>
    <row r="22" spans="1:8" ht="15" thickBot="1" x14ac:dyDescent="0.35">
      <c r="A22" s="354" t="s">
        <v>392</v>
      </c>
      <c r="B22" s="353">
        <v>-6.6</v>
      </c>
      <c r="C22" s="353">
        <v>-16</v>
      </c>
      <c r="D22" s="353">
        <v>-11.9</v>
      </c>
      <c r="E22" s="353"/>
      <c r="F22" s="362">
        <v>2</v>
      </c>
      <c r="G22" s="362">
        <v>0</v>
      </c>
      <c r="H22" s="359">
        <v>-16</v>
      </c>
    </row>
    <row r="23" spans="1:8" ht="15" thickBot="1" x14ac:dyDescent="0.35">
      <c r="A23" s="354" t="s">
        <v>392</v>
      </c>
      <c r="B23" s="353">
        <v>-5.9</v>
      </c>
      <c r="C23" s="353">
        <v>-12.3</v>
      </c>
      <c r="D23" s="353">
        <v>-9.6</v>
      </c>
      <c r="E23" s="353"/>
      <c r="F23" s="362">
        <v>3</v>
      </c>
      <c r="G23" s="362">
        <v>0</v>
      </c>
      <c r="H23" s="359">
        <v>-14.2</v>
      </c>
    </row>
    <row r="24" spans="1:8" ht="15" thickBot="1" x14ac:dyDescent="0.35">
      <c r="A24" s="354" t="s">
        <v>392</v>
      </c>
      <c r="B24" s="353">
        <v>0.2</v>
      </c>
      <c r="C24" s="353">
        <v>-12.3</v>
      </c>
      <c r="D24" s="353">
        <v>-3.8</v>
      </c>
      <c r="E24" s="353"/>
      <c r="F24" s="362">
        <v>7</v>
      </c>
      <c r="G24" s="362">
        <v>3</v>
      </c>
      <c r="H24" s="359">
        <v>-10.4</v>
      </c>
    </row>
    <row r="25" spans="1:8" ht="15" thickBot="1" x14ac:dyDescent="0.35">
      <c r="A25" s="354" t="s">
        <v>392</v>
      </c>
      <c r="B25" s="353">
        <v>2.2999999999999998</v>
      </c>
      <c r="C25" s="353">
        <v>-2.9</v>
      </c>
      <c r="D25" s="353">
        <v>1.1000000000000001</v>
      </c>
      <c r="E25" s="353"/>
      <c r="F25" s="362">
        <v>5</v>
      </c>
      <c r="G25" s="362">
        <v>2</v>
      </c>
      <c r="H25" s="359">
        <v>-3.7</v>
      </c>
    </row>
    <row r="26" spans="1:8" ht="15" thickBot="1" x14ac:dyDescent="0.35">
      <c r="A26" s="354" t="s">
        <v>392</v>
      </c>
      <c r="B26" s="353">
        <v>2.6</v>
      </c>
      <c r="C26" s="353">
        <v>-1</v>
      </c>
      <c r="D26" s="353">
        <v>0.9</v>
      </c>
      <c r="E26" s="353"/>
      <c r="F26" s="362">
        <v>7</v>
      </c>
      <c r="G26" s="362">
        <v>1</v>
      </c>
      <c r="H26" s="359">
        <v>-5.2</v>
      </c>
    </row>
    <row r="27" spans="1:8" ht="15" thickBot="1" x14ac:dyDescent="0.35">
      <c r="A27" s="354" t="s">
        <v>392</v>
      </c>
      <c r="B27" s="353">
        <v>0.4</v>
      </c>
      <c r="C27" s="353">
        <v>-2</v>
      </c>
      <c r="D27" s="353">
        <v>-1.3</v>
      </c>
      <c r="E27" s="353"/>
      <c r="F27" s="362">
        <v>4</v>
      </c>
      <c r="G27" s="362">
        <v>9</v>
      </c>
      <c r="H27" s="359">
        <v>-5.7</v>
      </c>
    </row>
    <row r="28" spans="1:8" ht="15" thickBot="1" x14ac:dyDescent="0.35">
      <c r="A28" s="354" t="s">
        <v>392</v>
      </c>
      <c r="B28" s="353">
        <v>-0.6</v>
      </c>
      <c r="C28" s="353">
        <v>-7</v>
      </c>
      <c r="D28" s="353">
        <v>-3.9</v>
      </c>
      <c r="E28" s="353"/>
      <c r="F28" s="362">
        <v>3</v>
      </c>
      <c r="G28" s="362">
        <v>0</v>
      </c>
      <c r="H28" s="359">
        <v>-8</v>
      </c>
    </row>
    <row r="29" spans="1:8" ht="15" thickBot="1" x14ac:dyDescent="0.35">
      <c r="A29" s="354" t="s">
        <v>392</v>
      </c>
      <c r="B29" s="353">
        <v>-6.4</v>
      </c>
      <c r="C29" s="353">
        <v>-14</v>
      </c>
      <c r="D29" s="353">
        <v>-10.199999999999999</v>
      </c>
      <c r="E29" s="353"/>
      <c r="F29" s="362">
        <v>3</v>
      </c>
      <c r="G29" s="362">
        <v>0</v>
      </c>
      <c r="H29" s="359">
        <v>-14.8</v>
      </c>
    </row>
    <row r="30" spans="1:8" ht="15" thickBot="1" x14ac:dyDescent="0.35">
      <c r="A30" s="354" t="s">
        <v>392</v>
      </c>
      <c r="B30" s="353">
        <v>-8.6999999999999993</v>
      </c>
      <c r="C30" s="353">
        <v>-16</v>
      </c>
      <c r="D30" s="353">
        <v>-12.6</v>
      </c>
      <c r="E30" s="353"/>
      <c r="F30" s="362">
        <v>5</v>
      </c>
      <c r="G30" s="362">
        <v>0</v>
      </c>
      <c r="H30" s="359">
        <v>-18.7</v>
      </c>
    </row>
    <row r="31" spans="1:8" ht="15" thickBot="1" x14ac:dyDescent="0.35">
      <c r="A31" s="354" t="s">
        <v>392</v>
      </c>
      <c r="B31" s="353">
        <v>-7.3</v>
      </c>
      <c r="C31" s="353">
        <v>-13</v>
      </c>
      <c r="D31" s="353">
        <v>-8.6999999999999993</v>
      </c>
      <c r="E31" s="353"/>
      <c r="F31" s="362">
        <v>4</v>
      </c>
      <c r="G31" s="362">
        <v>6</v>
      </c>
      <c r="H31" s="359">
        <v>-13.8</v>
      </c>
    </row>
    <row r="32" spans="1:8" ht="15" thickBot="1" x14ac:dyDescent="0.35">
      <c r="A32" s="354" t="s">
        <v>392</v>
      </c>
      <c r="B32" s="353">
        <v>-5.7</v>
      </c>
      <c r="C32" s="353">
        <v>-11</v>
      </c>
      <c r="D32" s="353">
        <v>-7.6</v>
      </c>
      <c r="E32" s="353"/>
      <c r="F32" s="362">
        <v>3</v>
      </c>
      <c r="G32" s="362">
        <v>0</v>
      </c>
      <c r="H32" s="359">
        <v>-12</v>
      </c>
    </row>
    <row r="33" spans="1:8" ht="15" thickBot="1" x14ac:dyDescent="0.35">
      <c r="A33" s="354" t="s">
        <v>392</v>
      </c>
      <c r="B33" s="353">
        <v>-4.7</v>
      </c>
      <c r="C33" s="353">
        <v>-9</v>
      </c>
      <c r="D33" s="353">
        <v>-6.6</v>
      </c>
      <c r="E33" s="353"/>
      <c r="F33" s="362">
        <v>5</v>
      </c>
      <c r="G33" s="362">
        <v>4</v>
      </c>
      <c r="H33" s="359">
        <v>-12.2</v>
      </c>
    </row>
    <row r="34" spans="1:8" ht="15" thickBot="1" x14ac:dyDescent="0.35">
      <c r="A34" s="354" t="s">
        <v>393</v>
      </c>
      <c r="B34" s="353">
        <v>1</v>
      </c>
      <c r="C34" s="353">
        <v>-5.3</v>
      </c>
      <c r="D34" s="353">
        <v>-2.7</v>
      </c>
      <c r="E34" s="353"/>
      <c r="F34" s="362">
        <v>5</v>
      </c>
      <c r="G34" s="362">
        <v>1</v>
      </c>
      <c r="H34" s="359">
        <v>-7.9</v>
      </c>
    </row>
    <row r="35" spans="1:8" ht="15" thickBot="1" x14ac:dyDescent="0.35">
      <c r="A35" s="354" t="s">
        <v>393</v>
      </c>
      <c r="B35" s="353">
        <v>1</v>
      </c>
      <c r="C35" s="353">
        <v>-1.3</v>
      </c>
      <c r="D35" s="353">
        <v>-0.2</v>
      </c>
      <c r="E35" s="353"/>
      <c r="F35" s="362">
        <v>7</v>
      </c>
      <c r="G35" s="362">
        <v>11</v>
      </c>
      <c r="H35" s="359">
        <v>-6.5</v>
      </c>
    </row>
    <row r="36" spans="1:8" ht="15" thickBot="1" x14ac:dyDescent="0.35">
      <c r="A36" s="354" t="s">
        <v>393</v>
      </c>
      <c r="B36" s="353">
        <v>-0.8</v>
      </c>
      <c r="C36" s="353">
        <v>-4</v>
      </c>
      <c r="D36" s="353">
        <v>-2.2000000000000002</v>
      </c>
      <c r="E36" s="353"/>
      <c r="F36" s="362">
        <v>5</v>
      </c>
      <c r="G36" s="362">
        <v>0</v>
      </c>
      <c r="H36" s="359">
        <v>-7.4</v>
      </c>
    </row>
    <row r="37" spans="1:8" ht="15" thickBot="1" x14ac:dyDescent="0.35">
      <c r="A37" s="354" t="s">
        <v>393</v>
      </c>
      <c r="B37" s="353">
        <v>-5</v>
      </c>
      <c r="C37" s="353">
        <v>-15</v>
      </c>
      <c r="D37" s="353">
        <v>-9.3000000000000007</v>
      </c>
      <c r="E37" s="353"/>
      <c r="F37" s="362">
        <v>4</v>
      </c>
      <c r="G37" s="362">
        <v>3</v>
      </c>
      <c r="H37" s="359">
        <v>-14.5</v>
      </c>
    </row>
    <row r="38" spans="1:8" ht="15" thickBot="1" x14ac:dyDescent="0.35">
      <c r="A38" s="354" t="s">
        <v>393</v>
      </c>
      <c r="B38" s="353">
        <v>-7</v>
      </c>
      <c r="C38" s="353">
        <v>-15</v>
      </c>
      <c r="D38" s="353">
        <v>-10.1</v>
      </c>
      <c r="E38" s="353"/>
      <c r="F38" s="362">
        <v>3</v>
      </c>
      <c r="G38" s="362">
        <v>1</v>
      </c>
      <c r="H38" s="359">
        <v>-14.7</v>
      </c>
    </row>
    <row r="39" spans="1:8" ht="15" thickBot="1" x14ac:dyDescent="0.35">
      <c r="A39" s="354" t="s">
        <v>393</v>
      </c>
      <c r="B39" s="353">
        <v>-13.7</v>
      </c>
      <c r="C39" s="353">
        <v>-29</v>
      </c>
      <c r="D39" s="353">
        <v>-23.7</v>
      </c>
      <c r="E39" s="353"/>
      <c r="F39" s="362">
        <v>6</v>
      </c>
      <c r="G39" s="362">
        <v>0</v>
      </c>
      <c r="H39" s="359">
        <v>-31.1</v>
      </c>
    </row>
    <row r="40" spans="1:8" ht="15" thickBot="1" x14ac:dyDescent="0.35">
      <c r="A40" s="354" t="s">
        <v>393</v>
      </c>
      <c r="B40" s="353">
        <v>-23</v>
      </c>
      <c r="C40" s="353">
        <v>-30</v>
      </c>
      <c r="D40" s="353">
        <v>-27.3</v>
      </c>
      <c r="E40" s="353"/>
      <c r="F40" s="362">
        <v>7</v>
      </c>
      <c r="G40" s="362">
        <v>1</v>
      </c>
      <c r="H40" s="359">
        <v>-35.6</v>
      </c>
    </row>
    <row r="41" spans="1:8" ht="15" thickBot="1" x14ac:dyDescent="0.35">
      <c r="A41" s="354" t="s">
        <v>393</v>
      </c>
      <c r="B41" s="353">
        <v>-22.3</v>
      </c>
      <c r="C41" s="353">
        <v>-30</v>
      </c>
      <c r="D41" s="353">
        <v>-25.2</v>
      </c>
      <c r="E41" s="353"/>
      <c r="F41" s="362">
        <v>5</v>
      </c>
      <c r="G41" s="362">
        <v>1</v>
      </c>
      <c r="H41" s="359">
        <v>-32</v>
      </c>
    </row>
    <row r="42" spans="1:8" ht="15" thickBot="1" x14ac:dyDescent="0.35">
      <c r="A42" s="354" t="s">
        <v>393</v>
      </c>
      <c r="B42" s="353">
        <v>-27.4</v>
      </c>
      <c r="C42" s="353">
        <v>-34</v>
      </c>
      <c r="D42" s="353">
        <v>-30.8</v>
      </c>
      <c r="E42" s="353"/>
      <c r="F42" s="362">
        <v>3</v>
      </c>
      <c r="G42" s="362">
        <v>1</v>
      </c>
      <c r="H42" s="359">
        <v>-36.6</v>
      </c>
    </row>
    <row r="43" spans="1:8" ht="15" thickBot="1" x14ac:dyDescent="0.35">
      <c r="A43" s="354" t="s">
        <v>393</v>
      </c>
      <c r="B43" s="353">
        <v>-21</v>
      </c>
      <c r="C43" s="353">
        <v>-30</v>
      </c>
      <c r="D43" s="353">
        <v>-25.6</v>
      </c>
      <c r="E43" s="353"/>
      <c r="F43" s="362">
        <v>3</v>
      </c>
      <c r="G43" s="362">
        <v>1</v>
      </c>
      <c r="H43" s="359">
        <v>-31.2</v>
      </c>
    </row>
    <row r="44" spans="1:8" ht="15" thickBot="1" x14ac:dyDescent="0.35">
      <c r="A44" s="354" t="s">
        <v>393</v>
      </c>
      <c r="B44" s="353">
        <v>-17</v>
      </c>
      <c r="C44" s="353">
        <v>-27</v>
      </c>
      <c r="D44" s="353">
        <v>-22.7</v>
      </c>
      <c r="E44" s="353"/>
      <c r="F44" s="362">
        <v>4</v>
      </c>
      <c r="G44" s="362">
        <v>0</v>
      </c>
      <c r="H44" s="359">
        <v>-28.8</v>
      </c>
    </row>
    <row r="45" spans="1:8" ht="15" thickBot="1" x14ac:dyDescent="0.35">
      <c r="A45" s="354" t="s">
        <v>393</v>
      </c>
      <c r="B45" s="353">
        <v>-10.4</v>
      </c>
      <c r="C45" s="353">
        <v>-22.3</v>
      </c>
      <c r="D45" s="353">
        <v>-13.3</v>
      </c>
      <c r="E45" s="353"/>
      <c r="F45" s="362">
        <v>6</v>
      </c>
      <c r="G45" s="362">
        <v>0</v>
      </c>
      <c r="H45" s="359">
        <v>-20.100000000000001</v>
      </c>
    </row>
    <row r="46" spans="1:8" ht="15" thickBot="1" x14ac:dyDescent="0.35">
      <c r="A46" s="354" t="s">
        <v>393</v>
      </c>
      <c r="B46" s="353">
        <v>-12.7</v>
      </c>
      <c r="C46" s="353">
        <v>-16</v>
      </c>
      <c r="D46" s="353">
        <v>-15.1</v>
      </c>
      <c r="E46" s="353"/>
      <c r="F46" s="362">
        <v>6</v>
      </c>
      <c r="G46" s="362">
        <v>0</v>
      </c>
      <c r="H46" s="359">
        <v>-22</v>
      </c>
    </row>
    <row r="47" spans="1:8" ht="15" thickBot="1" x14ac:dyDescent="0.35">
      <c r="A47" s="354" t="s">
        <v>393</v>
      </c>
      <c r="B47" s="353">
        <v>-9.6</v>
      </c>
      <c r="C47" s="353">
        <v>-17</v>
      </c>
      <c r="D47" s="353">
        <v>-13.6</v>
      </c>
      <c r="E47" s="353"/>
      <c r="F47" s="362">
        <v>7</v>
      </c>
      <c r="G47" s="362">
        <v>0</v>
      </c>
      <c r="H47" s="359">
        <v>-21.1</v>
      </c>
    </row>
    <row r="48" spans="1:8" ht="15" thickBot="1" x14ac:dyDescent="0.35">
      <c r="A48" s="354" t="s">
        <v>393</v>
      </c>
      <c r="B48" s="353">
        <v>-12.5</v>
      </c>
      <c r="C48" s="353">
        <v>-17</v>
      </c>
      <c r="D48" s="353">
        <v>-15.2</v>
      </c>
      <c r="E48" s="353"/>
      <c r="F48" s="362">
        <v>5</v>
      </c>
      <c r="G48" s="362">
        <v>0</v>
      </c>
      <c r="H48" s="359">
        <v>-21.5</v>
      </c>
    </row>
    <row r="49" spans="1:8" ht="15" thickBot="1" x14ac:dyDescent="0.35">
      <c r="A49" s="354" t="s">
        <v>393</v>
      </c>
      <c r="B49" s="353">
        <v>-11.4</v>
      </c>
      <c r="C49" s="353">
        <v>-18</v>
      </c>
      <c r="D49" s="353">
        <v>-14.1</v>
      </c>
      <c r="E49" s="353"/>
      <c r="F49" s="362">
        <v>5</v>
      </c>
      <c r="G49" s="362">
        <v>0</v>
      </c>
      <c r="H49" s="359">
        <v>-20.399999999999999</v>
      </c>
    </row>
    <row r="50" spans="1:8" ht="15" thickBot="1" x14ac:dyDescent="0.35">
      <c r="A50" s="354" t="s">
        <v>393</v>
      </c>
      <c r="B50" s="353">
        <v>-8.6</v>
      </c>
      <c r="C50" s="353">
        <v>-17</v>
      </c>
      <c r="D50" s="353">
        <v>-12.6</v>
      </c>
      <c r="E50" s="353"/>
      <c r="F50" s="362">
        <v>6</v>
      </c>
      <c r="G50" s="362">
        <v>0</v>
      </c>
      <c r="H50" s="359">
        <v>-19.399999999999999</v>
      </c>
    </row>
    <row r="51" spans="1:8" ht="15" thickBot="1" x14ac:dyDescent="0.35">
      <c r="A51" s="354" t="s">
        <v>393</v>
      </c>
      <c r="B51" s="353">
        <v>-7.8</v>
      </c>
      <c r="C51" s="353">
        <v>-13</v>
      </c>
      <c r="D51" s="353">
        <v>-10.7</v>
      </c>
      <c r="E51" s="353"/>
      <c r="F51" s="362">
        <v>5</v>
      </c>
      <c r="G51" s="362">
        <v>0</v>
      </c>
      <c r="H51" s="359">
        <v>-16.7</v>
      </c>
    </row>
    <row r="52" spans="1:8" ht="15" thickBot="1" x14ac:dyDescent="0.35">
      <c r="A52" s="354" t="s">
        <v>393</v>
      </c>
      <c r="B52" s="353">
        <v>-8.9</v>
      </c>
      <c r="C52" s="353">
        <v>-15</v>
      </c>
      <c r="D52" s="353">
        <v>-11.9</v>
      </c>
      <c r="E52" s="353"/>
      <c r="F52" s="362">
        <v>5</v>
      </c>
      <c r="G52" s="362">
        <v>0</v>
      </c>
      <c r="H52" s="359">
        <v>-18</v>
      </c>
    </row>
    <row r="53" spans="1:8" ht="15" thickBot="1" x14ac:dyDescent="0.35">
      <c r="A53" s="354" t="s">
        <v>393</v>
      </c>
      <c r="B53" s="353">
        <v>-7.2</v>
      </c>
      <c r="C53" s="353">
        <v>-12</v>
      </c>
      <c r="D53" s="353">
        <v>-10.3</v>
      </c>
      <c r="E53" s="353"/>
      <c r="F53" s="362">
        <v>6</v>
      </c>
      <c r="G53" s="362">
        <v>0</v>
      </c>
      <c r="H53" s="359">
        <v>-16.899999999999999</v>
      </c>
    </row>
    <row r="54" spans="1:8" ht="15" thickBot="1" x14ac:dyDescent="0.35">
      <c r="A54" s="354" t="s">
        <v>393</v>
      </c>
      <c r="B54" s="353">
        <v>-9.1999999999999993</v>
      </c>
      <c r="C54" s="353">
        <v>-13</v>
      </c>
      <c r="D54" s="353">
        <v>-11.8</v>
      </c>
      <c r="E54" s="353"/>
      <c r="F54" s="362">
        <v>5</v>
      </c>
      <c r="G54" s="362">
        <v>0</v>
      </c>
      <c r="H54" s="359">
        <v>-17.899999999999999</v>
      </c>
    </row>
    <row r="55" spans="1:8" ht="15" thickBot="1" x14ac:dyDescent="0.35">
      <c r="A55" s="354" t="s">
        <v>393</v>
      </c>
      <c r="B55" s="353">
        <v>-8.8000000000000007</v>
      </c>
      <c r="C55" s="353">
        <v>-14</v>
      </c>
      <c r="D55" s="353">
        <v>-11.8</v>
      </c>
      <c r="E55" s="353"/>
      <c r="F55" s="362">
        <v>4</v>
      </c>
      <c r="G55" s="362">
        <v>0</v>
      </c>
      <c r="H55" s="359">
        <v>-17.2</v>
      </c>
    </row>
    <row r="56" spans="1:8" ht="15" thickBot="1" x14ac:dyDescent="0.35">
      <c r="A56" s="354" t="s">
        <v>393</v>
      </c>
      <c r="B56" s="353">
        <v>-7.5</v>
      </c>
      <c r="C56" s="353">
        <v>-18</v>
      </c>
      <c r="D56" s="353">
        <v>-14.2</v>
      </c>
      <c r="E56" s="353"/>
      <c r="F56" s="362">
        <v>2</v>
      </c>
      <c r="G56" s="362">
        <v>0</v>
      </c>
      <c r="H56" s="359">
        <v>-18.399999999999999</v>
      </c>
    </row>
    <row r="57" spans="1:8" ht="15" thickBot="1" x14ac:dyDescent="0.35">
      <c r="A57" s="354" t="s">
        <v>393</v>
      </c>
      <c r="B57" s="353">
        <v>-11</v>
      </c>
      <c r="C57" s="353">
        <v>-17</v>
      </c>
      <c r="D57" s="353">
        <v>-14.2</v>
      </c>
      <c r="E57" s="353"/>
      <c r="F57" s="362">
        <v>1</v>
      </c>
      <c r="G57" s="362">
        <v>0</v>
      </c>
      <c r="H57" s="359">
        <v>-17.8</v>
      </c>
    </row>
    <row r="58" spans="1:8" ht="15" thickBot="1" x14ac:dyDescent="0.35">
      <c r="A58" s="354" t="s">
        <v>393</v>
      </c>
      <c r="B58" s="353">
        <v>-4</v>
      </c>
      <c r="C58" s="353">
        <v>-14</v>
      </c>
      <c r="D58" s="353">
        <v>-7.3</v>
      </c>
      <c r="E58" s="353"/>
      <c r="F58" s="362">
        <v>3</v>
      </c>
      <c r="G58" s="362">
        <v>0</v>
      </c>
      <c r="H58" s="359">
        <v>-11.6</v>
      </c>
    </row>
    <row r="59" spans="1:8" ht="15" thickBot="1" x14ac:dyDescent="0.35">
      <c r="A59" s="354" t="s">
        <v>393</v>
      </c>
      <c r="B59" s="353">
        <v>-2</v>
      </c>
      <c r="C59" s="353">
        <v>-8</v>
      </c>
      <c r="D59" s="353">
        <v>-4</v>
      </c>
      <c r="E59" s="353"/>
      <c r="F59" s="362">
        <v>4</v>
      </c>
      <c r="G59" s="362">
        <v>0</v>
      </c>
      <c r="H59" s="359">
        <v>-8.8000000000000007</v>
      </c>
    </row>
    <row r="60" spans="1:8" ht="15" thickBot="1" x14ac:dyDescent="0.35">
      <c r="A60" s="354" t="s">
        <v>393</v>
      </c>
      <c r="B60" s="353">
        <v>-3</v>
      </c>
      <c r="C60" s="353">
        <v>-6.2</v>
      </c>
      <c r="D60" s="353">
        <v>-5.6</v>
      </c>
      <c r="E60" s="353"/>
      <c r="F60" s="362">
        <v>4</v>
      </c>
      <c r="G60" s="362">
        <v>0</v>
      </c>
      <c r="H60" s="359">
        <v>-10.4</v>
      </c>
    </row>
    <row r="61" spans="1:8" ht="15" thickBot="1" x14ac:dyDescent="0.35">
      <c r="A61" s="354" t="s">
        <v>393</v>
      </c>
      <c r="B61" s="353">
        <v>-2</v>
      </c>
      <c r="C61" s="353">
        <v>-5.8</v>
      </c>
      <c r="D61" s="353">
        <v>-3.3</v>
      </c>
      <c r="E61" s="353"/>
      <c r="F61" s="362">
        <v>2</v>
      </c>
      <c r="G61" s="362">
        <v>0</v>
      </c>
      <c r="H61" s="359">
        <v>-6.5</v>
      </c>
    </row>
    <row r="62" spans="1:8" ht="15" thickBot="1" x14ac:dyDescent="0.35">
      <c r="A62" s="354" t="s">
        <v>393</v>
      </c>
      <c r="B62" s="353">
        <v>-2.9</v>
      </c>
      <c r="C62" s="353">
        <v>-14</v>
      </c>
      <c r="D62" s="353">
        <v>-6.5</v>
      </c>
      <c r="E62" s="353"/>
      <c r="F62" s="362">
        <v>4</v>
      </c>
      <c r="G62" s="362">
        <v>0</v>
      </c>
      <c r="H62" s="359">
        <v>-11.4</v>
      </c>
    </row>
    <row r="63" spans="1:8" ht="15" thickBot="1" x14ac:dyDescent="0.35">
      <c r="A63" s="354" t="s">
        <v>393</v>
      </c>
      <c r="B63" s="353">
        <v>-2.8</v>
      </c>
      <c r="C63" s="353">
        <v>-12.4</v>
      </c>
      <c r="D63" s="353">
        <v>-5.8</v>
      </c>
      <c r="E63" s="353"/>
      <c r="F63" s="362">
        <v>6</v>
      </c>
      <c r="G63" s="362">
        <v>3</v>
      </c>
      <c r="H63" s="359">
        <v>-11.9</v>
      </c>
    </row>
    <row r="64" spans="1:8" ht="15" thickBot="1" x14ac:dyDescent="0.35">
      <c r="A64" s="354" t="s">
        <v>393</v>
      </c>
      <c r="B64" s="353">
        <v>0.4</v>
      </c>
      <c r="C64" s="353">
        <v>-4.0999999999999996</v>
      </c>
      <c r="D64" s="353">
        <v>-1.4</v>
      </c>
      <c r="E64" s="353"/>
      <c r="F64" s="362">
        <v>6</v>
      </c>
      <c r="G64" s="362">
        <v>0</v>
      </c>
      <c r="H64" s="359">
        <v>-7.1</v>
      </c>
    </row>
    <row r="65" spans="1:8" ht="15" thickBot="1" x14ac:dyDescent="0.35">
      <c r="A65" s="354" t="s">
        <v>394</v>
      </c>
      <c r="B65" s="353">
        <v>-0.9</v>
      </c>
      <c r="C65" s="353">
        <v>-11</v>
      </c>
      <c r="D65" s="353">
        <v>-5.7</v>
      </c>
      <c r="E65" s="353"/>
      <c r="F65" s="362">
        <v>6</v>
      </c>
      <c r="G65" s="362">
        <v>0</v>
      </c>
      <c r="H65" s="359">
        <v>-11.9</v>
      </c>
    </row>
    <row r="66" spans="1:8" ht="15" thickBot="1" x14ac:dyDescent="0.35">
      <c r="A66" s="354" t="s">
        <v>394</v>
      </c>
      <c r="B66" s="353">
        <v>-5.9</v>
      </c>
      <c r="C66" s="353">
        <v>-15</v>
      </c>
      <c r="D66" s="353">
        <v>-9.4</v>
      </c>
      <c r="E66" s="353"/>
      <c r="F66" s="362">
        <v>4</v>
      </c>
      <c r="G66" s="362">
        <v>0</v>
      </c>
      <c r="H66" s="359">
        <v>-14.6</v>
      </c>
    </row>
    <row r="67" spans="1:8" ht="15" thickBot="1" x14ac:dyDescent="0.35">
      <c r="A67" s="354" t="s">
        <v>394</v>
      </c>
      <c r="B67" s="353">
        <v>-4.5</v>
      </c>
      <c r="C67" s="353">
        <v>-7</v>
      </c>
      <c r="D67" s="353">
        <v>-6</v>
      </c>
      <c r="E67" s="353"/>
      <c r="F67" s="362">
        <v>4</v>
      </c>
      <c r="G67" s="362">
        <v>3</v>
      </c>
      <c r="H67" s="359">
        <v>-10.8</v>
      </c>
    </row>
    <row r="68" spans="1:8" ht="15" thickBot="1" x14ac:dyDescent="0.35">
      <c r="A68" s="354" t="s">
        <v>394</v>
      </c>
      <c r="B68" s="353">
        <v>-6</v>
      </c>
      <c r="C68" s="353">
        <v>-13</v>
      </c>
      <c r="D68" s="353">
        <v>-8.4</v>
      </c>
      <c r="E68" s="353"/>
      <c r="F68" s="362">
        <v>2</v>
      </c>
      <c r="G68" s="362">
        <v>0</v>
      </c>
      <c r="H68" s="359">
        <v>-12.2</v>
      </c>
    </row>
    <row r="69" spans="1:8" ht="15" thickBot="1" x14ac:dyDescent="0.35">
      <c r="A69" s="354" t="s">
        <v>394</v>
      </c>
      <c r="B69" s="353">
        <v>-5.7</v>
      </c>
      <c r="C69" s="353">
        <v>-13</v>
      </c>
      <c r="D69" s="353">
        <v>-10.9</v>
      </c>
      <c r="E69" s="353"/>
      <c r="F69" s="362">
        <v>2</v>
      </c>
      <c r="G69" s="362">
        <v>0</v>
      </c>
      <c r="H69" s="359">
        <v>-14.9</v>
      </c>
    </row>
    <row r="70" spans="1:8" ht="15" thickBot="1" x14ac:dyDescent="0.35">
      <c r="A70" s="354" t="s">
        <v>394</v>
      </c>
      <c r="B70" s="353">
        <v>-7.5</v>
      </c>
      <c r="C70" s="353">
        <v>-16</v>
      </c>
      <c r="D70" s="353">
        <v>-11.3</v>
      </c>
      <c r="E70" s="353"/>
      <c r="F70" s="362">
        <v>2</v>
      </c>
      <c r="G70" s="362">
        <v>0</v>
      </c>
      <c r="H70" s="359">
        <v>-15.3</v>
      </c>
    </row>
    <row r="71" spans="1:8" ht="15" thickBot="1" x14ac:dyDescent="0.35">
      <c r="A71" s="354" t="s">
        <v>394</v>
      </c>
      <c r="B71" s="353">
        <v>-9.4</v>
      </c>
      <c r="C71" s="353">
        <v>-20</v>
      </c>
      <c r="D71" s="353">
        <v>-15</v>
      </c>
      <c r="E71" s="353"/>
      <c r="F71" s="362">
        <v>3</v>
      </c>
      <c r="G71" s="362">
        <v>0</v>
      </c>
      <c r="H71" s="359">
        <v>-19.899999999999999</v>
      </c>
    </row>
    <row r="72" spans="1:8" ht="15" thickBot="1" x14ac:dyDescent="0.35">
      <c r="A72" s="354" t="s">
        <v>394</v>
      </c>
      <c r="B72" s="353">
        <v>-5.9</v>
      </c>
      <c r="C72" s="353">
        <v>-18</v>
      </c>
      <c r="D72" s="353">
        <v>-10</v>
      </c>
      <c r="E72" s="353"/>
      <c r="F72" s="362">
        <v>5</v>
      </c>
      <c r="G72" s="362">
        <v>0</v>
      </c>
      <c r="H72" s="359">
        <v>-15.8</v>
      </c>
    </row>
    <row r="73" spans="1:8" ht="15" thickBot="1" x14ac:dyDescent="0.35">
      <c r="A73" s="354" t="s">
        <v>394</v>
      </c>
      <c r="B73" s="353">
        <v>-3.6</v>
      </c>
      <c r="C73" s="353">
        <v>-8</v>
      </c>
      <c r="D73" s="353">
        <v>-5</v>
      </c>
      <c r="E73" s="353"/>
      <c r="F73" s="362">
        <v>4</v>
      </c>
      <c r="G73" s="362">
        <v>1</v>
      </c>
      <c r="H73" s="359">
        <v>-9.6999999999999993</v>
      </c>
    </row>
    <row r="74" spans="1:8" ht="15" thickBot="1" x14ac:dyDescent="0.35">
      <c r="A74" s="354" t="s">
        <v>394</v>
      </c>
      <c r="B74" s="353">
        <v>-4</v>
      </c>
      <c r="C74" s="353">
        <v>-6</v>
      </c>
      <c r="D74" s="353">
        <v>-5.0999999999999996</v>
      </c>
      <c r="E74" s="353"/>
      <c r="F74" s="362">
        <v>1</v>
      </c>
      <c r="G74" s="362">
        <v>0</v>
      </c>
      <c r="H74" s="359">
        <v>-10.5</v>
      </c>
    </row>
    <row r="75" spans="1:8" ht="15" thickBot="1" x14ac:dyDescent="0.35">
      <c r="A75" s="354" t="s">
        <v>394</v>
      </c>
      <c r="B75" s="353">
        <v>-2.4</v>
      </c>
      <c r="C75" s="353">
        <v>-9</v>
      </c>
      <c r="D75" s="353">
        <v>-4.8</v>
      </c>
      <c r="E75" s="353"/>
      <c r="F75" s="362">
        <v>1</v>
      </c>
      <c r="G75" s="362">
        <v>0</v>
      </c>
      <c r="H75" s="359">
        <v>-10.3</v>
      </c>
    </row>
    <row r="76" spans="1:8" ht="15" thickBot="1" x14ac:dyDescent="0.35">
      <c r="A76" s="354" t="s">
        <v>394</v>
      </c>
      <c r="B76" s="353">
        <v>-6</v>
      </c>
      <c r="C76" s="353">
        <v>-9</v>
      </c>
      <c r="D76" s="353">
        <v>-7.6</v>
      </c>
      <c r="E76" s="353"/>
      <c r="F76" s="362">
        <v>1</v>
      </c>
      <c r="G76" s="362">
        <v>1</v>
      </c>
      <c r="H76" s="359">
        <v>-14.5</v>
      </c>
    </row>
    <row r="77" spans="1:8" ht="15" thickBot="1" x14ac:dyDescent="0.35">
      <c r="A77" s="354" t="s">
        <v>394</v>
      </c>
      <c r="B77" s="353">
        <v>-4</v>
      </c>
      <c r="C77" s="353">
        <v>-9</v>
      </c>
      <c r="D77" s="353">
        <v>-7.1</v>
      </c>
      <c r="E77" s="353"/>
      <c r="F77" s="362">
        <v>1</v>
      </c>
      <c r="G77" s="362">
        <v>1</v>
      </c>
      <c r="H77" s="359">
        <v>-12</v>
      </c>
    </row>
    <row r="78" spans="1:8" ht="15" thickBot="1" x14ac:dyDescent="0.35">
      <c r="A78" s="354" t="s">
        <v>394</v>
      </c>
      <c r="B78" s="353">
        <v>-4.2</v>
      </c>
      <c r="C78" s="353">
        <v>-12</v>
      </c>
      <c r="D78" s="353">
        <v>-6.7</v>
      </c>
      <c r="E78" s="353"/>
      <c r="F78" s="362">
        <v>5</v>
      </c>
      <c r="G78" s="362">
        <v>1</v>
      </c>
      <c r="H78" s="359">
        <v>-12.3</v>
      </c>
    </row>
    <row r="79" spans="1:8" ht="15" thickBot="1" x14ac:dyDescent="0.35">
      <c r="A79" s="354" t="s">
        <v>394</v>
      </c>
      <c r="B79" s="353">
        <v>-7.8</v>
      </c>
      <c r="C79" s="353">
        <v>-13</v>
      </c>
      <c r="D79" s="353">
        <v>-10.199999999999999</v>
      </c>
      <c r="E79" s="353"/>
      <c r="F79" s="362">
        <v>4</v>
      </c>
      <c r="G79" s="362">
        <v>1</v>
      </c>
      <c r="H79" s="359">
        <v>-15.4</v>
      </c>
    </row>
    <row r="80" spans="1:8" ht="15" thickBot="1" x14ac:dyDescent="0.35">
      <c r="A80" s="354" t="s">
        <v>394</v>
      </c>
      <c r="B80" s="353">
        <v>-4.3</v>
      </c>
      <c r="C80" s="353">
        <v>-12</v>
      </c>
      <c r="D80" s="353">
        <v>-6.9</v>
      </c>
      <c r="E80" s="353"/>
      <c r="F80" s="362">
        <v>5</v>
      </c>
      <c r="G80" s="362">
        <v>0</v>
      </c>
      <c r="H80" s="359">
        <v>-12.5</v>
      </c>
    </row>
    <row r="81" spans="1:8" ht="15" thickBot="1" x14ac:dyDescent="0.35">
      <c r="A81" s="354" t="s">
        <v>394</v>
      </c>
      <c r="B81" s="353">
        <v>-5</v>
      </c>
      <c r="C81" s="353">
        <v>-14</v>
      </c>
      <c r="D81" s="353">
        <v>-8</v>
      </c>
      <c r="E81" s="353"/>
      <c r="F81" s="362">
        <v>4</v>
      </c>
      <c r="G81" s="362">
        <v>0</v>
      </c>
      <c r="H81" s="359">
        <v>-13.1</v>
      </c>
    </row>
    <row r="82" spans="1:8" ht="15" thickBot="1" x14ac:dyDescent="0.35">
      <c r="A82" s="354" t="s">
        <v>394</v>
      </c>
      <c r="B82" s="353">
        <v>-7.6</v>
      </c>
      <c r="C82" s="353">
        <v>-17</v>
      </c>
      <c r="D82" s="353">
        <v>-13.5</v>
      </c>
      <c r="E82" s="353"/>
      <c r="F82" s="362">
        <v>2</v>
      </c>
      <c r="G82" s="362">
        <v>0</v>
      </c>
      <c r="H82" s="359">
        <v>-17.7</v>
      </c>
    </row>
    <row r="83" spans="1:8" ht="15" thickBot="1" x14ac:dyDescent="0.35">
      <c r="A83" s="354" t="s">
        <v>394</v>
      </c>
      <c r="B83" s="353">
        <v>-11.1</v>
      </c>
      <c r="C83" s="353">
        <v>-20</v>
      </c>
      <c r="D83" s="353">
        <v>-15.8</v>
      </c>
      <c r="E83" s="353"/>
      <c r="F83" s="362">
        <v>3</v>
      </c>
      <c r="G83" s="362">
        <v>0</v>
      </c>
      <c r="H83" s="359">
        <v>-20.8</v>
      </c>
    </row>
    <row r="84" spans="1:8" ht="15" thickBot="1" x14ac:dyDescent="0.35">
      <c r="A84" s="354" t="s">
        <v>394</v>
      </c>
      <c r="B84" s="353">
        <v>-11.7</v>
      </c>
      <c r="C84" s="353">
        <v>-22</v>
      </c>
      <c r="D84" s="353">
        <v>-15.2</v>
      </c>
      <c r="E84" s="353"/>
      <c r="F84" s="362">
        <v>4</v>
      </c>
      <c r="G84" s="362">
        <v>1</v>
      </c>
      <c r="H84" s="359">
        <v>-20.8</v>
      </c>
    </row>
    <row r="85" spans="1:8" ht="15" thickBot="1" x14ac:dyDescent="0.35">
      <c r="A85" s="354" t="s">
        <v>394</v>
      </c>
      <c r="B85" s="353">
        <v>-9</v>
      </c>
      <c r="C85" s="353">
        <v>-14</v>
      </c>
      <c r="D85" s="353">
        <v>-11.6</v>
      </c>
      <c r="E85" s="353"/>
      <c r="F85" s="362">
        <v>3</v>
      </c>
      <c r="G85" s="362">
        <v>2</v>
      </c>
      <c r="H85" s="359">
        <v>-16.3</v>
      </c>
    </row>
    <row r="86" spans="1:8" ht="15" thickBot="1" x14ac:dyDescent="0.35">
      <c r="A86" s="354" t="s">
        <v>394</v>
      </c>
      <c r="B86" s="353">
        <v>-9</v>
      </c>
      <c r="C86" s="353">
        <v>-14</v>
      </c>
      <c r="D86" s="353">
        <v>-11.3</v>
      </c>
      <c r="E86" s="353"/>
      <c r="F86" s="362">
        <v>6</v>
      </c>
      <c r="G86" s="362">
        <v>1</v>
      </c>
      <c r="H86" s="359">
        <v>-17.899999999999999</v>
      </c>
    </row>
    <row r="87" spans="1:8" ht="15" thickBot="1" x14ac:dyDescent="0.35">
      <c r="A87" s="354" t="s">
        <v>394</v>
      </c>
      <c r="B87" s="353">
        <v>-9.9</v>
      </c>
      <c r="C87" s="353">
        <v>-16</v>
      </c>
      <c r="D87" s="353">
        <v>-13.9</v>
      </c>
      <c r="E87" s="353"/>
      <c r="F87" s="362">
        <v>7</v>
      </c>
      <c r="G87" s="362">
        <v>1</v>
      </c>
      <c r="H87" s="359">
        <v>-21.4</v>
      </c>
    </row>
    <row r="88" spans="1:8" ht="15" thickBot="1" x14ac:dyDescent="0.35">
      <c r="A88" s="354" t="s">
        <v>394</v>
      </c>
      <c r="B88" s="353">
        <v>-7.4</v>
      </c>
      <c r="C88" s="353">
        <v>-18</v>
      </c>
      <c r="D88" s="353">
        <v>-12.1</v>
      </c>
      <c r="E88" s="353"/>
      <c r="F88" s="362">
        <v>5</v>
      </c>
      <c r="G88" s="362">
        <v>0</v>
      </c>
      <c r="H88" s="359">
        <v>-18.2</v>
      </c>
    </row>
    <row r="89" spans="1:8" ht="15" thickBot="1" x14ac:dyDescent="0.35">
      <c r="A89" s="354" t="s">
        <v>394</v>
      </c>
      <c r="B89" s="353">
        <v>-2</v>
      </c>
      <c r="C89" s="353">
        <v>-10.7</v>
      </c>
      <c r="D89" s="353">
        <v>-5.3</v>
      </c>
      <c r="E89" s="353"/>
      <c r="F89" s="362">
        <v>6</v>
      </c>
      <c r="G89" s="362">
        <v>3</v>
      </c>
      <c r="H89" s="359">
        <v>-11.4</v>
      </c>
    </row>
    <row r="90" spans="1:8" ht="15" thickBot="1" x14ac:dyDescent="0.35">
      <c r="A90" s="354" t="s">
        <v>394</v>
      </c>
      <c r="B90" s="353">
        <v>1.6</v>
      </c>
      <c r="C90" s="353">
        <v>-4.3</v>
      </c>
      <c r="D90" s="353">
        <v>0.1</v>
      </c>
      <c r="E90" s="353"/>
      <c r="F90" s="362">
        <v>7</v>
      </c>
      <c r="G90" s="362">
        <v>7</v>
      </c>
      <c r="H90" s="359">
        <v>-6</v>
      </c>
    </row>
    <row r="91" spans="1:8" ht="15" thickBot="1" x14ac:dyDescent="0.35">
      <c r="A91" s="354" t="s">
        <v>394</v>
      </c>
      <c r="B91" s="353">
        <v>2.1</v>
      </c>
      <c r="C91" s="353">
        <v>-3</v>
      </c>
      <c r="D91" s="353">
        <v>-0.3</v>
      </c>
      <c r="E91" s="353"/>
      <c r="F91" s="362">
        <v>7</v>
      </c>
      <c r="G91" s="362">
        <v>4</v>
      </c>
      <c r="H91" s="359">
        <v>-6.6</v>
      </c>
    </row>
    <row r="92" spans="1:8" ht="15" thickBot="1" x14ac:dyDescent="0.35">
      <c r="A92" s="354" t="s">
        <v>394</v>
      </c>
      <c r="B92" s="353">
        <v>-1.4</v>
      </c>
      <c r="C92" s="353">
        <v>-6</v>
      </c>
      <c r="D92" s="353">
        <v>-3.4</v>
      </c>
      <c r="E92" s="353"/>
      <c r="F92" s="362">
        <v>8</v>
      </c>
      <c r="G92" s="362">
        <v>0</v>
      </c>
      <c r="H92" s="359">
        <v>-10.7</v>
      </c>
    </row>
    <row r="93" spans="1:8" ht="15" thickBot="1" x14ac:dyDescent="0.35">
      <c r="A93" s="354" t="s">
        <v>395</v>
      </c>
      <c r="B93" s="353">
        <v>-3.4</v>
      </c>
      <c r="C93" s="353">
        <v>-7</v>
      </c>
      <c r="D93" s="353">
        <v>-5.0999999999999996</v>
      </c>
      <c r="E93" s="353"/>
      <c r="F93" s="362">
        <v>7</v>
      </c>
      <c r="G93" s="362">
        <v>0</v>
      </c>
      <c r="H93" s="359">
        <v>-11.9</v>
      </c>
    </row>
    <row r="94" spans="1:8" ht="15" thickBot="1" x14ac:dyDescent="0.35">
      <c r="A94" s="354" t="s">
        <v>395</v>
      </c>
      <c r="B94" s="353">
        <v>-3</v>
      </c>
      <c r="C94" s="353">
        <v>-13</v>
      </c>
      <c r="D94" s="353">
        <v>-7.4</v>
      </c>
      <c r="E94" s="353"/>
      <c r="F94" s="362">
        <v>6</v>
      </c>
      <c r="G94" s="362">
        <v>1</v>
      </c>
      <c r="H94" s="359">
        <v>-13.7</v>
      </c>
    </row>
    <row r="95" spans="1:8" ht="15" thickBot="1" x14ac:dyDescent="0.35">
      <c r="A95" s="354" t="s">
        <v>395</v>
      </c>
      <c r="B95" s="353">
        <v>-2</v>
      </c>
      <c r="C95" s="353">
        <v>-8</v>
      </c>
      <c r="D95" s="353">
        <v>-4.2</v>
      </c>
      <c r="E95" s="353"/>
      <c r="F95" s="362">
        <v>4</v>
      </c>
      <c r="G95" s="362">
        <v>1</v>
      </c>
      <c r="H95" s="359">
        <v>-8.9</v>
      </c>
    </row>
    <row r="96" spans="1:8" ht="15" thickBot="1" x14ac:dyDescent="0.35">
      <c r="A96" s="354" t="s">
        <v>395</v>
      </c>
      <c r="B96" s="353">
        <v>0.8</v>
      </c>
      <c r="C96" s="353">
        <v>-5.8</v>
      </c>
      <c r="D96" s="353">
        <v>-1.2</v>
      </c>
      <c r="E96" s="353"/>
      <c r="F96" s="362">
        <v>4</v>
      </c>
      <c r="G96" s="362">
        <v>2</v>
      </c>
      <c r="H96" s="359">
        <v>-5.5</v>
      </c>
    </row>
    <row r="97" spans="1:8" ht="15" thickBot="1" x14ac:dyDescent="0.35">
      <c r="A97" s="354" t="s">
        <v>395</v>
      </c>
      <c r="B97" s="353">
        <v>1.4</v>
      </c>
      <c r="C97" s="353">
        <v>-3</v>
      </c>
      <c r="D97" s="353">
        <v>-1.4</v>
      </c>
      <c r="E97" s="353"/>
      <c r="F97" s="362">
        <v>5</v>
      </c>
      <c r="G97" s="362">
        <v>3</v>
      </c>
      <c r="H97" s="359">
        <v>-6.5</v>
      </c>
    </row>
    <row r="98" spans="1:8" ht="15" thickBot="1" x14ac:dyDescent="0.35">
      <c r="A98" s="354" t="s">
        <v>395</v>
      </c>
      <c r="B98" s="353">
        <v>0.3</v>
      </c>
      <c r="C98" s="353">
        <v>-7</v>
      </c>
      <c r="D98" s="353">
        <v>-2.7</v>
      </c>
      <c r="E98" s="353"/>
      <c r="F98" s="362">
        <v>5</v>
      </c>
      <c r="G98" s="362">
        <v>0</v>
      </c>
      <c r="H98" s="359">
        <v>-7.9</v>
      </c>
    </row>
    <row r="99" spans="1:8" ht="15" thickBot="1" x14ac:dyDescent="0.35">
      <c r="A99" s="354" t="s">
        <v>395</v>
      </c>
      <c r="B99" s="353">
        <v>-1.3</v>
      </c>
      <c r="C99" s="353">
        <v>-10</v>
      </c>
      <c r="D99" s="353">
        <v>-5.2</v>
      </c>
      <c r="E99" s="353"/>
      <c r="F99" s="362">
        <v>5</v>
      </c>
      <c r="G99" s="362">
        <v>2</v>
      </c>
      <c r="H99" s="359">
        <v>-10.7</v>
      </c>
    </row>
    <row r="100" spans="1:8" ht="15" thickBot="1" x14ac:dyDescent="0.35">
      <c r="A100" s="354" t="s">
        <v>395</v>
      </c>
      <c r="B100" s="353">
        <v>1</v>
      </c>
      <c r="C100" s="353">
        <v>-11</v>
      </c>
      <c r="D100" s="353">
        <v>-4.5999999999999996</v>
      </c>
      <c r="E100" s="353"/>
      <c r="F100" s="362">
        <v>5</v>
      </c>
      <c r="G100" s="362">
        <v>3</v>
      </c>
      <c r="H100" s="359">
        <v>-10</v>
      </c>
    </row>
    <row r="101" spans="1:8" ht="15" thickBot="1" x14ac:dyDescent="0.35">
      <c r="A101" s="354" t="s">
        <v>395</v>
      </c>
      <c r="B101" s="353">
        <v>4.7</v>
      </c>
      <c r="C101" s="353">
        <v>-5.0999999999999996</v>
      </c>
      <c r="D101" s="353">
        <v>2.1</v>
      </c>
      <c r="E101" s="353"/>
      <c r="F101" s="362">
        <v>7</v>
      </c>
      <c r="G101" s="362">
        <v>1</v>
      </c>
      <c r="H101" s="359">
        <v>-3.8</v>
      </c>
    </row>
    <row r="102" spans="1:8" ht="15" thickBot="1" x14ac:dyDescent="0.35">
      <c r="A102" s="354" t="s">
        <v>395</v>
      </c>
      <c r="B102" s="353">
        <v>4.5</v>
      </c>
      <c r="C102" s="353">
        <v>-3</v>
      </c>
      <c r="D102" s="353">
        <v>1</v>
      </c>
      <c r="E102" s="353"/>
      <c r="F102" s="362">
        <v>7</v>
      </c>
      <c r="G102" s="362">
        <v>1</v>
      </c>
      <c r="H102" s="359">
        <v>-5</v>
      </c>
    </row>
    <row r="103" spans="1:8" ht="15" thickBot="1" x14ac:dyDescent="0.35">
      <c r="A103" s="354" t="s">
        <v>395</v>
      </c>
      <c r="B103" s="353">
        <v>0.4</v>
      </c>
      <c r="C103" s="353">
        <v>-6</v>
      </c>
      <c r="D103" s="353">
        <v>-4.0999999999999996</v>
      </c>
      <c r="E103" s="353"/>
      <c r="F103" s="362">
        <v>4</v>
      </c>
      <c r="G103" s="362">
        <v>1</v>
      </c>
      <c r="H103" s="359">
        <v>-9</v>
      </c>
    </row>
    <row r="104" spans="1:8" ht="15" thickBot="1" x14ac:dyDescent="0.35">
      <c r="A104" s="354" t="s">
        <v>395</v>
      </c>
      <c r="B104" s="353">
        <v>4.2</v>
      </c>
      <c r="C104" s="353">
        <v>-4.3</v>
      </c>
      <c r="D104" s="353">
        <v>0.9</v>
      </c>
      <c r="E104" s="353"/>
      <c r="F104" s="362">
        <v>8</v>
      </c>
      <c r="G104" s="362">
        <v>0</v>
      </c>
      <c r="H104" s="359">
        <v>-5.9</v>
      </c>
    </row>
    <row r="105" spans="1:8" ht="15" thickBot="1" x14ac:dyDescent="0.35">
      <c r="A105" s="354" t="s">
        <v>395</v>
      </c>
      <c r="B105" s="353">
        <v>4.0999999999999996</v>
      </c>
      <c r="C105" s="353">
        <v>-6</v>
      </c>
      <c r="D105" s="353">
        <v>-0.7</v>
      </c>
      <c r="E105" s="353"/>
      <c r="F105" s="362">
        <v>6</v>
      </c>
      <c r="G105" s="362">
        <v>16</v>
      </c>
      <c r="H105" s="359">
        <v>-6.5</v>
      </c>
    </row>
    <row r="106" spans="1:8" ht="15" thickBot="1" x14ac:dyDescent="0.35">
      <c r="A106" s="354" t="s">
        <v>395</v>
      </c>
      <c r="B106" s="353">
        <v>2.6</v>
      </c>
      <c r="C106" s="353">
        <v>-8</v>
      </c>
      <c r="D106" s="353">
        <v>-1.7</v>
      </c>
      <c r="E106" s="353"/>
      <c r="F106" s="362">
        <v>5</v>
      </c>
      <c r="G106" s="362">
        <v>0</v>
      </c>
      <c r="H106" s="359">
        <v>-7</v>
      </c>
    </row>
    <row r="107" spans="1:8" ht="15" thickBot="1" x14ac:dyDescent="0.35">
      <c r="A107" s="354" t="s">
        <v>395</v>
      </c>
      <c r="B107" s="353">
        <v>6.5</v>
      </c>
      <c r="C107" s="353">
        <v>-0.1</v>
      </c>
      <c r="D107" s="353">
        <v>1.9</v>
      </c>
      <c r="E107" s="353"/>
      <c r="F107" s="362">
        <v>6</v>
      </c>
      <c r="G107" s="362">
        <v>0</v>
      </c>
      <c r="H107" s="359">
        <v>-3.7</v>
      </c>
    </row>
    <row r="108" spans="1:8" ht="15" thickBot="1" x14ac:dyDescent="0.35">
      <c r="A108" s="354" t="s">
        <v>395</v>
      </c>
      <c r="B108" s="353">
        <v>5.2</v>
      </c>
      <c r="C108" s="353">
        <v>1</v>
      </c>
      <c r="D108" s="353">
        <v>2.2000000000000002</v>
      </c>
      <c r="E108" s="353"/>
      <c r="F108" s="362">
        <v>6</v>
      </c>
      <c r="G108" s="362">
        <v>0</v>
      </c>
      <c r="H108" s="359">
        <v>-3.3</v>
      </c>
    </row>
    <row r="109" spans="1:8" ht="15" thickBot="1" x14ac:dyDescent="0.35">
      <c r="A109" s="354" t="s">
        <v>395</v>
      </c>
      <c r="B109" s="353">
        <v>6</v>
      </c>
      <c r="C109" s="353">
        <v>0</v>
      </c>
      <c r="D109" s="353">
        <v>2.2000000000000002</v>
      </c>
      <c r="E109" s="353"/>
      <c r="F109" s="362">
        <v>5</v>
      </c>
      <c r="G109" s="362">
        <v>1</v>
      </c>
      <c r="H109" s="359">
        <v>-2.5</v>
      </c>
    </row>
    <row r="110" spans="1:8" ht="15" thickBot="1" x14ac:dyDescent="0.35">
      <c r="A110" s="354" t="s">
        <v>395</v>
      </c>
      <c r="B110" s="353">
        <v>0.6</v>
      </c>
      <c r="C110" s="353">
        <v>-5</v>
      </c>
      <c r="D110" s="353">
        <v>-1.4</v>
      </c>
      <c r="E110" s="353"/>
      <c r="F110" s="362">
        <v>6</v>
      </c>
      <c r="G110" s="362">
        <v>6</v>
      </c>
      <c r="H110" s="359">
        <v>-7.3</v>
      </c>
    </row>
    <row r="111" spans="1:8" ht="15" thickBot="1" x14ac:dyDescent="0.35">
      <c r="A111" s="354" t="s">
        <v>395</v>
      </c>
      <c r="B111" s="353">
        <v>2.2000000000000002</v>
      </c>
      <c r="C111" s="353">
        <v>-7</v>
      </c>
      <c r="D111" s="353">
        <v>-1.7</v>
      </c>
      <c r="E111" s="353"/>
      <c r="F111" s="362">
        <v>4</v>
      </c>
      <c r="G111" s="362">
        <v>0</v>
      </c>
      <c r="H111" s="359">
        <v>-6.3</v>
      </c>
    </row>
    <row r="112" spans="1:8" ht="15" thickBot="1" x14ac:dyDescent="0.35">
      <c r="A112" s="354" t="s">
        <v>395</v>
      </c>
      <c r="B112" s="353">
        <v>1.8</v>
      </c>
      <c r="C112" s="353">
        <v>-0.3</v>
      </c>
      <c r="D112" s="353">
        <v>0.5</v>
      </c>
      <c r="E112" s="353"/>
      <c r="F112" s="362">
        <v>5</v>
      </c>
      <c r="G112" s="362">
        <v>0</v>
      </c>
      <c r="H112" s="359">
        <v>-4.2</v>
      </c>
    </row>
    <row r="113" spans="1:8" ht="15" thickBot="1" x14ac:dyDescent="0.35">
      <c r="A113" s="354" t="s">
        <v>395</v>
      </c>
      <c r="B113" s="353">
        <v>5.9</v>
      </c>
      <c r="C113" s="353">
        <v>0</v>
      </c>
      <c r="D113" s="353">
        <v>2.7</v>
      </c>
      <c r="E113" s="353"/>
      <c r="F113" s="362">
        <v>5</v>
      </c>
      <c r="G113" s="362">
        <v>0</v>
      </c>
      <c r="H113" s="359">
        <v>-1.9</v>
      </c>
    </row>
    <row r="114" spans="1:8" ht="15" thickBot="1" x14ac:dyDescent="0.35">
      <c r="A114" s="354" t="s">
        <v>395</v>
      </c>
      <c r="B114" s="353">
        <v>5</v>
      </c>
      <c r="C114" s="353">
        <v>-3</v>
      </c>
      <c r="D114" s="353">
        <v>1.4</v>
      </c>
      <c r="E114" s="353"/>
      <c r="F114" s="362">
        <v>4</v>
      </c>
      <c r="G114" s="362">
        <v>0</v>
      </c>
      <c r="H114" s="359">
        <v>-2.8</v>
      </c>
    </row>
    <row r="115" spans="1:8" ht="15" thickBot="1" x14ac:dyDescent="0.35">
      <c r="A115" s="354" t="s">
        <v>395</v>
      </c>
      <c r="B115" s="353">
        <v>6.3</v>
      </c>
      <c r="C115" s="353">
        <v>-4</v>
      </c>
      <c r="D115" s="353">
        <v>1.8</v>
      </c>
      <c r="E115" s="353"/>
      <c r="F115" s="362">
        <v>4</v>
      </c>
      <c r="G115" s="362">
        <v>0</v>
      </c>
      <c r="H115" s="359">
        <v>-2.2999999999999998</v>
      </c>
    </row>
    <row r="116" spans="1:8" ht="15" thickBot="1" x14ac:dyDescent="0.35">
      <c r="A116" s="354" t="s">
        <v>395</v>
      </c>
      <c r="B116" s="353">
        <v>11.8</v>
      </c>
      <c r="C116" s="353">
        <v>3</v>
      </c>
      <c r="D116" s="353">
        <v>5.6</v>
      </c>
      <c r="E116" s="353"/>
      <c r="F116" s="362">
        <v>5</v>
      </c>
      <c r="G116" s="362">
        <v>0</v>
      </c>
      <c r="H116" s="359">
        <v>1.3</v>
      </c>
    </row>
    <row r="117" spans="1:8" ht="15" thickBot="1" x14ac:dyDescent="0.35">
      <c r="A117" s="354" t="s">
        <v>395</v>
      </c>
      <c r="B117" s="353">
        <v>10.7</v>
      </c>
      <c r="C117" s="353">
        <v>3.9</v>
      </c>
      <c r="D117" s="353">
        <v>6.1</v>
      </c>
      <c r="E117" s="353"/>
      <c r="F117" s="362">
        <v>5</v>
      </c>
      <c r="G117" s="362">
        <v>5</v>
      </c>
      <c r="H117" s="359">
        <v>2</v>
      </c>
    </row>
    <row r="118" spans="1:8" ht="15" thickBot="1" x14ac:dyDescent="0.35">
      <c r="A118" s="354" t="s">
        <v>395</v>
      </c>
      <c r="B118" s="353">
        <v>14.7</v>
      </c>
      <c r="C118" s="353">
        <v>6</v>
      </c>
      <c r="D118" s="353">
        <v>9.3000000000000007</v>
      </c>
      <c r="E118" s="353"/>
      <c r="F118" s="362">
        <v>1</v>
      </c>
      <c r="G118" s="362">
        <v>0</v>
      </c>
      <c r="H118" s="359">
        <v>6.2</v>
      </c>
    </row>
    <row r="119" spans="1:8" ht="15" thickBot="1" x14ac:dyDescent="0.35">
      <c r="A119" s="354" t="s">
        <v>395</v>
      </c>
      <c r="B119" s="353">
        <v>10.6</v>
      </c>
      <c r="C119" s="353">
        <v>5</v>
      </c>
      <c r="D119" s="353">
        <v>7.7</v>
      </c>
      <c r="E119" s="353"/>
      <c r="F119" s="362">
        <v>1</v>
      </c>
      <c r="G119" s="362">
        <v>1</v>
      </c>
      <c r="H119" s="359">
        <v>4.4000000000000004</v>
      </c>
    </row>
    <row r="120" spans="1:8" ht="15" thickBot="1" x14ac:dyDescent="0.35">
      <c r="A120" s="354" t="s">
        <v>395</v>
      </c>
      <c r="B120" s="353">
        <v>10.199999999999999</v>
      </c>
      <c r="C120" s="353">
        <v>0</v>
      </c>
      <c r="D120" s="353">
        <v>5.2</v>
      </c>
      <c r="E120" s="353"/>
      <c r="F120" s="362">
        <v>1</v>
      </c>
      <c r="G120" s="362">
        <v>0</v>
      </c>
      <c r="H120" s="359">
        <v>0.8</v>
      </c>
    </row>
    <row r="121" spans="1:8" ht="15" thickBot="1" x14ac:dyDescent="0.35">
      <c r="A121" s="354" t="s">
        <v>395</v>
      </c>
      <c r="B121" s="353">
        <v>9</v>
      </c>
      <c r="C121" s="353">
        <v>-1</v>
      </c>
      <c r="D121" s="353">
        <v>3.3</v>
      </c>
      <c r="E121" s="353"/>
      <c r="F121" s="362">
        <v>1</v>
      </c>
      <c r="G121" s="362">
        <v>0</v>
      </c>
      <c r="H121" s="359">
        <v>-2.2000000000000002</v>
      </c>
    </row>
    <row r="122" spans="1:8" ht="15" thickBot="1" x14ac:dyDescent="0.35">
      <c r="A122" s="354" t="s">
        <v>395</v>
      </c>
      <c r="B122" s="353">
        <v>11</v>
      </c>
      <c r="C122" s="353">
        <v>2.5</v>
      </c>
      <c r="D122" s="353">
        <v>6.7</v>
      </c>
      <c r="E122" s="353"/>
      <c r="F122" s="362">
        <v>7</v>
      </c>
      <c r="G122" s="362">
        <v>0</v>
      </c>
      <c r="H122" s="359">
        <v>0.6</v>
      </c>
    </row>
    <row r="123" spans="1:8" ht="15" thickBot="1" x14ac:dyDescent="0.35">
      <c r="A123" s="354" t="s">
        <v>395</v>
      </c>
      <c r="B123" s="353">
        <v>7</v>
      </c>
      <c r="C123" s="353">
        <v>2</v>
      </c>
      <c r="D123" s="353">
        <v>4.3</v>
      </c>
      <c r="E123" s="353"/>
      <c r="F123" s="362">
        <v>5</v>
      </c>
      <c r="G123" s="362">
        <v>2</v>
      </c>
      <c r="H123" s="359">
        <v>-0.2</v>
      </c>
    </row>
    <row r="124" spans="1:8" ht="15" thickBot="1" x14ac:dyDescent="0.35">
      <c r="A124" s="354" t="s">
        <v>396</v>
      </c>
      <c r="B124" s="353">
        <v>7</v>
      </c>
      <c r="C124" s="353">
        <v>1</v>
      </c>
      <c r="D124" s="353">
        <v>4.3</v>
      </c>
      <c r="E124" s="353"/>
      <c r="F124" s="362">
        <v>6</v>
      </c>
      <c r="G124" s="362">
        <v>0</v>
      </c>
      <c r="H124" s="359">
        <v>-1</v>
      </c>
    </row>
    <row r="125" spans="1:8" ht="15" thickBot="1" x14ac:dyDescent="0.35">
      <c r="A125" s="354" t="s">
        <v>396</v>
      </c>
      <c r="B125" s="353">
        <v>12.8</v>
      </c>
      <c r="C125" s="353">
        <v>1</v>
      </c>
      <c r="D125" s="353">
        <v>7.4</v>
      </c>
      <c r="E125" s="353"/>
      <c r="F125" s="362">
        <v>3</v>
      </c>
      <c r="G125" s="362">
        <v>150</v>
      </c>
      <c r="H125" s="359">
        <v>4.3</v>
      </c>
    </row>
    <row r="126" spans="1:8" ht="15" thickBot="1" x14ac:dyDescent="0.35">
      <c r="A126" s="354" t="s">
        <v>396</v>
      </c>
      <c r="B126" s="353">
        <v>16.7</v>
      </c>
      <c r="C126" s="353">
        <v>3</v>
      </c>
      <c r="D126" s="353">
        <v>9.6</v>
      </c>
      <c r="E126" s="353"/>
      <c r="F126" s="362">
        <v>4</v>
      </c>
      <c r="G126" s="362">
        <v>0</v>
      </c>
      <c r="H126" s="359">
        <v>5.7</v>
      </c>
    </row>
    <row r="127" spans="1:8" ht="15" thickBot="1" x14ac:dyDescent="0.35">
      <c r="A127" s="354" t="s">
        <v>396</v>
      </c>
      <c r="B127" s="353">
        <v>18</v>
      </c>
      <c r="C127" s="353">
        <v>2</v>
      </c>
      <c r="D127" s="353">
        <v>10.3</v>
      </c>
      <c r="E127" s="353"/>
      <c r="F127" s="362">
        <v>3</v>
      </c>
      <c r="G127" s="362">
        <v>0</v>
      </c>
      <c r="H127" s="359">
        <v>7.2</v>
      </c>
    </row>
    <row r="128" spans="1:8" ht="15" thickBot="1" x14ac:dyDescent="0.35">
      <c r="A128" s="354" t="s">
        <v>396</v>
      </c>
      <c r="B128" s="353">
        <v>19</v>
      </c>
      <c r="C128" s="353">
        <v>3</v>
      </c>
      <c r="D128" s="353">
        <v>11.4</v>
      </c>
      <c r="E128" s="353"/>
      <c r="F128" s="362">
        <v>2</v>
      </c>
      <c r="G128" s="362">
        <v>0</v>
      </c>
      <c r="H128" s="359">
        <v>9.1999999999999993</v>
      </c>
    </row>
    <row r="129" spans="1:8" ht="15" thickBot="1" x14ac:dyDescent="0.35">
      <c r="A129" s="354" t="s">
        <v>396</v>
      </c>
      <c r="B129" s="353">
        <v>13</v>
      </c>
      <c r="C129" s="353">
        <v>0</v>
      </c>
      <c r="D129" s="353">
        <v>7.2</v>
      </c>
      <c r="E129" s="353"/>
      <c r="F129" s="362">
        <v>6</v>
      </c>
      <c r="G129" s="362">
        <v>0</v>
      </c>
      <c r="H129" s="359">
        <v>1.9</v>
      </c>
    </row>
    <row r="130" spans="1:8" ht="15" thickBot="1" x14ac:dyDescent="0.35">
      <c r="A130" s="354" t="s">
        <v>396</v>
      </c>
      <c r="B130" s="353">
        <v>9</v>
      </c>
      <c r="C130" s="353">
        <v>-1</v>
      </c>
      <c r="D130" s="353">
        <v>3.8</v>
      </c>
      <c r="E130" s="353"/>
      <c r="F130" s="362">
        <v>6</v>
      </c>
      <c r="G130" s="362">
        <v>0</v>
      </c>
      <c r="H130" s="359">
        <v>-2</v>
      </c>
    </row>
    <row r="131" spans="1:8" ht="15" thickBot="1" x14ac:dyDescent="0.35">
      <c r="A131" s="354" t="s">
        <v>396</v>
      </c>
      <c r="B131" s="353">
        <v>11</v>
      </c>
      <c r="C131" s="353">
        <v>-2</v>
      </c>
      <c r="D131" s="353">
        <v>4.4000000000000004</v>
      </c>
      <c r="E131" s="353"/>
      <c r="F131" s="362">
        <v>3</v>
      </c>
      <c r="G131" s="362">
        <v>0</v>
      </c>
      <c r="H131" s="359">
        <v>0.5</v>
      </c>
    </row>
    <row r="132" spans="1:8" ht="15" thickBot="1" x14ac:dyDescent="0.35">
      <c r="A132" s="354" t="s">
        <v>396</v>
      </c>
      <c r="B132" s="353">
        <v>14</v>
      </c>
      <c r="C132" s="353">
        <v>-2</v>
      </c>
      <c r="D132" s="353">
        <v>6.2</v>
      </c>
      <c r="E132" s="353"/>
      <c r="F132" s="362">
        <v>2</v>
      </c>
      <c r="G132" s="362">
        <v>0</v>
      </c>
      <c r="H132" s="359">
        <v>3</v>
      </c>
    </row>
    <row r="133" spans="1:8" ht="15" thickBot="1" x14ac:dyDescent="0.35">
      <c r="A133" s="354" t="s">
        <v>396</v>
      </c>
      <c r="B133" s="353">
        <v>15</v>
      </c>
      <c r="C133" s="353">
        <v>-1</v>
      </c>
      <c r="D133" s="353">
        <v>7.6</v>
      </c>
      <c r="E133" s="353"/>
      <c r="F133" s="362">
        <v>4</v>
      </c>
      <c r="G133" s="362">
        <v>0</v>
      </c>
      <c r="H133" s="359">
        <v>3.3</v>
      </c>
    </row>
    <row r="134" spans="1:8" ht="15" thickBot="1" x14ac:dyDescent="0.35">
      <c r="A134" s="354" t="s">
        <v>396</v>
      </c>
      <c r="B134" s="353">
        <v>14</v>
      </c>
      <c r="C134" s="353">
        <v>-2</v>
      </c>
      <c r="D134" s="353">
        <v>6.6</v>
      </c>
      <c r="E134" s="353"/>
      <c r="F134" s="362">
        <v>3</v>
      </c>
      <c r="G134" s="362">
        <v>0</v>
      </c>
      <c r="H134" s="359">
        <v>3.1</v>
      </c>
    </row>
    <row r="135" spans="1:8" ht="15" thickBot="1" x14ac:dyDescent="0.35">
      <c r="A135" s="354" t="s">
        <v>396</v>
      </c>
      <c r="B135" s="353">
        <v>17</v>
      </c>
      <c r="C135" s="353">
        <v>0</v>
      </c>
      <c r="D135" s="353">
        <v>10.1</v>
      </c>
      <c r="E135" s="353"/>
      <c r="F135" s="362">
        <v>2</v>
      </c>
      <c r="G135" s="362">
        <v>0</v>
      </c>
      <c r="H135" s="359">
        <v>7.4</v>
      </c>
    </row>
    <row r="136" spans="1:8" ht="15" thickBot="1" x14ac:dyDescent="0.35">
      <c r="A136" s="354" t="s">
        <v>396</v>
      </c>
      <c r="B136" s="353">
        <v>18</v>
      </c>
      <c r="C136" s="353">
        <v>1</v>
      </c>
      <c r="D136" s="353">
        <v>9.6</v>
      </c>
      <c r="E136" s="353"/>
      <c r="F136" s="362">
        <v>5</v>
      </c>
      <c r="G136" s="362">
        <v>0</v>
      </c>
      <c r="H136" s="359">
        <v>5</v>
      </c>
    </row>
    <row r="137" spans="1:8" ht="15" thickBot="1" x14ac:dyDescent="0.35">
      <c r="A137" s="354" t="s">
        <v>396</v>
      </c>
      <c r="B137" s="353">
        <v>5</v>
      </c>
      <c r="C137" s="353">
        <v>-4</v>
      </c>
      <c r="D137" s="353">
        <v>1.3</v>
      </c>
      <c r="E137" s="353"/>
      <c r="F137" s="362">
        <v>9</v>
      </c>
      <c r="G137" s="362">
        <v>0</v>
      </c>
      <c r="H137" s="359">
        <v>-6.8</v>
      </c>
    </row>
    <row r="138" spans="1:8" ht="15" thickBot="1" x14ac:dyDescent="0.35">
      <c r="A138" s="354" t="s">
        <v>396</v>
      </c>
      <c r="B138" s="353">
        <v>8</v>
      </c>
      <c r="C138" s="353">
        <v>-5</v>
      </c>
      <c r="D138" s="353">
        <v>1.8</v>
      </c>
      <c r="E138" s="353"/>
      <c r="F138" s="362">
        <v>5</v>
      </c>
      <c r="G138" s="362">
        <v>1</v>
      </c>
      <c r="H138" s="359">
        <v>-3.7</v>
      </c>
    </row>
    <row r="139" spans="1:8" ht="15" thickBot="1" x14ac:dyDescent="0.35">
      <c r="A139" s="354" t="s">
        <v>396</v>
      </c>
      <c r="B139" s="353">
        <v>11.3</v>
      </c>
      <c r="C139" s="353">
        <v>-2</v>
      </c>
      <c r="D139" s="353">
        <v>5.0999999999999996</v>
      </c>
      <c r="E139" s="353"/>
      <c r="F139" s="362">
        <v>5</v>
      </c>
      <c r="G139" s="362">
        <v>1</v>
      </c>
      <c r="H139" s="359">
        <v>-0.1</v>
      </c>
    </row>
    <row r="140" spans="1:8" ht="15" thickBot="1" x14ac:dyDescent="0.35">
      <c r="A140" s="354" t="s">
        <v>396</v>
      </c>
      <c r="B140" s="353">
        <v>16</v>
      </c>
      <c r="C140" s="353">
        <v>-2</v>
      </c>
      <c r="D140" s="353">
        <v>8.6</v>
      </c>
      <c r="E140" s="353"/>
      <c r="F140" s="362">
        <v>3</v>
      </c>
      <c r="G140" s="362">
        <v>1</v>
      </c>
      <c r="H140" s="359">
        <v>5</v>
      </c>
    </row>
    <row r="141" spans="1:8" ht="15" thickBot="1" x14ac:dyDescent="0.35">
      <c r="A141" s="354" t="s">
        <v>396</v>
      </c>
      <c r="B141" s="353">
        <v>18</v>
      </c>
      <c r="C141" s="353">
        <v>5</v>
      </c>
      <c r="D141" s="353">
        <v>12.3</v>
      </c>
      <c r="E141" s="353"/>
      <c r="F141" s="362">
        <v>4</v>
      </c>
      <c r="G141" s="362">
        <v>0</v>
      </c>
      <c r="H141" s="359">
        <v>8.1999999999999993</v>
      </c>
    </row>
    <row r="142" spans="1:8" ht="15" thickBot="1" x14ac:dyDescent="0.35">
      <c r="A142" s="354" t="s">
        <v>396</v>
      </c>
      <c r="B142" s="353">
        <v>18</v>
      </c>
      <c r="C142" s="353">
        <v>5</v>
      </c>
      <c r="D142" s="353">
        <v>11.9</v>
      </c>
      <c r="E142" s="353"/>
      <c r="F142" s="362">
        <v>4</v>
      </c>
      <c r="G142" s="362">
        <v>0</v>
      </c>
      <c r="H142" s="359">
        <v>8.1999999999999993</v>
      </c>
    </row>
    <row r="143" spans="1:8" ht="15" thickBot="1" x14ac:dyDescent="0.35">
      <c r="A143" s="354" t="s">
        <v>396</v>
      </c>
      <c r="B143" s="353">
        <v>17</v>
      </c>
      <c r="C143" s="353">
        <v>4</v>
      </c>
      <c r="D143" s="353">
        <v>11.2</v>
      </c>
      <c r="E143" s="353"/>
      <c r="F143" s="362">
        <v>3</v>
      </c>
      <c r="G143" s="362">
        <v>0</v>
      </c>
      <c r="H143" s="359">
        <v>8.4</v>
      </c>
    </row>
    <row r="144" spans="1:8" ht="15" thickBot="1" x14ac:dyDescent="0.35">
      <c r="A144" s="354" t="s">
        <v>396</v>
      </c>
      <c r="B144" s="353">
        <v>17.3</v>
      </c>
      <c r="C144" s="353">
        <v>6</v>
      </c>
      <c r="D144" s="353">
        <v>11.8</v>
      </c>
      <c r="E144" s="353"/>
      <c r="F144" s="362">
        <v>2</v>
      </c>
      <c r="G144" s="362">
        <v>0</v>
      </c>
      <c r="H144" s="359">
        <v>9.5</v>
      </c>
    </row>
    <row r="145" spans="1:8" ht="15" thickBot="1" x14ac:dyDescent="0.35">
      <c r="A145" s="354" t="s">
        <v>396</v>
      </c>
      <c r="B145" s="353">
        <v>15</v>
      </c>
      <c r="C145" s="353">
        <v>3</v>
      </c>
      <c r="D145" s="353">
        <v>10.3</v>
      </c>
      <c r="E145" s="353"/>
      <c r="F145" s="362">
        <v>2</v>
      </c>
      <c r="G145" s="362">
        <v>0</v>
      </c>
      <c r="H145" s="359">
        <v>8.1999999999999993</v>
      </c>
    </row>
    <row r="146" spans="1:8" ht="15" thickBot="1" x14ac:dyDescent="0.35">
      <c r="A146" s="354" t="s">
        <v>396</v>
      </c>
      <c r="B146" s="353">
        <v>19</v>
      </c>
      <c r="C146" s="353">
        <v>3</v>
      </c>
      <c r="D146" s="353">
        <v>12</v>
      </c>
      <c r="E146" s="353"/>
      <c r="F146" s="362">
        <v>4</v>
      </c>
      <c r="G146" s="362">
        <v>0</v>
      </c>
      <c r="H146" s="359">
        <v>8.1999999999999993</v>
      </c>
    </row>
    <row r="147" spans="1:8" ht="15" thickBot="1" x14ac:dyDescent="0.35">
      <c r="A147" s="354" t="s">
        <v>396</v>
      </c>
      <c r="B147" s="353">
        <v>23</v>
      </c>
      <c r="C147" s="353">
        <v>3</v>
      </c>
      <c r="D147" s="353">
        <v>15.3</v>
      </c>
      <c r="E147" s="353"/>
      <c r="F147" s="362">
        <v>4</v>
      </c>
      <c r="G147" s="362">
        <v>0</v>
      </c>
      <c r="H147" s="359">
        <v>11.6</v>
      </c>
    </row>
    <row r="148" spans="1:8" ht="15" thickBot="1" x14ac:dyDescent="0.35">
      <c r="A148" s="354" t="s">
        <v>396</v>
      </c>
      <c r="B148" s="353">
        <v>19.5</v>
      </c>
      <c r="C148" s="353">
        <v>6</v>
      </c>
      <c r="D148" s="353">
        <v>14</v>
      </c>
      <c r="E148" s="353"/>
      <c r="F148" s="362">
        <v>4</v>
      </c>
      <c r="G148" s="362">
        <v>0</v>
      </c>
      <c r="H148" s="359">
        <v>11.1</v>
      </c>
    </row>
    <row r="149" spans="1:8" ht="15" thickBot="1" x14ac:dyDescent="0.35">
      <c r="A149" s="354" t="s">
        <v>396</v>
      </c>
      <c r="B149" s="353">
        <v>17.5</v>
      </c>
      <c r="C149" s="353">
        <v>11</v>
      </c>
      <c r="D149" s="353">
        <v>13.7</v>
      </c>
      <c r="E149" s="353"/>
      <c r="F149" s="362">
        <v>6</v>
      </c>
      <c r="G149" s="362">
        <v>2</v>
      </c>
      <c r="H149" s="359">
        <v>9.9</v>
      </c>
    </row>
    <row r="150" spans="1:8" ht="15" thickBot="1" x14ac:dyDescent="0.35">
      <c r="A150" s="354" t="s">
        <v>396</v>
      </c>
      <c r="B150" s="353">
        <v>22</v>
      </c>
      <c r="C150" s="353">
        <v>8</v>
      </c>
      <c r="D150" s="353">
        <v>15.4</v>
      </c>
      <c r="E150" s="353"/>
      <c r="F150" s="362">
        <v>6</v>
      </c>
      <c r="G150" s="362">
        <v>0</v>
      </c>
      <c r="H150" s="359">
        <v>11.3</v>
      </c>
    </row>
    <row r="151" spans="1:8" ht="15" thickBot="1" x14ac:dyDescent="0.35">
      <c r="A151" s="354" t="s">
        <v>396</v>
      </c>
      <c r="B151" s="353">
        <v>22.6</v>
      </c>
      <c r="C151" s="353">
        <v>7</v>
      </c>
      <c r="D151" s="353">
        <v>15.9</v>
      </c>
      <c r="E151" s="353"/>
      <c r="F151" s="362">
        <v>2</v>
      </c>
      <c r="G151" s="362">
        <v>0</v>
      </c>
      <c r="H151" s="359">
        <v>14.4</v>
      </c>
    </row>
    <row r="152" spans="1:8" ht="15" thickBot="1" x14ac:dyDescent="0.35">
      <c r="A152" s="354" t="s">
        <v>396</v>
      </c>
      <c r="B152" s="353">
        <v>25.1</v>
      </c>
      <c r="C152" s="353">
        <v>9.6999999999999993</v>
      </c>
      <c r="D152" s="353">
        <v>17.3</v>
      </c>
      <c r="E152" s="353"/>
      <c r="F152" s="362">
        <v>4</v>
      </c>
      <c r="G152" s="362">
        <v>0</v>
      </c>
      <c r="H152" s="359">
        <v>14.4</v>
      </c>
    </row>
    <row r="153" spans="1:8" ht="15" thickBot="1" x14ac:dyDescent="0.35">
      <c r="A153" s="354" t="s">
        <v>396</v>
      </c>
      <c r="B153" s="353">
        <v>20</v>
      </c>
      <c r="C153" s="353">
        <v>12</v>
      </c>
      <c r="D153" s="353">
        <v>15.6</v>
      </c>
      <c r="E153" s="353"/>
      <c r="F153" s="362">
        <v>5</v>
      </c>
      <c r="G153" s="362">
        <v>0</v>
      </c>
      <c r="H153" s="359">
        <v>12.5</v>
      </c>
    </row>
    <row r="154" spans="1:8" ht="15" thickBot="1" x14ac:dyDescent="0.35">
      <c r="A154" s="354" t="s">
        <v>397</v>
      </c>
      <c r="B154" s="353">
        <v>30</v>
      </c>
      <c r="C154" s="353">
        <v>13</v>
      </c>
      <c r="D154" s="353">
        <v>21.3</v>
      </c>
      <c r="E154" s="353"/>
      <c r="F154" s="362">
        <v>7</v>
      </c>
      <c r="G154" s="362">
        <v>0</v>
      </c>
      <c r="H154" s="359">
        <v>16.8</v>
      </c>
    </row>
    <row r="155" spans="1:8" ht="15" thickBot="1" x14ac:dyDescent="0.35">
      <c r="A155" s="354" t="s">
        <v>397</v>
      </c>
      <c r="B155" s="353">
        <v>14</v>
      </c>
      <c r="C155" s="353">
        <v>9</v>
      </c>
      <c r="D155" s="353">
        <v>12</v>
      </c>
      <c r="E155" s="353"/>
      <c r="F155" s="362">
        <v>5</v>
      </c>
      <c r="G155" s="362">
        <v>4</v>
      </c>
      <c r="H155" s="359">
        <v>8.9</v>
      </c>
    </row>
    <row r="156" spans="1:8" ht="15" thickBot="1" x14ac:dyDescent="0.35">
      <c r="A156" s="354" t="s">
        <v>397</v>
      </c>
      <c r="B156" s="353">
        <v>18</v>
      </c>
      <c r="C156" s="353">
        <v>7</v>
      </c>
      <c r="D156" s="353">
        <v>12.9</v>
      </c>
      <c r="E156" s="353"/>
      <c r="F156" s="362">
        <v>3</v>
      </c>
      <c r="G156" s="362">
        <v>1</v>
      </c>
      <c r="H156" s="359">
        <v>10.8</v>
      </c>
    </row>
    <row r="157" spans="1:8" ht="15" thickBot="1" x14ac:dyDescent="0.35">
      <c r="A157" s="354" t="s">
        <v>397</v>
      </c>
      <c r="B157" s="353">
        <v>22.9</v>
      </c>
      <c r="C157" s="353">
        <v>7</v>
      </c>
      <c r="D157" s="353">
        <v>15.7</v>
      </c>
      <c r="E157" s="353"/>
      <c r="F157" s="362">
        <v>4</v>
      </c>
      <c r="G157" s="362">
        <v>0</v>
      </c>
      <c r="H157" s="359">
        <v>12.9</v>
      </c>
    </row>
    <row r="158" spans="1:8" ht="15" thickBot="1" x14ac:dyDescent="0.35">
      <c r="A158" s="354" t="s">
        <v>397</v>
      </c>
      <c r="B158" s="353">
        <v>24</v>
      </c>
      <c r="C158" s="353">
        <v>8</v>
      </c>
      <c r="D158" s="353">
        <v>14.9</v>
      </c>
      <c r="E158" s="353"/>
      <c r="F158" s="362">
        <v>4</v>
      </c>
      <c r="G158" s="362">
        <v>3</v>
      </c>
      <c r="H158" s="359">
        <v>12.2</v>
      </c>
    </row>
    <row r="159" spans="1:8" ht="15" thickBot="1" x14ac:dyDescent="0.35">
      <c r="A159" s="354" t="s">
        <v>397</v>
      </c>
      <c r="B159" s="353">
        <v>11.5</v>
      </c>
      <c r="C159" s="353">
        <v>0</v>
      </c>
      <c r="D159" s="353">
        <v>6.2</v>
      </c>
      <c r="E159" s="353"/>
      <c r="F159" s="362">
        <v>5</v>
      </c>
      <c r="G159" s="362">
        <v>28</v>
      </c>
      <c r="H159" s="359">
        <v>2</v>
      </c>
    </row>
    <row r="160" spans="1:8" ht="15" thickBot="1" x14ac:dyDescent="0.35">
      <c r="A160" s="354" t="s">
        <v>397</v>
      </c>
      <c r="B160" s="353">
        <v>8.1</v>
      </c>
      <c r="C160" s="353">
        <v>0</v>
      </c>
      <c r="D160" s="353">
        <v>4.2</v>
      </c>
      <c r="E160" s="353"/>
      <c r="F160" s="362">
        <v>5</v>
      </c>
      <c r="G160" s="362">
        <v>0</v>
      </c>
      <c r="H160" s="359">
        <v>-0.7</v>
      </c>
    </row>
    <row r="161" spans="1:8" ht="15" thickBot="1" x14ac:dyDescent="0.35">
      <c r="A161" s="354" t="s">
        <v>397</v>
      </c>
      <c r="B161" s="353">
        <v>10</v>
      </c>
      <c r="C161" s="353">
        <v>0</v>
      </c>
      <c r="D161" s="353">
        <v>5.6</v>
      </c>
      <c r="E161" s="353"/>
      <c r="F161" s="362">
        <v>3</v>
      </c>
      <c r="G161" s="362">
        <v>0</v>
      </c>
      <c r="H161" s="359">
        <v>2</v>
      </c>
    </row>
    <row r="162" spans="1:8" ht="15" thickBot="1" x14ac:dyDescent="0.35">
      <c r="A162" s="354" t="s">
        <v>397</v>
      </c>
      <c r="B162" s="353">
        <v>12.6</v>
      </c>
      <c r="C162" s="353">
        <v>0</v>
      </c>
      <c r="D162" s="353">
        <v>7.4</v>
      </c>
      <c r="E162" s="353"/>
      <c r="F162" s="362">
        <v>3</v>
      </c>
      <c r="G162" s="362">
        <v>0</v>
      </c>
      <c r="H162" s="359">
        <v>3.9</v>
      </c>
    </row>
    <row r="163" spans="1:8" ht="15" thickBot="1" x14ac:dyDescent="0.35">
      <c r="A163" s="354" t="s">
        <v>397</v>
      </c>
      <c r="B163" s="353">
        <v>16.3</v>
      </c>
      <c r="C163" s="353">
        <v>2</v>
      </c>
      <c r="D163" s="353">
        <v>10.9</v>
      </c>
      <c r="E163" s="353"/>
      <c r="F163" s="362">
        <v>3</v>
      </c>
      <c r="G163" s="362">
        <v>0</v>
      </c>
      <c r="H163" s="359">
        <v>7.7</v>
      </c>
    </row>
    <row r="164" spans="1:8" ht="15" thickBot="1" x14ac:dyDescent="0.35">
      <c r="A164" s="354" t="s">
        <v>397</v>
      </c>
      <c r="B164" s="353">
        <v>19.5</v>
      </c>
      <c r="C164" s="353">
        <v>6</v>
      </c>
      <c r="D164" s="353">
        <v>13.8</v>
      </c>
      <c r="E164" s="353"/>
      <c r="F164" s="362">
        <v>4</v>
      </c>
      <c r="G164" s="362">
        <v>0</v>
      </c>
      <c r="H164" s="359">
        <v>10.199999999999999</v>
      </c>
    </row>
    <row r="165" spans="1:8" ht="15" thickBot="1" x14ac:dyDescent="0.35">
      <c r="A165" s="354" t="s">
        <v>397</v>
      </c>
      <c r="B165" s="353">
        <v>20</v>
      </c>
      <c r="C165" s="353">
        <v>8</v>
      </c>
      <c r="D165" s="353">
        <v>14.2</v>
      </c>
      <c r="E165" s="353"/>
      <c r="F165" s="362">
        <v>5</v>
      </c>
      <c r="G165" s="362">
        <v>0</v>
      </c>
      <c r="H165" s="359">
        <v>10.1</v>
      </c>
    </row>
    <row r="166" spans="1:8" ht="15" thickBot="1" x14ac:dyDescent="0.35">
      <c r="A166" s="354" t="s">
        <v>397</v>
      </c>
      <c r="B166" s="353">
        <v>21.8</v>
      </c>
      <c r="C166" s="353">
        <v>7</v>
      </c>
      <c r="D166" s="353">
        <v>15</v>
      </c>
      <c r="E166" s="353"/>
      <c r="F166" s="362">
        <v>4</v>
      </c>
      <c r="G166" s="362">
        <v>0</v>
      </c>
      <c r="H166" s="359">
        <v>11.9</v>
      </c>
    </row>
    <row r="167" spans="1:8" ht="15" thickBot="1" x14ac:dyDescent="0.35">
      <c r="A167" s="354" t="s">
        <v>397</v>
      </c>
      <c r="B167" s="353">
        <v>15.1</v>
      </c>
      <c r="C167" s="353">
        <v>8</v>
      </c>
      <c r="D167" s="353">
        <v>11.7</v>
      </c>
      <c r="E167" s="353"/>
      <c r="F167" s="362">
        <v>4</v>
      </c>
      <c r="G167" s="362">
        <v>0</v>
      </c>
      <c r="H167" s="359">
        <v>9</v>
      </c>
    </row>
    <row r="168" spans="1:8" ht="15" thickBot="1" x14ac:dyDescent="0.35">
      <c r="A168" s="354" t="s">
        <v>397</v>
      </c>
      <c r="B168" s="353">
        <v>17.3</v>
      </c>
      <c r="C168" s="353">
        <v>8</v>
      </c>
      <c r="D168" s="353">
        <v>12</v>
      </c>
      <c r="E168" s="353"/>
      <c r="F168" s="362">
        <v>4</v>
      </c>
      <c r="G168" s="362">
        <v>2</v>
      </c>
      <c r="H168" s="359">
        <v>9.1999999999999993</v>
      </c>
    </row>
    <row r="169" spans="1:8" ht="15" thickBot="1" x14ac:dyDescent="0.35">
      <c r="A169" s="354" t="s">
        <v>397</v>
      </c>
      <c r="B169" s="353">
        <v>22.6</v>
      </c>
      <c r="C169" s="353">
        <v>7</v>
      </c>
      <c r="D169" s="353">
        <v>16.3</v>
      </c>
      <c r="E169" s="353"/>
      <c r="F169" s="362">
        <v>3</v>
      </c>
      <c r="G169" s="362">
        <v>1</v>
      </c>
      <c r="H169" s="359">
        <v>14.1</v>
      </c>
    </row>
    <row r="170" spans="1:8" ht="15" thickBot="1" x14ac:dyDescent="0.35">
      <c r="A170" s="354" t="s">
        <v>397</v>
      </c>
      <c r="B170" s="353">
        <v>24.7</v>
      </c>
      <c r="C170" s="353">
        <v>9</v>
      </c>
      <c r="D170" s="353">
        <v>18.3</v>
      </c>
      <c r="E170" s="353"/>
      <c r="F170" s="362">
        <v>3</v>
      </c>
      <c r="G170" s="362">
        <v>0</v>
      </c>
      <c r="H170" s="359">
        <v>16.100000000000001</v>
      </c>
    </row>
    <row r="171" spans="1:8" ht="15" thickBot="1" x14ac:dyDescent="0.35">
      <c r="A171" s="354" t="s">
        <v>397</v>
      </c>
      <c r="B171" s="353">
        <v>24.7</v>
      </c>
      <c r="C171" s="353">
        <v>11</v>
      </c>
      <c r="D171" s="353">
        <v>18.7</v>
      </c>
      <c r="E171" s="353"/>
      <c r="F171" s="362">
        <v>3</v>
      </c>
      <c r="G171" s="362">
        <v>0</v>
      </c>
      <c r="H171" s="359">
        <v>16.3</v>
      </c>
    </row>
    <row r="172" spans="1:8" ht="15" thickBot="1" x14ac:dyDescent="0.35">
      <c r="A172" s="354" t="s">
        <v>397</v>
      </c>
      <c r="B172" s="353">
        <v>21.6</v>
      </c>
      <c r="C172" s="353">
        <v>7</v>
      </c>
      <c r="D172" s="353">
        <v>14.8</v>
      </c>
      <c r="E172" s="353"/>
      <c r="F172" s="362">
        <v>3</v>
      </c>
      <c r="G172" s="362">
        <v>0</v>
      </c>
      <c r="H172" s="359">
        <v>12.2</v>
      </c>
    </row>
    <row r="173" spans="1:8" ht="15" thickBot="1" x14ac:dyDescent="0.35">
      <c r="A173" s="354" t="s">
        <v>397</v>
      </c>
      <c r="B173" s="353">
        <v>21</v>
      </c>
      <c r="C173" s="353">
        <v>9</v>
      </c>
      <c r="D173" s="353">
        <v>16.8</v>
      </c>
      <c r="E173" s="353"/>
      <c r="F173" s="362">
        <v>2</v>
      </c>
      <c r="G173" s="362">
        <v>0</v>
      </c>
      <c r="H173" s="359">
        <v>15.4</v>
      </c>
    </row>
    <row r="174" spans="1:8" ht="15" thickBot="1" x14ac:dyDescent="0.35">
      <c r="A174" s="354" t="s">
        <v>397</v>
      </c>
      <c r="B174" s="353">
        <v>25.3</v>
      </c>
      <c r="C174" s="353">
        <v>11</v>
      </c>
      <c r="D174" s="353">
        <v>19.399999999999999</v>
      </c>
      <c r="E174" s="353"/>
      <c r="F174" s="362">
        <v>3</v>
      </c>
      <c r="G174" s="362">
        <v>0</v>
      </c>
      <c r="H174" s="359">
        <v>17.3</v>
      </c>
    </row>
    <row r="175" spans="1:8" ht="15" thickBot="1" x14ac:dyDescent="0.35">
      <c r="A175" s="354" t="s">
        <v>397</v>
      </c>
      <c r="B175" s="353">
        <v>26.1</v>
      </c>
      <c r="C175" s="353">
        <v>11</v>
      </c>
      <c r="D175" s="353">
        <v>20.100000000000001</v>
      </c>
      <c r="E175" s="353"/>
      <c r="F175" s="362">
        <v>3</v>
      </c>
      <c r="G175" s="362">
        <v>0</v>
      </c>
      <c r="H175" s="359">
        <v>17.7</v>
      </c>
    </row>
    <row r="176" spans="1:8" ht="15" thickBot="1" x14ac:dyDescent="0.35">
      <c r="A176" s="354" t="s">
        <v>397</v>
      </c>
      <c r="B176" s="353">
        <v>27.5</v>
      </c>
      <c r="C176" s="353">
        <v>11</v>
      </c>
      <c r="D176" s="353">
        <v>21.2</v>
      </c>
      <c r="E176" s="353"/>
      <c r="F176" s="362">
        <v>4</v>
      </c>
      <c r="G176" s="362">
        <v>0</v>
      </c>
      <c r="H176" s="359">
        <v>18.399999999999999</v>
      </c>
    </row>
    <row r="177" spans="1:8" ht="15" thickBot="1" x14ac:dyDescent="0.35">
      <c r="A177" s="354" t="s">
        <v>397</v>
      </c>
      <c r="B177" s="353">
        <v>29</v>
      </c>
      <c r="C177" s="353">
        <v>15</v>
      </c>
      <c r="D177" s="353">
        <v>22.2</v>
      </c>
      <c r="E177" s="353"/>
      <c r="F177" s="362">
        <v>5</v>
      </c>
      <c r="G177" s="362">
        <v>0</v>
      </c>
      <c r="H177" s="359">
        <v>18.8</v>
      </c>
    </row>
    <row r="178" spans="1:8" ht="15" thickBot="1" x14ac:dyDescent="0.35">
      <c r="A178" s="354" t="s">
        <v>397</v>
      </c>
      <c r="B178" s="353">
        <v>30</v>
      </c>
      <c r="C178" s="353">
        <v>15</v>
      </c>
      <c r="D178" s="353">
        <v>23.4</v>
      </c>
      <c r="E178" s="353"/>
      <c r="F178" s="362">
        <v>5</v>
      </c>
      <c r="G178" s="362">
        <v>0</v>
      </c>
      <c r="H178" s="359">
        <v>20.5</v>
      </c>
    </row>
    <row r="179" spans="1:8" ht="15" thickBot="1" x14ac:dyDescent="0.35">
      <c r="A179" s="354" t="s">
        <v>397</v>
      </c>
      <c r="B179" s="353">
        <v>26</v>
      </c>
      <c r="C179" s="353">
        <v>18</v>
      </c>
      <c r="D179" s="353">
        <v>21.9</v>
      </c>
      <c r="E179" s="353"/>
      <c r="F179" s="362">
        <v>5</v>
      </c>
      <c r="G179" s="362">
        <v>0</v>
      </c>
      <c r="H179" s="359">
        <v>19.100000000000001</v>
      </c>
    </row>
    <row r="180" spans="1:8" ht="15" thickBot="1" x14ac:dyDescent="0.35">
      <c r="A180" s="354" t="s">
        <v>397</v>
      </c>
      <c r="B180" s="353">
        <v>25.8</v>
      </c>
      <c r="C180" s="353">
        <v>18</v>
      </c>
      <c r="D180" s="353">
        <v>20.7</v>
      </c>
      <c r="E180" s="353"/>
      <c r="F180" s="362">
        <v>5</v>
      </c>
      <c r="G180" s="362">
        <v>0</v>
      </c>
      <c r="H180" s="359">
        <v>18.600000000000001</v>
      </c>
    </row>
    <row r="181" spans="1:8" ht="15" thickBot="1" x14ac:dyDescent="0.35">
      <c r="A181" s="354" t="s">
        <v>397</v>
      </c>
      <c r="B181" s="353">
        <v>28</v>
      </c>
      <c r="C181" s="353">
        <v>16</v>
      </c>
      <c r="D181" s="353">
        <v>20.100000000000001</v>
      </c>
      <c r="E181" s="353"/>
      <c r="F181" s="362">
        <v>5</v>
      </c>
      <c r="G181" s="362">
        <v>0</v>
      </c>
      <c r="H181" s="359">
        <v>18.2</v>
      </c>
    </row>
    <row r="182" spans="1:8" ht="15" thickBot="1" x14ac:dyDescent="0.35">
      <c r="A182" s="354" t="s">
        <v>397</v>
      </c>
      <c r="B182" s="353">
        <v>19</v>
      </c>
      <c r="C182" s="353">
        <v>10</v>
      </c>
      <c r="D182" s="353">
        <v>15.9</v>
      </c>
      <c r="E182" s="353"/>
      <c r="F182" s="362">
        <v>4</v>
      </c>
      <c r="G182" s="362">
        <v>1</v>
      </c>
      <c r="H182" s="359">
        <v>13.6</v>
      </c>
    </row>
    <row r="183" spans="1:8" ht="15" thickBot="1" x14ac:dyDescent="0.35">
      <c r="A183" s="354" t="s">
        <v>397</v>
      </c>
      <c r="B183" s="353">
        <v>24</v>
      </c>
      <c r="C183" s="353">
        <v>11</v>
      </c>
      <c r="D183" s="353">
        <v>18.7</v>
      </c>
      <c r="E183" s="353"/>
      <c r="F183" s="362">
        <v>4</v>
      </c>
      <c r="G183" s="362">
        <v>0</v>
      </c>
      <c r="H183" s="359">
        <v>16.7</v>
      </c>
    </row>
    <row r="184" spans="1:8" ht="15" thickBot="1" x14ac:dyDescent="0.35">
      <c r="A184" s="354" t="s">
        <v>397</v>
      </c>
      <c r="B184" s="353">
        <v>26</v>
      </c>
      <c r="C184" s="353">
        <v>15</v>
      </c>
      <c r="D184" s="353">
        <v>19.899999999999999</v>
      </c>
      <c r="E184" s="353"/>
      <c r="F184" s="362">
        <v>4</v>
      </c>
      <c r="G184" s="362">
        <v>0</v>
      </c>
      <c r="H184" s="359">
        <v>18.600000000000001</v>
      </c>
    </row>
    <row r="185" spans="1:8" ht="15" thickBot="1" x14ac:dyDescent="0.35">
      <c r="A185" s="354" t="s">
        <v>398</v>
      </c>
      <c r="B185" s="353">
        <v>19.399999999999999</v>
      </c>
      <c r="C185" s="353">
        <v>12</v>
      </c>
      <c r="D185" s="353">
        <v>15.7</v>
      </c>
      <c r="E185" s="353"/>
      <c r="F185" s="362">
        <v>4</v>
      </c>
      <c r="G185" s="362">
        <v>0</v>
      </c>
      <c r="H185" s="359">
        <v>13.5</v>
      </c>
    </row>
    <row r="186" spans="1:8" ht="15" thickBot="1" x14ac:dyDescent="0.35">
      <c r="A186" s="354" t="s">
        <v>398</v>
      </c>
      <c r="B186" s="353">
        <v>20.6</v>
      </c>
      <c r="C186" s="353">
        <v>10</v>
      </c>
      <c r="D186" s="353">
        <v>16.7</v>
      </c>
      <c r="E186" s="353"/>
      <c r="F186" s="362">
        <v>4</v>
      </c>
      <c r="G186" s="362">
        <v>0</v>
      </c>
      <c r="H186" s="359">
        <v>14.6</v>
      </c>
    </row>
    <row r="187" spans="1:8" ht="15" thickBot="1" x14ac:dyDescent="0.35">
      <c r="A187" s="354" t="s">
        <v>398</v>
      </c>
      <c r="B187" s="353">
        <v>26</v>
      </c>
      <c r="C187" s="353">
        <v>15</v>
      </c>
      <c r="D187" s="353">
        <v>19.899999999999999</v>
      </c>
      <c r="E187" s="353"/>
      <c r="F187" s="362">
        <v>4</v>
      </c>
      <c r="G187" s="362">
        <v>0</v>
      </c>
      <c r="H187" s="359">
        <v>18</v>
      </c>
    </row>
    <row r="188" spans="1:8" ht="15" thickBot="1" x14ac:dyDescent="0.35">
      <c r="A188" s="354" t="s">
        <v>398</v>
      </c>
      <c r="B188" s="353">
        <v>22</v>
      </c>
      <c r="C188" s="353">
        <v>6</v>
      </c>
      <c r="D188" s="353">
        <v>14.5</v>
      </c>
      <c r="E188" s="353"/>
      <c r="F188" s="362">
        <v>5</v>
      </c>
      <c r="G188" s="362">
        <v>2</v>
      </c>
      <c r="H188" s="359">
        <v>11.4</v>
      </c>
    </row>
    <row r="189" spans="1:8" ht="15" thickBot="1" x14ac:dyDescent="0.35">
      <c r="A189" s="354" t="s">
        <v>398</v>
      </c>
      <c r="B189" s="353">
        <v>19.399999999999999</v>
      </c>
      <c r="C189" s="353">
        <v>6</v>
      </c>
      <c r="D189" s="353">
        <v>14.3</v>
      </c>
      <c r="E189" s="353"/>
      <c r="F189" s="362">
        <v>2</v>
      </c>
      <c r="G189" s="362">
        <v>0</v>
      </c>
      <c r="H189" s="359">
        <v>12.4</v>
      </c>
    </row>
    <row r="190" spans="1:8" ht="15" thickBot="1" x14ac:dyDescent="0.35">
      <c r="A190" s="354" t="s">
        <v>398</v>
      </c>
      <c r="B190" s="353">
        <v>21</v>
      </c>
      <c r="C190" s="353">
        <v>8</v>
      </c>
      <c r="D190" s="353">
        <v>15.4</v>
      </c>
      <c r="E190" s="353"/>
      <c r="F190" s="362">
        <v>4</v>
      </c>
      <c r="G190" s="362">
        <v>0</v>
      </c>
      <c r="H190" s="359">
        <v>12.5</v>
      </c>
    </row>
    <row r="191" spans="1:8" ht="15" thickBot="1" x14ac:dyDescent="0.35">
      <c r="A191" s="354" t="s">
        <v>398</v>
      </c>
      <c r="B191" s="353">
        <v>21</v>
      </c>
      <c r="C191" s="353">
        <v>9</v>
      </c>
      <c r="D191" s="353">
        <v>15.9</v>
      </c>
      <c r="E191" s="353"/>
      <c r="F191" s="362">
        <v>4</v>
      </c>
      <c r="G191" s="362">
        <v>0</v>
      </c>
      <c r="H191" s="359">
        <v>13.2</v>
      </c>
    </row>
    <row r="192" spans="1:8" ht="15" thickBot="1" x14ac:dyDescent="0.35">
      <c r="A192" s="354" t="s">
        <v>398</v>
      </c>
      <c r="B192" s="353">
        <v>19.100000000000001</v>
      </c>
      <c r="C192" s="353">
        <v>6</v>
      </c>
      <c r="D192" s="353">
        <v>14.4</v>
      </c>
      <c r="E192" s="353"/>
      <c r="F192" s="362">
        <v>5</v>
      </c>
      <c r="G192" s="362">
        <v>0</v>
      </c>
      <c r="H192" s="359">
        <v>10.9</v>
      </c>
    </row>
    <row r="193" spans="1:8" ht="15" thickBot="1" x14ac:dyDescent="0.35">
      <c r="A193" s="354" t="s">
        <v>398</v>
      </c>
      <c r="B193" s="353">
        <v>22.5</v>
      </c>
      <c r="C193" s="353">
        <v>5</v>
      </c>
      <c r="D193" s="353">
        <v>15.7</v>
      </c>
      <c r="E193" s="353"/>
      <c r="F193" s="362">
        <v>3</v>
      </c>
      <c r="G193" s="362">
        <v>0</v>
      </c>
      <c r="H193" s="359">
        <v>13.9</v>
      </c>
    </row>
    <row r="194" spans="1:8" ht="15" thickBot="1" x14ac:dyDescent="0.35">
      <c r="A194" s="354" t="s">
        <v>398</v>
      </c>
      <c r="B194" s="353">
        <v>39</v>
      </c>
      <c r="C194" s="353">
        <v>6</v>
      </c>
      <c r="D194" s="353">
        <v>12.6</v>
      </c>
      <c r="E194" s="353"/>
      <c r="F194" s="362">
        <v>4</v>
      </c>
      <c r="G194" s="362">
        <v>5</v>
      </c>
      <c r="H194" s="359">
        <v>9.8000000000000007</v>
      </c>
    </row>
    <row r="195" spans="1:8" ht="15" thickBot="1" x14ac:dyDescent="0.35">
      <c r="A195" s="354" t="s">
        <v>398</v>
      </c>
      <c r="B195" s="353">
        <v>17</v>
      </c>
      <c r="C195" s="353">
        <v>5</v>
      </c>
      <c r="D195" s="353">
        <v>11.7</v>
      </c>
      <c r="E195" s="353"/>
      <c r="F195" s="362">
        <v>4</v>
      </c>
      <c r="G195" s="362">
        <v>0</v>
      </c>
      <c r="H195" s="359">
        <v>8.1999999999999993</v>
      </c>
    </row>
    <row r="196" spans="1:8" ht="15" thickBot="1" x14ac:dyDescent="0.35">
      <c r="A196" s="354" t="s">
        <v>398</v>
      </c>
      <c r="B196" s="353">
        <v>19</v>
      </c>
      <c r="C196" s="353">
        <v>5</v>
      </c>
      <c r="D196" s="353">
        <v>13.7</v>
      </c>
      <c r="E196" s="353"/>
      <c r="F196" s="362">
        <v>4</v>
      </c>
      <c r="G196" s="362">
        <v>0</v>
      </c>
      <c r="H196" s="359">
        <v>10.199999999999999</v>
      </c>
    </row>
    <row r="197" spans="1:8" ht="15" thickBot="1" x14ac:dyDescent="0.35">
      <c r="A197" s="354" t="s">
        <v>398</v>
      </c>
      <c r="B197" s="353">
        <v>21</v>
      </c>
      <c r="C197" s="353">
        <v>9</v>
      </c>
      <c r="D197" s="353">
        <v>16.2</v>
      </c>
      <c r="E197" s="353"/>
      <c r="F197" s="362">
        <v>5</v>
      </c>
      <c r="G197" s="362">
        <v>0</v>
      </c>
      <c r="H197" s="359">
        <v>12.1</v>
      </c>
    </row>
    <row r="198" spans="1:8" ht="15" thickBot="1" x14ac:dyDescent="0.35">
      <c r="A198" s="354" t="s">
        <v>398</v>
      </c>
      <c r="B198" s="353">
        <v>39</v>
      </c>
      <c r="C198" s="353">
        <v>9</v>
      </c>
      <c r="D198" s="353">
        <v>18.100000000000001</v>
      </c>
      <c r="E198" s="353"/>
      <c r="F198" s="362">
        <v>3</v>
      </c>
      <c r="G198" s="362">
        <v>0</v>
      </c>
      <c r="H198" s="359">
        <v>15.6</v>
      </c>
    </row>
    <row r="199" spans="1:8" ht="15" thickBot="1" x14ac:dyDescent="0.35">
      <c r="A199" s="354" t="s">
        <v>398</v>
      </c>
      <c r="B199" s="353">
        <v>26.3</v>
      </c>
      <c r="C199" s="353">
        <v>12</v>
      </c>
      <c r="D199" s="353">
        <v>20</v>
      </c>
      <c r="E199" s="353"/>
      <c r="F199" s="362">
        <v>3</v>
      </c>
      <c r="G199" s="362">
        <v>0</v>
      </c>
      <c r="H199" s="359">
        <v>17.8</v>
      </c>
    </row>
    <row r="200" spans="1:8" ht="15" thickBot="1" x14ac:dyDescent="0.35">
      <c r="A200" s="354" t="s">
        <v>398</v>
      </c>
      <c r="B200" s="353">
        <v>28</v>
      </c>
      <c r="C200" s="353">
        <v>13</v>
      </c>
      <c r="D200" s="353">
        <v>21.7</v>
      </c>
      <c r="E200" s="353"/>
      <c r="F200" s="362">
        <v>3</v>
      </c>
      <c r="G200" s="362">
        <v>0</v>
      </c>
      <c r="H200" s="359">
        <v>19.899999999999999</v>
      </c>
    </row>
    <row r="201" spans="1:8" ht="15" thickBot="1" x14ac:dyDescent="0.35">
      <c r="A201" s="354" t="s">
        <v>398</v>
      </c>
      <c r="B201" s="353">
        <v>24</v>
      </c>
      <c r="C201" s="353">
        <v>9</v>
      </c>
      <c r="D201" s="353">
        <v>18.2</v>
      </c>
      <c r="E201" s="353"/>
      <c r="F201" s="362">
        <v>6</v>
      </c>
      <c r="G201" s="362">
        <v>0</v>
      </c>
      <c r="H201" s="359">
        <v>13.9</v>
      </c>
    </row>
    <row r="202" spans="1:8" ht="15" thickBot="1" x14ac:dyDescent="0.35">
      <c r="A202" s="354" t="s">
        <v>398</v>
      </c>
      <c r="B202" s="353">
        <v>18</v>
      </c>
      <c r="C202" s="353">
        <v>6</v>
      </c>
      <c r="D202" s="353">
        <v>12.9</v>
      </c>
      <c r="E202" s="353"/>
      <c r="F202" s="362">
        <v>6</v>
      </c>
      <c r="G202" s="362">
        <v>0</v>
      </c>
      <c r="H202" s="359">
        <v>8</v>
      </c>
    </row>
    <row r="203" spans="1:8" ht="15" thickBot="1" x14ac:dyDescent="0.35">
      <c r="A203" s="354" t="s">
        <v>398</v>
      </c>
      <c r="B203" s="353">
        <v>39</v>
      </c>
      <c r="C203" s="353">
        <v>5</v>
      </c>
      <c r="D203" s="353">
        <v>11.8</v>
      </c>
      <c r="E203" s="353"/>
      <c r="F203" s="362">
        <v>4</v>
      </c>
      <c r="G203" s="362">
        <v>0</v>
      </c>
      <c r="H203" s="359">
        <v>8.3000000000000007</v>
      </c>
    </row>
    <row r="204" spans="1:8" ht="15" thickBot="1" x14ac:dyDescent="0.35">
      <c r="A204" s="354" t="s">
        <v>398</v>
      </c>
      <c r="B204" s="353">
        <v>17.100000000000001</v>
      </c>
      <c r="C204" s="353">
        <v>7</v>
      </c>
      <c r="D204" s="353">
        <v>12.1</v>
      </c>
      <c r="E204" s="353"/>
      <c r="F204" s="362">
        <v>4</v>
      </c>
      <c r="G204" s="362">
        <v>1</v>
      </c>
      <c r="H204" s="359">
        <v>8.9</v>
      </c>
    </row>
    <row r="205" spans="1:8" ht="15" thickBot="1" x14ac:dyDescent="0.35">
      <c r="A205" s="354" t="s">
        <v>398</v>
      </c>
      <c r="B205" s="353">
        <v>15</v>
      </c>
      <c r="C205" s="353">
        <v>6</v>
      </c>
      <c r="D205" s="353">
        <v>11.4</v>
      </c>
      <c r="E205" s="353"/>
      <c r="F205" s="362">
        <v>5</v>
      </c>
      <c r="G205" s="362">
        <v>0</v>
      </c>
      <c r="H205" s="359">
        <v>7.4</v>
      </c>
    </row>
    <row r="206" spans="1:8" ht="15" thickBot="1" x14ac:dyDescent="0.35">
      <c r="A206" s="354" t="s">
        <v>398</v>
      </c>
      <c r="B206" s="353">
        <v>17</v>
      </c>
      <c r="C206" s="353">
        <v>8</v>
      </c>
      <c r="D206" s="353">
        <v>12.1</v>
      </c>
      <c r="E206" s="353"/>
      <c r="F206" s="362">
        <v>4</v>
      </c>
      <c r="G206" s="362">
        <v>0</v>
      </c>
      <c r="H206" s="359">
        <v>9</v>
      </c>
    </row>
    <row r="207" spans="1:8" ht="15" thickBot="1" x14ac:dyDescent="0.35">
      <c r="A207" s="354" t="s">
        <v>398</v>
      </c>
      <c r="B207" s="353">
        <v>21</v>
      </c>
      <c r="C207" s="353">
        <v>9</v>
      </c>
      <c r="D207" s="353">
        <v>14.8</v>
      </c>
      <c r="E207" s="353"/>
      <c r="F207" s="362">
        <v>2</v>
      </c>
      <c r="G207" s="362">
        <v>1</v>
      </c>
      <c r="H207" s="359">
        <v>13.2</v>
      </c>
    </row>
    <row r="208" spans="1:8" ht="15" thickBot="1" x14ac:dyDescent="0.35">
      <c r="A208" s="354" t="s">
        <v>398</v>
      </c>
      <c r="B208" s="353">
        <v>21</v>
      </c>
      <c r="C208" s="353">
        <v>8</v>
      </c>
      <c r="D208" s="353">
        <v>15.5</v>
      </c>
      <c r="E208" s="353"/>
      <c r="F208" s="362">
        <v>2</v>
      </c>
      <c r="G208" s="362">
        <v>0</v>
      </c>
      <c r="H208" s="359">
        <v>14</v>
      </c>
    </row>
    <row r="209" spans="1:8" ht="15" thickBot="1" x14ac:dyDescent="0.35">
      <c r="A209" s="354" t="s">
        <v>398</v>
      </c>
      <c r="B209" s="353">
        <v>24.1</v>
      </c>
      <c r="C209" s="353">
        <v>8</v>
      </c>
      <c r="D209" s="353">
        <v>16.8</v>
      </c>
      <c r="E209" s="353"/>
      <c r="F209" s="362">
        <v>4</v>
      </c>
      <c r="G209" s="362">
        <v>0</v>
      </c>
      <c r="H209" s="359">
        <v>14.1</v>
      </c>
    </row>
    <row r="210" spans="1:8" ht="15" thickBot="1" x14ac:dyDescent="0.35">
      <c r="A210" s="354" t="s">
        <v>398</v>
      </c>
      <c r="B210" s="353">
        <v>23.1</v>
      </c>
      <c r="C210" s="353">
        <v>11</v>
      </c>
      <c r="D210" s="353">
        <v>17.8</v>
      </c>
      <c r="E210" s="353"/>
      <c r="F210" s="362">
        <v>4</v>
      </c>
      <c r="G210" s="362">
        <v>0</v>
      </c>
      <c r="H210" s="359">
        <v>14.8</v>
      </c>
    </row>
    <row r="211" spans="1:8" ht="15" thickBot="1" x14ac:dyDescent="0.35">
      <c r="A211" s="354" t="s">
        <v>398</v>
      </c>
      <c r="B211" s="353">
        <v>26</v>
      </c>
      <c r="C211" s="353">
        <v>11</v>
      </c>
      <c r="D211" s="353">
        <v>19.399999999999999</v>
      </c>
      <c r="E211" s="353"/>
      <c r="F211" s="362">
        <v>3</v>
      </c>
      <c r="G211" s="362">
        <v>0</v>
      </c>
      <c r="H211" s="359">
        <v>17.399999999999999</v>
      </c>
    </row>
    <row r="212" spans="1:8" ht="15" thickBot="1" x14ac:dyDescent="0.35">
      <c r="A212" s="354" t="s">
        <v>398</v>
      </c>
      <c r="B212" s="353">
        <v>27.2</v>
      </c>
      <c r="C212" s="353">
        <v>11</v>
      </c>
      <c r="D212" s="353">
        <v>21.1</v>
      </c>
      <c r="E212" s="353"/>
      <c r="F212" s="362">
        <v>2</v>
      </c>
      <c r="G212" s="362">
        <v>0</v>
      </c>
      <c r="H212" s="359">
        <v>19.899999999999999</v>
      </c>
    </row>
    <row r="213" spans="1:8" ht="15" thickBot="1" x14ac:dyDescent="0.35">
      <c r="A213" s="354" t="s">
        <v>398</v>
      </c>
      <c r="B213" s="353">
        <v>26</v>
      </c>
      <c r="C213" s="353">
        <v>13</v>
      </c>
      <c r="D213" s="353">
        <v>21.1</v>
      </c>
      <c r="E213" s="353"/>
      <c r="F213" s="362">
        <v>4</v>
      </c>
      <c r="G213" s="362">
        <v>0</v>
      </c>
      <c r="H213" s="359">
        <v>18.899999999999999</v>
      </c>
    </row>
    <row r="214" spans="1:8" ht="15" thickBot="1" x14ac:dyDescent="0.35">
      <c r="A214" s="354" t="s">
        <v>398</v>
      </c>
      <c r="B214" s="353">
        <v>30</v>
      </c>
      <c r="C214" s="353">
        <v>15</v>
      </c>
      <c r="D214" s="353">
        <v>22.3</v>
      </c>
      <c r="E214" s="353"/>
      <c r="F214" s="362">
        <v>4</v>
      </c>
      <c r="G214" s="362">
        <v>0</v>
      </c>
      <c r="H214" s="359">
        <v>20.5</v>
      </c>
    </row>
    <row r="215" spans="1:8" ht="15" thickBot="1" x14ac:dyDescent="0.35">
      <c r="A215" s="354" t="s">
        <v>399</v>
      </c>
      <c r="B215" s="353">
        <v>26</v>
      </c>
      <c r="C215" s="353">
        <v>14</v>
      </c>
      <c r="D215" s="353">
        <v>19.600000000000001</v>
      </c>
      <c r="E215" s="353"/>
      <c r="F215" s="362">
        <v>3</v>
      </c>
      <c r="G215" s="362">
        <v>1</v>
      </c>
      <c r="H215" s="359">
        <v>18.8</v>
      </c>
    </row>
    <row r="216" spans="1:8" ht="15" thickBot="1" x14ac:dyDescent="0.35">
      <c r="A216" s="354" t="s">
        <v>399</v>
      </c>
      <c r="B216" s="353">
        <v>26</v>
      </c>
      <c r="C216" s="353">
        <v>14</v>
      </c>
      <c r="D216" s="353">
        <v>20.3</v>
      </c>
      <c r="E216" s="353"/>
      <c r="F216" s="362">
        <v>3</v>
      </c>
      <c r="G216" s="362">
        <v>1</v>
      </c>
      <c r="H216" s="359">
        <v>19.3</v>
      </c>
    </row>
    <row r="217" spans="1:8" ht="15" thickBot="1" x14ac:dyDescent="0.35">
      <c r="A217" s="354" t="s">
        <v>399</v>
      </c>
      <c r="B217" s="353">
        <v>28</v>
      </c>
      <c r="C217" s="353">
        <v>16</v>
      </c>
      <c r="D217" s="353">
        <v>22.5</v>
      </c>
      <c r="E217" s="353"/>
      <c r="F217" s="362">
        <v>2</v>
      </c>
      <c r="G217" s="362">
        <v>0</v>
      </c>
      <c r="H217" s="359">
        <v>22.4</v>
      </c>
    </row>
    <row r="218" spans="1:8" ht="15" thickBot="1" x14ac:dyDescent="0.35">
      <c r="A218" s="354" t="s">
        <v>399</v>
      </c>
      <c r="B218" s="353">
        <v>29</v>
      </c>
      <c r="C218" s="353">
        <v>17</v>
      </c>
      <c r="D218" s="353">
        <v>23.8</v>
      </c>
      <c r="E218" s="353"/>
      <c r="F218" s="362">
        <v>3</v>
      </c>
      <c r="G218" s="362">
        <v>0</v>
      </c>
      <c r="H218" s="359">
        <v>22.5</v>
      </c>
    </row>
    <row r="219" spans="1:8" ht="15" thickBot="1" x14ac:dyDescent="0.35">
      <c r="A219" s="354" t="s">
        <v>399</v>
      </c>
      <c r="B219" s="353">
        <v>30</v>
      </c>
      <c r="C219" s="353">
        <v>16</v>
      </c>
      <c r="D219" s="353">
        <v>24.3</v>
      </c>
      <c r="E219" s="353"/>
      <c r="F219" s="362">
        <v>3</v>
      </c>
      <c r="G219" s="362">
        <v>0</v>
      </c>
      <c r="H219" s="359">
        <v>23</v>
      </c>
    </row>
    <row r="220" spans="1:8" ht="15" thickBot="1" x14ac:dyDescent="0.35">
      <c r="A220" s="354" t="s">
        <v>399</v>
      </c>
      <c r="B220" s="353">
        <v>30.9</v>
      </c>
      <c r="C220" s="353">
        <v>18</v>
      </c>
      <c r="D220" s="353">
        <v>24.4</v>
      </c>
      <c r="E220" s="353"/>
      <c r="F220" s="362">
        <v>3</v>
      </c>
      <c r="G220" s="362">
        <v>0</v>
      </c>
      <c r="H220" s="359">
        <v>23.5</v>
      </c>
    </row>
    <row r="221" spans="1:8" ht="15" thickBot="1" x14ac:dyDescent="0.35">
      <c r="A221" s="354" t="s">
        <v>399</v>
      </c>
      <c r="B221" s="353">
        <v>30.3</v>
      </c>
      <c r="C221" s="353">
        <v>17</v>
      </c>
      <c r="D221" s="353">
        <v>24.2</v>
      </c>
      <c r="E221" s="353"/>
      <c r="F221" s="362">
        <v>2</v>
      </c>
      <c r="G221" s="362">
        <v>0</v>
      </c>
      <c r="H221" s="359">
        <v>23.6</v>
      </c>
    </row>
    <row r="222" spans="1:8" ht="15" thickBot="1" x14ac:dyDescent="0.35">
      <c r="A222" s="354" t="s">
        <v>399</v>
      </c>
      <c r="B222" s="353">
        <v>34</v>
      </c>
      <c r="C222" s="353">
        <v>17</v>
      </c>
      <c r="D222" s="353">
        <v>26.8</v>
      </c>
      <c r="E222" s="353"/>
      <c r="F222" s="362">
        <v>3</v>
      </c>
      <c r="G222" s="362">
        <v>0</v>
      </c>
      <c r="H222" s="359">
        <v>26.5</v>
      </c>
    </row>
    <row r="223" spans="1:8" ht="15" thickBot="1" x14ac:dyDescent="0.35">
      <c r="A223" s="354" t="s">
        <v>399</v>
      </c>
      <c r="B223" s="353">
        <v>39</v>
      </c>
      <c r="C223" s="353">
        <v>19</v>
      </c>
      <c r="D223" s="353">
        <v>26.2</v>
      </c>
      <c r="E223" s="353"/>
      <c r="F223" s="362">
        <v>4</v>
      </c>
      <c r="G223" s="362">
        <v>0</v>
      </c>
      <c r="H223" s="359">
        <v>25.5</v>
      </c>
    </row>
    <row r="224" spans="1:8" ht="15" thickBot="1" x14ac:dyDescent="0.35">
      <c r="A224" s="354" t="s">
        <v>399</v>
      </c>
      <c r="B224" s="353">
        <v>33.4</v>
      </c>
      <c r="C224" s="353">
        <v>22</v>
      </c>
      <c r="D224" s="353">
        <v>27.1</v>
      </c>
      <c r="E224" s="353"/>
      <c r="F224" s="362">
        <v>5</v>
      </c>
      <c r="G224" s="362">
        <v>0</v>
      </c>
      <c r="H224" s="359">
        <v>25.9</v>
      </c>
    </row>
    <row r="225" spans="1:8" ht="15" thickBot="1" x14ac:dyDescent="0.35">
      <c r="A225" s="354" t="s">
        <v>399</v>
      </c>
      <c r="B225" s="353">
        <v>32.200000000000003</v>
      </c>
      <c r="C225" s="353">
        <v>15</v>
      </c>
      <c r="D225" s="353">
        <v>23.5</v>
      </c>
      <c r="E225" s="353"/>
      <c r="F225" s="362">
        <v>5</v>
      </c>
      <c r="G225" s="362">
        <v>0</v>
      </c>
      <c r="H225" s="359">
        <v>21.9</v>
      </c>
    </row>
    <row r="226" spans="1:8" ht="15" thickBot="1" x14ac:dyDescent="0.35">
      <c r="A226" s="354" t="s">
        <v>399</v>
      </c>
      <c r="B226" s="353">
        <v>16.100000000000001</v>
      </c>
      <c r="C226" s="353">
        <v>11</v>
      </c>
      <c r="D226" s="353">
        <v>14.1</v>
      </c>
      <c r="E226" s="353"/>
      <c r="F226" s="362">
        <v>4</v>
      </c>
      <c r="G226" s="362">
        <v>8</v>
      </c>
      <c r="H226" s="359">
        <v>12.1</v>
      </c>
    </row>
    <row r="227" spans="1:8" ht="15" thickBot="1" x14ac:dyDescent="0.35">
      <c r="A227" s="354" t="s">
        <v>399</v>
      </c>
      <c r="B227" s="353">
        <v>22.9</v>
      </c>
      <c r="C227" s="353">
        <v>11</v>
      </c>
      <c r="D227" s="353">
        <v>16.8</v>
      </c>
      <c r="E227" s="353"/>
      <c r="F227" s="362">
        <v>3</v>
      </c>
      <c r="G227" s="362">
        <v>1</v>
      </c>
      <c r="H227" s="359">
        <v>15.1</v>
      </c>
    </row>
    <row r="228" spans="1:8" ht="15" thickBot="1" x14ac:dyDescent="0.35">
      <c r="A228" s="354" t="s">
        <v>399</v>
      </c>
      <c r="B228" s="353">
        <v>23.3</v>
      </c>
      <c r="C228" s="353">
        <v>11</v>
      </c>
      <c r="D228" s="353">
        <v>17.3</v>
      </c>
      <c r="E228" s="353"/>
      <c r="F228" s="362">
        <v>2</v>
      </c>
      <c r="G228" s="362">
        <v>4</v>
      </c>
      <c r="H228" s="359">
        <v>16.7</v>
      </c>
    </row>
    <row r="229" spans="1:8" ht="15" thickBot="1" x14ac:dyDescent="0.35">
      <c r="A229" s="354" t="s">
        <v>399</v>
      </c>
      <c r="B229" s="353">
        <v>27</v>
      </c>
      <c r="C229" s="353">
        <v>13</v>
      </c>
      <c r="D229" s="353">
        <v>19.600000000000001</v>
      </c>
      <c r="E229" s="353"/>
      <c r="F229" s="362">
        <v>4</v>
      </c>
      <c r="G229" s="362">
        <v>0</v>
      </c>
      <c r="H229" s="359">
        <v>17.7</v>
      </c>
    </row>
    <row r="230" spans="1:8" ht="15" thickBot="1" x14ac:dyDescent="0.35">
      <c r="A230" s="354" t="s">
        <v>399</v>
      </c>
      <c r="B230" s="353">
        <v>20.100000000000001</v>
      </c>
      <c r="C230" s="353">
        <v>13</v>
      </c>
      <c r="D230" s="353">
        <v>17.7</v>
      </c>
      <c r="E230" s="353"/>
      <c r="F230" s="362">
        <v>5</v>
      </c>
      <c r="G230" s="362">
        <v>0</v>
      </c>
      <c r="H230" s="359">
        <v>15.3</v>
      </c>
    </row>
    <row r="231" spans="1:8" ht="15" thickBot="1" x14ac:dyDescent="0.35">
      <c r="A231" s="354" t="s">
        <v>399</v>
      </c>
      <c r="B231" s="353">
        <v>24</v>
      </c>
      <c r="C231" s="353">
        <v>16</v>
      </c>
      <c r="D231" s="353">
        <v>19.399999999999999</v>
      </c>
      <c r="E231" s="353"/>
      <c r="F231" s="362">
        <v>5</v>
      </c>
      <c r="G231" s="362">
        <v>3</v>
      </c>
      <c r="H231" s="359">
        <v>17.3</v>
      </c>
    </row>
    <row r="232" spans="1:8" ht="15" thickBot="1" x14ac:dyDescent="0.35">
      <c r="A232" s="354" t="s">
        <v>399</v>
      </c>
      <c r="B232" s="353">
        <v>29</v>
      </c>
      <c r="C232" s="353">
        <v>14</v>
      </c>
      <c r="D232" s="353">
        <v>20.9</v>
      </c>
      <c r="E232" s="353"/>
      <c r="F232" s="362">
        <v>4</v>
      </c>
      <c r="G232" s="362">
        <v>0</v>
      </c>
      <c r="H232" s="359">
        <v>19.399999999999999</v>
      </c>
    </row>
    <row r="233" spans="1:8" ht="15" thickBot="1" x14ac:dyDescent="0.35">
      <c r="A233" s="354" t="s">
        <v>399</v>
      </c>
      <c r="B233" s="353">
        <v>29</v>
      </c>
      <c r="C233" s="353">
        <v>13</v>
      </c>
      <c r="D233" s="353">
        <v>19.899999999999999</v>
      </c>
      <c r="E233" s="353"/>
      <c r="F233" s="362">
        <v>3</v>
      </c>
      <c r="G233" s="362">
        <v>6</v>
      </c>
      <c r="H233" s="359">
        <v>19.3</v>
      </c>
    </row>
    <row r="234" spans="1:8" ht="15" thickBot="1" x14ac:dyDescent="0.35">
      <c r="A234" s="354" t="s">
        <v>399</v>
      </c>
      <c r="B234" s="353">
        <v>25</v>
      </c>
      <c r="C234" s="353">
        <v>13</v>
      </c>
      <c r="D234" s="353">
        <v>18.3</v>
      </c>
      <c r="E234" s="353"/>
      <c r="F234" s="362">
        <v>5</v>
      </c>
      <c r="G234" s="362">
        <v>2</v>
      </c>
      <c r="H234" s="359">
        <v>15.7</v>
      </c>
    </row>
    <row r="235" spans="1:8" ht="15" thickBot="1" x14ac:dyDescent="0.35">
      <c r="A235" s="354" t="s">
        <v>399</v>
      </c>
      <c r="B235" s="353">
        <v>25</v>
      </c>
      <c r="C235" s="353">
        <v>13</v>
      </c>
      <c r="D235" s="353">
        <v>19.3</v>
      </c>
      <c r="E235" s="353"/>
      <c r="F235" s="362">
        <v>4</v>
      </c>
      <c r="G235" s="362">
        <v>2</v>
      </c>
      <c r="H235" s="359">
        <v>17.399999999999999</v>
      </c>
    </row>
    <row r="236" spans="1:8" ht="15" thickBot="1" x14ac:dyDescent="0.35">
      <c r="A236" s="354" t="s">
        <v>399</v>
      </c>
      <c r="B236" s="353">
        <v>24</v>
      </c>
      <c r="C236" s="353">
        <v>13</v>
      </c>
      <c r="D236" s="353">
        <v>17.899999999999999</v>
      </c>
      <c r="E236" s="353"/>
      <c r="F236" s="362">
        <v>4</v>
      </c>
      <c r="G236" s="362">
        <v>4</v>
      </c>
      <c r="H236" s="359">
        <v>16.2</v>
      </c>
    </row>
    <row r="237" spans="1:8" ht="15" thickBot="1" x14ac:dyDescent="0.35">
      <c r="A237" s="354" t="s">
        <v>399</v>
      </c>
      <c r="B237" s="353">
        <v>25</v>
      </c>
      <c r="C237" s="353">
        <v>13</v>
      </c>
      <c r="D237" s="353">
        <v>19.3</v>
      </c>
      <c r="E237" s="353"/>
      <c r="F237" s="362">
        <v>3</v>
      </c>
      <c r="G237" s="362">
        <v>2</v>
      </c>
      <c r="H237" s="359">
        <v>18.100000000000001</v>
      </c>
    </row>
    <row r="238" spans="1:8" ht="15" thickBot="1" x14ac:dyDescent="0.35">
      <c r="A238" s="354" t="s">
        <v>399</v>
      </c>
      <c r="B238" s="353">
        <v>23.1</v>
      </c>
      <c r="C238" s="353">
        <v>12</v>
      </c>
      <c r="D238" s="353">
        <v>18.399999999999999</v>
      </c>
      <c r="E238" s="353"/>
      <c r="F238" s="362">
        <v>3</v>
      </c>
      <c r="G238" s="362">
        <v>4</v>
      </c>
      <c r="H238" s="359">
        <v>17.7</v>
      </c>
    </row>
    <row r="239" spans="1:8" ht="15" thickBot="1" x14ac:dyDescent="0.35">
      <c r="A239" s="354" t="s">
        <v>399</v>
      </c>
      <c r="B239" s="353">
        <v>25</v>
      </c>
      <c r="C239" s="353">
        <v>12</v>
      </c>
      <c r="D239" s="353">
        <v>18.899999999999999</v>
      </c>
      <c r="E239" s="353"/>
      <c r="F239" s="362">
        <v>3</v>
      </c>
      <c r="G239" s="362">
        <v>2</v>
      </c>
      <c r="H239" s="359">
        <v>18.100000000000001</v>
      </c>
    </row>
    <row r="240" spans="1:8" ht="15" thickBot="1" x14ac:dyDescent="0.35">
      <c r="A240" s="354" t="s">
        <v>399</v>
      </c>
      <c r="B240" s="353">
        <v>28.1</v>
      </c>
      <c r="C240" s="353">
        <v>15</v>
      </c>
      <c r="D240" s="353">
        <v>21.9</v>
      </c>
      <c r="E240" s="353"/>
      <c r="F240" s="362">
        <v>3</v>
      </c>
      <c r="G240" s="362">
        <v>0</v>
      </c>
      <c r="H240" s="359">
        <v>21.9</v>
      </c>
    </row>
    <row r="241" spans="1:8" ht="15" thickBot="1" x14ac:dyDescent="0.35">
      <c r="A241" s="354" t="s">
        <v>400</v>
      </c>
      <c r="B241" s="353">
        <v>31</v>
      </c>
      <c r="C241" s="353">
        <v>18</v>
      </c>
      <c r="D241" s="353">
        <v>25.4</v>
      </c>
      <c r="E241" s="353"/>
      <c r="F241" s="362">
        <v>5</v>
      </c>
      <c r="G241" s="362">
        <v>0</v>
      </c>
      <c r="H241" s="359">
        <v>24.3</v>
      </c>
    </row>
    <row r="242" spans="1:8" ht="15" thickBot="1" x14ac:dyDescent="0.35">
      <c r="A242" s="354" t="s">
        <v>400</v>
      </c>
      <c r="B242" s="353">
        <v>34.5</v>
      </c>
      <c r="C242" s="353">
        <v>18</v>
      </c>
      <c r="D242" s="353">
        <v>26.8</v>
      </c>
      <c r="E242" s="353"/>
      <c r="F242" s="362">
        <v>4</v>
      </c>
      <c r="G242" s="362">
        <v>0</v>
      </c>
      <c r="H242" s="359">
        <v>26.5</v>
      </c>
    </row>
    <row r="243" spans="1:8" ht="15" thickBot="1" x14ac:dyDescent="0.35">
      <c r="A243" s="354" t="s">
        <v>400</v>
      </c>
      <c r="B243" s="353">
        <v>34.4</v>
      </c>
      <c r="C243" s="353">
        <v>19</v>
      </c>
      <c r="D243" s="353">
        <v>25.7</v>
      </c>
      <c r="E243" s="353"/>
      <c r="F243" s="362">
        <v>6</v>
      </c>
      <c r="G243" s="362">
        <v>15</v>
      </c>
      <c r="H243" s="359">
        <v>24.2</v>
      </c>
    </row>
    <row r="244" spans="1:8" ht="15" thickBot="1" x14ac:dyDescent="0.35">
      <c r="A244" s="354" t="s">
        <v>400</v>
      </c>
      <c r="B244" s="353">
        <v>28.8</v>
      </c>
      <c r="C244" s="353">
        <v>16</v>
      </c>
      <c r="D244" s="353">
        <v>22.9</v>
      </c>
      <c r="E244" s="353"/>
      <c r="F244" s="362">
        <v>4</v>
      </c>
      <c r="G244" s="362">
        <v>4</v>
      </c>
      <c r="H244" s="359">
        <v>22.3</v>
      </c>
    </row>
    <row r="245" spans="1:8" ht="15" thickBot="1" x14ac:dyDescent="0.35">
      <c r="A245" s="354" t="s">
        <v>400</v>
      </c>
      <c r="B245" s="353">
        <v>21.2</v>
      </c>
      <c r="C245" s="353">
        <v>17</v>
      </c>
      <c r="D245" s="353">
        <v>18.3</v>
      </c>
      <c r="E245" s="353"/>
      <c r="F245" s="362">
        <v>3</v>
      </c>
      <c r="G245" s="362">
        <v>0</v>
      </c>
      <c r="H245" s="359">
        <v>17.899999999999999</v>
      </c>
    </row>
    <row r="246" spans="1:8" ht="15" thickBot="1" x14ac:dyDescent="0.35">
      <c r="A246" s="354" t="s">
        <v>400</v>
      </c>
      <c r="B246" s="353">
        <v>39</v>
      </c>
      <c r="C246" s="353">
        <v>16</v>
      </c>
      <c r="D246" s="353">
        <v>19.5</v>
      </c>
      <c r="E246" s="353"/>
      <c r="F246" s="362">
        <v>4</v>
      </c>
      <c r="G246" s="362">
        <v>0</v>
      </c>
      <c r="H246" s="359">
        <v>18.5</v>
      </c>
    </row>
    <row r="247" spans="1:8" ht="15" thickBot="1" x14ac:dyDescent="0.35">
      <c r="A247" s="354" t="s">
        <v>400</v>
      </c>
      <c r="B247" s="353">
        <v>28</v>
      </c>
      <c r="C247" s="353">
        <v>16</v>
      </c>
      <c r="D247" s="353">
        <v>22.4</v>
      </c>
      <c r="E247" s="353"/>
      <c r="F247" s="362">
        <v>3</v>
      </c>
      <c r="G247" s="362">
        <v>0</v>
      </c>
      <c r="H247" s="359">
        <v>22.1</v>
      </c>
    </row>
    <row r="248" spans="1:8" ht="15" thickBot="1" x14ac:dyDescent="0.35">
      <c r="A248" s="354" t="s">
        <v>400</v>
      </c>
      <c r="B248" s="353">
        <v>27.8</v>
      </c>
      <c r="C248" s="353">
        <v>15</v>
      </c>
      <c r="D248" s="353">
        <v>22.4</v>
      </c>
      <c r="E248" s="353"/>
      <c r="F248" s="362">
        <v>1</v>
      </c>
      <c r="G248" s="362">
        <v>0</v>
      </c>
      <c r="H248" s="359">
        <v>23.7</v>
      </c>
    </row>
    <row r="249" spans="1:8" ht="15" thickBot="1" x14ac:dyDescent="0.35">
      <c r="A249" s="354" t="s">
        <v>400</v>
      </c>
      <c r="B249" s="353">
        <v>39</v>
      </c>
      <c r="C249" s="353">
        <v>16</v>
      </c>
      <c r="D249" s="353">
        <v>24.3</v>
      </c>
      <c r="E249" s="353"/>
      <c r="F249" s="362">
        <v>2</v>
      </c>
      <c r="G249" s="362">
        <v>0</v>
      </c>
      <c r="H249" s="359">
        <v>25</v>
      </c>
    </row>
    <row r="250" spans="1:8" ht="15" thickBot="1" x14ac:dyDescent="0.35">
      <c r="A250" s="354" t="s">
        <v>400</v>
      </c>
      <c r="B250" s="353">
        <v>32.1</v>
      </c>
      <c r="C250" s="353">
        <v>17</v>
      </c>
      <c r="D250" s="353">
        <v>25.6</v>
      </c>
      <c r="E250" s="353"/>
      <c r="F250" s="362">
        <v>4</v>
      </c>
      <c r="G250" s="362">
        <v>0</v>
      </c>
      <c r="H250" s="359">
        <v>25.1</v>
      </c>
    </row>
    <row r="251" spans="1:8" ht="15" thickBot="1" x14ac:dyDescent="0.35">
      <c r="A251" s="354" t="s">
        <v>400</v>
      </c>
      <c r="B251" s="353">
        <v>29.5</v>
      </c>
      <c r="C251" s="353">
        <v>17</v>
      </c>
      <c r="D251" s="353">
        <v>23.7</v>
      </c>
      <c r="E251" s="353"/>
      <c r="F251" s="362">
        <v>4</v>
      </c>
      <c r="G251" s="362">
        <v>0</v>
      </c>
      <c r="H251" s="359">
        <v>22.6</v>
      </c>
    </row>
    <row r="252" spans="1:8" ht="15" thickBot="1" x14ac:dyDescent="0.35">
      <c r="A252" s="354" t="s">
        <v>400</v>
      </c>
      <c r="B252" s="353">
        <v>28.2</v>
      </c>
      <c r="C252" s="353">
        <v>17</v>
      </c>
      <c r="D252" s="353">
        <v>22.4</v>
      </c>
      <c r="E252" s="353"/>
      <c r="F252" s="362">
        <v>4</v>
      </c>
      <c r="G252" s="362">
        <v>0</v>
      </c>
      <c r="H252" s="359">
        <v>20.9</v>
      </c>
    </row>
    <row r="253" spans="1:8" ht="15" thickBot="1" x14ac:dyDescent="0.35">
      <c r="A253" s="354" t="s">
        <v>400</v>
      </c>
      <c r="B253" s="353">
        <v>28.7</v>
      </c>
      <c r="C253" s="353">
        <v>16</v>
      </c>
      <c r="D253" s="353">
        <v>22.8</v>
      </c>
      <c r="E253" s="353"/>
      <c r="F253" s="362">
        <v>4</v>
      </c>
      <c r="G253" s="362">
        <v>0</v>
      </c>
      <c r="H253" s="359">
        <v>21.2</v>
      </c>
    </row>
    <row r="254" spans="1:8" ht="15" thickBot="1" x14ac:dyDescent="0.35">
      <c r="A254" s="354" t="s">
        <v>400</v>
      </c>
      <c r="B254" s="353">
        <v>30</v>
      </c>
      <c r="C254" s="353">
        <v>13</v>
      </c>
      <c r="D254" s="353">
        <v>22.9</v>
      </c>
      <c r="E254" s="353"/>
      <c r="F254" s="362">
        <v>3</v>
      </c>
      <c r="G254" s="362">
        <v>0</v>
      </c>
      <c r="H254" s="359">
        <v>22</v>
      </c>
    </row>
    <row r="255" spans="1:8" ht="15" thickBot="1" x14ac:dyDescent="0.35">
      <c r="A255" s="354" t="s">
        <v>400</v>
      </c>
      <c r="B255" s="353">
        <v>31.7</v>
      </c>
      <c r="C255" s="353">
        <v>15</v>
      </c>
      <c r="D255" s="353">
        <v>24.7</v>
      </c>
      <c r="E255" s="353"/>
      <c r="F255" s="362">
        <v>2</v>
      </c>
      <c r="G255" s="362">
        <v>0</v>
      </c>
      <c r="H255" s="359">
        <v>24.5</v>
      </c>
    </row>
    <row r="256" spans="1:8" ht="15" thickBot="1" x14ac:dyDescent="0.35">
      <c r="A256" s="354" t="s">
        <v>400</v>
      </c>
      <c r="B256" s="353">
        <v>30.7</v>
      </c>
      <c r="C256" s="353">
        <v>17</v>
      </c>
      <c r="D256" s="353">
        <v>24.6</v>
      </c>
      <c r="E256" s="353"/>
      <c r="F256" s="362">
        <v>3</v>
      </c>
      <c r="G256" s="362">
        <v>0</v>
      </c>
      <c r="H256" s="359">
        <v>23.7</v>
      </c>
    </row>
    <row r="257" spans="1:8" ht="15" thickBot="1" x14ac:dyDescent="0.35">
      <c r="A257" s="354" t="s">
        <v>400</v>
      </c>
      <c r="B257" s="353">
        <v>29.1</v>
      </c>
      <c r="C257" s="353">
        <v>15</v>
      </c>
      <c r="D257" s="353">
        <v>22.6</v>
      </c>
      <c r="E257" s="353"/>
      <c r="F257" s="362">
        <v>3</v>
      </c>
      <c r="G257" s="362">
        <v>0</v>
      </c>
      <c r="H257" s="359">
        <v>21</v>
      </c>
    </row>
    <row r="258" spans="1:8" ht="15" thickBot="1" x14ac:dyDescent="0.35">
      <c r="A258" s="354" t="s">
        <v>400</v>
      </c>
      <c r="B258" s="353">
        <v>30.7</v>
      </c>
      <c r="C258" s="353">
        <v>16</v>
      </c>
      <c r="D258" s="353">
        <v>24.1</v>
      </c>
      <c r="E258" s="353"/>
      <c r="F258" s="362">
        <v>4</v>
      </c>
      <c r="G258" s="362">
        <v>0</v>
      </c>
      <c r="H258" s="359">
        <v>22.1</v>
      </c>
    </row>
    <row r="259" spans="1:8" ht="15" thickBot="1" x14ac:dyDescent="0.35">
      <c r="A259" s="354" t="s">
        <v>400</v>
      </c>
      <c r="B259" s="353">
        <v>26</v>
      </c>
      <c r="C259" s="353">
        <v>17</v>
      </c>
      <c r="D259" s="353">
        <v>21.8</v>
      </c>
      <c r="E259" s="353"/>
      <c r="F259" s="362">
        <v>4</v>
      </c>
      <c r="G259" s="362">
        <v>0</v>
      </c>
      <c r="H259" s="359">
        <v>20.6</v>
      </c>
    </row>
    <row r="260" spans="1:8" ht="15" thickBot="1" x14ac:dyDescent="0.35">
      <c r="A260" s="354" t="s">
        <v>400</v>
      </c>
      <c r="B260" s="353">
        <v>27</v>
      </c>
      <c r="C260" s="353">
        <v>15</v>
      </c>
      <c r="D260" s="353">
        <v>21.9</v>
      </c>
      <c r="E260" s="353"/>
      <c r="F260" s="362">
        <v>4</v>
      </c>
      <c r="G260" s="362">
        <v>0</v>
      </c>
      <c r="H260" s="359">
        <v>21.1</v>
      </c>
    </row>
    <row r="261" spans="1:8" ht="15" thickBot="1" x14ac:dyDescent="0.35">
      <c r="A261" s="354" t="s">
        <v>400</v>
      </c>
      <c r="B261" s="353">
        <v>25</v>
      </c>
      <c r="C261" s="353">
        <v>17</v>
      </c>
      <c r="D261" s="353">
        <v>20</v>
      </c>
      <c r="E261" s="353"/>
      <c r="F261" s="362">
        <v>4</v>
      </c>
      <c r="G261" s="362">
        <v>1</v>
      </c>
      <c r="H261" s="359">
        <v>19.399999999999999</v>
      </c>
    </row>
    <row r="262" spans="1:8" ht="15" thickBot="1" x14ac:dyDescent="0.35">
      <c r="A262" s="354" t="s">
        <v>400</v>
      </c>
      <c r="B262" s="353">
        <v>32</v>
      </c>
      <c r="C262" s="353">
        <v>17</v>
      </c>
      <c r="D262" s="353">
        <v>24.3</v>
      </c>
      <c r="E262" s="353"/>
      <c r="F262" s="362">
        <v>3</v>
      </c>
      <c r="G262" s="362">
        <v>0</v>
      </c>
      <c r="H262" s="359">
        <v>23.8</v>
      </c>
    </row>
    <row r="263" spans="1:8" ht="15" thickBot="1" x14ac:dyDescent="0.35">
      <c r="A263" s="354" t="s">
        <v>400</v>
      </c>
      <c r="B263" s="353">
        <v>34</v>
      </c>
      <c r="C263" s="353">
        <v>17</v>
      </c>
      <c r="D263" s="353">
        <v>26.1</v>
      </c>
      <c r="E263" s="353"/>
      <c r="F263" s="362">
        <v>3</v>
      </c>
      <c r="G263" s="362">
        <v>0</v>
      </c>
      <c r="H263" s="359">
        <v>25.5</v>
      </c>
    </row>
    <row r="264" spans="1:8" ht="15" thickBot="1" x14ac:dyDescent="0.35">
      <c r="A264" s="354" t="s">
        <v>400</v>
      </c>
      <c r="B264" s="353">
        <v>26</v>
      </c>
      <c r="C264" s="353">
        <v>10</v>
      </c>
      <c r="D264" s="353">
        <v>20.8</v>
      </c>
      <c r="E264" s="353"/>
      <c r="F264" s="362">
        <v>5</v>
      </c>
      <c r="G264" s="362">
        <v>0</v>
      </c>
      <c r="H264" s="359">
        <v>18.600000000000001</v>
      </c>
    </row>
    <row r="265" spans="1:8" ht="15" thickBot="1" x14ac:dyDescent="0.35">
      <c r="A265" s="354" t="s">
        <v>400</v>
      </c>
      <c r="B265" s="353">
        <v>23</v>
      </c>
      <c r="C265" s="353">
        <v>9</v>
      </c>
      <c r="D265" s="353">
        <v>17.399999999999999</v>
      </c>
      <c r="E265" s="353"/>
      <c r="F265" s="362">
        <v>3</v>
      </c>
      <c r="G265" s="362">
        <v>0</v>
      </c>
      <c r="H265" s="359">
        <v>15.9</v>
      </c>
    </row>
    <row r="266" spans="1:8" ht="15" thickBot="1" x14ac:dyDescent="0.35">
      <c r="A266" s="354" t="s">
        <v>400</v>
      </c>
      <c r="B266" s="353">
        <v>22.1</v>
      </c>
      <c r="C266" s="353">
        <v>11</v>
      </c>
      <c r="D266" s="353">
        <v>16.100000000000001</v>
      </c>
      <c r="E266" s="353"/>
      <c r="F266" s="362">
        <v>4</v>
      </c>
      <c r="G266" s="362">
        <v>14</v>
      </c>
      <c r="H266" s="359">
        <v>13.9</v>
      </c>
    </row>
    <row r="267" spans="1:8" ht="15" thickBot="1" x14ac:dyDescent="0.35">
      <c r="A267" s="354" t="s">
        <v>400</v>
      </c>
      <c r="B267" s="353">
        <v>20.5</v>
      </c>
      <c r="C267" s="353">
        <v>10</v>
      </c>
      <c r="D267" s="353">
        <v>15.3</v>
      </c>
      <c r="E267" s="353"/>
      <c r="F267" s="362">
        <v>2</v>
      </c>
      <c r="G267" s="362">
        <v>0</v>
      </c>
      <c r="H267" s="359">
        <v>13.9</v>
      </c>
    </row>
    <row r="268" spans="1:8" ht="15" thickBot="1" x14ac:dyDescent="0.35">
      <c r="A268" s="354" t="s">
        <v>400</v>
      </c>
      <c r="B268" s="353">
        <v>20</v>
      </c>
      <c r="C268" s="353">
        <v>11</v>
      </c>
      <c r="D268" s="353">
        <v>15.1</v>
      </c>
      <c r="E268" s="353"/>
      <c r="F268" s="362">
        <v>3</v>
      </c>
      <c r="G268" s="362">
        <v>2</v>
      </c>
      <c r="H268" s="359">
        <v>13.1</v>
      </c>
    </row>
    <row r="269" spans="1:8" ht="15" thickBot="1" x14ac:dyDescent="0.35">
      <c r="A269" s="354" t="s">
        <v>400</v>
      </c>
      <c r="B269" s="353">
        <v>19.5</v>
      </c>
      <c r="C269" s="353">
        <v>10</v>
      </c>
      <c r="D269" s="353">
        <v>14.2</v>
      </c>
      <c r="E269" s="353"/>
      <c r="F269" s="362">
        <v>3</v>
      </c>
      <c r="G269" s="362">
        <v>0</v>
      </c>
      <c r="H269" s="359">
        <v>11.8</v>
      </c>
    </row>
    <row r="270" spans="1:8" ht="15" thickBot="1" x14ac:dyDescent="0.35">
      <c r="A270" s="354" t="s">
        <v>400</v>
      </c>
      <c r="B270" s="353">
        <v>18</v>
      </c>
      <c r="C270" s="353">
        <v>10</v>
      </c>
      <c r="D270" s="353">
        <v>13.8</v>
      </c>
      <c r="E270" s="353"/>
      <c r="F270" s="362">
        <v>4</v>
      </c>
      <c r="G270" s="362">
        <v>0</v>
      </c>
      <c r="H270" s="359">
        <v>10.8</v>
      </c>
    </row>
    <row r="271" spans="1:8" ht="15" thickBot="1" x14ac:dyDescent="0.35">
      <c r="A271" s="354" t="s">
        <v>400</v>
      </c>
      <c r="B271" s="353">
        <v>18</v>
      </c>
      <c r="C271" s="353">
        <v>8</v>
      </c>
      <c r="D271" s="353">
        <v>13</v>
      </c>
      <c r="E271" s="353"/>
      <c r="F271" s="362">
        <v>4</v>
      </c>
      <c r="G271" s="362">
        <v>0</v>
      </c>
      <c r="H271" s="359">
        <v>10.199999999999999</v>
      </c>
    </row>
    <row r="272" spans="1:8" ht="15" thickBot="1" x14ac:dyDescent="0.35">
      <c r="A272" s="354" t="s">
        <v>400</v>
      </c>
      <c r="B272" s="353">
        <v>16</v>
      </c>
      <c r="C272" s="353">
        <v>6</v>
      </c>
      <c r="D272" s="353">
        <v>11.7</v>
      </c>
      <c r="E272" s="353"/>
      <c r="F272" s="362">
        <v>4</v>
      </c>
      <c r="G272" s="362">
        <v>2</v>
      </c>
      <c r="H272" s="359">
        <v>9.1</v>
      </c>
    </row>
    <row r="273" spans="1:8" ht="15" thickBot="1" x14ac:dyDescent="0.35">
      <c r="A273" s="354" t="s">
        <v>400</v>
      </c>
      <c r="B273" s="353">
        <v>13.1</v>
      </c>
      <c r="C273" s="353">
        <v>8</v>
      </c>
      <c r="D273" s="353">
        <v>10.3</v>
      </c>
      <c r="E273" s="353"/>
      <c r="F273" s="362">
        <v>8</v>
      </c>
      <c r="G273" s="362">
        <v>2</v>
      </c>
      <c r="H273" s="359">
        <v>4.8</v>
      </c>
    </row>
    <row r="274" spans="1:8" ht="15" thickBot="1" x14ac:dyDescent="0.35">
      <c r="A274" s="354" t="s">
        <v>400</v>
      </c>
      <c r="B274" s="353">
        <v>21</v>
      </c>
      <c r="C274" s="353">
        <v>8.8000000000000007</v>
      </c>
      <c r="D274" s="353">
        <v>13.9</v>
      </c>
      <c r="E274" s="353"/>
      <c r="F274" s="362">
        <v>6</v>
      </c>
      <c r="G274" s="362">
        <v>0</v>
      </c>
      <c r="H274" s="359">
        <v>9.8000000000000007</v>
      </c>
    </row>
    <row r="275" spans="1:8" ht="15" thickBot="1" x14ac:dyDescent="0.35">
      <c r="A275" s="354" t="s">
        <v>400</v>
      </c>
      <c r="B275" s="353">
        <v>19.2</v>
      </c>
      <c r="C275" s="353">
        <v>8</v>
      </c>
      <c r="D275" s="353">
        <v>13.6</v>
      </c>
      <c r="E275" s="353"/>
      <c r="F275" s="362">
        <v>5</v>
      </c>
      <c r="G275" s="362">
        <v>0</v>
      </c>
      <c r="H275" s="359">
        <v>10.1</v>
      </c>
    </row>
    <row r="276" spans="1:8" ht="15" thickBot="1" x14ac:dyDescent="0.35">
      <c r="A276" s="354" t="s">
        <v>400</v>
      </c>
      <c r="B276" s="353">
        <v>22</v>
      </c>
      <c r="C276" s="353">
        <v>7</v>
      </c>
      <c r="D276" s="353">
        <v>15.3</v>
      </c>
      <c r="E276" s="353"/>
      <c r="F276" s="362">
        <v>5</v>
      </c>
      <c r="G276" s="362">
        <v>0</v>
      </c>
      <c r="H276" s="359">
        <v>12</v>
      </c>
    </row>
    <row r="277" spans="1:8" ht="15" thickBot="1" x14ac:dyDescent="0.35">
      <c r="A277" s="354" t="s">
        <v>401</v>
      </c>
      <c r="B277" s="353">
        <v>24</v>
      </c>
      <c r="C277" s="353">
        <v>10</v>
      </c>
      <c r="D277" s="353">
        <v>17.100000000000001</v>
      </c>
      <c r="E277" s="353"/>
      <c r="F277" s="362">
        <v>5</v>
      </c>
      <c r="G277" s="362">
        <v>0</v>
      </c>
      <c r="H277" s="359">
        <v>14</v>
      </c>
    </row>
    <row r="278" spans="1:8" ht="15" thickBot="1" x14ac:dyDescent="0.35">
      <c r="A278" s="354" t="s">
        <v>401</v>
      </c>
      <c r="B278" s="353">
        <v>22.7</v>
      </c>
      <c r="C278" s="353">
        <v>8</v>
      </c>
      <c r="D278" s="353">
        <v>15.9</v>
      </c>
      <c r="E278" s="353"/>
      <c r="F278" s="362">
        <v>2</v>
      </c>
      <c r="G278" s="362">
        <v>0</v>
      </c>
      <c r="H278" s="359">
        <v>14.7</v>
      </c>
    </row>
    <row r="279" spans="1:8" ht="15" thickBot="1" x14ac:dyDescent="0.35">
      <c r="A279" s="354" t="s">
        <v>401</v>
      </c>
      <c r="B279" s="353">
        <v>23.1</v>
      </c>
      <c r="C279" s="353">
        <v>8</v>
      </c>
      <c r="D279" s="353">
        <v>16.2</v>
      </c>
      <c r="E279" s="353"/>
      <c r="F279" s="362">
        <v>2</v>
      </c>
      <c r="G279" s="362">
        <v>0</v>
      </c>
      <c r="H279" s="359">
        <v>14.8</v>
      </c>
    </row>
    <row r="280" spans="1:8" ht="15" thickBot="1" x14ac:dyDescent="0.35">
      <c r="A280" s="354" t="s">
        <v>401</v>
      </c>
      <c r="B280" s="353">
        <v>25</v>
      </c>
      <c r="C280" s="353">
        <v>8</v>
      </c>
      <c r="D280" s="353">
        <v>17.100000000000001</v>
      </c>
      <c r="E280" s="353"/>
      <c r="F280" s="362">
        <v>2</v>
      </c>
      <c r="G280" s="362">
        <v>0</v>
      </c>
      <c r="H280" s="359">
        <v>16</v>
      </c>
    </row>
    <row r="281" spans="1:8" ht="15" thickBot="1" x14ac:dyDescent="0.35">
      <c r="A281" s="354" t="s">
        <v>401</v>
      </c>
      <c r="B281" s="353">
        <v>24</v>
      </c>
      <c r="C281" s="353">
        <v>11</v>
      </c>
      <c r="D281" s="353">
        <v>17.100000000000001</v>
      </c>
      <c r="E281" s="353"/>
      <c r="F281" s="362">
        <v>2</v>
      </c>
      <c r="G281" s="362">
        <v>2</v>
      </c>
      <c r="H281" s="359">
        <v>16.600000000000001</v>
      </c>
    </row>
    <row r="282" spans="1:8" ht="15" thickBot="1" x14ac:dyDescent="0.35">
      <c r="A282" s="354" t="s">
        <v>401</v>
      </c>
      <c r="B282" s="353">
        <v>24</v>
      </c>
      <c r="C282" s="353">
        <v>10</v>
      </c>
      <c r="D282" s="353">
        <v>17.899999999999999</v>
      </c>
      <c r="E282" s="353"/>
      <c r="F282" s="362">
        <v>3</v>
      </c>
      <c r="G282" s="362">
        <v>0</v>
      </c>
      <c r="H282" s="359">
        <v>16.5</v>
      </c>
    </row>
    <row r="283" spans="1:8" ht="15" thickBot="1" x14ac:dyDescent="0.35">
      <c r="A283" s="354" t="s">
        <v>401</v>
      </c>
      <c r="B283" s="353">
        <v>15</v>
      </c>
      <c r="C283" s="353">
        <v>5</v>
      </c>
      <c r="D283" s="353">
        <v>11.4</v>
      </c>
      <c r="E283" s="353"/>
      <c r="F283" s="362">
        <v>6</v>
      </c>
      <c r="G283" s="362">
        <v>6</v>
      </c>
      <c r="H283" s="359">
        <v>7.4</v>
      </c>
    </row>
    <row r="284" spans="1:8" ht="15" thickBot="1" x14ac:dyDescent="0.35">
      <c r="A284" s="354" t="s">
        <v>401</v>
      </c>
      <c r="B284" s="353">
        <v>14</v>
      </c>
      <c r="C284" s="353">
        <v>4</v>
      </c>
      <c r="D284" s="353">
        <v>8.6999999999999993</v>
      </c>
      <c r="E284" s="353"/>
      <c r="F284" s="362">
        <v>2</v>
      </c>
      <c r="G284" s="362">
        <v>0</v>
      </c>
      <c r="H284" s="359">
        <v>6.8</v>
      </c>
    </row>
    <row r="285" spans="1:8" ht="15" thickBot="1" x14ac:dyDescent="0.35">
      <c r="A285" s="354" t="s">
        <v>401</v>
      </c>
      <c r="B285" s="353">
        <v>23</v>
      </c>
      <c r="C285" s="353">
        <v>7.2</v>
      </c>
      <c r="D285" s="353">
        <v>14.1</v>
      </c>
      <c r="E285" s="353"/>
      <c r="F285" s="362">
        <v>6</v>
      </c>
      <c r="G285" s="362">
        <v>1</v>
      </c>
      <c r="H285" s="359">
        <v>10</v>
      </c>
    </row>
    <row r="286" spans="1:8" ht="15" thickBot="1" x14ac:dyDescent="0.35">
      <c r="A286" s="354" t="s">
        <v>401</v>
      </c>
      <c r="B286" s="353">
        <v>20.5</v>
      </c>
      <c r="C286" s="353">
        <v>8</v>
      </c>
      <c r="D286" s="353">
        <v>15.4</v>
      </c>
      <c r="E286" s="353"/>
      <c r="F286" s="362">
        <v>5</v>
      </c>
      <c r="G286" s="362">
        <v>0</v>
      </c>
      <c r="H286" s="359">
        <v>11.9</v>
      </c>
    </row>
    <row r="287" spans="1:8" ht="15" thickBot="1" x14ac:dyDescent="0.35">
      <c r="A287" s="354" t="s">
        <v>401</v>
      </c>
      <c r="B287" s="353">
        <v>17.5</v>
      </c>
      <c r="C287" s="353">
        <v>8</v>
      </c>
      <c r="D287" s="353">
        <v>12.9</v>
      </c>
      <c r="E287" s="353"/>
      <c r="F287" s="362">
        <v>5</v>
      </c>
      <c r="G287" s="362">
        <v>0</v>
      </c>
      <c r="H287" s="359">
        <v>9.4</v>
      </c>
    </row>
    <row r="288" spans="1:8" ht="15" thickBot="1" x14ac:dyDescent="0.35">
      <c r="A288" s="354" t="s">
        <v>401</v>
      </c>
      <c r="B288" s="353">
        <v>20</v>
      </c>
      <c r="C288" s="353">
        <v>7</v>
      </c>
      <c r="D288" s="353">
        <v>13.7</v>
      </c>
      <c r="E288" s="353"/>
      <c r="F288" s="362">
        <v>4</v>
      </c>
      <c r="G288" s="362">
        <v>0</v>
      </c>
      <c r="H288" s="359">
        <v>11.1</v>
      </c>
    </row>
    <row r="289" spans="1:8" ht="15" thickBot="1" x14ac:dyDescent="0.35">
      <c r="A289" s="354" t="s">
        <v>401</v>
      </c>
      <c r="B289" s="353">
        <v>22.2</v>
      </c>
      <c r="C289" s="353">
        <v>8</v>
      </c>
      <c r="D289" s="353">
        <v>14.8</v>
      </c>
      <c r="E289" s="353"/>
      <c r="F289" s="362">
        <v>2</v>
      </c>
      <c r="G289" s="362">
        <v>0</v>
      </c>
      <c r="H289" s="359">
        <v>13.3</v>
      </c>
    </row>
    <row r="290" spans="1:8" ht="15" thickBot="1" x14ac:dyDescent="0.35">
      <c r="A290" s="354" t="s">
        <v>401</v>
      </c>
      <c r="B290" s="353">
        <v>22.1</v>
      </c>
      <c r="C290" s="353">
        <v>6</v>
      </c>
      <c r="D290" s="353">
        <v>13.7</v>
      </c>
      <c r="E290" s="353"/>
      <c r="F290" s="362">
        <v>1</v>
      </c>
      <c r="G290" s="362">
        <v>0</v>
      </c>
      <c r="H290" s="359">
        <v>12.8</v>
      </c>
    </row>
    <row r="291" spans="1:8" ht="15" thickBot="1" x14ac:dyDescent="0.35">
      <c r="A291" s="354" t="s">
        <v>401</v>
      </c>
      <c r="B291" s="353">
        <v>23.7</v>
      </c>
      <c r="C291" s="353">
        <v>6</v>
      </c>
      <c r="D291" s="353">
        <v>15.4</v>
      </c>
      <c r="E291" s="353"/>
      <c r="F291" s="362">
        <v>2</v>
      </c>
      <c r="G291" s="362">
        <v>0</v>
      </c>
      <c r="H291" s="359">
        <v>13.8</v>
      </c>
    </row>
    <row r="292" spans="1:8" ht="15" thickBot="1" x14ac:dyDescent="0.35">
      <c r="A292" s="354" t="s">
        <v>401</v>
      </c>
      <c r="B292" s="353">
        <v>24</v>
      </c>
      <c r="C292" s="353">
        <v>6</v>
      </c>
      <c r="D292" s="353">
        <v>14.7</v>
      </c>
      <c r="E292" s="353"/>
      <c r="F292" s="362">
        <v>2</v>
      </c>
      <c r="G292" s="362">
        <v>0</v>
      </c>
      <c r="H292" s="359">
        <v>13.3</v>
      </c>
    </row>
    <row r="293" spans="1:8" ht="15" thickBot="1" x14ac:dyDescent="0.35">
      <c r="A293" s="354" t="s">
        <v>401</v>
      </c>
      <c r="B293" s="353">
        <v>21.2</v>
      </c>
      <c r="C293" s="353">
        <v>6</v>
      </c>
      <c r="D293" s="353">
        <v>14</v>
      </c>
      <c r="E293" s="353"/>
      <c r="F293" s="362">
        <v>3</v>
      </c>
      <c r="G293" s="362">
        <v>0</v>
      </c>
      <c r="H293" s="359">
        <v>12.1</v>
      </c>
    </row>
    <row r="294" spans="1:8" ht="15" thickBot="1" x14ac:dyDescent="0.35">
      <c r="A294" s="354" t="s">
        <v>401</v>
      </c>
      <c r="B294" s="353">
        <v>19.3</v>
      </c>
      <c r="C294" s="353">
        <v>3</v>
      </c>
      <c r="D294" s="353">
        <v>13.2</v>
      </c>
      <c r="E294" s="353"/>
      <c r="F294" s="362">
        <v>3</v>
      </c>
      <c r="G294" s="362">
        <v>0</v>
      </c>
      <c r="H294" s="359">
        <v>11.1</v>
      </c>
    </row>
    <row r="295" spans="1:8" ht="15" thickBot="1" x14ac:dyDescent="0.35">
      <c r="A295" s="354" t="s">
        <v>401</v>
      </c>
      <c r="B295" s="353">
        <v>17</v>
      </c>
      <c r="C295" s="353">
        <v>9</v>
      </c>
      <c r="D295" s="353">
        <v>13.3</v>
      </c>
      <c r="E295" s="353"/>
      <c r="F295" s="362">
        <v>4</v>
      </c>
      <c r="G295" s="362">
        <v>0</v>
      </c>
      <c r="H295" s="359">
        <v>10.199999999999999</v>
      </c>
    </row>
    <row r="296" spans="1:8" ht="15" thickBot="1" x14ac:dyDescent="0.35">
      <c r="A296" s="354" t="s">
        <v>401</v>
      </c>
      <c r="B296" s="353">
        <v>22</v>
      </c>
      <c r="C296" s="353">
        <v>3</v>
      </c>
      <c r="D296" s="353">
        <v>14.1</v>
      </c>
      <c r="E296" s="353"/>
      <c r="F296" s="362">
        <v>4</v>
      </c>
      <c r="G296" s="362">
        <v>0</v>
      </c>
      <c r="H296" s="359">
        <v>11.2</v>
      </c>
    </row>
    <row r="297" spans="1:8" ht="15" thickBot="1" x14ac:dyDescent="0.35">
      <c r="A297" s="354" t="s">
        <v>401</v>
      </c>
      <c r="B297" s="353">
        <v>25.3</v>
      </c>
      <c r="C297" s="353">
        <v>10</v>
      </c>
      <c r="D297" s="353">
        <v>18.7</v>
      </c>
      <c r="E297" s="353"/>
      <c r="F297" s="362">
        <v>5</v>
      </c>
      <c r="G297" s="362">
        <v>0</v>
      </c>
      <c r="H297" s="359">
        <v>15.6</v>
      </c>
    </row>
    <row r="298" spans="1:8" ht="15" thickBot="1" x14ac:dyDescent="0.35">
      <c r="A298" s="354" t="s">
        <v>401</v>
      </c>
      <c r="B298" s="353">
        <v>23</v>
      </c>
      <c r="C298" s="353">
        <v>12</v>
      </c>
      <c r="D298" s="353">
        <v>17.3</v>
      </c>
      <c r="E298" s="353"/>
      <c r="F298" s="362">
        <v>3</v>
      </c>
      <c r="G298" s="362">
        <v>0</v>
      </c>
      <c r="H298" s="359">
        <v>15.9</v>
      </c>
    </row>
    <row r="299" spans="1:8" ht="15" thickBot="1" x14ac:dyDescent="0.35">
      <c r="A299" s="354" t="s">
        <v>401</v>
      </c>
      <c r="B299" s="353">
        <v>26</v>
      </c>
      <c r="C299" s="353">
        <v>10</v>
      </c>
      <c r="D299" s="353">
        <v>17.899999999999999</v>
      </c>
      <c r="E299" s="353"/>
      <c r="F299" s="362">
        <v>2</v>
      </c>
      <c r="G299" s="362">
        <v>0</v>
      </c>
      <c r="H299" s="359">
        <v>17.3</v>
      </c>
    </row>
    <row r="300" spans="1:8" ht="15" thickBot="1" x14ac:dyDescent="0.35">
      <c r="A300" s="354" t="s">
        <v>401</v>
      </c>
      <c r="B300" s="353">
        <v>26</v>
      </c>
      <c r="C300" s="353">
        <v>10</v>
      </c>
      <c r="D300" s="353">
        <v>17.899999999999999</v>
      </c>
      <c r="E300" s="353"/>
      <c r="F300" s="362">
        <v>3</v>
      </c>
      <c r="G300" s="362">
        <v>0</v>
      </c>
      <c r="H300" s="359">
        <v>15.9</v>
      </c>
    </row>
    <row r="301" spans="1:8" ht="15" thickBot="1" x14ac:dyDescent="0.35">
      <c r="A301" s="354" t="s">
        <v>401</v>
      </c>
      <c r="B301" s="353">
        <v>26</v>
      </c>
      <c r="C301" s="353">
        <v>11</v>
      </c>
      <c r="D301" s="353">
        <v>17.2</v>
      </c>
      <c r="E301" s="353"/>
      <c r="F301" s="362">
        <v>5</v>
      </c>
      <c r="G301" s="362">
        <v>0</v>
      </c>
      <c r="H301" s="359">
        <v>14</v>
      </c>
    </row>
    <row r="302" spans="1:8" ht="15" thickBot="1" x14ac:dyDescent="0.35">
      <c r="A302" s="354" t="s">
        <v>401</v>
      </c>
      <c r="B302" s="353">
        <v>19.3</v>
      </c>
      <c r="C302" s="353">
        <v>7</v>
      </c>
      <c r="D302" s="353">
        <v>13.3</v>
      </c>
      <c r="E302" s="353"/>
      <c r="F302" s="362">
        <v>3</v>
      </c>
      <c r="G302" s="362">
        <v>0</v>
      </c>
      <c r="H302" s="359">
        <v>11.6</v>
      </c>
    </row>
    <row r="303" spans="1:8" ht="15" thickBot="1" x14ac:dyDescent="0.35">
      <c r="A303" s="354" t="s">
        <v>401</v>
      </c>
      <c r="B303" s="353">
        <v>18</v>
      </c>
      <c r="C303" s="353">
        <v>7</v>
      </c>
      <c r="D303" s="353">
        <v>12.8</v>
      </c>
      <c r="E303" s="353"/>
      <c r="F303" s="362">
        <v>4</v>
      </c>
      <c r="G303" s="362">
        <v>0</v>
      </c>
      <c r="H303" s="359">
        <v>10</v>
      </c>
    </row>
    <row r="304" spans="1:8" ht="15" thickBot="1" x14ac:dyDescent="0.35">
      <c r="A304" s="354" t="s">
        <v>401</v>
      </c>
      <c r="B304" s="353">
        <v>19</v>
      </c>
      <c r="C304" s="353">
        <v>5</v>
      </c>
      <c r="D304" s="353">
        <v>13.6</v>
      </c>
      <c r="E304" s="353"/>
      <c r="F304" s="362">
        <v>3</v>
      </c>
      <c r="G304" s="362">
        <v>0</v>
      </c>
      <c r="H304" s="359">
        <v>11.3</v>
      </c>
    </row>
    <row r="305" spans="1:8" ht="15" thickBot="1" x14ac:dyDescent="0.35">
      <c r="A305" s="354" t="s">
        <v>401</v>
      </c>
      <c r="B305" s="353">
        <v>18</v>
      </c>
      <c r="C305" s="353">
        <v>9</v>
      </c>
      <c r="D305" s="353">
        <v>13.9</v>
      </c>
      <c r="E305" s="353"/>
      <c r="F305" s="362">
        <v>5</v>
      </c>
      <c r="G305" s="362">
        <v>1</v>
      </c>
      <c r="H305" s="359">
        <v>10.6</v>
      </c>
    </row>
    <row r="306" spans="1:8" ht="15" thickBot="1" x14ac:dyDescent="0.35">
      <c r="A306" s="354" t="s">
        <v>401</v>
      </c>
      <c r="B306" s="353">
        <v>17</v>
      </c>
      <c r="C306" s="353">
        <v>8</v>
      </c>
      <c r="D306" s="353">
        <v>12.1</v>
      </c>
      <c r="E306" s="353"/>
      <c r="F306" s="362">
        <v>2</v>
      </c>
      <c r="G306" s="362">
        <v>0</v>
      </c>
      <c r="H306" s="359">
        <v>10.4</v>
      </c>
    </row>
    <row r="307" spans="1:8" ht="15" thickBot="1" x14ac:dyDescent="0.35">
      <c r="A307" s="354" t="s">
        <v>402</v>
      </c>
      <c r="B307" s="353">
        <v>22.4</v>
      </c>
      <c r="C307" s="353">
        <v>9</v>
      </c>
      <c r="D307" s="353">
        <v>15.1</v>
      </c>
      <c r="E307" s="353"/>
      <c r="F307" s="362">
        <v>5</v>
      </c>
      <c r="G307" s="362">
        <v>0</v>
      </c>
      <c r="H307" s="359">
        <v>11.9</v>
      </c>
    </row>
    <row r="308" spans="1:8" ht="15" thickBot="1" x14ac:dyDescent="0.35">
      <c r="A308" s="354" t="s">
        <v>402</v>
      </c>
      <c r="B308" s="353">
        <v>17</v>
      </c>
      <c r="C308" s="353">
        <v>10</v>
      </c>
      <c r="D308" s="353">
        <v>13.5</v>
      </c>
      <c r="E308" s="353"/>
      <c r="F308" s="362">
        <v>2</v>
      </c>
      <c r="G308" s="362">
        <v>2</v>
      </c>
      <c r="H308" s="359">
        <v>12.6</v>
      </c>
    </row>
    <row r="309" spans="1:8" ht="15" thickBot="1" x14ac:dyDescent="0.35">
      <c r="A309" s="354" t="s">
        <v>402</v>
      </c>
      <c r="B309" s="353">
        <v>15.1</v>
      </c>
      <c r="C309" s="353">
        <v>5</v>
      </c>
      <c r="D309" s="353">
        <v>10.9</v>
      </c>
      <c r="E309" s="353"/>
      <c r="F309" s="362">
        <v>3</v>
      </c>
      <c r="G309" s="362">
        <v>2</v>
      </c>
      <c r="H309" s="359">
        <v>8.9</v>
      </c>
    </row>
    <row r="310" spans="1:8" ht="15" thickBot="1" x14ac:dyDescent="0.35">
      <c r="A310" s="354" t="s">
        <v>402</v>
      </c>
      <c r="B310" s="353">
        <v>17</v>
      </c>
      <c r="C310" s="353">
        <v>5</v>
      </c>
      <c r="D310" s="353">
        <v>11.8</v>
      </c>
      <c r="E310" s="353"/>
      <c r="F310" s="362">
        <v>5</v>
      </c>
      <c r="G310" s="362">
        <v>0</v>
      </c>
      <c r="H310" s="359">
        <v>8.1999999999999993</v>
      </c>
    </row>
    <row r="311" spans="1:8" ht="15" thickBot="1" x14ac:dyDescent="0.35">
      <c r="A311" s="354" t="s">
        <v>402</v>
      </c>
      <c r="B311" s="353">
        <v>17</v>
      </c>
      <c r="C311" s="353">
        <v>5</v>
      </c>
      <c r="D311" s="353">
        <v>12.1</v>
      </c>
      <c r="E311" s="353"/>
      <c r="F311" s="362">
        <v>3</v>
      </c>
      <c r="G311" s="362">
        <v>0</v>
      </c>
      <c r="H311" s="359">
        <v>9.6999999999999993</v>
      </c>
    </row>
    <row r="312" spans="1:8" ht="15" thickBot="1" x14ac:dyDescent="0.35">
      <c r="A312" s="354" t="s">
        <v>402</v>
      </c>
      <c r="B312" s="353">
        <v>16</v>
      </c>
      <c r="C312" s="353">
        <v>5</v>
      </c>
      <c r="D312" s="353">
        <v>11.1</v>
      </c>
      <c r="E312" s="353"/>
      <c r="F312" s="362">
        <v>3</v>
      </c>
      <c r="G312" s="362">
        <v>0</v>
      </c>
      <c r="H312" s="359">
        <v>8.6999999999999993</v>
      </c>
    </row>
    <row r="313" spans="1:8" ht="15" thickBot="1" x14ac:dyDescent="0.35">
      <c r="A313" s="354" t="s">
        <v>402</v>
      </c>
      <c r="B313" s="353">
        <v>12</v>
      </c>
      <c r="C313" s="353">
        <v>3</v>
      </c>
      <c r="D313" s="353">
        <v>8.3000000000000007</v>
      </c>
      <c r="E313" s="353"/>
      <c r="F313" s="362">
        <v>3</v>
      </c>
      <c r="G313" s="362">
        <v>2</v>
      </c>
      <c r="H313" s="359">
        <v>5.9</v>
      </c>
    </row>
    <row r="314" spans="1:8" ht="15" thickBot="1" x14ac:dyDescent="0.35">
      <c r="A314" s="354" t="s">
        <v>402</v>
      </c>
      <c r="B314" s="353">
        <v>10</v>
      </c>
      <c r="C314" s="353">
        <v>3.8</v>
      </c>
      <c r="D314" s="353">
        <v>5.7</v>
      </c>
      <c r="E314" s="353"/>
      <c r="F314" s="362">
        <v>6</v>
      </c>
      <c r="G314" s="362">
        <v>9</v>
      </c>
      <c r="H314" s="359">
        <v>0.9</v>
      </c>
    </row>
    <row r="315" spans="1:8" ht="15" thickBot="1" x14ac:dyDescent="0.35">
      <c r="A315" s="354" t="s">
        <v>402</v>
      </c>
      <c r="B315" s="353">
        <v>6</v>
      </c>
      <c r="C315" s="353">
        <v>1</v>
      </c>
      <c r="D315" s="353">
        <v>2.9</v>
      </c>
      <c r="E315" s="353"/>
      <c r="F315" s="362">
        <v>4</v>
      </c>
      <c r="G315" s="362">
        <v>0</v>
      </c>
      <c r="H315" s="359">
        <v>-1</v>
      </c>
    </row>
    <row r="316" spans="1:8" ht="15" thickBot="1" x14ac:dyDescent="0.35">
      <c r="A316" s="354" t="s">
        <v>402</v>
      </c>
      <c r="B316" s="353">
        <v>6</v>
      </c>
      <c r="C316" s="353">
        <v>1.6</v>
      </c>
      <c r="D316" s="353">
        <v>4.0999999999999996</v>
      </c>
      <c r="E316" s="353"/>
      <c r="F316" s="362">
        <v>4</v>
      </c>
      <c r="G316" s="362">
        <v>4</v>
      </c>
      <c r="H316" s="359">
        <v>0.4</v>
      </c>
    </row>
    <row r="317" spans="1:8" ht="15" thickBot="1" x14ac:dyDescent="0.35">
      <c r="A317" s="354" t="s">
        <v>402</v>
      </c>
      <c r="B317" s="353">
        <v>5</v>
      </c>
      <c r="C317" s="353">
        <v>0</v>
      </c>
      <c r="D317" s="353">
        <v>2.7</v>
      </c>
      <c r="E317" s="353"/>
      <c r="F317" s="362">
        <v>4</v>
      </c>
      <c r="G317" s="362">
        <v>2</v>
      </c>
      <c r="H317" s="359">
        <v>-1.1000000000000001</v>
      </c>
    </row>
    <row r="318" spans="1:8" ht="15" thickBot="1" x14ac:dyDescent="0.35">
      <c r="A318" s="354" t="s">
        <v>402</v>
      </c>
      <c r="B318" s="353">
        <v>8.1999999999999993</v>
      </c>
      <c r="C318" s="353">
        <v>0.2</v>
      </c>
      <c r="D318" s="353">
        <v>5.7</v>
      </c>
      <c r="E318" s="353"/>
      <c r="F318" s="362">
        <v>8</v>
      </c>
      <c r="G318" s="362">
        <v>1</v>
      </c>
      <c r="H318" s="359">
        <v>-0.6</v>
      </c>
    </row>
    <row r="319" spans="1:8" ht="15" thickBot="1" x14ac:dyDescent="0.35">
      <c r="A319" s="354" t="s">
        <v>402</v>
      </c>
      <c r="B319" s="353">
        <v>11.8</v>
      </c>
      <c r="C319" s="353">
        <v>6</v>
      </c>
      <c r="D319" s="353">
        <v>8.9</v>
      </c>
      <c r="E319" s="353"/>
      <c r="F319" s="362">
        <v>6</v>
      </c>
      <c r="G319" s="362">
        <v>7</v>
      </c>
      <c r="H319" s="359">
        <v>4.4000000000000004</v>
      </c>
    </row>
    <row r="320" spans="1:8" ht="15" thickBot="1" x14ac:dyDescent="0.35">
      <c r="A320" s="354" t="s">
        <v>402</v>
      </c>
      <c r="B320" s="353">
        <v>12</v>
      </c>
      <c r="C320" s="353">
        <v>4</v>
      </c>
      <c r="D320" s="353">
        <v>8.1999999999999993</v>
      </c>
      <c r="E320" s="353"/>
      <c r="F320" s="362">
        <v>5</v>
      </c>
      <c r="G320" s="362">
        <v>0</v>
      </c>
      <c r="H320" s="359">
        <v>4.2</v>
      </c>
    </row>
    <row r="321" spans="1:8" ht="15" thickBot="1" x14ac:dyDescent="0.35">
      <c r="A321" s="354" t="s">
        <v>402</v>
      </c>
      <c r="B321" s="353">
        <v>16.100000000000001</v>
      </c>
      <c r="C321" s="353">
        <v>7.3</v>
      </c>
      <c r="D321" s="353">
        <v>12.8</v>
      </c>
      <c r="E321" s="353"/>
      <c r="F321" s="362">
        <v>5</v>
      </c>
      <c r="G321" s="362">
        <v>4</v>
      </c>
      <c r="H321" s="359">
        <v>9.6999999999999993</v>
      </c>
    </row>
    <row r="322" spans="1:8" ht="15" thickBot="1" x14ac:dyDescent="0.35">
      <c r="A322" s="354" t="s">
        <v>402</v>
      </c>
      <c r="B322" s="353">
        <v>17</v>
      </c>
      <c r="C322" s="353">
        <v>9</v>
      </c>
      <c r="D322" s="353">
        <v>12.5</v>
      </c>
      <c r="E322" s="353"/>
      <c r="F322" s="362">
        <v>6</v>
      </c>
      <c r="G322" s="362">
        <v>0</v>
      </c>
      <c r="H322" s="359">
        <v>8.3000000000000007</v>
      </c>
    </row>
    <row r="323" spans="1:8" ht="15" thickBot="1" x14ac:dyDescent="0.35">
      <c r="A323" s="354" t="s">
        <v>402</v>
      </c>
      <c r="B323" s="353">
        <v>10.3</v>
      </c>
      <c r="C323" s="353">
        <v>3</v>
      </c>
      <c r="D323" s="353">
        <v>6.7</v>
      </c>
      <c r="E323" s="353"/>
      <c r="F323" s="362">
        <v>9</v>
      </c>
      <c r="G323" s="362">
        <v>0</v>
      </c>
      <c r="H323" s="359">
        <v>-0.2</v>
      </c>
    </row>
    <row r="324" spans="1:8" ht="15" thickBot="1" x14ac:dyDescent="0.35">
      <c r="A324" s="354" t="s">
        <v>402</v>
      </c>
      <c r="B324" s="353">
        <v>6.6</v>
      </c>
      <c r="C324" s="353">
        <v>1</v>
      </c>
      <c r="D324" s="353">
        <v>4.0999999999999996</v>
      </c>
      <c r="E324" s="353"/>
      <c r="F324" s="362">
        <v>6</v>
      </c>
      <c r="G324" s="362">
        <v>1</v>
      </c>
      <c r="H324" s="359">
        <v>-1</v>
      </c>
    </row>
    <row r="325" spans="1:8" ht="15" thickBot="1" x14ac:dyDescent="0.35">
      <c r="A325" s="354" t="s">
        <v>402</v>
      </c>
      <c r="B325" s="353">
        <v>8.1999999999999993</v>
      </c>
      <c r="C325" s="353">
        <v>1</v>
      </c>
      <c r="D325" s="353">
        <v>4.7</v>
      </c>
      <c r="E325" s="353"/>
      <c r="F325" s="362">
        <v>3</v>
      </c>
      <c r="G325" s="362">
        <v>2</v>
      </c>
      <c r="H325" s="359">
        <v>1.8</v>
      </c>
    </row>
    <row r="326" spans="1:8" ht="15" thickBot="1" x14ac:dyDescent="0.35">
      <c r="A326" s="354" t="s">
        <v>402</v>
      </c>
      <c r="B326" s="353">
        <v>7</v>
      </c>
      <c r="C326" s="353">
        <v>3</v>
      </c>
      <c r="D326" s="353">
        <v>4.5999999999999996</v>
      </c>
      <c r="E326" s="353"/>
      <c r="F326" s="362">
        <v>2</v>
      </c>
      <c r="G326" s="362">
        <v>1</v>
      </c>
      <c r="H326" s="359">
        <v>2.2999999999999998</v>
      </c>
    </row>
    <row r="327" spans="1:8" ht="15" thickBot="1" x14ac:dyDescent="0.35">
      <c r="A327" s="354" t="s">
        <v>402</v>
      </c>
      <c r="B327" s="353">
        <v>4.0999999999999996</v>
      </c>
      <c r="C327" s="353">
        <v>-2</v>
      </c>
      <c r="D327" s="353">
        <v>1.7</v>
      </c>
      <c r="E327" s="353"/>
      <c r="F327" s="362">
        <v>6</v>
      </c>
      <c r="G327" s="362">
        <v>1</v>
      </c>
      <c r="H327" s="359">
        <v>-3.7</v>
      </c>
    </row>
    <row r="328" spans="1:8" ht="15" thickBot="1" x14ac:dyDescent="0.35">
      <c r="A328" s="354" t="s">
        <v>402</v>
      </c>
      <c r="B328" s="353">
        <v>3.6</v>
      </c>
      <c r="C328" s="353">
        <v>-3</v>
      </c>
      <c r="D328" s="353">
        <v>0</v>
      </c>
      <c r="E328" s="353"/>
      <c r="F328" s="362">
        <v>5</v>
      </c>
      <c r="G328" s="362">
        <v>0</v>
      </c>
      <c r="H328" s="359">
        <v>-5</v>
      </c>
    </row>
    <row r="329" spans="1:8" ht="15" thickBot="1" x14ac:dyDescent="0.35">
      <c r="A329" s="354" t="s">
        <v>402</v>
      </c>
      <c r="B329" s="353">
        <v>7</v>
      </c>
      <c r="C329" s="353">
        <v>-0.4</v>
      </c>
      <c r="D329" s="353">
        <v>2.7</v>
      </c>
      <c r="E329" s="353"/>
      <c r="F329" s="362">
        <v>3</v>
      </c>
      <c r="G329" s="362">
        <v>8</v>
      </c>
      <c r="H329" s="359">
        <v>-0.5</v>
      </c>
    </row>
    <row r="330" spans="1:8" ht="15" thickBot="1" x14ac:dyDescent="0.35">
      <c r="A330" s="354" t="s">
        <v>402</v>
      </c>
      <c r="B330" s="353">
        <v>7</v>
      </c>
      <c r="C330" s="353">
        <v>-2</v>
      </c>
      <c r="D330" s="353">
        <v>1.1000000000000001</v>
      </c>
      <c r="E330" s="353"/>
      <c r="F330" s="362">
        <v>5</v>
      </c>
      <c r="G330" s="362">
        <v>13</v>
      </c>
      <c r="H330" s="359">
        <v>-3.5</v>
      </c>
    </row>
    <row r="331" spans="1:8" ht="15" thickBot="1" x14ac:dyDescent="0.35">
      <c r="A331" s="354" t="s">
        <v>402</v>
      </c>
      <c r="B331" s="353">
        <v>-0.2</v>
      </c>
      <c r="C331" s="353">
        <v>-2</v>
      </c>
      <c r="D331" s="353">
        <v>-1.4</v>
      </c>
      <c r="E331" s="353"/>
      <c r="F331" s="362">
        <v>4</v>
      </c>
      <c r="G331" s="362">
        <v>0</v>
      </c>
      <c r="H331" s="359">
        <v>-5.9</v>
      </c>
    </row>
    <row r="332" spans="1:8" ht="15" thickBot="1" x14ac:dyDescent="0.35">
      <c r="A332" s="354" t="s">
        <v>402</v>
      </c>
      <c r="B332" s="353">
        <v>1</v>
      </c>
      <c r="C332" s="353">
        <v>-4</v>
      </c>
      <c r="D332" s="353">
        <v>-1.3</v>
      </c>
      <c r="E332" s="353"/>
      <c r="F332" s="362">
        <v>3</v>
      </c>
      <c r="G332" s="362">
        <v>1</v>
      </c>
      <c r="H332" s="359">
        <v>-5.0999999999999996</v>
      </c>
    </row>
    <row r="333" spans="1:8" ht="15" thickBot="1" x14ac:dyDescent="0.35">
      <c r="A333" s="354" t="s">
        <v>402</v>
      </c>
      <c r="B333" s="353">
        <v>0</v>
      </c>
      <c r="C333" s="353">
        <v>-3</v>
      </c>
      <c r="D333" s="353">
        <v>-1.4</v>
      </c>
      <c r="E333" s="353"/>
      <c r="F333" s="362">
        <v>7</v>
      </c>
      <c r="G333" s="362">
        <v>0</v>
      </c>
      <c r="H333" s="359">
        <v>-7.9</v>
      </c>
    </row>
    <row r="334" spans="1:8" ht="15" thickBot="1" x14ac:dyDescent="0.35">
      <c r="A334" s="354" t="s">
        <v>402</v>
      </c>
      <c r="B334" s="353">
        <v>0</v>
      </c>
      <c r="C334" s="353">
        <v>-2.5</v>
      </c>
      <c r="D334" s="353">
        <v>-0.8</v>
      </c>
      <c r="E334" s="353"/>
      <c r="F334" s="362">
        <v>5</v>
      </c>
      <c r="G334" s="362">
        <v>3</v>
      </c>
      <c r="H334" s="359">
        <v>-5.7</v>
      </c>
    </row>
    <row r="335" spans="1:8" ht="15" thickBot="1" x14ac:dyDescent="0.35">
      <c r="A335" s="354" t="s">
        <v>402</v>
      </c>
      <c r="B335" s="353">
        <v>2</v>
      </c>
      <c r="C335" s="353">
        <v>-1</v>
      </c>
      <c r="D335" s="353">
        <v>0.6</v>
      </c>
      <c r="E335" s="353"/>
      <c r="F335" s="362">
        <v>6</v>
      </c>
      <c r="G335" s="362">
        <v>8</v>
      </c>
      <c r="H335" s="359">
        <v>-4.7</v>
      </c>
    </row>
    <row r="336" spans="1:8" ht="15" thickBot="1" x14ac:dyDescent="0.35">
      <c r="A336" s="354" t="s">
        <v>402</v>
      </c>
      <c r="B336" s="353">
        <v>0.4</v>
      </c>
      <c r="C336" s="353">
        <v>-1</v>
      </c>
      <c r="D336" s="353">
        <v>-0.4</v>
      </c>
      <c r="E336" s="353"/>
      <c r="F336" s="362">
        <v>6</v>
      </c>
      <c r="G336" s="362">
        <v>0</v>
      </c>
      <c r="H336" s="359">
        <v>-5.9</v>
      </c>
    </row>
    <row r="337" spans="1:8" ht="15" thickBot="1" x14ac:dyDescent="0.35">
      <c r="A337" s="354" t="s">
        <v>402</v>
      </c>
      <c r="B337" s="353">
        <v>5</v>
      </c>
      <c r="C337" s="353">
        <v>-1</v>
      </c>
      <c r="D337" s="353">
        <v>2.7</v>
      </c>
      <c r="E337" s="353"/>
      <c r="F337" s="362">
        <v>3</v>
      </c>
      <c r="G337" s="362">
        <v>7</v>
      </c>
      <c r="H337" s="359">
        <v>-0.4</v>
      </c>
    </row>
    <row r="338" spans="1:8" ht="15" thickBot="1" x14ac:dyDescent="0.35">
      <c r="A338" s="354" t="s">
        <v>403</v>
      </c>
      <c r="B338" s="353">
        <v>9</v>
      </c>
      <c r="C338" s="353">
        <v>1.7</v>
      </c>
      <c r="D338" s="353">
        <v>5.3</v>
      </c>
      <c r="E338" s="353"/>
      <c r="F338" s="362">
        <v>5</v>
      </c>
      <c r="G338" s="362">
        <v>0</v>
      </c>
      <c r="H338" s="359">
        <v>1.3</v>
      </c>
    </row>
    <row r="339" spans="1:8" ht="15" thickBot="1" x14ac:dyDescent="0.35">
      <c r="A339" s="354" t="s">
        <v>403</v>
      </c>
      <c r="B339" s="353">
        <v>11.4</v>
      </c>
      <c r="C339" s="353">
        <v>6</v>
      </c>
      <c r="D339" s="353">
        <v>8.9</v>
      </c>
      <c r="E339" s="353"/>
      <c r="F339" s="362">
        <v>6</v>
      </c>
      <c r="G339" s="362">
        <v>0</v>
      </c>
      <c r="H339" s="359">
        <v>4.7</v>
      </c>
    </row>
    <row r="340" spans="1:8" ht="15" thickBot="1" x14ac:dyDescent="0.35">
      <c r="A340" s="354" t="s">
        <v>403</v>
      </c>
      <c r="B340" s="353">
        <v>10</v>
      </c>
      <c r="C340" s="353">
        <v>-2</v>
      </c>
      <c r="D340" s="353">
        <v>4.4000000000000004</v>
      </c>
      <c r="E340" s="353"/>
      <c r="F340" s="362">
        <v>6</v>
      </c>
      <c r="G340" s="362">
        <v>0</v>
      </c>
      <c r="H340" s="359">
        <v>-0.7</v>
      </c>
    </row>
    <row r="341" spans="1:8" ht="15" thickBot="1" x14ac:dyDescent="0.35">
      <c r="A341" s="354" t="s">
        <v>403</v>
      </c>
      <c r="B341" s="353">
        <v>4</v>
      </c>
      <c r="C341" s="353">
        <v>-3</v>
      </c>
      <c r="D341" s="353">
        <v>-0.6</v>
      </c>
      <c r="E341" s="353"/>
      <c r="F341" s="362">
        <v>3</v>
      </c>
      <c r="G341" s="362">
        <v>0</v>
      </c>
      <c r="H341" s="359">
        <v>-4.3</v>
      </c>
    </row>
    <row r="342" spans="1:8" ht="15" thickBot="1" x14ac:dyDescent="0.35">
      <c r="A342" s="354" t="s">
        <v>403</v>
      </c>
      <c r="B342" s="353">
        <v>4.0999999999999996</v>
      </c>
      <c r="C342" s="353">
        <v>-3</v>
      </c>
      <c r="D342" s="353">
        <v>1.1000000000000001</v>
      </c>
      <c r="E342" s="353"/>
      <c r="F342" s="362">
        <v>5</v>
      </c>
      <c r="G342" s="362">
        <v>0</v>
      </c>
      <c r="H342" s="359">
        <v>-3.6</v>
      </c>
    </row>
    <row r="343" spans="1:8" ht="15" thickBot="1" x14ac:dyDescent="0.35">
      <c r="A343" s="354" t="s">
        <v>403</v>
      </c>
      <c r="B343" s="353">
        <v>7.5</v>
      </c>
      <c r="C343" s="353">
        <v>2</v>
      </c>
      <c r="D343" s="353">
        <v>6</v>
      </c>
      <c r="E343" s="353"/>
      <c r="F343" s="362">
        <v>7</v>
      </c>
      <c r="G343" s="362">
        <v>0</v>
      </c>
      <c r="H343" s="359">
        <v>0.7</v>
      </c>
    </row>
    <row r="344" spans="1:8" ht="15" thickBot="1" x14ac:dyDescent="0.35">
      <c r="A344" s="354" t="s">
        <v>403</v>
      </c>
      <c r="B344" s="353">
        <v>7</v>
      </c>
      <c r="C344" s="353">
        <v>5</v>
      </c>
      <c r="D344" s="353">
        <v>5.7</v>
      </c>
      <c r="E344" s="353"/>
      <c r="F344" s="362">
        <v>4</v>
      </c>
      <c r="G344" s="362">
        <v>12</v>
      </c>
      <c r="H344" s="359">
        <v>2.4</v>
      </c>
    </row>
    <row r="345" spans="1:8" ht="15" thickBot="1" x14ac:dyDescent="0.35">
      <c r="A345" s="354" t="s">
        <v>403</v>
      </c>
      <c r="B345" s="353">
        <v>9</v>
      </c>
      <c r="C345" s="353">
        <v>5.6</v>
      </c>
      <c r="D345" s="353">
        <v>7.1</v>
      </c>
      <c r="E345" s="353"/>
      <c r="F345" s="362">
        <v>4</v>
      </c>
      <c r="G345" s="362">
        <v>3</v>
      </c>
      <c r="H345" s="359">
        <v>4</v>
      </c>
    </row>
    <row r="346" spans="1:8" ht="15" thickBot="1" x14ac:dyDescent="0.35">
      <c r="A346" s="354" t="s">
        <v>403</v>
      </c>
      <c r="B346" s="353">
        <v>7.3</v>
      </c>
      <c r="C346" s="353">
        <v>5</v>
      </c>
      <c r="D346" s="353">
        <v>6</v>
      </c>
      <c r="E346" s="353"/>
      <c r="F346" s="362">
        <v>4</v>
      </c>
      <c r="G346" s="362">
        <v>3</v>
      </c>
      <c r="H346" s="359">
        <v>2.7</v>
      </c>
    </row>
    <row r="347" spans="1:8" ht="15" thickBot="1" x14ac:dyDescent="0.35">
      <c r="A347" s="354" t="s">
        <v>403</v>
      </c>
      <c r="B347" s="353">
        <v>5.2</v>
      </c>
      <c r="C347" s="353">
        <v>2</v>
      </c>
      <c r="D347" s="353">
        <v>4.4000000000000004</v>
      </c>
      <c r="E347" s="353"/>
      <c r="F347" s="362">
        <v>7</v>
      </c>
      <c r="G347" s="362">
        <v>17</v>
      </c>
      <c r="H347" s="359">
        <v>-1.1000000000000001</v>
      </c>
    </row>
    <row r="348" spans="1:8" ht="15" thickBot="1" x14ac:dyDescent="0.35">
      <c r="A348" s="354" t="s">
        <v>403</v>
      </c>
      <c r="B348" s="353">
        <v>1.6</v>
      </c>
      <c r="C348" s="353">
        <v>-3</v>
      </c>
      <c r="D348" s="353">
        <v>-0.8</v>
      </c>
      <c r="E348" s="353"/>
      <c r="F348" s="362">
        <v>4</v>
      </c>
      <c r="G348" s="362">
        <v>0</v>
      </c>
      <c r="H348" s="359">
        <v>-5.0999999999999996</v>
      </c>
    </row>
    <row r="349" spans="1:8" ht="15" thickBot="1" x14ac:dyDescent="0.35">
      <c r="A349" s="354" t="s">
        <v>403</v>
      </c>
      <c r="B349" s="353">
        <v>1.5</v>
      </c>
      <c r="C349" s="353">
        <v>-1.9</v>
      </c>
      <c r="D349" s="353">
        <v>0.4</v>
      </c>
      <c r="E349" s="353"/>
      <c r="F349" s="362">
        <v>5</v>
      </c>
      <c r="G349" s="362">
        <v>0</v>
      </c>
      <c r="H349" s="359">
        <v>-4.3</v>
      </c>
    </row>
    <row r="350" spans="1:8" ht="15" thickBot="1" x14ac:dyDescent="0.35">
      <c r="A350" s="354" t="s">
        <v>403</v>
      </c>
      <c r="B350" s="353">
        <v>7.2</v>
      </c>
      <c r="C350" s="353">
        <v>0.5</v>
      </c>
      <c r="D350" s="353">
        <v>5.0999999999999996</v>
      </c>
      <c r="E350" s="353"/>
      <c r="F350" s="362">
        <v>7</v>
      </c>
      <c r="G350" s="362">
        <v>9</v>
      </c>
      <c r="H350" s="359">
        <v>-0.3</v>
      </c>
    </row>
    <row r="351" spans="1:8" ht="15" thickBot="1" x14ac:dyDescent="0.35">
      <c r="A351" s="354" t="s">
        <v>403</v>
      </c>
      <c r="B351" s="353">
        <v>6.4</v>
      </c>
      <c r="C351" s="353">
        <v>2</v>
      </c>
      <c r="D351" s="353">
        <v>4.2</v>
      </c>
      <c r="E351" s="353"/>
      <c r="F351" s="362">
        <v>4</v>
      </c>
      <c r="G351" s="362">
        <v>1</v>
      </c>
      <c r="H351" s="359">
        <v>0.6</v>
      </c>
    </row>
    <row r="352" spans="1:8" ht="15" thickBot="1" x14ac:dyDescent="0.35">
      <c r="A352" s="354" t="s">
        <v>403</v>
      </c>
      <c r="B352" s="353">
        <v>4.4000000000000004</v>
      </c>
      <c r="C352" s="353">
        <v>2</v>
      </c>
      <c r="D352" s="353">
        <v>2.9</v>
      </c>
      <c r="E352" s="353"/>
      <c r="F352" s="362">
        <v>3</v>
      </c>
      <c r="G352" s="362">
        <v>0</v>
      </c>
      <c r="H352" s="359">
        <v>-0.3</v>
      </c>
    </row>
    <row r="353" spans="1:8" ht="15" thickBot="1" x14ac:dyDescent="0.35">
      <c r="A353" s="354" t="s">
        <v>403</v>
      </c>
      <c r="B353" s="353">
        <v>3</v>
      </c>
      <c r="C353" s="353">
        <v>0</v>
      </c>
      <c r="D353" s="353">
        <v>1.5</v>
      </c>
      <c r="E353" s="353"/>
      <c r="F353" s="362">
        <v>2</v>
      </c>
      <c r="G353" s="362">
        <v>0</v>
      </c>
      <c r="H353" s="359">
        <v>-1.2</v>
      </c>
    </row>
    <row r="354" spans="1:8" ht="15" thickBot="1" x14ac:dyDescent="0.35">
      <c r="A354" s="354" t="s">
        <v>403</v>
      </c>
      <c r="B354" s="353">
        <v>0.6</v>
      </c>
      <c r="C354" s="353">
        <v>-6</v>
      </c>
      <c r="D354" s="353">
        <v>-2.2000000000000002</v>
      </c>
      <c r="E354" s="353"/>
      <c r="F354" s="362">
        <v>4</v>
      </c>
      <c r="G354" s="362">
        <v>0</v>
      </c>
      <c r="H354" s="359">
        <v>-6.7</v>
      </c>
    </row>
    <row r="355" spans="1:8" ht="15" thickBot="1" x14ac:dyDescent="0.35">
      <c r="A355" s="354" t="s">
        <v>403</v>
      </c>
      <c r="B355" s="353">
        <v>-4.8</v>
      </c>
      <c r="C355" s="353">
        <v>-9</v>
      </c>
      <c r="D355" s="353">
        <v>-6.8</v>
      </c>
      <c r="E355" s="353"/>
      <c r="F355" s="362">
        <v>4</v>
      </c>
      <c r="G355" s="362">
        <v>0</v>
      </c>
      <c r="H355" s="359">
        <v>-11.8</v>
      </c>
    </row>
    <row r="356" spans="1:8" ht="15" thickBot="1" x14ac:dyDescent="0.35">
      <c r="A356" s="354" t="s">
        <v>403</v>
      </c>
      <c r="B356" s="353">
        <v>-4</v>
      </c>
      <c r="C356" s="353">
        <v>-10</v>
      </c>
      <c r="D356" s="353">
        <v>-7.4</v>
      </c>
      <c r="E356" s="353"/>
      <c r="F356" s="362">
        <v>3</v>
      </c>
      <c r="G356" s="362">
        <v>0</v>
      </c>
      <c r="H356" s="359">
        <v>-11.8</v>
      </c>
    </row>
    <row r="357" spans="1:8" ht="15" thickBot="1" x14ac:dyDescent="0.35">
      <c r="A357" s="354" t="s">
        <v>403</v>
      </c>
      <c r="B357" s="353">
        <v>-3</v>
      </c>
      <c r="C357" s="353">
        <v>-8.6999999999999993</v>
      </c>
      <c r="D357" s="353">
        <v>-5.7</v>
      </c>
      <c r="E357" s="353"/>
      <c r="F357" s="362">
        <v>5</v>
      </c>
      <c r="G357" s="362">
        <v>1</v>
      </c>
      <c r="H357" s="359">
        <v>-11.2</v>
      </c>
    </row>
    <row r="358" spans="1:8" ht="15" thickBot="1" x14ac:dyDescent="0.35">
      <c r="A358" s="354" t="s">
        <v>403</v>
      </c>
      <c r="B358" s="353">
        <v>-2</v>
      </c>
      <c r="C358" s="353">
        <v>-6</v>
      </c>
      <c r="D358" s="353">
        <v>-3.6</v>
      </c>
      <c r="E358" s="353"/>
      <c r="F358" s="362">
        <v>5</v>
      </c>
      <c r="G358" s="362">
        <v>10</v>
      </c>
      <c r="H358" s="359">
        <v>-8.8000000000000007</v>
      </c>
    </row>
    <row r="359" spans="1:8" ht="15" thickBot="1" x14ac:dyDescent="0.35">
      <c r="A359" s="354" t="s">
        <v>403</v>
      </c>
      <c r="B359" s="353">
        <v>-6</v>
      </c>
      <c r="C359" s="353">
        <v>-11</v>
      </c>
      <c r="D359" s="353">
        <v>-8.1999999999999993</v>
      </c>
      <c r="E359" s="353"/>
      <c r="F359" s="362">
        <v>8</v>
      </c>
      <c r="G359" s="362">
        <v>7</v>
      </c>
      <c r="H359" s="359">
        <v>-15.9</v>
      </c>
    </row>
    <row r="360" spans="1:8" ht="15" thickBot="1" x14ac:dyDescent="0.35">
      <c r="A360" s="354" t="s">
        <v>403</v>
      </c>
      <c r="B360" s="353">
        <v>-9</v>
      </c>
      <c r="C360" s="353">
        <v>-16</v>
      </c>
      <c r="D360" s="353">
        <v>-11.4</v>
      </c>
      <c r="E360" s="353"/>
      <c r="F360" s="362">
        <v>6</v>
      </c>
      <c r="G360" s="362">
        <v>1</v>
      </c>
      <c r="H360" s="359">
        <v>-18.100000000000001</v>
      </c>
    </row>
    <row r="361" spans="1:8" ht="15" thickBot="1" x14ac:dyDescent="0.35">
      <c r="A361" s="354" t="s">
        <v>403</v>
      </c>
      <c r="B361" s="353">
        <v>-6</v>
      </c>
      <c r="C361" s="353">
        <v>-14</v>
      </c>
      <c r="D361" s="353">
        <v>-10.1</v>
      </c>
      <c r="E361" s="353"/>
      <c r="F361" s="362">
        <v>6</v>
      </c>
      <c r="G361" s="362">
        <v>1</v>
      </c>
      <c r="H361" s="359">
        <v>-16.600000000000001</v>
      </c>
    </row>
    <row r="362" spans="1:8" ht="15" thickBot="1" x14ac:dyDescent="0.35">
      <c r="A362" s="354" t="s">
        <v>403</v>
      </c>
      <c r="B362" s="353">
        <v>2</v>
      </c>
      <c r="C362" s="353">
        <v>-9.9</v>
      </c>
      <c r="D362" s="353">
        <v>-1.3</v>
      </c>
      <c r="E362" s="353"/>
      <c r="F362" s="362">
        <v>4</v>
      </c>
      <c r="G362" s="362">
        <v>5</v>
      </c>
      <c r="H362" s="359">
        <v>-5.6</v>
      </c>
    </row>
    <row r="363" spans="1:8" ht="15" thickBot="1" x14ac:dyDescent="0.35">
      <c r="A363" s="354" t="s">
        <v>403</v>
      </c>
      <c r="B363" s="360">
        <v>2</v>
      </c>
      <c r="C363" s="360">
        <v>-4</v>
      </c>
      <c r="D363" s="360">
        <v>-0.4</v>
      </c>
      <c r="E363" s="360"/>
      <c r="F363" s="363">
        <v>5</v>
      </c>
      <c r="G363" s="363">
        <v>10</v>
      </c>
      <c r="H363" s="361">
        <v>-5.2</v>
      </c>
    </row>
    <row r="364" spans="1:8" ht="15" thickBot="1" x14ac:dyDescent="0.35">
      <c r="A364" s="354" t="s">
        <v>403</v>
      </c>
      <c r="B364" s="360">
        <v>3.3</v>
      </c>
      <c r="C364" s="360">
        <v>-3</v>
      </c>
      <c r="D364" s="360">
        <v>-0.4</v>
      </c>
      <c r="E364" s="360"/>
      <c r="F364" s="360">
        <v>6</v>
      </c>
      <c r="G364" s="360">
        <v>3</v>
      </c>
      <c r="H364" s="360">
        <v>-6</v>
      </c>
    </row>
    <row r="365" spans="1:8" ht="15" thickBot="1" x14ac:dyDescent="0.35">
      <c r="A365" s="354" t="s">
        <v>403</v>
      </c>
      <c r="B365" s="360">
        <v>1.5</v>
      </c>
      <c r="C365" s="360">
        <v>-3</v>
      </c>
      <c r="D365" s="360">
        <v>-0.6</v>
      </c>
      <c r="E365" s="360"/>
      <c r="F365" s="360">
        <v>3</v>
      </c>
      <c r="G365" s="360">
        <v>0</v>
      </c>
      <c r="H365" s="360">
        <v>-4.2</v>
      </c>
    </row>
    <row r="366" spans="1:8" ht="15" thickBot="1" x14ac:dyDescent="0.35">
      <c r="A366" s="354" t="s">
        <v>403</v>
      </c>
      <c r="B366" s="360">
        <v>-0.9</v>
      </c>
      <c r="C366" s="360">
        <v>-13</v>
      </c>
      <c r="D366" s="360">
        <v>-5.6</v>
      </c>
      <c r="E366" s="360"/>
      <c r="F366" s="360">
        <v>2</v>
      </c>
      <c r="G366" s="360">
        <v>0</v>
      </c>
      <c r="H366" s="360">
        <v>-9.1999999999999993</v>
      </c>
    </row>
    <row r="367" spans="1:8" ht="15" thickBot="1" x14ac:dyDescent="0.35">
      <c r="A367" s="354" t="s">
        <v>403</v>
      </c>
      <c r="B367" s="360">
        <v>-2.8</v>
      </c>
      <c r="C367" s="360">
        <v>-13</v>
      </c>
      <c r="D367" s="360">
        <v>-5.9</v>
      </c>
      <c r="E367" s="360"/>
      <c r="F367" s="360">
        <v>6</v>
      </c>
      <c r="G367" s="360">
        <v>0</v>
      </c>
      <c r="H367" s="360">
        <v>-12</v>
      </c>
    </row>
    <row r="368" spans="1:8" ht="15" thickBot="1" x14ac:dyDescent="0.35">
      <c r="A368" s="355"/>
      <c r="B368" s="360"/>
      <c r="C368" s="360"/>
      <c r="D368" s="360"/>
      <c r="E368" s="360"/>
      <c r="F368" s="360"/>
      <c r="G368" s="360"/>
      <c r="H368" s="360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356"/>
  </cols>
  <sheetData>
    <row r="1" spans="1:32" ht="26.25" customHeight="1" thickBot="1" x14ac:dyDescent="0.35">
      <c r="A1" s="252" t="s">
        <v>222</v>
      </c>
      <c r="B1" s="253" t="s">
        <v>223</v>
      </c>
      <c r="C1" s="251"/>
      <c r="D1" s="252" t="s">
        <v>222</v>
      </c>
      <c r="E1" s="253" t="s">
        <v>224</v>
      </c>
    </row>
    <row r="2" spans="1:32" x14ac:dyDescent="0.3">
      <c r="A2" s="98">
        <v>4.9999999999999998E-8</v>
      </c>
      <c r="B2">
        <v>1</v>
      </c>
      <c r="D2" s="98">
        <v>4.9999999999999998E-8</v>
      </c>
      <c r="E2" s="3">
        <v>16.315828988</v>
      </c>
    </row>
    <row r="3" spans="1:32" x14ac:dyDescent="0.3">
      <c r="A3" s="98">
        <v>1.8999999999999998E-7</v>
      </c>
      <c r="B3">
        <v>2</v>
      </c>
      <c r="D3" s="98">
        <v>1.8999999999999998E-7</v>
      </c>
      <c r="E3" s="3">
        <v>18.622690264399999</v>
      </c>
    </row>
    <row r="4" spans="1:32" x14ac:dyDescent="0.3">
      <c r="A4" s="98">
        <v>7.5999999999999992E-7</v>
      </c>
      <c r="B4">
        <v>0</v>
      </c>
      <c r="D4" s="98">
        <v>7.5999999999999992E-7</v>
      </c>
      <c r="E4" s="3">
        <v>7.4868455950000001</v>
      </c>
      <c r="AE4" s="98">
        <v>1.3500000000000001E-9</v>
      </c>
      <c r="AF4" s="3">
        <v>5.63</v>
      </c>
    </row>
    <row r="5" spans="1:32" x14ac:dyDescent="0.3">
      <c r="A5" s="98">
        <v>4.0000000000000009E-7</v>
      </c>
      <c r="B5">
        <v>0</v>
      </c>
      <c r="D5" s="98">
        <v>4.0000000000000009E-7</v>
      </c>
      <c r="E5" s="3">
        <v>1.2378939044500001</v>
      </c>
      <c r="AE5" s="98">
        <v>2.7E-10</v>
      </c>
      <c r="AF5" s="3">
        <v>5.28</v>
      </c>
    </row>
    <row r="6" spans="1:32" x14ac:dyDescent="0.3">
      <c r="A6" s="98">
        <v>1.6000000000000004E-6</v>
      </c>
      <c r="B6">
        <v>0</v>
      </c>
      <c r="D6" s="98">
        <v>1.6000000000000004E-6</v>
      </c>
      <c r="E6" s="3">
        <v>1.6349506735000001</v>
      </c>
      <c r="AE6" s="98">
        <v>5.1300000000000003E-9</v>
      </c>
      <c r="AF6" s="3">
        <v>1.36</v>
      </c>
    </row>
    <row r="7" spans="1:32" x14ac:dyDescent="0.3">
      <c r="A7" s="98">
        <v>4.0000000000000009E-7</v>
      </c>
      <c r="B7">
        <v>0</v>
      </c>
      <c r="D7" s="98">
        <v>4.0000000000000009E-7</v>
      </c>
      <c r="E7" s="3">
        <v>1.1242092772299999</v>
      </c>
      <c r="AE7" s="98">
        <v>8.9999999999999995E-9</v>
      </c>
      <c r="AF7" s="3">
        <v>0.45</v>
      </c>
    </row>
    <row r="8" spans="1:32" x14ac:dyDescent="0.3">
      <c r="A8" s="98">
        <v>1.5200000000000003E-6</v>
      </c>
      <c r="B8">
        <v>0</v>
      </c>
      <c r="D8" s="98">
        <v>1.5200000000000003E-6</v>
      </c>
      <c r="E8" s="3">
        <v>1.1242092772299999</v>
      </c>
      <c r="AE8" s="98">
        <v>1.8E-9</v>
      </c>
      <c r="AF8" s="3">
        <v>0.44</v>
      </c>
    </row>
    <row r="9" spans="1:32" x14ac:dyDescent="0.3">
      <c r="A9" s="98">
        <v>6.0800000000000011E-6</v>
      </c>
      <c r="B9">
        <v>0</v>
      </c>
      <c r="D9" s="98">
        <v>6.0800000000000011E-6</v>
      </c>
      <c r="E9" s="3">
        <v>0.70446340088750004</v>
      </c>
      <c r="AE9" s="98">
        <v>3.4200000000000002E-8</v>
      </c>
      <c r="AF9" s="3">
        <v>0.42</v>
      </c>
    </row>
    <row r="10" spans="1:32" x14ac:dyDescent="0.3">
      <c r="A10" s="98">
        <v>2.5000000000000001E-5</v>
      </c>
      <c r="B10">
        <v>1</v>
      </c>
      <c r="D10" s="98">
        <v>2.5000000000000001E-5</v>
      </c>
      <c r="E10" s="3">
        <v>15.2341468869</v>
      </c>
      <c r="AE10" s="98">
        <v>4.0499999999999999E-8</v>
      </c>
      <c r="AF10" s="3">
        <v>5.63</v>
      </c>
    </row>
    <row r="11" spans="1:32" x14ac:dyDescent="0.3">
      <c r="A11" s="98">
        <v>4.9999999999999998E-8</v>
      </c>
      <c r="B11">
        <v>1</v>
      </c>
      <c r="D11" s="98">
        <v>4.9999999999999998E-8</v>
      </c>
      <c r="E11" s="3">
        <v>13.608827036000001</v>
      </c>
      <c r="AE11" s="98">
        <v>8.0999999999999997E-9</v>
      </c>
      <c r="AF11" s="3">
        <v>5.28</v>
      </c>
    </row>
    <row r="12" spans="1:32" x14ac:dyDescent="0.3">
      <c r="A12" s="98">
        <v>1.8999999999999998E-7</v>
      </c>
      <c r="B12">
        <v>1</v>
      </c>
      <c r="D12" s="98">
        <v>1.8999999999999998E-7</v>
      </c>
      <c r="E12" s="3">
        <v>13.053706760800001</v>
      </c>
      <c r="AE12" s="98">
        <v>1.54E-7</v>
      </c>
      <c r="AF12" s="3">
        <v>1.36</v>
      </c>
    </row>
    <row r="13" spans="1:32" x14ac:dyDescent="0.3">
      <c r="A13" s="98">
        <v>7.5999999999999992E-7</v>
      </c>
      <c r="B13">
        <v>0</v>
      </c>
      <c r="D13" s="98">
        <v>7.5999999999999992E-7</v>
      </c>
      <c r="E13" s="3">
        <v>7.197435715000001</v>
      </c>
      <c r="AE13" s="98">
        <v>2.7000000000000001E-7</v>
      </c>
      <c r="AF13" s="3">
        <v>0.45</v>
      </c>
    </row>
    <row r="14" spans="1:32" x14ac:dyDescent="0.3">
      <c r="A14" s="98">
        <v>4.0000000000000009E-7</v>
      </c>
      <c r="B14">
        <v>0</v>
      </c>
      <c r="D14" s="98">
        <v>4.0000000000000009E-7</v>
      </c>
      <c r="E14" s="3">
        <v>1.1193247616500002</v>
      </c>
      <c r="AE14" s="98">
        <v>5.4E-8</v>
      </c>
      <c r="AF14" s="3">
        <v>0.44</v>
      </c>
    </row>
    <row r="15" spans="1:32" x14ac:dyDescent="0.3">
      <c r="A15" s="98">
        <v>1.6000000000000004E-6</v>
      </c>
      <c r="B15">
        <v>0</v>
      </c>
      <c r="D15" s="98">
        <v>1.6000000000000004E-6</v>
      </c>
      <c r="E15" s="3">
        <v>1.3152632394999999</v>
      </c>
      <c r="AE15" s="98">
        <v>1.0300000000000001E-6</v>
      </c>
      <c r="AF15" s="3">
        <v>0.42</v>
      </c>
    </row>
    <row r="16" spans="1:32" x14ac:dyDescent="0.3">
      <c r="A16" s="98">
        <v>4.0000000000000009E-7</v>
      </c>
      <c r="B16">
        <v>0</v>
      </c>
      <c r="D16" s="98">
        <v>4.0000000000000009E-7</v>
      </c>
      <c r="E16" s="3">
        <v>1.0633017333100001</v>
      </c>
      <c r="AE16" s="98">
        <v>8.9099999999999997E-8</v>
      </c>
      <c r="AF16" s="3">
        <v>5.63</v>
      </c>
    </row>
    <row r="17" spans="1:32" x14ac:dyDescent="0.3">
      <c r="A17" s="98">
        <v>1.5200000000000003E-6</v>
      </c>
      <c r="B17">
        <v>0</v>
      </c>
      <c r="D17" s="98">
        <v>1.5200000000000003E-6</v>
      </c>
      <c r="E17" s="3">
        <v>1.0633017333100001</v>
      </c>
      <c r="AE17" s="98">
        <v>1.7800000000000001E-8</v>
      </c>
      <c r="AF17" s="3">
        <v>5.27</v>
      </c>
    </row>
    <row r="18" spans="1:32" x14ac:dyDescent="0.3">
      <c r="A18" s="98">
        <v>6.0800000000000011E-6</v>
      </c>
      <c r="B18">
        <v>0</v>
      </c>
      <c r="D18" s="98">
        <v>6.0800000000000011E-6</v>
      </c>
      <c r="E18" s="3">
        <v>0.69795167858749996</v>
      </c>
      <c r="AE18" s="98">
        <v>3.39E-7</v>
      </c>
      <c r="AF18" s="3">
        <v>1.36</v>
      </c>
    </row>
    <row r="19" spans="1:32" x14ac:dyDescent="0.3">
      <c r="A19" s="98">
        <v>2.5000000000000001E-5</v>
      </c>
      <c r="B19">
        <v>1</v>
      </c>
      <c r="D19" s="98">
        <v>2.5000000000000001E-5</v>
      </c>
      <c r="E19" s="3">
        <v>13.0757812893</v>
      </c>
      <c r="AE19" s="98">
        <v>5.9400000000000005E-7</v>
      </c>
      <c r="AF19" s="3">
        <v>0.45</v>
      </c>
    </row>
    <row r="20" spans="1:32" x14ac:dyDescent="0.3">
      <c r="A20" s="98">
        <v>4.9999999999999998E-8</v>
      </c>
      <c r="B20">
        <v>1</v>
      </c>
      <c r="D20" s="98">
        <v>4.9999999999999998E-8</v>
      </c>
      <c r="E20" s="3">
        <v>13.608827036000001</v>
      </c>
      <c r="AE20" s="98">
        <v>1.1899999999999999E-7</v>
      </c>
      <c r="AF20" s="3">
        <v>0.44</v>
      </c>
    </row>
    <row r="21" spans="1:32" x14ac:dyDescent="0.3">
      <c r="A21" s="98">
        <v>1.8999999999999998E-7</v>
      </c>
      <c r="B21">
        <v>1</v>
      </c>
      <c r="D21" s="98">
        <v>1.8999999999999998E-7</v>
      </c>
      <c r="E21" s="3">
        <v>13.053706760800001</v>
      </c>
      <c r="AE21" s="98">
        <v>2.26E-6</v>
      </c>
      <c r="AF21" s="3">
        <v>0.42</v>
      </c>
    </row>
    <row r="22" spans="1:32" x14ac:dyDescent="0.3">
      <c r="A22" s="98">
        <v>7.5999999999999992E-7</v>
      </c>
      <c r="B22">
        <v>0</v>
      </c>
      <c r="D22" s="98">
        <v>7.5999999999999992E-7</v>
      </c>
      <c r="E22" s="3">
        <v>7.197435715000001</v>
      </c>
      <c r="AE22" s="98">
        <v>5.9200000000000002E-9</v>
      </c>
      <c r="AF22" s="3">
        <v>5.78</v>
      </c>
    </row>
    <row r="23" spans="1:32" x14ac:dyDescent="0.3">
      <c r="A23" s="98">
        <v>4.0000000000000009E-7</v>
      </c>
      <c r="B23">
        <v>0</v>
      </c>
      <c r="D23" s="98">
        <v>4.0000000000000009E-7</v>
      </c>
      <c r="E23" s="3">
        <v>1.1193247616500002</v>
      </c>
      <c r="AE23" s="98">
        <v>1.1800000000000001E-9</v>
      </c>
      <c r="AF23" s="3">
        <v>6.83</v>
      </c>
    </row>
    <row r="24" spans="1:32" x14ac:dyDescent="0.3">
      <c r="A24" s="98">
        <v>1.6000000000000004E-6</v>
      </c>
      <c r="B24">
        <v>0</v>
      </c>
      <c r="D24" s="98">
        <v>1.6000000000000004E-6</v>
      </c>
      <c r="E24" s="3">
        <v>1.3152632394999999</v>
      </c>
      <c r="AE24" s="98">
        <v>2.25E-8</v>
      </c>
      <c r="AF24" s="3">
        <v>1.37</v>
      </c>
    </row>
    <row r="25" spans="1:32" x14ac:dyDescent="0.3">
      <c r="A25" s="98">
        <v>4.0000000000000009E-7</v>
      </c>
      <c r="B25">
        <v>0</v>
      </c>
      <c r="D25" s="98">
        <v>4.0000000000000009E-7</v>
      </c>
      <c r="E25" s="3">
        <v>1.0633017333100001</v>
      </c>
      <c r="AE25" s="98">
        <v>3.9500000000000003E-8</v>
      </c>
      <c r="AF25" s="3">
        <v>0.47</v>
      </c>
    </row>
    <row r="26" spans="1:32" x14ac:dyDescent="0.3">
      <c r="A26" s="98">
        <v>1.5200000000000003E-6</v>
      </c>
      <c r="B26">
        <v>0</v>
      </c>
      <c r="D26" s="98">
        <v>1.5200000000000003E-6</v>
      </c>
      <c r="E26" s="3">
        <v>1.0633017333100001</v>
      </c>
      <c r="AE26" s="98">
        <v>7.8999999999999996E-9</v>
      </c>
      <c r="AF26" s="3">
        <v>0.46</v>
      </c>
    </row>
    <row r="27" spans="1:32" x14ac:dyDescent="0.3">
      <c r="A27" s="98">
        <v>6.0800000000000011E-6</v>
      </c>
      <c r="B27">
        <v>0</v>
      </c>
      <c r="D27" s="98">
        <v>6.0800000000000011E-6</v>
      </c>
      <c r="E27" s="3">
        <v>0.69795167858749996</v>
      </c>
      <c r="AE27" s="98">
        <v>1.4999999999999999E-7</v>
      </c>
      <c r="AF27" s="3">
        <v>0.42</v>
      </c>
    </row>
    <row r="28" spans="1:32" x14ac:dyDescent="0.3">
      <c r="A28" s="98">
        <v>2.5000000000000001E-5</v>
      </c>
      <c r="B28">
        <v>1</v>
      </c>
      <c r="D28" s="98">
        <v>2.5000000000000001E-5</v>
      </c>
      <c r="E28" s="3">
        <v>13.0757812893</v>
      </c>
      <c r="AE28" s="98">
        <v>1.7800000000000001E-7</v>
      </c>
      <c r="AF28" s="3">
        <v>5.78</v>
      </c>
    </row>
    <row r="29" spans="1:32" x14ac:dyDescent="0.3">
      <c r="A29" s="98">
        <v>4.9999999999999998E-8</v>
      </c>
      <c r="B29">
        <v>1</v>
      </c>
      <c r="D29" s="98">
        <v>4.9999999999999998E-8</v>
      </c>
      <c r="E29" s="3">
        <v>12.273731408</v>
      </c>
      <c r="AE29" s="98">
        <v>3.55E-8</v>
      </c>
      <c r="AF29" s="3">
        <v>5.39</v>
      </c>
    </row>
    <row r="30" spans="1:32" x14ac:dyDescent="0.3">
      <c r="A30" s="98">
        <v>1.8999999999999998E-7</v>
      </c>
      <c r="B30">
        <v>1</v>
      </c>
      <c r="D30" s="98">
        <v>1.8999999999999998E-7</v>
      </c>
      <c r="E30" s="3">
        <v>12.001447007199999</v>
      </c>
      <c r="AE30" s="98">
        <v>6.75E-7</v>
      </c>
      <c r="AF30" s="3">
        <v>1.37</v>
      </c>
    </row>
    <row r="31" spans="1:32" x14ac:dyDescent="0.3">
      <c r="A31" s="98">
        <v>7.5999999999999992E-7</v>
      </c>
      <c r="B31">
        <v>0</v>
      </c>
      <c r="D31" s="98">
        <v>7.5999999999999992E-7</v>
      </c>
      <c r="E31" s="3">
        <v>7.0546985199999996</v>
      </c>
      <c r="AE31" s="98">
        <v>1.1799999999999999E-6</v>
      </c>
      <c r="AF31" s="3">
        <v>0.47</v>
      </c>
    </row>
    <row r="32" spans="1:32" x14ac:dyDescent="0.3">
      <c r="A32" s="98">
        <v>4.0000000000000009E-7</v>
      </c>
      <c r="B32">
        <v>0</v>
      </c>
      <c r="D32" s="98">
        <v>4.0000000000000009E-7</v>
      </c>
      <c r="E32" s="3">
        <v>1.0608463612000001</v>
      </c>
      <c r="AE32" s="98">
        <v>2.3699999999999999E-7</v>
      </c>
      <c r="AF32" s="3">
        <v>0.46</v>
      </c>
    </row>
    <row r="33" spans="1:32" x14ac:dyDescent="0.3">
      <c r="A33" s="98">
        <v>1.6000000000000004E-6</v>
      </c>
      <c r="B33">
        <v>0</v>
      </c>
      <c r="D33" s="98">
        <v>1.6000000000000004E-6</v>
      </c>
      <c r="E33" s="3">
        <v>1.157459368</v>
      </c>
      <c r="AE33" s="98">
        <v>4.5000000000000001E-6</v>
      </c>
      <c r="AF33" s="3">
        <v>0.42</v>
      </c>
    </row>
    <row r="34" spans="1:32" x14ac:dyDescent="0.3">
      <c r="A34" s="98">
        <v>4.0000000000000009E-7</v>
      </c>
      <c r="B34">
        <v>0</v>
      </c>
      <c r="D34" s="98">
        <v>4.0000000000000009E-7</v>
      </c>
      <c r="E34" s="3">
        <v>1.03326208168</v>
      </c>
      <c r="AE34" s="98">
        <v>3.9099999999999999E-7</v>
      </c>
      <c r="AF34" s="3">
        <v>5.78</v>
      </c>
    </row>
    <row r="35" spans="1:32" x14ac:dyDescent="0.3">
      <c r="A35" s="98">
        <v>1.5200000000000003E-6</v>
      </c>
      <c r="B35">
        <v>0</v>
      </c>
      <c r="D35" s="98">
        <v>1.5200000000000003E-6</v>
      </c>
      <c r="E35" s="3">
        <v>1.03326208168</v>
      </c>
      <c r="AE35" s="98">
        <v>7.8199999999999999E-8</v>
      </c>
      <c r="AF35" s="3">
        <v>5.39</v>
      </c>
    </row>
    <row r="36" spans="1:32" x14ac:dyDescent="0.3">
      <c r="A36" s="98">
        <v>6.0800000000000011E-6</v>
      </c>
      <c r="B36">
        <v>0</v>
      </c>
      <c r="D36" s="98">
        <v>6.0800000000000011E-6</v>
      </c>
      <c r="E36" s="3">
        <v>0.69474009169999995</v>
      </c>
      <c r="AE36" s="98">
        <v>1.4899999999999999E-6</v>
      </c>
      <c r="AF36" s="3">
        <v>1.37</v>
      </c>
    </row>
    <row r="37" spans="1:32" x14ac:dyDescent="0.3">
      <c r="A37" s="98">
        <v>2.5000000000000001E-5</v>
      </c>
      <c r="B37">
        <v>1</v>
      </c>
      <c r="D37" s="98">
        <v>2.5000000000000001E-5</v>
      </c>
      <c r="E37" s="3">
        <v>12.0112735704</v>
      </c>
      <c r="AE37" s="98">
        <v>2.61E-6</v>
      </c>
      <c r="AF37" s="3">
        <v>0.47</v>
      </c>
    </row>
    <row r="38" spans="1:32" x14ac:dyDescent="0.3">
      <c r="A38" s="98"/>
      <c r="D38" s="98"/>
      <c r="E38" s="3"/>
      <c r="AE38" s="98">
        <v>5.2099999999999997E-7</v>
      </c>
      <c r="AF38" s="3">
        <v>0.46</v>
      </c>
    </row>
    <row r="39" spans="1:32" x14ac:dyDescent="0.3">
      <c r="A39" s="98"/>
      <c r="D39" s="98"/>
      <c r="E39" s="3"/>
      <c r="AE39" s="98">
        <v>9.9000000000000001E-6</v>
      </c>
      <c r="AF39" s="3">
        <v>0.42</v>
      </c>
    </row>
    <row r="40" spans="1:32" x14ac:dyDescent="0.3">
      <c r="A40" s="98"/>
      <c r="D40" s="98"/>
      <c r="E40" s="3"/>
      <c r="AE40" s="98">
        <v>1.3500000000000001E-9</v>
      </c>
      <c r="AF40" s="3">
        <v>5.65</v>
      </c>
    </row>
    <row r="41" spans="1:32" x14ac:dyDescent="0.3">
      <c r="A41" s="98"/>
      <c r="D41" s="98"/>
      <c r="E41" s="3"/>
      <c r="AE41" s="98">
        <v>2.7E-10</v>
      </c>
      <c r="AF41" s="3">
        <v>5.29</v>
      </c>
    </row>
    <row r="42" spans="1:32" x14ac:dyDescent="0.3">
      <c r="A42" s="98"/>
      <c r="D42" s="98"/>
      <c r="E42" s="3"/>
      <c r="AE42" s="98">
        <v>5.1300000000000003E-9</v>
      </c>
      <c r="AF42" s="3">
        <v>1.36</v>
      </c>
    </row>
    <row r="43" spans="1:32" x14ac:dyDescent="0.3">
      <c r="A43" s="98"/>
      <c r="D43" s="98"/>
      <c r="E43" s="3"/>
      <c r="AE43" s="98">
        <v>8.9999999999999995E-9</v>
      </c>
      <c r="AF43" s="3">
        <v>0.45</v>
      </c>
    </row>
    <row r="44" spans="1:32" x14ac:dyDescent="0.3">
      <c r="A44" s="98"/>
      <c r="D44" s="98"/>
      <c r="E44" s="3"/>
      <c r="AE44" s="98">
        <v>1.8E-9</v>
      </c>
      <c r="AF44" s="3">
        <v>0.45</v>
      </c>
    </row>
    <row r="45" spans="1:32" x14ac:dyDescent="0.3">
      <c r="A45" s="98"/>
      <c r="D45" s="98"/>
      <c r="E45" s="3"/>
      <c r="AE45" s="98">
        <v>3.4200000000000002E-8</v>
      </c>
      <c r="AF45" s="3">
        <v>0.42</v>
      </c>
    </row>
    <row r="46" spans="1:32" x14ac:dyDescent="0.3">
      <c r="A46" s="98"/>
      <c r="D46" s="98"/>
      <c r="E46" s="3"/>
      <c r="AE46" s="98">
        <v>4.0499999999999999E-8</v>
      </c>
      <c r="AF46" s="3">
        <v>5.65</v>
      </c>
    </row>
    <row r="47" spans="1:32" x14ac:dyDescent="0.3">
      <c r="A47" s="98"/>
      <c r="D47" s="98"/>
      <c r="E47" s="3"/>
      <c r="AE47" s="98">
        <v>8.0999999999999997E-9</v>
      </c>
      <c r="AF47" s="3">
        <v>5.29</v>
      </c>
    </row>
    <row r="48" spans="1:32" x14ac:dyDescent="0.3">
      <c r="A48" s="98"/>
      <c r="D48" s="98"/>
      <c r="E48" s="3"/>
      <c r="AE48" s="98">
        <v>1.54E-7</v>
      </c>
      <c r="AF48" s="3">
        <v>1.36</v>
      </c>
    </row>
    <row r="49" spans="1:32" x14ac:dyDescent="0.3">
      <c r="A49" s="98"/>
      <c r="D49" s="98"/>
      <c r="E49" s="3"/>
      <c r="AE49" s="98">
        <v>2.7000000000000001E-7</v>
      </c>
      <c r="AF49" s="3">
        <v>0.45</v>
      </c>
    </row>
    <row r="50" spans="1:32" x14ac:dyDescent="0.3">
      <c r="A50" s="98"/>
      <c r="D50" s="98"/>
      <c r="E50" s="3"/>
      <c r="AE50" s="98">
        <v>5.4E-8</v>
      </c>
      <c r="AF50" s="3">
        <v>0.45</v>
      </c>
    </row>
    <row r="51" spans="1:32" x14ac:dyDescent="0.3">
      <c r="A51" s="98"/>
      <c r="D51" s="98"/>
      <c r="E51" s="3"/>
      <c r="AE51" s="98">
        <v>1.0300000000000001E-6</v>
      </c>
      <c r="AF51" s="3">
        <v>0.42</v>
      </c>
    </row>
    <row r="52" spans="1:32" x14ac:dyDescent="0.3">
      <c r="A52" s="98"/>
      <c r="D52" s="98"/>
      <c r="E52" s="3"/>
      <c r="AE52" s="98">
        <v>8.9099999999999997E-8</v>
      </c>
      <c r="AF52" s="3">
        <v>5.65</v>
      </c>
    </row>
    <row r="53" spans="1:32" x14ac:dyDescent="0.3">
      <c r="A53" s="98"/>
      <c r="D53" s="98"/>
      <c r="E53" s="3"/>
      <c r="AE53" s="98">
        <v>1.7800000000000001E-8</v>
      </c>
      <c r="AF53" s="3">
        <v>5.29</v>
      </c>
    </row>
    <row r="54" spans="1:32" x14ac:dyDescent="0.3">
      <c r="A54" s="98"/>
      <c r="D54" s="98"/>
      <c r="E54" s="3"/>
      <c r="AE54" s="98">
        <v>3.39E-7</v>
      </c>
      <c r="AF54" s="3">
        <v>1.36</v>
      </c>
    </row>
    <row r="55" spans="1:32" x14ac:dyDescent="0.3">
      <c r="A55" s="98"/>
      <c r="D55" s="98"/>
      <c r="E55" s="3"/>
      <c r="AE55" s="98">
        <v>5.9400000000000005E-7</v>
      </c>
      <c r="AF55" s="3">
        <v>0.45</v>
      </c>
    </row>
    <row r="56" spans="1:32" x14ac:dyDescent="0.3">
      <c r="A56" s="98"/>
      <c r="AE56" s="98">
        <v>1.1899999999999999E-7</v>
      </c>
      <c r="AF56" s="3">
        <v>0.44</v>
      </c>
    </row>
    <row r="57" spans="1:32" x14ac:dyDescent="0.3">
      <c r="A57" s="98"/>
      <c r="AE57" s="98">
        <v>2.26E-6</v>
      </c>
      <c r="AF57" s="3">
        <v>0.42</v>
      </c>
    </row>
    <row r="58" spans="1:32" x14ac:dyDescent="0.3">
      <c r="A58" s="98"/>
    </row>
    <row r="59" spans="1:32" x14ac:dyDescent="0.3">
      <c r="A59" s="98"/>
    </row>
    <row r="60" spans="1:32" x14ac:dyDescent="0.3">
      <c r="A60" s="98"/>
    </row>
    <row r="61" spans="1:32" x14ac:dyDescent="0.3">
      <c r="A61" s="98"/>
    </row>
    <row r="62" spans="1:32" x14ac:dyDescent="0.3">
      <c r="A62" s="98"/>
    </row>
    <row r="63" spans="1:32" x14ac:dyDescent="0.3">
      <c r="A63" s="98"/>
    </row>
    <row r="64" spans="1:32" x14ac:dyDescent="0.3">
      <c r="A64" s="98"/>
    </row>
    <row r="65" spans="1:1" x14ac:dyDescent="0.3">
      <c r="A65" s="98"/>
    </row>
    <row r="66" spans="1:1" x14ac:dyDescent="0.3">
      <c r="A66" s="98"/>
    </row>
    <row r="67" spans="1:1" x14ac:dyDescent="0.3">
      <c r="A67" s="98"/>
    </row>
    <row r="68" spans="1:1" x14ac:dyDescent="0.3">
      <c r="A68" s="98"/>
    </row>
    <row r="69" spans="1:1" x14ac:dyDescent="0.3">
      <c r="A69" s="98"/>
    </row>
    <row r="70" spans="1:1" x14ac:dyDescent="0.3">
      <c r="A70" s="98"/>
    </row>
    <row r="71" spans="1:1" x14ac:dyDescent="0.3">
      <c r="A71" s="98"/>
    </row>
    <row r="72" spans="1:1" x14ac:dyDescent="0.3">
      <c r="A72" s="98"/>
    </row>
    <row r="73" spans="1:1" x14ac:dyDescent="0.3">
      <c r="A73" s="98"/>
    </row>
    <row r="74" spans="1:1" x14ac:dyDescent="0.3">
      <c r="A74" s="98"/>
    </row>
    <row r="75" spans="1:1" x14ac:dyDescent="0.3">
      <c r="A75" s="98"/>
    </row>
    <row r="76" spans="1:1" x14ac:dyDescent="0.3">
      <c r="A76" s="98"/>
    </row>
    <row r="77" spans="1:1" x14ac:dyDescent="0.3">
      <c r="A77" s="98"/>
    </row>
    <row r="78" spans="1:1" x14ac:dyDescent="0.3">
      <c r="A78" s="98"/>
    </row>
    <row r="79" spans="1:1" x14ac:dyDescent="0.3">
      <c r="A79" s="98"/>
    </row>
    <row r="80" spans="1:1" x14ac:dyDescent="0.3">
      <c r="A80" s="98"/>
    </row>
    <row r="81" spans="1:1" x14ac:dyDescent="0.3">
      <c r="A81" s="98"/>
    </row>
    <row r="82" spans="1:1" x14ac:dyDescent="0.3">
      <c r="A82" s="98"/>
    </row>
    <row r="83" spans="1:1" x14ac:dyDescent="0.3">
      <c r="A83" s="98"/>
    </row>
    <row r="84" spans="1:1" x14ac:dyDescent="0.3">
      <c r="A84" s="98"/>
    </row>
    <row r="85" spans="1:1" x14ac:dyDescent="0.3">
      <c r="A85" s="98"/>
    </row>
    <row r="86" spans="1:1" x14ac:dyDescent="0.3">
      <c r="A86" s="98"/>
    </row>
    <row r="87" spans="1:1" x14ac:dyDescent="0.3">
      <c r="A87" s="98"/>
    </row>
    <row r="88" spans="1:1" x14ac:dyDescent="0.3">
      <c r="A88" s="98"/>
    </row>
    <row r="89" spans="1:1" x14ac:dyDescent="0.3">
      <c r="A89" s="98"/>
    </row>
    <row r="90" spans="1:1" x14ac:dyDescent="0.3">
      <c r="A90" s="98"/>
    </row>
    <row r="91" spans="1:1" x14ac:dyDescent="0.3">
      <c r="A91" s="98"/>
    </row>
    <row r="92" spans="1:1" x14ac:dyDescent="0.3">
      <c r="A92" s="98"/>
    </row>
    <row r="93" spans="1:1" x14ac:dyDescent="0.3">
      <c r="A93" s="98"/>
    </row>
    <row r="94" spans="1:1" x14ac:dyDescent="0.3">
      <c r="A94" s="98"/>
    </row>
    <row r="95" spans="1:1" x14ac:dyDescent="0.3">
      <c r="A95" s="98"/>
    </row>
    <row r="96" spans="1:1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118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75" t="s">
        <v>98</v>
      </c>
      <c r="B1" s="476"/>
      <c r="G1" s="80"/>
    </row>
    <row r="2" spans="1:15" ht="78.599999999999994" thickBot="1" x14ac:dyDescent="0.35">
      <c r="A2" s="81" t="s">
        <v>99</v>
      </c>
      <c r="B2" s="82" t="s">
        <v>100</v>
      </c>
      <c r="C2" s="83" t="s">
        <v>112</v>
      </c>
      <c r="D2" s="83" t="s">
        <v>113</v>
      </c>
      <c r="E2" s="83" t="s">
        <v>114</v>
      </c>
      <c r="F2" s="83" t="s">
        <v>101</v>
      </c>
      <c r="G2" s="83" t="s">
        <v>102</v>
      </c>
    </row>
    <row r="3" spans="1:15" ht="16.2" thickBot="1" x14ac:dyDescent="0.35">
      <c r="A3" s="84">
        <v>1</v>
      </c>
      <c r="B3" s="85" t="s">
        <v>103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104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105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106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107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108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109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110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77" t="s">
        <v>111</v>
      </c>
      <c r="F11" s="478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99</v>
      </c>
      <c r="B14" s="82" t="s">
        <v>100</v>
      </c>
      <c r="C14" s="83" t="s">
        <v>112</v>
      </c>
      <c r="D14" s="83" t="s">
        <v>113</v>
      </c>
      <c r="E14" s="83" t="s">
        <v>114</v>
      </c>
      <c r="F14" s="83" t="s">
        <v>101</v>
      </c>
      <c r="G14" s="83" t="s">
        <v>102</v>
      </c>
      <c r="O14" s="91" t="s">
        <v>116</v>
      </c>
    </row>
    <row r="15" spans="1:15" ht="16.2" thickBot="1" x14ac:dyDescent="0.35">
      <c r="A15" s="84">
        <v>1</v>
      </c>
      <c r="B15" s="85" t="s">
        <v>115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1" t="s">
        <v>219</v>
      </c>
      <c r="M27" s="247" t="s">
        <v>220</v>
      </c>
      <c r="N27" s="246" t="s">
        <v>221</v>
      </c>
    </row>
    <row r="28" spans="12:15" ht="15" thickBot="1" x14ac:dyDescent="0.35">
      <c r="L28" s="248">
        <f>195*POWER(10,-4)</f>
        <v>1.95E-2</v>
      </c>
      <c r="M28" s="249">
        <f>10*LOG10(N28/195)</f>
        <v>20</v>
      </c>
      <c r="N28" s="250">
        <f>L28*POWER(10,6)</f>
        <v>19500</v>
      </c>
    </row>
    <row r="39" spans="16:18" x14ac:dyDescent="0.3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BECF-5C95-4EF9-AADB-94C0ADE9A90E}">
  <sheetPr codeName="Лист29"/>
  <dimension ref="A1:BA250"/>
  <sheetViews>
    <sheetView topLeftCell="B1" zoomScale="70" zoomScaleNormal="70" workbookViewId="0">
      <pane ySplit="1" topLeftCell="A224" activePane="bottomLeft" state="frozen"/>
      <selection pane="bottomLeft" activeCell="J164" sqref="J164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3" ht="43.8" thickBot="1" x14ac:dyDescent="0.35">
      <c r="A1" s="4" t="s">
        <v>10</v>
      </c>
      <c r="B1" s="4" t="s">
        <v>0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10" si="0">A1</f>
        <v>№ сценария</v>
      </c>
      <c r="N1" s="1" t="str">
        <f t="shared" si="0"/>
        <v>Оборудование</v>
      </c>
      <c r="O1" t="str">
        <f t="shared" ref="O1:O10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316</v>
      </c>
      <c r="U1" s="68" t="s">
        <v>315</v>
      </c>
      <c r="V1" s="68" t="s">
        <v>70</v>
      </c>
      <c r="W1" s="68" t="s">
        <v>71</v>
      </c>
      <c r="X1" s="68" t="s">
        <v>72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</row>
    <row r="2" spans="1:53" s="228" customFormat="1" ht="18" customHeight="1" x14ac:dyDescent="0.3">
      <c r="A2" s="219" t="s">
        <v>18</v>
      </c>
      <c r="B2" s="220" t="s">
        <v>415</v>
      </c>
      <c r="C2" s="53" t="s">
        <v>196</v>
      </c>
      <c r="D2" s="221" t="s">
        <v>59</v>
      </c>
      <c r="E2" s="222">
        <v>9.9999999999999995E-7</v>
      </c>
      <c r="F2" s="220">
        <v>1</v>
      </c>
      <c r="G2" s="219">
        <v>0.05</v>
      </c>
      <c r="H2" s="223">
        <f t="shared" ref="H2:H10" si="2">E2*F2*G2*AZ2*BA2</f>
        <v>4.9999999999999998E-8</v>
      </c>
      <c r="I2" s="224">
        <v>0.82</v>
      </c>
      <c r="J2" s="225">
        <f>I2</f>
        <v>0.82</v>
      </c>
      <c r="K2" s="226" t="s">
        <v>175</v>
      </c>
      <c r="L2" s="227">
        <f>150</f>
        <v>150</v>
      </c>
      <c r="M2" s="228" t="str">
        <f t="shared" si="0"/>
        <v>С1</v>
      </c>
      <c r="N2" s="228" t="str">
        <f t="shared" si="0"/>
        <v>Конденсатор серы Т-409 С</v>
      </c>
      <c r="O2" s="228" t="str">
        <f t="shared" si="1"/>
        <v>Полное-пожар</v>
      </c>
      <c r="P2" s="228">
        <v>15.7</v>
      </c>
      <c r="Q2" s="228">
        <v>21.1</v>
      </c>
      <c r="R2" s="228">
        <v>29.3</v>
      </c>
      <c r="S2" s="228">
        <v>53.3</v>
      </c>
      <c r="T2" s="228" t="s">
        <v>83</v>
      </c>
      <c r="U2" s="228" t="s">
        <v>83</v>
      </c>
      <c r="V2" s="228" t="s">
        <v>83</v>
      </c>
      <c r="W2" s="228" t="s">
        <v>83</v>
      </c>
      <c r="X2" s="228" t="s">
        <v>83</v>
      </c>
      <c r="Y2" s="228" t="s">
        <v>83</v>
      </c>
      <c r="Z2" s="228" t="s">
        <v>83</v>
      </c>
      <c r="AA2" s="228" t="s">
        <v>83</v>
      </c>
      <c r="AB2" s="228" t="s">
        <v>83</v>
      </c>
      <c r="AC2" s="228" t="s">
        <v>83</v>
      </c>
      <c r="AD2" s="228" t="s">
        <v>83</v>
      </c>
      <c r="AE2" s="228" t="s">
        <v>83</v>
      </c>
      <c r="AF2" s="228" t="s">
        <v>83</v>
      </c>
      <c r="AG2" s="228" t="s">
        <v>83</v>
      </c>
      <c r="AH2" s="228" t="s">
        <v>83</v>
      </c>
      <c r="AI2" s="228" t="s">
        <v>83</v>
      </c>
      <c r="AJ2" s="229">
        <v>1</v>
      </c>
      <c r="AK2" s="229">
        <v>2</v>
      </c>
      <c r="AL2" s="230">
        <v>0.75</v>
      </c>
      <c r="AM2" s="230">
        <v>2.7E-2</v>
      </c>
      <c r="AN2" s="230">
        <v>3</v>
      </c>
      <c r="AQ2" s="231">
        <f>AM2*I2+AL2</f>
        <v>0.77214000000000005</v>
      </c>
      <c r="AR2" s="231">
        <f>0.1*AQ2</f>
        <v>7.7214000000000005E-2</v>
      </c>
      <c r="AS2" s="232">
        <f>AJ2*3+0.25*AK2</f>
        <v>3.5</v>
      </c>
      <c r="AT2" s="232">
        <f>SUM(AQ2:AS2)/4</f>
        <v>1.0873385</v>
      </c>
      <c r="AU2" s="231">
        <f>10068.2*J2*POWER(10,-6)</f>
        <v>8.2559240000000013E-3</v>
      </c>
      <c r="AV2" s="232">
        <f t="shared" ref="AV2:AV10" si="3">AU2+AT2+AS2+AR2+AQ2</f>
        <v>5.4449484239999997</v>
      </c>
      <c r="AW2" s="233">
        <f>AJ2*H2</f>
        <v>4.9999999999999998E-8</v>
      </c>
      <c r="AX2" s="233">
        <f>H2*AK2</f>
        <v>9.9999999999999995E-8</v>
      </c>
      <c r="AY2" s="233">
        <f>H2*AV2</f>
        <v>2.7224742119999997E-7</v>
      </c>
      <c r="AZ2" s="228">
        <v>1</v>
      </c>
      <c r="BA2" s="228">
        <v>1</v>
      </c>
    </row>
    <row r="3" spans="1:53" s="228" customFormat="1" x14ac:dyDescent="0.3">
      <c r="A3" s="219" t="s">
        <v>19</v>
      </c>
      <c r="B3" s="219" t="str">
        <f>B2</f>
        <v>Конденсатор серы Т-409 С</v>
      </c>
      <c r="C3" s="53" t="s">
        <v>202</v>
      </c>
      <c r="D3" s="221" t="s">
        <v>62</v>
      </c>
      <c r="E3" s="234">
        <f>E2</f>
        <v>9.9999999999999995E-7</v>
      </c>
      <c r="F3" s="235">
        <f>F2</f>
        <v>1</v>
      </c>
      <c r="G3" s="219">
        <v>0.19</v>
      </c>
      <c r="H3" s="223">
        <f t="shared" si="2"/>
        <v>1.8999999999999998E-7</v>
      </c>
      <c r="I3" s="236">
        <f>I2</f>
        <v>0.82</v>
      </c>
      <c r="J3" s="244">
        <v>0.21</v>
      </c>
      <c r="K3" s="237" t="s">
        <v>176</v>
      </c>
      <c r="L3" s="238">
        <v>1</v>
      </c>
      <c r="M3" s="228" t="str">
        <f t="shared" si="0"/>
        <v>С2</v>
      </c>
      <c r="N3" s="228" t="str">
        <f t="shared" si="0"/>
        <v>Конденсатор серы Т-409 С</v>
      </c>
      <c r="O3" s="228" t="str">
        <f t="shared" si="1"/>
        <v>Полное-взрыв</v>
      </c>
      <c r="P3" s="228" t="s">
        <v>83</v>
      </c>
      <c r="Q3" s="228" t="s">
        <v>83</v>
      </c>
      <c r="R3" s="228" t="s">
        <v>83</v>
      </c>
      <c r="S3" s="228" t="s">
        <v>83</v>
      </c>
      <c r="T3" s="228">
        <v>0</v>
      </c>
      <c r="U3" s="228">
        <v>38.1</v>
      </c>
      <c r="V3" s="228">
        <v>91.1</v>
      </c>
      <c r="W3" s="228">
        <v>275.60000000000002</v>
      </c>
      <c r="X3" s="228">
        <v>702.6</v>
      </c>
      <c r="Y3" s="228" t="s">
        <v>83</v>
      </c>
      <c r="Z3" s="228" t="s">
        <v>83</v>
      </c>
      <c r="AA3" s="228" t="s">
        <v>83</v>
      </c>
      <c r="AB3" s="228" t="s">
        <v>83</v>
      </c>
      <c r="AC3" s="228" t="s">
        <v>83</v>
      </c>
      <c r="AD3" s="228" t="s">
        <v>83</v>
      </c>
      <c r="AE3" s="228" t="s">
        <v>83</v>
      </c>
      <c r="AF3" s="228" t="s">
        <v>83</v>
      </c>
      <c r="AG3" s="228" t="s">
        <v>83</v>
      </c>
      <c r="AH3" s="228" t="s">
        <v>83</v>
      </c>
      <c r="AI3" s="228" t="s">
        <v>83</v>
      </c>
      <c r="AJ3" s="229">
        <v>2</v>
      </c>
      <c r="AK3" s="229">
        <v>4</v>
      </c>
      <c r="AL3" s="228">
        <f>AL2</f>
        <v>0.75</v>
      </c>
      <c r="AM3" s="228">
        <f>AM2</f>
        <v>2.7E-2</v>
      </c>
      <c r="AN3" s="228">
        <f>AN2</f>
        <v>3</v>
      </c>
      <c r="AQ3" s="231">
        <f>AM3*I3+AL3</f>
        <v>0.77214000000000005</v>
      </c>
      <c r="AR3" s="231">
        <f t="shared" ref="AR3:AR9" si="4">0.1*AQ3</f>
        <v>7.7214000000000005E-2</v>
      </c>
      <c r="AS3" s="232">
        <f t="shared" ref="AS3:AS9" si="5">AJ3*3+0.25*AK3</f>
        <v>7</v>
      </c>
      <c r="AT3" s="232">
        <f t="shared" ref="AT3:AT9" si="6">SUM(AQ3:AS3)/4</f>
        <v>1.9623385</v>
      </c>
      <c r="AU3" s="231">
        <f>10068.2*J3*POWER(10,-6)*10</f>
        <v>2.1143220000000001E-2</v>
      </c>
      <c r="AV3" s="232">
        <f t="shared" si="3"/>
        <v>9.8328357200000003</v>
      </c>
      <c r="AW3" s="233">
        <f t="shared" ref="AW3:AW9" si="7">AJ3*H3</f>
        <v>3.7999999999999996E-7</v>
      </c>
      <c r="AX3" s="233">
        <f t="shared" ref="AX3:AX9" si="8">H3*AK3</f>
        <v>7.5999999999999992E-7</v>
      </c>
      <c r="AY3" s="233">
        <f t="shared" ref="AY3:AY10" si="9">H3*AV3</f>
        <v>1.8682387867999998E-6</v>
      </c>
      <c r="AZ3" s="228">
        <v>1</v>
      </c>
      <c r="BA3" s="228">
        <v>1</v>
      </c>
    </row>
    <row r="4" spans="1:53" s="228" customFormat="1" x14ac:dyDescent="0.3">
      <c r="A4" s="219" t="s">
        <v>20</v>
      </c>
      <c r="B4" s="219" t="str">
        <f>B2</f>
        <v>Конденсатор серы Т-409 С</v>
      </c>
      <c r="C4" s="53" t="s">
        <v>243</v>
      </c>
      <c r="D4" s="221" t="s">
        <v>171</v>
      </c>
      <c r="E4" s="234">
        <f>E2</f>
        <v>9.9999999999999995E-7</v>
      </c>
      <c r="F4" s="235">
        <f>F2</f>
        <v>1</v>
      </c>
      <c r="G4" s="219">
        <v>0.76</v>
      </c>
      <c r="H4" s="223">
        <f t="shared" si="2"/>
        <v>7.5999999999999992E-7</v>
      </c>
      <c r="I4" s="236">
        <f>I2</f>
        <v>0.82</v>
      </c>
      <c r="J4" s="225">
        <f>J3</f>
        <v>0.21</v>
      </c>
      <c r="K4" s="237" t="s">
        <v>177</v>
      </c>
      <c r="L4" s="238">
        <v>4</v>
      </c>
      <c r="M4" s="228" t="str">
        <f t="shared" si="0"/>
        <v>С3</v>
      </c>
      <c r="N4" s="228" t="str">
        <f t="shared" si="0"/>
        <v>Конденсатор серы Т-409 С</v>
      </c>
      <c r="O4" s="228" t="str">
        <f t="shared" si="1"/>
        <v>Полное-токси</v>
      </c>
      <c r="P4" s="228" t="s">
        <v>83</v>
      </c>
      <c r="Q4" s="228" t="s">
        <v>83</v>
      </c>
      <c r="R4" s="228" t="s">
        <v>83</v>
      </c>
      <c r="S4" s="228" t="s">
        <v>83</v>
      </c>
      <c r="T4" s="228" t="s">
        <v>83</v>
      </c>
      <c r="U4" s="228" t="s">
        <v>83</v>
      </c>
      <c r="V4" s="228" t="s">
        <v>83</v>
      </c>
      <c r="W4" s="228" t="s">
        <v>83</v>
      </c>
      <c r="X4" s="228" t="s">
        <v>83</v>
      </c>
      <c r="Y4" s="228" t="s">
        <v>83</v>
      </c>
      <c r="Z4" s="228" t="s">
        <v>83</v>
      </c>
      <c r="AA4" s="228" t="s">
        <v>83</v>
      </c>
      <c r="AB4" s="228" t="s">
        <v>83</v>
      </c>
      <c r="AC4" s="228">
        <v>26.2</v>
      </c>
      <c r="AD4" s="228">
        <v>76.599999999999994</v>
      </c>
      <c r="AE4" s="228" t="s">
        <v>83</v>
      </c>
      <c r="AF4" s="228" t="s">
        <v>83</v>
      </c>
      <c r="AG4" s="228" t="s">
        <v>83</v>
      </c>
      <c r="AH4" s="228" t="s">
        <v>83</v>
      </c>
      <c r="AI4" s="228" t="s">
        <v>83</v>
      </c>
      <c r="AJ4" s="228">
        <v>0</v>
      </c>
      <c r="AK4" s="228">
        <v>0</v>
      </c>
      <c r="AL4" s="228">
        <f>AL2</f>
        <v>0.75</v>
      </c>
      <c r="AM4" s="228">
        <f>AM2</f>
        <v>2.7E-2</v>
      </c>
      <c r="AN4" s="228">
        <f>AN2</f>
        <v>3</v>
      </c>
      <c r="AQ4" s="231">
        <f>AM4*I4*0.1+AL4</f>
        <v>0.75221400000000005</v>
      </c>
      <c r="AR4" s="231">
        <f t="shared" si="4"/>
        <v>7.5221400000000008E-2</v>
      </c>
      <c r="AS4" s="232">
        <f t="shared" si="5"/>
        <v>0</v>
      </c>
      <c r="AT4" s="232">
        <f t="shared" si="6"/>
        <v>0.20685885000000001</v>
      </c>
      <c r="AU4" s="231">
        <f>1333*J2*POWER(10,-6)</f>
        <v>1.0930599999999999E-3</v>
      </c>
      <c r="AV4" s="232">
        <f t="shared" si="3"/>
        <v>1.0353873099999999</v>
      </c>
      <c r="AW4" s="233">
        <f t="shared" si="7"/>
        <v>0</v>
      </c>
      <c r="AX4" s="233">
        <f t="shared" si="8"/>
        <v>0</v>
      </c>
      <c r="AY4" s="233">
        <f t="shared" si="9"/>
        <v>7.8689435559999991E-7</v>
      </c>
      <c r="AZ4" s="228">
        <v>1</v>
      </c>
      <c r="BA4" s="228">
        <v>1</v>
      </c>
    </row>
    <row r="5" spans="1:53" s="228" customFormat="1" x14ac:dyDescent="0.3">
      <c r="A5" s="219" t="s">
        <v>21</v>
      </c>
      <c r="B5" s="219" t="str">
        <f>B2</f>
        <v>Конденсатор серы Т-409 С</v>
      </c>
      <c r="C5" s="53" t="s">
        <v>213</v>
      </c>
      <c r="D5" s="221" t="s">
        <v>214</v>
      </c>
      <c r="E5" s="222">
        <v>1.0000000000000001E-5</v>
      </c>
      <c r="F5" s="235">
        <f>F2</f>
        <v>1</v>
      </c>
      <c r="G5" s="219">
        <v>4.0000000000000008E-2</v>
      </c>
      <c r="H5" s="223">
        <f t="shared" si="2"/>
        <v>4.0000000000000009E-7</v>
      </c>
      <c r="I5" s="236">
        <f>0.15*I2</f>
        <v>0.12299999999999998</v>
      </c>
      <c r="J5" s="225">
        <f>I5</f>
        <v>0.12299999999999998</v>
      </c>
      <c r="K5" s="237" t="s">
        <v>179</v>
      </c>
      <c r="L5" s="238">
        <v>45390</v>
      </c>
      <c r="M5" s="228" t="str">
        <f t="shared" si="0"/>
        <v>С4</v>
      </c>
      <c r="N5" s="228" t="str">
        <f t="shared" si="0"/>
        <v>Конденсатор серы Т-409 С</v>
      </c>
      <c r="O5" s="228" t="str">
        <f t="shared" si="1"/>
        <v>Частичное факел</v>
      </c>
      <c r="P5" s="228" t="s">
        <v>83</v>
      </c>
      <c r="Q5" s="228" t="s">
        <v>83</v>
      </c>
      <c r="R5" s="228" t="s">
        <v>83</v>
      </c>
      <c r="S5" s="228" t="s">
        <v>83</v>
      </c>
      <c r="T5" s="228" t="s">
        <v>83</v>
      </c>
      <c r="U5" s="228" t="s">
        <v>83</v>
      </c>
      <c r="V5" s="228" t="s">
        <v>83</v>
      </c>
      <c r="W5" s="228" t="s">
        <v>83</v>
      </c>
      <c r="X5" s="228" t="s">
        <v>83</v>
      </c>
      <c r="Y5" s="228">
        <v>26</v>
      </c>
      <c r="Z5" s="228">
        <v>4</v>
      </c>
      <c r="AA5" s="228" t="s">
        <v>83</v>
      </c>
      <c r="AB5" s="228" t="s">
        <v>83</v>
      </c>
      <c r="AC5" s="228" t="s">
        <v>83</v>
      </c>
      <c r="AD5" s="228" t="s">
        <v>83</v>
      </c>
      <c r="AE5" s="228" t="s">
        <v>83</v>
      </c>
      <c r="AF5" s="228" t="s">
        <v>83</v>
      </c>
      <c r="AG5" s="228" t="s">
        <v>83</v>
      </c>
      <c r="AH5" s="228" t="s">
        <v>83</v>
      </c>
      <c r="AI5" s="228" t="s">
        <v>83</v>
      </c>
      <c r="AJ5" s="228">
        <v>0</v>
      </c>
      <c r="AK5" s="228">
        <v>1</v>
      </c>
      <c r="AL5" s="228">
        <f>0.1*$AL$2</f>
        <v>7.5000000000000011E-2</v>
      </c>
      <c r="AM5" s="228">
        <f>AM3</f>
        <v>2.7E-2</v>
      </c>
      <c r="AN5" s="228">
        <f>AN2</f>
        <v>3</v>
      </c>
      <c r="AQ5" s="231">
        <f>AM5*I5*0.1+AL5</f>
        <v>7.5332100000000013E-2</v>
      </c>
      <c r="AR5" s="231">
        <f t="shared" si="4"/>
        <v>7.533210000000002E-3</v>
      </c>
      <c r="AS5" s="232">
        <f t="shared" si="5"/>
        <v>0.25</v>
      </c>
      <c r="AT5" s="232">
        <f t="shared" si="6"/>
        <v>8.3216327500000006E-2</v>
      </c>
      <c r="AU5" s="231">
        <f>10068.2*J5*POWER(10,-6)</f>
        <v>1.2383886E-3</v>
      </c>
      <c r="AV5" s="232">
        <f t="shared" si="3"/>
        <v>0.41732002610000002</v>
      </c>
      <c r="AW5" s="233">
        <f t="shared" si="7"/>
        <v>0</v>
      </c>
      <c r="AX5" s="233">
        <f t="shared" si="8"/>
        <v>4.0000000000000009E-7</v>
      </c>
      <c r="AY5" s="233">
        <f t="shared" si="9"/>
        <v>1.6692801044000003E-7</v>
      </c>
      <c r="AZ5" s="228">
        <v>1</v>
      </c>
      <c r="BA5" s="228">
        <v>1</v>
      </c>
    </row>
    <row r="6" spans="1:53" s="228" customFormat="1" x14ac:dyDescent="0.3">
      <c r="A6" s="219" t="s">
        <v>22</v>
      </c>
      <c r="B6" s="219" t="str">
        <f>B2</f>
        <v>Конденсатор серы Т-409 С</v>
      </c>
      <c r="C6" s="53" t="s">
        <v>244</v>
      </c>
      <c r="D6" s="221" t="s">
        <v>172</v>
      </c>
      <c r="E6" s="234">
        <f>E5</f>
        <v>1.0000000000000001E-5</v>
      </c>
      <c r="F6" s="235">
        <f>F2</f>
        <v>1</v>
      </c>
      <c r="G6" s="219">
        <v>0.16000000000000003</v>
      </c>
      <c r="H6" s="223">
        <f t="shared" si="2"/>
        <v>1.6000000000000004E-6</v>
      </c>
      <c r="I6" s="236">
        <f>0.15*I2</f>
        <v>0.12299999999999998</v>
      </c>
      <c r="J6" s="225">
        <f>J3*0.15</f>
        <v>3.15E-2</v>
      </c>
      <c r="K6" s="237" t="s">
        <v>180</v>
      </c>
      <c r="L6" s="238">
        <v>3</v>
      </c>
      <c r="M6" s="228" t="str">
        <f t="shared" si="0"/>
        <v>С5</v>
      </c>
      <c r="N6" s="228" t="str">
        <f t="shared" si="0"/>
        <v>Конденсатор серы Т-409 С</v>
      </c>
      <c r="O6" s="228" t="str">
        <f t="shared" si="1"/>
        <v>Частичное-токси</v>
      </c>
      <c r="P6" s="228" t="s">
        <v>83</v>
      </c>
      <c r="Q6" s="228" t="s">
        <v>83</v>
      </c>
      <c r="R6" s="228" t="s">
        <v>83</v>
      </c>
      <c r="S6" s="228" t="s">
        <v>83</v>
      </c>
      <c r="T6" s="228" t="s">
        <v>83</v>
      </c>
      <c r="U6" s="228" t="s">
        <v>83</v>
      </c>
      <c r="V6" s="228" t="s">
        <v>83</v>
      </c>
      <c r="W6" s="228" t="s">
        <v>83</v>
      </c>
      <c r="X6" s="228" t="s">
        <v>83</v>
      </c>
      <c r="Y6" s="228" t="s">
        <v>83</v>
      </c>
      <c r="Z6" s="228" t="s">
        <v>83</v>
      </c>
      <c r="AA6" s="228" t="s">
        <v>83</v>
      </c>
      <c r="AB6" s="228" t="s">
        <v>83</v>
      </c>
      <c r="AC6" s="228">
        <v>3.9</v>
      </c>
      <c r="AD6" s="228">
        <v>11.5</v>
      </c>
      <c r="AE6" s="228" t="s">
        <v>83</v>
      </c>
      <c r="AF6" s="228" t="s">
        <v>83</v>
      </c>
      <c r="AG6" s="228" t="s">
        <v>83</v>
      </c>
      <c r="AH6" s="228" t="s">
        <v>83</v>
      </c>
      <c r="AI6" s="228" t="s">
        <v>83</v>
      </c>
      <c r="AJ6" s="228">
        <v>0</v>
      </c>
      <c r="AK6" s="228">
        <v>1</v>
      </c>
      <c r="AL6" s="228">
        <f t="shared" ref="AL6:AL9" si="10">0.1*$AL$2</f>
        <v>7.5000000000000011E-2</v>
      </c>
      <c r="AM6" s="228">
        <f>AM2</f>
        <v>2.7E-2</v>
      </c>
      <c r="AN6" s="228">
        <f>ROUNDUP(AN2/3,0)</f>
        <v>1</v>
      </c>
      <c r="AQ6" s="231">
        <f>AM6*I6+AL6</f>
        <v>7.8321000000000016E-2</v>
      </c>
      <c r="AR6" s="231">
        <f t="shared" si="4"/>
        <v>7.8321000000000016E-3</v>
      </c>
      <c r="AS6" s="232">
        <f t="shared" si="5"/>
        <v>0.25</v>
      </c>
      <c r="AT6" s="232">
        <f t="shared" si="6"/>
        <v>8.4038274999999996E-2</v>
      </c>
      <c r="AU6" s="231">
        <f>1333*J3*POWER(10,-6)*10</f>
        <v>2.7993000000000002E-3</v>
      </c>
      <c r="AV6" s="232">
        <f t="shared" si="3"/>
        <v>0.42299067500000004</v>
      </c>
      <c r="AW6" s="233">
        <f t="shared" si="7"/>
        <v>0</v>
      </c>
      <c r="AX6" s="233">
        <f t="shared" si="8"/>
        <v>1.6000000000000004E-6</v>
      </c>
      <c r="AY6" s="233">
        <f t="shared" si="9"/>
        <v>6.7678508000000022E-7</v>
      </c>
      <c r="AZ6" s="228">
        <v>1</v>
      </c>
      <c r="BA6" s="228">
        <v>1</v>
      </c>
    </row>
    <row r="7" spans="1:53" s="228" customFormat="1" x14ac:dyDescent="0.3">
      <c r="A7" s="219" t="s">
        <v>23</v>
      </c>
      <c r="B7" s="219" t="str">
        <f>B2</f>
        <v>Конденсатор серы Т-409 С</v>
      </c>
      <c r="C7" s="53" t="s">
        <v>215</v>
      </c>
      <c r="D7" s="221" t="s">
        <v>214</v>
      </c>
      <c r="E7" s="234">
        <f>E6</f>
        <v>1.0000000000000001E-5</v>
      </c>
      <c r="F7" s="235">
        <v>1</v>
      </c>
      <c r="G7" s="219">
        <v>4.0000000000000008E-2</v>
      </c>
      <c r="H7" s="223">
        <f t="shared" si="2"/>
        <v>4.0000000000000009E-7</v>
      </c>
      <c r="I7" s="236">
        <f>J3*0.6</f>
        <v>0.126</v>
      </c>
      <c r="J7" s="225">
        <f>I7</f>
        <v>0.126</v>
      </c>
      <c r="K7" s="240" t="s">
        <v>191</v>
      </c>
      <c r="L7" s="241">
        <v>13</v>
      </c>
      <c r="M7" s="228" t="str">
        <f t="shared" si="0"/>
        <v>С6</v>
      </c>
      <c r="N7" s="228" t="str">
        <f t="shared" si="0"/>
        <v>Конденсатор серы Т-409 С</v>
      </c>
      <c r="O7" s="228" t="str">
        <f t="shared" si="1"/>
        <v>Частичное факел</v>
      </c>
      <c r="P7" s="228" t="s">
        <v>83</v>
      </c>
      <c r="Q7" s="228" t="s">
        <v>83</v>
      </c>
      <c r="R7" s="228" t="s">
        <v>83</v>
      </c>
      <c r="S7" s="228" t="s">
        <v>83</v>
      </c>
      <c r="T7" s="228" t="s">
        <v>83</v>
      </c>
      <c r="U7" s="228" t="s">
        <v>83</v>
      </c>
      <c r="V7" s="228" t="s">
        <v>83</v>
      </c>
      <c r="W7" s="228" t="s">
        <v>83</v>
      </c>
      <c r="X7" s="228" t="s">
        <v>83</v>
      </c>
      <c r="Y7" s="228">
        <v>8</v>
      </c>
      <c r="Z7" s="228">
        <v>2</v>
      </c>
      <c r="AA7" s="228" t="s">
        <v>83</v>
      </c>
      <c r="AB7" s="228" t="s">
        <v>83</v>
      </c>
      <c r="AC7" s="228" t="s">
        <v>83</v>
      </c>
      <c r="AD7" s="228" t="s">
        <v>83</v>
      </c>
      <c r="AE7" s="228" t="s">
        <v>83</v>
      </c>
      <c r="AF7" s="228" t="s">
        <v>83</v>
      </c>
      <c r="AG7" s="228" t="s">
        <v>83</v>
      </c>
      <c r="AH7" s="228" t="s">
        <v>83</v>
      </c>
      <c r="AI7" s="228" t="s">
        <v>83</v>
      </c>
      <c r="AJ7" s="228">
        <v>0</v>
      </c>
      <c r="AK7" s="228">
        <v>1</v>
      </c>
      <c r="AL7" s="228">
        <f t="shared" si="10"/>
        <v>7.5000000000000011E-2</v>
      </c>
      <c r="AM7" s="228">
        <f>AM2</f>
        <v>2.7E-2</v>
      </c>
      <c r="AN7" s="228">
        <f>AN6</f>
        <v>1</v>
      </c>
      <c r="AQ7" s="231">
        <f>AM7*I7+AL7</f>
        <v>7.8402000000000013E-2</v>
      </c>
      <c r="AR7" s="231">
        <f t="shared" si="4"/>
        <v>7.840200000000002E-3</v>
      </c>
      <c r="AS7" s="232">
        <f t="shared" si="5"/>
        <v>0.25</v>
      </c>
      <c r="AT7" s="232">
        <f t="shared" si="6"/>
        <v>8.4060550000000012E-2</v>
      </c>
      <c r="AU7" s="231">
        <f>10068.2*J7*POWER(10,-6)</f>
        <v>1.2685932E-3</v>
      </c>
      <c r="AV7" s="232">
        <f t="shared" si="3"/>
        <v>0.42157134320000006</v>
      </c>
      <c r="AW7" s="233">
        <f t="shared" si="7"/>
        <v>0</v>
      </c>
      <c r="AX7" s="233">
        <f t="shared" si="8"/>
        <v>4.0000000000000009E-7</v>
      </c>
      <c r="AY7" s="233">
        <f t="shared" si="9"/>
        <v>1.6862853728000006E-7</v>
      </c>
      <c r="AZ7" s="228">
        <v>1</v>
      </c>
      <c r="BA7" s="228">
        <v>1</v>
      </c>
    </row>
    <row r="8" spans="1:53" s="228" customFormat="1" x14ac:dyDescent="0.3">
      <c r="A8" s="219" t="s">
        <v>210</v>
      </c>
      <c r="B8" s="219" t="str">
        <f>B2</f>
        <v>Конденсатор серы Т-409 С</v>
      </c>
      <c r="C8" s="53" t="s">
        <v>216</v>
      </c>
      <c r="D8" s="221" t="s">
        <v>165</v>
      </c>
      <c r="E8" s="234">
        <f>E6</f>
        <v>1.0000000000000001E-5</v>
      </c>
      <c r="F8" s="235">
        <f>F2</f>
        <v>1</v>
      </c>
      <c r="G8" s="219">
        <v>0.15200000000000002</v>
      </c>
      <c r="H8" s="223">
        <f t="shared" si="2"/>
        <v>1.5200000000000003E-6</v>
      </c>
      <c r="I8" s="236">
        <f>I7</f>
        <v>0.126</v>
      </c>
      <c r="J8" s="225">
        <f>I8</f>
        <v>0.126</v>
      </c>
      <c r="K8" s="237"/>
      <c r="L8" s="238"/>
      <c r="M8" s="228" t="str">
        <f t="shared" si="0"/>
        <v>С7</v>
      </c>
      <c r="N8" s="228" t="str">
        <f t="shared" si="0"/>
        <v>Конденсатор серы Т-409 С</v>
      </c>
      <c r="O8" s="228" t="str">
        <f t="shared" si="1"/>
        <v>Частичное-пожар-вспышка</v>
      </c>
      <c r="P8" s="228" t="s">
        <v>83</v>
      </c>
      <c r="Q8" s="228" t="s">
        <v>83</v>
      </c>
      <c r="R8" s="228" t="s">
        <v>83</v>
      </c>
      <c r="S8" s="228" t="s">
        <v>83</v>
      </c>
      <c r="T8" s="228" t="s">
        <v>83</v>
      </c>
      <c r="U8" s="228" t="s">
        <v>83</v>
      </c>
      <c r="V8" s="228" t="s">
        <v>83</v>
      </c>
      <c r="W8" s="228" t="s">
        <v>83</v>
      </c>
      <c r="X8" s="228" t="s">
        <v>83</v>
      </c>
      <c r="Y8" s="228" t="s">
        <v>83</v>
      </c>
      <c r="Z8" s="228" t="s">
        <v>83</v>
      </c>
      <c r="AA8" s="228">
        <v>16.920000000000002</v>
      </c>
      <c r="AB8" s="228">
        <v>20.3</v>
      </c>
      <c r="AC8" s="228" t="s">
        <v>83</v>
      </c>
      <c r="AD8" s="228" t="s">
        <v>83</v>
      </c>
      <c r="AE8" s="228" t="s">
        <v>83</v>
      </c>
      <c r="AF8" s="228" t="s">
        <v>83</v>
      </c>
      <c r="AG8" s="228" t="s">
        <v>83</v>
      </c>
      <c r="AH8" s="228" t="s">
        <v>83</v>
      </c>
      <c r="AI8" s="228" t="s">
        <v>83</v>
      </c>
      <c r="AJ8" s="228">
        <v>0</v>
      </c>
      <c r="AK8" s="228">
        <v>1</v>
      </c>
      <c r="AL8" s="228">
        <f t="shared" si="10"/>
        <v>7.5000000000000011E-2</v>
      </c>
      <c r="AM8" s="228">
        <f>AM2</f>
        <v>2.7E-2</v>
      </c>
      <c r="AN8" s="228">
        <f>ROUNDUP(AN2/3,0)</f>
        <v>1</v>
      </c>
      <c r="AQ8" s="231">
        <f>AM8*I8+AL8</f>
        <v>7.8402000000000013E-2</v>
      </c>
      <c r="AR8" s="231">
        <f t="shared" si="4"/>
        <v>7.840200000000002E-3</v>
      </c>
      <c r="AS8" s="232">
        <f t="shared" si="5"/>
        <v>0.25</v>
      </c>
      <c r="AT8" s="232">
        <f t="shared" si="6"/>
        <v>8.4060550000000012E-2</v>
      </c>
      <c r="AU8" s="231">
        <f>10068.2*J8*POWER(10,-6)</f>
        <v>1.2685932E-3</v>
      </c>
      <c r="AV8" s="232">
        <f t="shared" si="3"/>
        <v>0.42157134320000006</v>
      </c>
      <c r="AW8" s="233">
        <f t="shared" si="7"/>
        <v>0</v>
      </c>
      <c r="AX8" s="233">
        <f t="shared" si="8"/>
        <v>1.5200000000000003E-6</v>
      </c>
      <c r="AY8" s="233">
        <f t="shared" si="9"/>
        <v>6.4078844166400021E-7</v>
      </c>
      <c r="AZ8" s="228">
        <v>1</v>
      </c>
      <c r="BA8" s="228">
        <v>1</v>
      </c>
    </row>
    <row r="9" spans="1:53" s="228" customFormat="1" ht="15" thickBot="1" x14ac:dyDescent="0.35">
      <c r="A9" s="219" t="s">
        <v>211</v>
      </c>
      <c r="B9" s="219" t="str">
        <f>B2</f>
        <v>Конденсатор серы Т-409 С</v>
      </c>
      <c r="C9" s="53" t="s">
        <v>218</v>
      </c>
      <c r="D9" s="221" t="s">
        <v>172</v>
      </c>
      <c r="E9" s="234">
        <f>E6</f>
        <v>1.0000000000000001E-5</v>
      </c>
      <c r="F9" s="235">
        <f>F2</f>
        <v>1</v>
      </c>
      <c r="G9" s="219">
        <v>0.6080000000000001</v>
      </c>
      <c r="H9" s="223">
        <f t="shared" si="2"/>
        <v>6.0800000000000011E-6</v>
      </c>
      <c r="I9" s="236">
        <f>I7</f>
        <v>0.126</v>
      </c>
      <c r="J9" s="225">
        <f>J7</f>
        <v>0.126</v>
      </c>
      <c r="K9" s="242"/>
      <c r="L9" s="243"/>
      <c r="M9" s="228" t="str">
        <f t="shared" si="0"/>
        <v>С8</v>
      </c>
      <c r="N9" s="228" t="str">
        <f t="shared" si="0"/>
        <v>Конденсатор серы Т-409 С</v>
      </c>
      <c r="O9" s="228" t="str">
        <f t="shared" si="1"/>
        <v>Частичное-токси</v>
      </c>
      <c r="P9" s="228" t="s">
        <v>83</v>
      </c>
      <c r="Q9" s="228" t="s">
        <v>83</v>
      </c>
      <c r="R9" s="228" t="s">
        <v>83</v>
      </c>
      <c r="S9" s="228" t="s">
        <v>83</v>
      </c>
      <c r="T9" s="228" t="s">
        <v>83</v>
      </c>
      <c r="U9" s="228" t="s">
        <v>83</v>
      </c>
      <c r="V9" s="228" t="s">
        <v>83</v>
      </c>
      <c r="W9" s="228" t="s">
        <v>83</v>
      </c>
      <c r="X9" s="228" t="s">
        <v>83</v>
      </c>
      <c r="Y9" s="228" t="s">
        <v>83</v>
      </c>
      <c r="Z9" s="228" t="s">
        <v>83</v>
      </c>
      <c r="AA9" s="228" t="s">
        <v>83</v>
      </c>
      <c r="AB9" s="228" t="s">
        <v>83</v>
      </c>
      <c r="AC9" s="228">
        <v>15.8</v>
      </c>
      <c r="AD9" s="228">
        <v>46</v>
      </c>
      <c r="AE9" s="228" t="s">
        <v>83</v>
      </c>
      <c r="AF9" s="228" t="s">
        <v>83</v>
      </c>
      <c r="AG9" s="228" t="s">
        <v>83</v>
      </c>
      <c r="AH9" s="228" t="s">
        <v>83</v>
      </c>
      <c r="AI9" s="228" t="s">
        <v>83</v>
      </c>
      <c r="AJ9" s="228">
        <v>0</v>
      </c>
      <c r="AK9" s="228">
        <v>0</v>
      </c>
      <c r="AL9" s="228">
        <f t="shared" si="10"/>
        <v>7.5000000000000011E-2</v>
      </c>
      <c r="AM9" s="228">
        <f>AM2</f>
        <v>2.7E-2</v>
      </c>
      <c r="AN9" s="228">
        <f>ROUNDUP(AN2/3,0)</f>
        <v>1</v>
      </c>
      <c r="AQ9" s="231">
        <f>AM9*I9*0.1+AL9</f>
        <v>7.534020000000001E-2</v>
      </c>
      <c r="AR9" s="231">
        <f t="shared" si="4"/>
        <v>7.5340200000000015E-3</v>
      </c>
      <c r="AS9" s="232">
        <f t="shared" si="5"/>
        <v>0</v>
      </c>
      <c r="AT9" s="232">
        <f t="shared" si="6"/>
        <v>2.0718555000000003E-2</v>
      </c>
      <c r="AU9" s="231">
        <f>1333*J7*POWER(10,-6)</f>
        <v>1.6795799999999998E-4</v>
      </c>
      <c r="AV9" s="232">
        <f t="shared" si="3"/>
        <v>0.10376073300000002</v>
      </c>
      <c r="AW9" s="233">
        <f t="shared" si="7"/>
        <v>0</v>
      </c>
      <c r="AX9" s="233">
        <f t="shared" si="8"/>
        <v>0</v>
      </c>
      <c r="AY9" s="233">
        <f t="shared" si="9"/>
        <v>6.3086525664000023E-7</v>
      </c>
      <c r="AZ9" s="228">
        <v>1</v>
      </c>
      <c r="BA9" s="228">
        <v>1</v>
      </c>
    </row>
    <row r="10" spans="1:53" s="228" customFormat="1" x14ac:dyDescent="0.3">
      <c r="A10" s="282" t="s">
        <v>240</v>
      </c>
      <c r="B10" s="282" t="str">
        <f>B2</f>
        <v>Конденсатор серы Т-409 С</v>
      </c>
      <c r="C10" s="282" t="s">
        <v>404</v>
      </c>
      <c r="D10" s="282" t="s">
        <v>405</v>
      </c>
      <c r="E10" s="283">
        <v>2.5000000000000001E-5</v>
      </c>
      <c r="F10" s="282">
        <v>1</v>
      </c>
      <c r="G10" s="282">
        <v>1</v>
      </c>
      <c r="H10" s="223">
        <f t="shared" si="2"/>
        <v>2.5000000000000001E-5</v>
      </c>
      <c r="I10" s="285">
        <f>I2</f>
        <v>0.82</v>
      </c>
      <c r="J10" s="285">
        <f>J2*0.3</f>
        <v>0.24599999999999997</v>
      </c>
      <c r="K10" s="282"/>
      <c r="L10" s="282"/>
      <c r="M10" s="286" t="str">
        <f t="shared" si="0"/>
        <v>С9</v>
      </c>
      <c r="N10" s="228" t="str">
        <f t="shared" si="0"/>
        <v>Конденсатор серы Т-409 С</v>
      </c>
      <c r="O10" s="228" t="str">
        <f t="shared" si="1"/>
        <v>Частичное-шар+пожар</v>
      </c>
      <c r="P10" s="286">
        <v>15.7</v>
      </c>
      <c r="Q10" s="286">
        <v>21.1</v>
      </c>
      <c r="R10" s="286">
        <v>29.3</v>
      </c>
      <c r="S10" s="286">
        <v>53.3</v>
      </c>
      <c r="T10" s="286" t="s">
        <v>83</v>
      </c>
      <c r="U10" s="286" t="s">
        <v>83</v>
      </c>
      <c r="V10" s="286" t="s">
        <v>83</v>
      </c>
      <c r="W10" s="286" t="s">
        <v>83</v>
      </c>
      <c r="X10" s="286" t="s">
        <v>83</v>
      </c>
      <c r="Y10" s="286" t="s">
        <v>83</v>
      </c>
      <c r="Z10" s="286" t="s">
        <v>83</v>
      </c>
      <c r="AA10" s="286" t="s">
        <v>83</v>
      </c>
      <c r="AB10" s="286" t="s">
        <v>83</v>
      </c>
      <c r="AC10" s="286" t="s">
        <v>83</v>
      </c>
      <c r="AD10" s="286" t="s">
        <v>83</v>
      </c>
      <c r="AE10" s="286">
        <v>1</v>
      </c>
      <c r="AF10" s="286">
        <v>14.5</v>
      </c>
      <c r="AG10" s="286">
        <v>24</v>
      </c>
      <c r="AH10" s="286">
        <v>37</v>
      </c>
      <c r="AI10" s="286" t="s">
        <v>83</v>
      </c>
      <c r="AJ10" s="286">
        <v>1</v>
      </c>
      <c r="AK10" s="286">
        <v>2</v>
      </c>
      <c r="AL10" s="286">
        <f>AL2</f>
        <v>0.75</v>
      </c>
      <c r="AM10" s="286">
        <f>AM2</f>
        <v>2.7E-2</v>
      </c>
      <c r="AN10" s="286">
        <v>5</v>
      </c>
      <c r="AO10" s="286"/>
      <c r="AP10" s="286"/>
      <c r="AQ10" s="287">
        <f>AM10*I10+AL10</f>
        <v>0.77214000000000005</v>
      </c>
      <c r="AR10" s="287">
        <f>0.1*AQ10</f>
        <v>7.7214000000000005E-2</v>
      </c>
      <c r="AS10" s="288">
        <f>AJ10*3+0.25*AK10</f>
        <v>3.5</v>
      </c>
      <c r="AT10" s="288">
        <f>SUM(AQ10:AS10)/4</f>
        <v>1.0873385</v>
      </c>
      <c r="AU10" s="287">
        <f>10068.2*J10*POWER(10,-6)</f>
        <v>2.4767772E-3</v>
      </c>
      <c r="AV10" s="288">
        <f t="shared" si="3"/>
        <v>5.4391692771999995</v>
      </c>
      <c r="AW10" s="289">
        <f>AJ10*H10</f>
        <v>2.5000000000000001E-5</v>
      </c>
      <c r="AX10" s="289">
        <f>H10*AK10</f>
        <v>5.0000000000000002E-5</v>
      </c>
      <c r="AY10" s="289">
        <f t="shared" si="9"/>
        <v>1.3597923192999999E-4</v>
      </c>
      <c r="AZ10" s="228">
        <v>1</v>
      </c>
      <c r="BA10" s="228">
        <v>1</v>
      </c>
    </row>
    <row r="11" spans="1:53" ht="15" thickBot="1" x14ac:dyDescent="0.35">
      <c r="P11" t="s">
        <v>83</v>
      </c>
      <c r="Q11" t="s">
        <v>83</v>
      </c>
      <c r="R11" t="s">
        <v>83</v>
      </c>
      <c r="S11" t="s">
        <v>83</v>
      </c>
      <c r="T11" t="s">
        <v>83</v>
      </c>
      <c r="U11" t="s">
        <v>83</v>
      </c>
      <c r="V11" t="s">
        <v>83</v>
      </c>
      <c r="W11" t="s">
        <v>83</v>
      </c>
      <c r="X11" t="s">
        <v>83</v>
      </c>
      <c r="Y11" t="s">
        <v>83</v>
      </c>
      <c r="Z11" t="s">
        <v>83</v>
      </c>
      <c r="AA11" t="s">
        <v>83</v>
      </c>
      <c r="AB11" t="s">
        <v>83</v>
      </c>
      <c r="AC11" t="s">
        <v>83</v>
      </c>
      <c r="AD11" t="s">
        <v>83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Z11" s="228">
        <v>1</v>
      </c>
      <c r="BA11" s="228">
        <v>1</v>
      </c>
    </row>
    <row r="12" spans="1:53" s="228" customFormat="1" ht="18" customHeight="1" x14ac:dyDescent="0.3">
      <c r="A12" s="219" t="s">
        <v>18</v>
      </c>
      <c r="B12" s="220" t="s">
        <v>416</v>
      </c>
      <c r="C12" s="53" t="s">
        <v>196</v>
      </c>
      <c r="D12" s="221" t="s">
        <v>59</v>
      </c>
      <c r="E12" s="222">
        <v>9.9999999999999995E-7</v>
      </c>
      <c r="F12" s="220">
        <v>1</v>
      </c>
      <c r="G12" s="219">
        <v>0.05</v>
      </c>
      <c r="H12" s="223">
        <f t="shared" ref="H12:H20" si="11">E12*F12*G12*AZ12*BA12</f>
        <v>4.9999999999999998E-8</v>
      </c>
      <c r="I12" s="224">
        <v>19.600000000000001</v>
      </c>
      <c r="J12" s="225">
        <f>I12</f>
        <v>19.600000000000001</v>
      </c>
      <c r="K12" s="226" t="s">
        <v>175</v>
      </c>
      <c r="L12" s="227">
        <v>369</v>
      </c>
      <c r="M12" s="228" t="str">
        <f t="shared" ref="M12:N20" si="12">A12</f>
        <v>С1</v>
      </c>
      <c r="N12" s="228" t="str">
        <f t="shared" si="12"/>
        <v>Конденсатор серы Т-409 А</v>
      </c>
      <c r="O12" s="228" t="str">
        <f t="shared" ref="O12:O20" si="13">D12</f>
        <v>Полное-пожар</v>
      </c>
      <c r="P12" s="228">
        <v>17.600000000000001</v>
      </c>
      <c r="Q12" s="228">
        <v>24.3</v>
      </c>
      <c r="R12" s="228">
        <v>34.5</v>
      </c>
      <c r="S12" s="228">
        <v>64</v>
      </c>
      <c r="T12" s="228" t="s">
        <v>83</v>
      </c>
      <c r="U12" s="228" t="s">
        <v>83</v>
      </c>
      <c r="V12" s="228" t="s">
        <v>83</v>
      </c>
      <c r="W12" s="228" t="s">
        <v>83</v>
      </c>
      <c r="X12" s="228" t="s">
        <v>83</v>
      </c>
      <c r="Y12" s="228" t="s">
        <v>83</v>
      </c>
      <c r="Z12" s="228" t="s">
        <v>83</v>
      </c>
      <c r="AA12" s="228" t="s">
        <v>83</v>
      </c>
      <c r="AB12" s="228" t="s">
        <v>83</v>
      </c>
      <c r="AC12" s="228" t="s">
        <v>83</v>
      </c>
      <c r="AD12" s="228" t="s">
        <v>83</v>
      </c>
      <c r="AE12" s="228" t="s">
        <v>83</v>
      </c>
      <c r="AF12" s="228" t="s">
        <v>83</v>
      </c>
      <c r="AG12" s="228" t="s">
        <v>83</v>
      </c>
      <c r="AH12" s="228" t="s">
        <v>83</v>
      </c>
      <c r="AI12" s="228" t="s">
        <v>83</v>
      </c>
      <c r="AJ12" s="229">
        <v>1</v>
      </c>
      <c r="AK12" s="229">
        <v>2</v>
      </c>
      <c r="AL12" s="230">
        <v>0.96</v>
      </c>
      <c r="AM12" s="230">
        <v>2.7E-2</v>
      </c>
      <c r="AN12" s="230">
        <v>3</v>
      </c>
      <c r="AQ12" s="231">
        <f>AM12*I12+AL12</f>
        <v>1.4891999999999999</v>
      </c>
      <c r="AR12" s="231">
        <f>0.1*AQ12</f>
        <v>0.14892</v>
      </c>
      <c r="AS12" s="232">
        <f>AJ12*3+0.25*AK12</f>
        <v>3.5</v>
      </c>
      <c r="AT12" s="232">
        <f>SUM(AQ12:AS12)/4</f>
        <v>1.2845299999999999</v>
      </c>
      <c r="AU12" s="231">
        <f>10068.2*J12*POWER(10,-6)</f>
        <v>0.19733672000000002</v>
      </c>
      <c r="AV12" s="232">
        <f t="shared" ref="AV12:AV20" si="14">AU12+AT12+AS12+AR12+AQ12</f>
        <v>6.61998672</v>
      </c>
      <c r="AW12" s="233">
        <f>AJ12*H12</f>
        <v>4.9999999999999998E-8</v>
      </c>
      <c r="AX12" s="233">
        <f>H12*AK12</f>
        <v>9.9999999999999995E-8</v>
      </c>
      <c r="AY12" s="233">
        <f t="shared" ref="AY12:AY20" si="15">H12*AV12</f>
        <v>3.3099933599999996E-7</v>
      </c>
      <c r="AZ12" s="228">
        <v>1</v>
      </c>
      <c r="BA12" s="228">
        <v>1</v>
      </c>
    </row>
    <row r="13" spans="1:53" s="306" customFormat="1" x14ac:dyDescent="0.3">
      <c r="A13" s="296" t="s">
        <v>19</v>
      </c>
      <c r="B13" s="296" t="str">
        <f>B12</f>
        <v>Конденсатор серы Т-409 А</v>
      </c>
      <c r="C13" s="297" t="s">
        <v>202</v>
      </c>
      <c r="D13" s="298" t="s">
        <v>62</v>
      </c>
      <c r="E13" s="299">
        <f>E12</f>
        <v>9.9999999999999995E-7</v>
      </c>
      <c r="F13" s="300">
        <f>F12</f>
        <v>1</v>
      </c>
      <c r="G13" s="296">
        <v>0.19</v>
      </c>
      <c r="H13" s="301">
        <f t="shared" si="11"/>
        <v>1.8999999999999998E-7</v>
      </c>
      <c r="I13" s="302">
        <f>I12</f>
        <v>19.600000000000001</v>
      </c>
      <c r="J13" s="303">
        <v>0.53</v>
      </c>
      <c r="K13" s="304" t="s">
        <v>176</v>
      </c>
      <c r="L13" s="305">
        <v>1</v>
      </c>
      <c r="M13" s="306" t="str">
        <f t="shared" si="12"/>
        <v>С2</v>
      </c>
      <c r="N13" s="306" t="str">
        <f t="shared" si="12"/>
        <v>Конденсатор серы Т-409 А</v>
      </c>
      <c r="O13" s="306" t="str">
        <f t="shared" si="13"/>
        <v>Полное-взрыв</v>
      </c>
      <c r="P13" s="306" t="s">
        <v>83</v>
      </c>
      <c r="Q13" s="306" t="s">
        <v>83</v>
      </c>
      <c r="R13" s="306" t="s">
        <v>83</v>
      </c>
      <c r="S13" s="306" t="s">
        <v>83</v>
      </c>
      <c r="T13" s="306">
        <v>0</v>
      </c>
      <c r="U13" s="306">
        <v>51.6</v>
      </c>
      <c r="V13" s="306">
        <v>124.1</v>
      </c>
      <c r="W13" s="306">
        <v>375.1</v>
      </c>
      <c r="X13" s="306">
        <v>956.6</v>
      </c>
      <c r="Y13" s="306" t="s">
        <v>83</v>
      </c>
      <c r="Z13" s="306" t="s">
        <v>83</v>
      </c>
      <c r="AA13" s="306" t="s">
        <v>83</v>
      </c>
      <c r="AB13" s="306" t="s">
        <v>83</v>
      </c>
      <c r="AC13" s="306" t="s">
        <v>83</v>
      </c>
      <c r="AD13" s="306" t="s">
        <v>83</v>
      </c>
      <c r="AE13" s="306" t="s">
        <v>83</v>
      </c>
      <c r="AF13" s="306" t="s">
        <v>83</v>
      </c>
      <c r="AG13" s="306" t="s">
        <v>83</v>
      </c>
      <c r="AH13" s="306" t="s">
        <v>83</v>
      </c>
      <c r="AI13" s="306" t="s">
        <v>83</v>
      </c>
      <c r="AJ13" s="307">
        <v>3</v>
      </c>
      <c r="AK13" s="307">
        <v>4</v>
      </c>
      <c r="AL13" s="306">
        <f>AL12</f>
        <v>0.96</v>
      </c>
      <c r="AM13" s="306">
        <f>AM12</f>
        <v>2.7E-2</v>
      </c>
      <c r="AN13" s="306">
        <f>AN12</f>
        <v>3</v>
      </c>
      <c r="AQ13" s="308">
        <f>AM13*I13+AL13</f>
        <v>1.4891999999999999</v>
      </c>
      <c r="AR13" s="308">
        <f t="shared" ref="AR13:AR19" si="16">0.1*AQ13</f>
        <v>0.14892</v>
      </c>
      <c r="AS13" s="309">
        <f t="shared" ref="AS13:AS19" si="17">AJ13*3+0.25*AK13</f>
        <v>10</v>
      </c>
      <c r="AT13" s="309">
        <f t="shared" ref="AT13:AT19" si="18">SUM(AQ13:AS13)/4</f>
        <v>2.9095300000000002</v>
      </c>
      <c r="AU13" s="308">
        <f>10068.2*J13*POWER(10,-6)*10</f>
        <v>5.3361460000000006E-2</v>
      </c>
      <c r="AV13" s="309">
        <f t="shared" si="14"/>
        <v>14.60101146</v>
      </c>
      <c r="AW13" s="310">
        <f t="shared" ref="AW13:AW19" si="19">AJ13*H13</f>
        <v>5.6999999999999994E-7</v>
      </c>
      <c r="AX13" s="310">
        <f t="shared" ref="AX13:AX19" si="20">H13*AK13</f>
        <v>7.5999999999999992E-7</v>
      </c>
      <c r="AY13" s="310">
        <f t="shared" si="15"/>
        <v>2.7741921773999998E-6</v>
      </c>
      <c r="AZ13" s="306">
        <v>1</v>
      </c>
      <c r="BA13" s="306">
        <v>1</v>
      </c>
    </row>
    <row r="14" spans="1:53" s="228" customFormat="1" x14ac:dyDescent="0.3">
      <c r="A14" s="219" t="s">
        <v>20</v>
      </c>
      <c r="B14" s="219" t="str">
        <f>B12</f>
        <v>Конденсатор серы Т-409 А</v>
      </c>
      <c r="C14" s="53" t="s">
        <v>243</v>
      </c>
      <c r="D14" s="221" t="s">
        <v>171</v>
      </c>
      <c r="E14" s="234">
        <f>E12</f>
        <v>9.9999999999999995E-7</v>
      </c>
      <c r="F14" s="235">
        <f>F12</f>
        <v>1</v>
      </c>
      <c r="G14" s="219">
        <v>0.76</v>
      </c>
      <c r="H14" s="223">
        <f t="shared" si="11"/>
        <v>7.5999999999999992E-7</v>
      </c>
      <c r="I14" s="236">
        <f>I12</f>
        <v>19.600000000000001</v>
      </c>
      <c r="J14" s="225">
        <f>J13</f>
        <v>0.53</v>
      </c>
      <c r="K14" s="237" t="s">
        <v>177</v>
      </c>
      <c r="L14" s="238">
        <v>5</v>
      </c>
      <c r="M14" s="228" t="str">
        <f t="shared" si="12"/>
        <v>С3</v>
      </c>
      <c r="N14" s="228" t="str">
        <f t="shared" si="12"/>
        <v>Конденсатор серы Т-409 А</v>
      </c>
      <c r="O14" s="228" t="str">
        <f t="shared" si="13"/>
        <v>Полное-токси</v>
      </c>
      <c r="P14" s="228" t="s">
        <v>83</v>
      </c>
      <c r="Q14" s="228" t="s">
        <v>83</v>
      </c>
      <c r="R14" s="228" t="s">
        <v>83</v>
      </c>
      <c r="S14" s="228" t="s">
        <v>83</v>
      </c>
      <c r="T14" s="228" t="s">
        <v>83</v>
      </c>
      <c r="U14" s="228" t="s">
        <v>83</v>
      </c>
      <c r="V14" s="228" t="s">
        <v>83</v>
      </c>
      <c r="W14" s="228" t="s">
        <v>83</v>
      </c>
      <c r="X14" s="228" t="s">
        <v>83</v>
      </c>
      <c r="Y14" s="228" t="s">
        <v>83</v>
      </c>
      <c r="Z14" s="228" t="s">
        <v>83</v>
      </c>
      <c r="AA14" s="228" t="s">
        <v>83</v>
      </c>
      <c r="AB14" s="228" t="s">
        <v>83</v>
      </c>
      <c r="AC14" s="228">
        <v>66.2</v>
      </c>
      <c r="AD14" s="228">
        <v>193.5</v>
      </c>
      <c r="AE14" s="228" t="s">
        <v>83</v>
      </c>
      <c r="AF14" s="228" t="s">
        <v>83</v>
      </c>
      <c r="AG14" s="228" t="s">
        <v>83</v>
      </c>
      <c r="AH14" s="228" t="s">
        <v>83</v>
      </c>
      <c r="AI14" s="228" t="s">
        <v>83</v>
      </c>
      <c r="AJ14" s="228">
        <v>0</v>
      </c>
      <c r="AK14" s="228">
        <v>0</v>
      </c>
      <c r="AL14" s="228">
        <f>AL12</f>
        <v>0.96</v>
      </c>
      <c r="AM14" s="228">
        <f>AM12</f>
        <v>2.7E-2</v>
      </c>
      <c r="AN14" s="228">
        <f>AN12</f>
        <v>3</v>
      </c>
      <c r="AQ14" s="231">
        <f>AM14*I14*0.1+AL14</f>
        <v>1.01292</v>
      </c>
      <c r="AR14" s="231">
        <f t="shared" si="16"/>
        <v>0.10129200000000001</v>
      </c>
      <c r="AS14" s="232">
        <f t="shared" si="17"/>
        <v>0</v>
      </c>
      <c r="AT14" s="232">
        <f t="shared" si="18"/>
        <v>0.278553</v>
      </c>
      <c r="AU14" s="231">
        <f>1333*J12*POWER(10,-6)</f>
        <v>2.6126800000000002E-2</v>
      </c>
      <c r="AV14" s="232">
        <f t="shared" si="14"/>
        <v>1.4188917999999999</v>
      </c>
      <c r="AW14" s="233">
        <f t="shared" si="19"/>
        <v>0</v>
      </c>
      <c r="AX14" s="233">
        <f t="shared" si="20"/>
        <v>0</v>
      </c>
      <c r="AY14" s="233">
        <f t="shared" si="15"/>
        <v>1.0783577679999998E-6</v>
      </c>
      <c r="AZ14" s="228">
        <v>1</v>
      </c>
      <c r="BA14" s="228">
        <v>1</v>
      </c>
    </row>
    <row r="15" spans="1:53" s="228" customFormat="1" x14ac:dyDescent="0.3">
      <c r="A15" s="219" t="s">
        <v>21</v>
      </c>
      <c r="B15" s="219" t="str">
        <f>B12</f>
        <v>Конденсатор серы Т-409 А</v>
      </c>
      <c r="C15" s="53" t="s">
        <v>213</v>
      </c>
      <c r="D15" s="221" t="s">
        <v>214</v>
      </c>
      <c r="E15" s="222">
        <v>1.0000000000000001E-5</v>
      </c>
      <c r="F15" s="235">
        <f>F12</f>
        <v>1</v>
      </c>
      <c r="G15" s="219">
        <v>4.0000000000000008E-2</v>
      </c>
      <c r="H15" s="223">
        <f t="shared" si="11"/>
        <v>4.0000000000000009E-7</v>
      </c>
      <c r="I15" s="236">
        <f>0.15*I12</f>
        <v>2.94</v>
      </c>
      <c r="J15" s="225">
        <f>I15</f>
        <v>2.94</v>
      </c>
      <c r="K15" s="237" t="s">
        <v>179</v>
      </c>
      <c r="L15" s="238">
        <v>45390</v>
      </c>
      <c r="M15" s="228" t="str">
        <f t="shared" si="12"/>
        <v>С4</v>
      </c>
      <c r="N15" s="228" t="str">
        <f t="shared" si="12"/>
        <v>Конденсатор серы Т-409 А</v>
      </c>
      <c r="O15" s="228" t="str">
        <f t="shared" si="13"/>
        <v>Частичное факел</v>
      </c>
      <c r="P15" s="228" t="s">
        <v>83</v>
      </c>
      <c r="Q15" s="228" t="s">
        <v>83</v>
      </c>
      <c r="R15" s="228" t="s">
        <v>83</v>
      </c>
      <c r="S15" s="228" t="s">
        <v>83</v>
      </c>
      <c r="T15" s="228" t="s">
        <v>83</v>
      </c>
      <c r="U15" s="228" t="s">
        <v>83</v>
      </c>
      <c r="V15" s="228" t="s">
        <v>83</v>
      </c>
      <c r="W15" s="228" t="s">
        <v>83</v>
      </c>
      <c r="X15" s="228" t="s">
        <v>83</v>
      </c>
      <c r="Y15" s="228">
        <v>28</v>
      </c>
      <c r="Z15" s="228">
        <v>5</v>
      </c>
      <c r="AA15" s="228" t="s">
        <v>83</v>
      </c>
      <c r="AB15" s="228" t="s">
        <v>83</v>
      </c>
      <c r="AC15" s="228" t="s">
        <v>83</v>
      </c>
      <c r="AD15" s="228" t="s">
        <v>83</v>
      </c>
      <c r="AE15" s="228" t="s">
        <v>83</v>
      </c>
      <c r="AF15" s="228" t="s">
        <v>83</v>
      </c>
      <c r="AG15" s="228" t="s">
        <v>83</v>
      </c>
      <c r="AH15" s="228" t="s">
        <v>83</v>
      </c>
      <c r="AI15" s="228" t="s">
        <v>83</v>
      </c>
      <c r="AJ15" s="228">
        <v>0</v>
      </c>
      <c r="AK15" s="228">
        <v>1</v>
      </c>
      <c r="AL15" s="228">
        <f>0.1*$AL$2</f>
        <v>7.5000000000000011E-2</v>
      </c>
      <c r="AM15" s="228">
        <f>AM13</f>
        <v>2.7E-2</v>
      </c>
      <c r="AN15" s="228">
        <f>AN12</f>
        <v>3</v>
      </c>
      <c r="AQ15" s="231">
        <f>AM15*I15*0.1+AL15</f>
        <v>8.2938000000000012E-2</v>
      </c>
      <c r="AR15" s="231">
        <f t="shared" si="16"/>
        <v>8.2938000000000022E-3</v>
      </c>
      <c r="AS15" s="232">
        <f t="shared" si="17"/>
        <v>0.25</v>
      </c>
      <c r="AT15" s="232">
        <f t="shared" si="18"/>
        <v>8.5307950000000007E-2</v>
      </c>
      <c r="AU15" s="231">
        <f>10068.2*J15*POWER(10,-6)</f>
        <v>2.9600508000000001E-2</v>
      </c>
      <c r="AV15" s="232">
        <f t="shared" si="14"/>
        <v>0.45614025800000002</v>
      </c>
      <c r="AW15" s="233">
        <f t="shared" si="19"/>
        <v>0</v>
      </c>
      <c r="AX15" s="233">
        <f t="shared" si="20"/>
        <v>4.0000000000000009E-7</v>
      </c>
      <c r="AY15" s="233">
        <f t="shared" si="15"/>
        <v>1.8245610320000005E-7</v>
      </c>
      <c r="AZ15" s="228">
        <v>1</v>
      </c>
      <c r="BA15" s="228">
        <v>1</v>
      </c>
    </row>
    <row r="16" spans="1:53" s="228" customFormat="1" x14ac:dyDescent="0.3">
      <c r="A16" s="219" t="s">
        <v>22</v>
      </c>
      <c r="B16" s="219" t="str">
        <f>B12</f>
        <v>Конденсатор серы Т-409 А</v>
      </c>
      <c r="C16" s="53" t="s">
        <v>244</v>
      </c>
      <c r="D16" s="221" t="s">
        <v>172</v>
      </c>
      <c r="E16" s="234">
        <f>E15</f>
        <v>1.0000000000000001E-5</v>
      </c>
      <c r="F16" s="235">
        <f>F12</f>
        <v>1</v>
      </c>
      <c r="G16" s="219">
        <v>0.16000000000000003</v>
      </c>
      <c r="H16" s="223">
        <f t="shared" si="11"/>
        <v>1.6000000000000004E-6</v>
      </c>
      <c r="I16" s="236">
        <f>0.15*I12</f>
        <v>2.94</v>
      </c>
      <c r="J16" s="225">
        <f>J13*0.15</f>
        <v>7.9500000000000001E-2</v>
      </c>
      <c r="K16" s="237" t="s">
        <v>180</v>
      </c>
      <c r="L16" s="238">
        <v>3</v>
      </c>
      <c r="M16" s="228" t="str">
        <f t="shared" si="12"/>
        <v>С5</v>
      </c>
      <c r="N16" s="228" t="str">
        <f t="shared" si="12"/>
        <v>Конденсатор серы Т-409 А</v>
      </c>
      <c r="O16" s="228" t="str">
        <f t="shared" si="13"/>
        <v>Частичное-токси</v>
      </c>
      <c r="P16" s="228" t="s">
        <v>83</v>
      </c>
      <c r="Q16" s="228" t="s">
        <v>83</v>
      </c>
      <c r="R16" s="228" t="s">
        <v>83</v>
      </c>
      <c r="S16" s="228" t="s">
        <v>83</v>
      </c>
      <c r="T16" s="228" t="s">
        <v>83</v>
      </c>
      <c r="U16" s="228" t="s">
        <v>83</v>
      </c>
      <c r="V16" s="228" t="s">
        <v>83</v>
      </c>
      <c r="W16" s="228" t="s">
        <v>83</v>
      </c>
      <c r="X16" s="228" t="s">
        <v>83</v>
      </c>
      <c r="Y16" s="228" t="s">
        <v>83</v>
      </c>
      <c r="Z16" s="228" t="s">
        <v>83</v>
      </c>
      <c r="AA16" s="228" t="s">
        <v>83</v>
      </c>
      <c r="AB16" s="228" t="s">
        <v>83</v>
      </c>
      <c r="AC16" s="228">
        <v>9.9</v>
      </c>
      <c r="AD16" s="228">
        <v>29</v>
      </c>
      <c r="AE16" s="228" t="s">
        <v>83</v>
      </c>
      <c r="AF16" s="228" t="s">
        <v>83</v>
      </c>
      <c r="AG16" s="228" t="s">
        <v>83</v>
      </c>
      <c r="AH16" s="228" t="s">
        <v>83</v>
      </c>
      <c r="AI16" s="228" t="s">
        <v>83</v>
      </c>
      <c r="AJ16" s="228">
        <v>0</v>
      </c>
      <c r="AK16" s="228">
        <v>1</v>
      </c>
      <c r="AL16" s="228">
        <f t="shared" ref="AL16:AL19" si="21">0.1*$AL$2</f>
        <v>7.5000000000000011E-2</v>
      </c>
      <c r="AM16" s="228">
        <f>AM12</f>
        <v>2.7E-2</v>
      </c>
      <c r="AN16" s="228">
        <f>ROUNDUP(AN12/3,0)</f>
        <v>1</v>
      </c>
      <c r="AQ16" s="231">
        <f>AM16*I16+AL16</f>
        <v>0.15438000000000002</v>
      </c>
      <c r="AR16" s="231">
        <f t="shared" si="16"/>
        <v>1.5438000000000002E-2</v>
      </c>
      <c r="AS16" s="232">
        <f t="shared" si="17"/>
        <v>0.25</v>
      </c>
      <c r="AT16" s="232">
        <f t="shared" si="18"/>
        <v>0.10495450000000001</v>
      </c>
      <c r="AU16" s="231">
        <f>1333*J13*POWER(10,-6)*10</f>
        <v>7.064899999999999E-3</v>
      </c>
      <c r="AV16" s="232">
        <f t="shared" si="14"/>
        <v>0.53183740000000002</v>
      </c>
      <c r="AW16" s="233">
        <f t="shared" si="19"/>
        <v>0</v>
      </c>
      <c r="AX16" s="233">
        <f t="shared" si="20"/>
        <v>1.6000000000000004E-6</v>
      </c>
      <c r="AY16" s="233">
        <f t="shared" si="15"/>
        <v>8.5093984000000018E-7</v>
      </c>
      <c r="AZ16" s="228">
        <v>1</v>
      </c>
      <c r="BA16" s="228">
        <v>1</v>
      </c>
    </row>
    <row r="17" spans="1:53" s="228" customFormat="1" x14ac:dyDescent="0.3">
      <c r="A17" s="219" t="s">
        <v>23</v>
      </c>
      <c r="B17" s="219" t="str">
        <f>B12</f>
        <v>Конденсатор серы Т-409 А</v>
      </c>
      <c r="C17" s="53" t="s">
        <v>215</v>
      </c>
      <c r="D17" s="221" t="s">
        <v>214</v>
      </c>
      <c r="E17" s="234">
        <f>E16</f>
        <v>1.0000000000000001E-5</v>
      </c>
      <c r="F17" s="235">
        <v>1</v>
      </c>
      <c r="G17" s="219">
        <v>4.0000000000000008E-2</v>
      </c>
      <c r="H17" s="223">
        <f t="shared" si="11"/>
        <v>4.0000000000000009E-7</v>
      </c>
      <c r="I17" s="236">
        <f>J13*0.6</f>
        <v>0.318</v>
      </c>
      <c r="J17" s="225">
        <f>I17</f>
        <v>0.318</v>
      </c>
      <c r="K17" s="240" t="s">
        <v>191</v>
      </c>
      <c r="L17" s="241">
        <v>13</v>
      </c>
      <c r="M17" s="228" t="str">
        <f t="shared" si="12"/>
        <v>С6</v>
      </c>
      <c r="N17" s="228" t="str">
        <f t="shared" si="12"/>
        <v>Конденсатор серы Т-409 А</v>
      </c>
      <c r="O17" s="228" t="str">
        <f t="shared" si="13"/>
        <v>Частичное факел</v>
      </c>
      <c r="P17" s="228" t="s">
        <v>83</v>
      </c>
      <c r="Q17" s="228" t="s">
        <v>83</v>
      </c>
      <c r="R17" s="228" t="s">
        <v>83</v>
      </c>
      <c r="S17" s="228" t="s">
        <v>83</v>
      </c>
      <c r="T17" s="228" t="s">
        <v>83</v>
      </c>
      <c r="U17" s="228" t="s">
        <v>83</v>
      </c>
      <c r="V17" s="228" t="s">
        <v>83</v>
      </c>
      <c r="W17" s="228" t="s">
        <v>83</v>
      </c>
      <c r="X17" s="228" t="s">
        <v>83</v>
      </c>
      <c r="Y17" s="228">
        <v>8</v>
      </c>
      <c r="Z17" s="228">
        <v>2</v>
      </c>
      <c r="AA17" s="228" t="s">
        <v>83</v>
      </c>
      <c r="AB17" s="228" t="s">
        <v>83</v>
      </c>
      <c r="AC17" s="228" t="s">
        <v>83</v>
      </c>
      <c r="AD17" s="228" t="s">
        <v>83</v>
      </c>
      <c r="AE17" s="228" t="s">
        <v>83</v>
      </c>
      <c r="AF17" s="228" t="s">
        <v>83</v>
      </c>
      <c r="AG17" s="228" t="s">
        <v>83</v>
      </c>
      <c r="AH17" s="228" t="s">
        <v>83</v>
      </c>
      <c r="AI17" s="228" t="s">
        <v>83</v>
      </c>
      <c r="AJ17" s="228">
        <v>0</v>
      </c>
      <c r="AK17" s="228">
        <v>1</v>
      </c>
      <c r="AL17" s="228">
        <f t="shared" si="21"/>
        <v>7.5000000000000011E-2</v>
      </c>
      <c r="AM17" s="228">
        <f>AM12</f>
        <v>2.7E-2</v>
      </c>
      <c r="AN17" s="228">
        <f>AN16</f>
        <v>1</v>
      </c>
      <c r="AQ17" s="231">
        <f>AM17*I17+AL17</f>
        <v>8.3586000000000008E-2</v>
      </c>
      <c r="AR17" s="231">
        <f t="shared" si="16"/>
        <v>8.3586000000000008E-3</v>
      </c>
      <c r="AS17" s="232">
        <f t="shared" si="17"/>
        <v>0.25</v>
      </c>
      <c r="AT17" s="232">
        <f t="shared" si="18"/>
        <v>8.5486150000000011E-2</v>
      </c>
      <c r="AU17" s="231">
        <f>10068.2*J17*POWER(10,-6)</f>
        <v>3.2016876000000001E-3</v>
      </c>
      <c r="AV17" s="232">
        <f t="shared" si="14"/>
        <v>0.43063243759999997</v>
      </c>
      <c r="AW17" s="233">
        <f t="shared" si="19"/>
        <v>0</v>
      </c>
      <c r="AX17" s="233">
        <f t="shared" si="20"/>
        <v>4.0000000000000009E-7</v>
      </c>
      <c r="AY17" s="233">
        <f t="shared" si="15"/>
        <v>1.7225297504000004E-7</v>
      </c>
      <c r="AZ17" s="228">
        <v>1</v>
      </c>
      <c r="BA17" s="228">
        <v>1</v>
      </c>
    </row>
    <row r="18" spans="1:53" s="228" customFormat="1" x14ac:dyDescent="0.3">
      <c r="A18" s="219" t="s">
        <v>210</v>
      </c>
      <c r="B18" s="219" t="str">
        <f>B12</f>
        <v>Конденсатор серы Т-409 А</v>
      </c>
      <c r="C18" s="53" t="s">
        <v>216</v>
      </c>
      <c r="D18" s="221" t="s">
        <v>165</v>
      </c>
      <c r="E18" s="234">
        <f>E16</f>
        <v>1.0000000000000001E-5</v>
      </c>
      <c r="F18" s="235">
        <f>F12</f>
        <v>1</v>
      </c>
      <c r="G18" s="219">
        <v>0.15200000000000002</v>
      </c>
      <c r="H18" s="223">
        <f t="shared" si="11"/>
        <v>1.5200000000000003E-6</v>
      </c>
      <c r="I18" s="236">
        <f>I17</f>
        <v>0.318</v>
      </c>
      <c r="J18" s="225">
        <f>I18</f>
        <v>0.318</v>
      </c>
      <c r="K18" s="237"/>
      <c r="L18" s="238"/>
      <c r="M18" s="228" t="str">
        <f t="shared" si="12"/>
        <v>С7</v>
      </c>
      <c r="N18" s="228" t="str">
        <f t="shared" si="12"/>
        <v>Конденсатор серы Т-409 А</v>
      </c>
      <c r="O18" s="228" t="str">
        <f t="shared" si="13"/>
        <v>Частичное-пожар-вспышка</v>
      </c>
      <c r="P18" s="228" t="s">
        <v>83</v>
      </c>
      <c r="Q18" s="228" t="s">
        <v>83</v>
      </c>
      <c r="R18" s="228" t="s">
        <v>83</v>
      </c>
      <c r="S18" s="228" t="s">
        <v>83</v>
      </c>
      <c r="T18" s="228" t="s">
        <v>83</v>
      </c>
      <c r="U18" s="228" t="s">
        <v>83</v>
      </c>
      <c r="V18" s="228" t="s">
        <v>83</v>
      </c>
      <c r="W18" s="228" t="s">
        <v>83</v>
      </c>
      <c r="X18" s="228" t="s">
        <v>83</v>
      </c>
      <c r="Y18" s="228" t="s">
        <v>83</v>
      </c>
      <c r="Z18" s="228" t="s">
        <v>83</v>
      </c>
      <c r="AA18" s="228">
        <v>22.97</v>
      </c>
      <c r="AB18" s="228">
        <v>27.56</v>
      </c>
      <c r="AC18" s="228" t="s">
        <v>83</v>
      </c>
      <c r="AD18" s="228" t="s">
        <v>83</v>
      </c>
      <c r="AE18" s="228" t="s">
        <v>83</v>
      </c>
      <c r="AF18" s="228" t="s">
        <v>83</v>
      </c>
      <c r="AG18" s="228" t="s">
        <v>83</v>
      </c>
      <c r="AH18" s="228" t="s">
        <v>83</v>
      </c>
      <c r="AI18" s="228" t="s">
        <v>83</v>
      </c>
      <c r="AJ18" s="228">
        <v>0</v>
      </c>
      <c r="AK18" s="228">
        <v>1</v>
      </c>
      <c r="AL18" s="228">
        <f t="shared" si="21"/>
        <v>7.5000000000000011E-2</v>
      </c>
      <c r="AM18" s="228">
        <f>AM12</f>
        <v>2.7E-2</v>
      </c>
      <c r="AN18" s="228">
        <f>ROUNDUP(AN12/3,0)</f>
        <v>1</v>
      </c>
      <c r="AQ18" s="231">
        <f>AM18*I18+AL18</f>
        <v>8.3586000000000008E-2</v>
      </c>
      <c r="AR18" s="231">
        <f t="shared" si="16"/>
        <v>8.3586000000000008E-3</v>
      </c>
      <c r="AS18" s="232">
        <f t="shared" si="17"/>
        <v>0.25</v>
      </c>
      <c r="AT18" s="232">
        <f t="shared" si="18"/>
        <v>8.5486150000000011E-2</v>
      </c>
      <c r="AU18" s="231">
        <f>10068.2*J18*POWER(10,-6)</f>
        <v>3.2016876000000001E-3</v>
      </c>
      <c r="AV18" s="232">
        <f t="shared" si="14"/>
        <v>0.43063243759999997</v>
      </c>
      <c r="AW18" s="233">
        <f t="shared" si="19"/>
        <v>0</v>
      </c>
      <c r="AX18" s="233">
        <f t="shared" si="20"/>
        <v>1.5200000000000003E-6</v>
      </c>
      <c r="AY18" s="233">
        <f t="shared" si="15"/>
        <v>6.5456130515200004E-7</v>
      </c>
      <c r="AZ18" s="228">
        <v>1</v>
      </c>
      <c r="BA18" s="228">
        <v>1</v>
      </c>
    </row>
    <row r="19" spans="1:53" s="228" customFormat="1" ht="15" thickBot="1" x14ac:dyDescent="0.35">
      <c r="A19" s="219" t="s">
        <v>211</v>
      </c>
      <c r="B19" s="219" t="str">
        <f>B12</f>
        <v>Конденсатор серы Т-409 А</v>
      </c>
      <c r="C19" s="53" t="s">
        <v>218</v>
      </c>
      <c r="D19" s="221" t="s">
        <v>172</v>
      </c>
      <c r="E19" s="234">
        <f>E16</f>
        <v>1.0000000000000001E-5</v>
      </c>
      <c r="F19" s="235">
        <f>F12</f>
        <v>1</v>
      </c>
      <c r="G19" s="219">
        <v>0.6080000000000001</v>
      </c>
      <c r="H19" s="223">
        <f t="shared" si="11"/>
        <v>6.0800000000000011E-6</v>
      </c>
      <c r="I19" s="236">
        <f>I17</f>
        <v>0.318</v>
      </c>
      <c r="J19" s="225">
        <f>J17</f>
        <v>0.318</v>
      </c>
      <c r="K19" s="242"/>
      <c r="L19" s="243"/>
      <c r="M19" s="228" t="str">
        <f t="shared" si="12"/>
        <v>С8</v>
      </c>
      <c r="N19" s="228" t="str">
        <f t="shared" si="12"/>
        <v>Конденсатор серы Т-409 А</v>
      </c>
      <c r="O19" s="228" t="str">
        <f t="shared" si="13"/>
        <v>Частичное-токси</v>
      </c>
      <c r="P19" s="228" t="s">
        <v>83</v>
      </c>
      <c r="Q19" s="228" t="s">
        <v>83</v>
      </c>
      <c r="R19" s="228" t="s">
        <v>83</v>
      </c>
      <c r="S19" s="228" t="s">
        <v>83</v>
      </c>
      <c r="T19" s="228" t="s">
        <v>83</v>
      </c>
      <c r="U19" s="228" t="s">
        <v>83</v>
      </c>
      <c r="V19" s="228" t="s">
        <v>83</v>
      </c>
      <c r="W19" s="228" t="s">
        <v>83</v>
      </c>
      <c r="X19" s="228" t="s">
        <v>83</v>
      </c>
      <c r="Y19" s="228" t="s">
        <v>83</v>
      </c>
      <c r="Z19" s="228" t="s">
        <v>83</v>
      </c>
      <c r="AA19" s="228" t="s">
        <v>83</v>
      </c>
      <c r="AB19" s="228" t="s">
        <v>83</v>
      </c>
      <c r="AC19" s="228">
        <v>39.799999999999997</v>
      </c>
      <c r="AD19" s="228">
        <v>116.1</v>
      </c>
      <c r="AE19" s="228" t="s">
        <v>83</v>
      </c>
      <c r="AF19" s="228" t="s">
        <v>83</v>
      </c>
      <c r="AG19" s="228" t="s">
        <v>83</v>
      </c>
      <c r="AH19" s="228" t="s">
        <v>83</v>
      </c>
      <c r="AI19" s="228" t="s">
        <v>83</v>
      </c>
      <c r="AJ19" s="228">
        <v>0</v>
      </c>
      <c r="AK19" s="228">
        <v>0</v>
      </c>
      <c r="AL19" s="228">
        <f t="shared" si="21"/>
        <v>7.5000000000000011E-2</v>
      </c>
      <c r="AM19" s="228">
        <f>AM12</f>
        <v>2.7E-2</v>
      </c>
      <c r="AN19" s="228">
        <f>ROUNDUP(AN12/3,0)</f>
        <v>1</v>
      </c>
      <c r="AQ19" s="231">
        <f>AM19*I19*0.1+AL19</f>
        <v>7.5858600000000012E-2</v>
      </c>
      <c r="AR19" s="231">
        <f t="shared" si="16"/>
        <v>7.5858600000000016E-3</v>
      </c>
      <c r="AS19" s="232">
        <f t="shared" si="17"/>
        <v>0</v>
      </c>
      <c r="AT19" s="232">
        <f t="shared" si="18"/>
        <v>2.0861115000000003E-2</v>
      </c>
      <c r="AU19" s="231">
        <f>1333*J17*POWER(10,-6)</f>
        <v>4.2389399999999996E-4</v>
      </c>
      <c r="AV19" s="232">
        <f t="shared" si="14"/>
        <v>0.10472946900000002</v>
      </c>
      <c r="AW19" s="233">
        <f t="shared" si="19"/>
        <v>0</v>
      </c>
      <c r="AX19" s="233">
        <f t="shared" si="20"/>
        <v>0</v>
      </c>
      <c r="AY19" s="233">
        <f t="shared" si="15"/>
        <v>6.3675517152000019E-7</v>
      </c>
      <c r="AZ19" s="228">
        <v>1</v>
      </c>
      <c r="BA19" s="228">
        <v>1</v>
      </c>
    </row>
    <row r="20" spans="1:53" s="228" customFormat="1" x14ac:dyDescent="0.3">
      <c r="A20" s="282" t="s">
        <v>240</v>
      </c>
      <c r="B20" s="282" t="str">
        <f>B12</f>
        <v>Конденсатор серы Т-409 А</v>
      </c>
      <c r="C20" s="282" t="s">
        <v>404</v>
      </c>
      <c r="D20" s="282" t="s">
        <v>405</v>
      </c>
      <c r="E20" s="283">
        <v>2.5000000000000001E-5</v>
      </c>
      <c r="F20" s="282">
        <v>1</v>
      </c>
      <c r="G20" s="282">
        <v>1</v>
      </c>
      <c r="H20" s="223">
        <f t="shared" si="11"/>
        <v>2.5000000000000001E-5</v>
      </c>
      <c r="I20" s="285">
        <f>I12</f>
        <v>19.600000000000001</v>
      </c>
      <c r="J20" s="285">
        <f>J12*0.12</f>
        <v>2.3519999999999999</v>
      </c>
      <c r="K20" s="282"/>
      <c r="L20" s="282"/>
      <c r="M20" s="286" t="str">
        <f t="shared" si="12"/>
        <v>С9</v>
      </c>
      <c r="N20" s="228" t="str">
        <f t="shared" si="12"/>
        <v>Конденсатор серы Т-409 А</v>
      </c>
      <c r="O20" s="228" t="str">
        <f t="shared" si="13"/>
        <v>Частичное-шар+пожар</v>
      </c>
      <c r="P20" s="286">
        <v>17.600000000000001</v>
      </c>
      <c r="Q20" s="286">
        <v>24.3</v>
      </c>
      <c r="R20" s="286">
        <v>34.5</v>
      </c>
      <c r="S20" s="286">
        <v>64</v>
      </c>
      <c r="T20" s="286" t="s">
        <v>83</v>
      </c>
      <c r="U20" s="286" t="s">
        <v>83</v>
      </c>
      <c r="V20" s="286" t="s">
        <v>83</v>
      </c>
      <c r="W20" s="286" t="s">
        <v>83</v>
      </c>
      <c r="X20" s="286" t="s">
        <v>83</v>
      </c>
      <c r="Y20" s="286" t="s">
        <v>83</v>
      </c>
      <c r="Z20" s="286" t="s">
        <v>83</v>
      </c>
      <c r="AA20" s="286" t="s">
        <v>83</v>
      </c>
      <c r="AB20" s="286" t="s">
        <v>83</v>
      </c>
      <c r="AC20" s="286" t="s">
        <v>83</v>
      </c>
      <c r="AD20" s="286" t="s">
        <v>83</v>
      </c>
      <c r="AE20" s="286">
        <v>33.5</v>
      </c>
      <c r="AF20" s="286">
        <v>63</v>
      </c>
      <c r="AG20" s="286">
        <v>79.5</v>
      </c>
      <c r="AH20" s="286">
        <v>107.5</v>
      </c>
      <c r="AI20" s="286" t="s">
        <v>83</v>
      </c>
      <c r="AJ20" s="286">
        <v>1</v>
      </c>
      <c r="AK20" s="286">
        <v>2</v>
      </c>
      <c r="AL20" s="286">
        <f>AL12</f>
        <v>0.96</v>
      </c>
      <c r="AM20" s="286">
        <f>AM12</f>
        <v>2.7E-2</v>
      </c>
      <c r="AN20" s="286">
        <v>5</v>
      </c>
      <c r="AO20" s="286"/>
      <c r="AP20" s="286"/>
      <c r="AQ20" s="287">
        <f>AM20*I20+AL20</f>
        <v>1.4891999999999999</v>
      </c>
      <c r="AR20" s="287">
        <f>0.1*AQ20</f>
        <v>0.14892</v>
      </c>
      <c r="AS20" s="288">
        <f>AJ20*3+0.25*AK20</f>
        <v>3.5</v>
      </c>
      <c r="AT20" s="288">
        <f>SUM(AQ20:AS20)/4</f>
        <v>1.2845299999999999</v>
      </c>
      <c r="AU20" s="287">
        <f>10068.2*J20*POWER(10,-6)</f>
        <v>2.3680406399999999E-2</v>
      </c>
      <c r="AV20" s="288">
        <f t="shared" si="14"/>
        <v>6.4463304063999995</v>
      </c>
      <c r="AW20" s="289">
        <f>AJ20*H20</f>
        <v>2.5000000000000001E-5</v>
      </c>
      <c r="AX20" s="289">
        <f>H20*AK20</f>
        <v>5.0000000000000002E-5</v>
      </c>
      <c r="AY20" s="289">
        <f t="shared" si="15"/>
        <v>1.6115826015999999E-4</v>
      </c>
      <c r="AZ20" s="228">
        <v>1</v>
      </c>
      <c r="BA20" s="228">
        <v>1</v>
      </c>
    </row>
    <row r="21" spans="1:53" ht="15" thickBot="1" x14ac:dyDescent="0.35">
      <c r="P21" t="s">
        <v>83</v>
      </c>
      <c r="Q21" t="s">
        <v>83</v>
      </c>
      <c r="R21" t="s">
        <v>83</v>
      </c>
      <c r="S21" t="s">
        <v>83</v>
      </c>
      <c r="T21" t="s">
        <v>83</v>
      </c>
      <c r="U21" t="s">
        <v>83</v>
      </c>
      <c r="V21" t="s">
        <v>83</v>
      </c>
      <c r="W21" t="s">
        <v>83</v>
      </c>
      <c r="X21" t="s">
        <v>83</v>
      </c>
      <c r="Y21" t="s">
        <v>83</v>
      </c>
      <c r="Z21" t="s">
        <v>83</v>
      </c>
      <c r="AA21" t="s">
        <v>83</v>
      </c>
      <c r="AB21" t="s">
        <v>83</v>
      </c>
      <c r="AC21" t="s">
        <v>83</v>
      </c>
      <c r="AD21" t="s">
        <v>83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Z21" s="228">
        <v>1</v>
      </c>
      <c r="BA21" s="228">
        <v>1</v>
      </c>
    </row>
    <row r="22" spans="1:53" s="228" customFormat="1" ht="18" customHeight="1" x14ac:dyDescent="0.3">
      <c r="A22" s="219" t="s">
        <v>18</v>
      </c>
      <c r="B22" s="220" t="s">
        <v>417</v>
      </c>
      <c r="C22" s="53" t="s">
        <v>196</v>
      </c>
      <c r="D22" s="221" t="s">
        <v>59</v>
      </c>
      <c r="E22" s="222">
        <v>9.9999999999999995E-7</v>
      </c>
      <c r="F22" s="220">
        <v>1</v>
      </c>
      <c r="G22" s="219">
        <v>0.05</v>
      </c>
      <c r="H22" s="223">
        <f t="shared" ref="H22:H30" si="22">E22*F22*G22*AZ22*BA22</f>
        <v>4.9999999999999998E-8</v>
      </c>
      <c r="I22" s="224">
        <v>19.600000000000001</v>
      </c>
      <c r="J22" s="225">
        <f>I22</f>
        <v>19.600000000000001</v>
      </c>
      <c r="K22" s="226" t="s">
        <v>175</v>
      </c>
      <c r="L22" s="227">
        <v>369</v>
      </c>
      <c r="M22" s="228" t="str">
        <f t="shared" ref="M22:N30" si="23">A22</f>
        <v>С1</v>
      </c>
      <c r="N22" s="228" t="str">
        <f t="shared" si="23"/>
        <v>Конденсатор серы Т-405 А</v>
      </c>
      <c r="O22" s="228" t="str">
        <f t="shared" ref="O22:O30" si="24">D22</f>
        <v>Полное-пожар</v>
      </c>
      <c r="P22" s="228">
        <v>17.600000000000001</v>
      </c>
      <c r="Q22" s="228">
        <v>24.3</v>
      </c>
      <c r="R22" s="228">
        <v>34.5</v>
      </c>
      <c r="S22" s="228">
        <v>64</v>
      </c>
      <c r="T22" s="228" t="s">
        <v>83</v>
      </c>
      <c r="U22" s="228" t="s">
        <v>83</v>
      </c>
      <c r="V22" s="228" t="s">
        <v>83</v>
      </c>
      <c r="W22" s="228" t="s">
        <v>83</v>
      </c>
      <c r="X22" s="228" t="s">
        <v>83</v>
      </c>
      <c r="Y22" s="228" t="s">
        <v>83</v>
      </c>
      <c r="Z22" s="228" t="s">
        <v>83</v>
      </c>
      <c r="AA22" s="228" t="s">
        <v>83</v>
      </c>
      <c r="AB22" s="228" t="s">
        <v>83</v>
      </c>
      <c r="AC22" s="228" t="s">
        <v>83</v>
      </c>
      <c r="AD22" s="228" t="s">
        <v>83</v>
      </c>
      <c r="AE22" s="228" t="s">
        <v>83</v>
      </c>
      <c r="AF22" s="228" t="s">
        <v>83</v>
      </c>
      <c r="AG22" s="228" t="s">
        <v>83</v>
      </c>
      <c r="AH22" s="228" t="s">
        <v>83</v>
      </c>
      <c r="AI22" s="228" t="s">
        <v>83</v>
      </c>
      <c r="AJ22" s="229">
        <v>1</v>
      </c>
      <c r="AK22" s="229">
        <v>2</v>
      </c>
      <c r="AL22" s="230">
        <v>3.63</v>
      </c>
      <c r="AM22" s="230">
        <v>2.7E-2</v>
      </c>
      <c r="AN22" s="230">
        <v>3</v>
      </c>
      <c r="AQ22" s="231">
        <f>AM22*I22+AL22</f>
        <v>4.1592000000000002</v>
      </c>
      <c r="AR22" s="231">
        <f>0.1*AQ22</f>
        <v>0.41592000000000007</v>
      </c>
      <c r="AS22" s="232">
        <f>AJ22*3+0.25*AK22</f>
        <v>3.5</v>
      </c>
      <c r="AT22" s="232">
        <f>SUM(AQ22:AS22)/4</f>
        <v>2.01878</v>
      </c>
      <c r="AU22" s="231">
        <f>10068.2*J22*POWER(10,-6)</f>
        <v>0.19733672000000002</v>
      </c>
      <c r="AV22" s="232">
        <f t="shared" ref="AV22:AV30" si="25">AU22+AT22+AS22+AR22+AQ22</f>
        <v>10.291236720000001</v>
      </c>
      <c r="AW22" s="233">
        <f>AJ22*H22</f>
        <v>4.9999999999999998E-8</v>
      </c>
      <c r="AX22" s="233">
        <f>H22*AK22</f>
        <v>9.9999999999999995E-8</v>
      </c>
      <c r="AY22" s="233">
        <f t="shared" ref="AY22:AY30" si="26">H22*AV22</f>
        <v>5.1456183599999996E-7</v>
      </c>
      <c r="AZ22" s="228">
        <v>1</v>
      </c>
      <c r="BA22" s="228">
        <v>1</v>
      </c>
    </row>
    <row r="23" spans="1:53" s="228" customFormat="1" x14ac:dyDescent="0.3">
      <c r="A23" s="219" t="s">
        <v>19</v>
      </c>
      <c r="B23" s="219" t="str">
        <f>B22</f>
        <v>Конденсатор серы Т-405 А</v>
      </c>
      <c r="C23" s="53" t="s">
        <v>202</v>
      </c>
      <c r="D23" s="221" t="s">
        <v>62</v>
      </c>
      <c r="E23" s="234">
        <f>E22</f>
        <v>9.9999999999999995E-7</v>
      </c>
      <c r="F23" s="235">
        <f>F22</f>
        <v>1</v>
      </c>
      <c r="G23" s="219">
        <v>0.19</v>
      </c>
      <c r="H23" s="223">
        <f t="shared" si="22"/>
        <v>1.8999999999999998E-7</v>
      </c>
      <c r="I23" s="236">
        <f>I22</f>
        <v>19.600000000000001</v>
      </c>
      <c r="J23" s="244">
        <v>0.53</v>
      </c>
      <c r="K23" s="237" t="s">
        <v>176</v>
      </c>
      <c r="L23" s="238">
        <v>1</v>
      </c>
      <c r="M23" s="228" t="str">
        <f t="shared" si="23"/>
        <v>С2</v>
      </c>
      <c r="N23" s="228" t="str">
        <f t="shared" si="23"/>
        <v>Конденсатор серы Т-405 А</v>
      </c>
      <c r="O23" s="228" t="str">
        <f t="shared" si="24"/>
        <v>Полное-взрыв</v>
      </c>
      <c r="P23" s="228" t="s">
        <v>83</v>
      </c>
      <c r="Q23" s="228" t="s">
        <v>83</v>
      </c>
      <c r="R23" s="228" t="s">
        <v>83</v>
      </c>
      <c r="S23" s="228" t="s">
        <v>83</v>
      </c>
      <c r="T23" s="228">
        <v>0</v>
      </c>
      <c r="U23" s="228">
        <v>51.6</v>
      </c>
      <c r="V23" s="228">
        <v>124.1</v>
      </c>
      <c r="W23" s="228">
        <v>375.1</v>
      </c>
      <c r="X23" s="228">
        <v>956.6</v>
      </c>
      <c r="Y23" s="228" t="s">
        <v>83</v>
      </c>
      <c r="Z23" s="228" t="s">
        <v>83</v>
      </c>
      <c r="AA23" s="228" t="s">
        <v>83</v>
      </c>
      <c r="AB23" s="228" t="s">
        <v>83</v>
      </c>
      <c r="AC23" s="228" t="s">
        <v>83</v>
      </c>
      <c r="AD23" s="228" t="s">
        <v>83</v>
      </c>
      <c r="AE23" s="228" t="s">
        <v>83</v>
      </c>
      <c r="AF23" s="228" t="s">
        <v>83</v>
      </c>
      <c r="AG23" s="228" t="s">
        <v>83</v>
      </c>
      <c r="AH23" s="228" t="s">
        <v>83</v>
      </c>
      <c r="AI23" s="228" t="s">
        <v>83</v>
      </c>
      <c r="AJ23" s="229">
        <v>2</v>
      </c>
      <c r="AK23" s="229">
        <v>4</v>
      </c>
      <c r="AL23" s="228">
        <f>AL22</f>
        <v>3.63</v>
      </c>
      <c r="AM23" s="228">
        <f>AM22</f>
        <v>2.7E-2</v>
      </c>
      <c r="AN23" s="228">
        <f>AN22</f>
        <v>3</v>
      </c>
      <c r="AQ23" s="231">
        <f>AM23*I23+AL23</f>
        <v>4.1592000000000002</v>
      </c>
      <c r="AR23" s="231">
        <f t="shared" ref="AR23:AR29" si="27">0.1*AQ23</f>
        <v>0.41592000000000007</v>
      </c>
      <c r="AS23" s="232">
        <f t="shared" ref="AS23:AS29" si="28">AJ23*3+0.25*AK23</f>
        <v>7</v>
      </c>
      <c r="AT23" s="232">
        <f t="shared" ref="AT23:AT29" si="29">SUM(AQ23:AS23)/4</f>
        <v>2.89378</v>
      </c>
      <c r="AU23" s="231">
        <f>10068.2*J23*POWER(10,-6)*10</f>
        <v>5.3361460000000006E-2</v>
      </c>
      <c r="AV23" s="232">
        <f t="shared" si="25"/>
        <v>14.522261460000001</v>
      </c>
      <c r="AW23" s="233">
        <f t="shared" ref="AW23:AW29" si="30">AJ23*H23</f>
        <v>3.7999999999999996E-7</v>
      </c>
      <c r="AX23" s="233">
        <f t="shared" ref="AX23:AX29" si="31">H23*AK23</f>
        <v>7.5999999999999992E-7</v>
      </c>
      <c r="AY23" s="233">
        <f t="shared" si="26"/>
        <v>2.7592296774E-6</v>
      </c>
      <c r="AZ23" s="228">
        <v>1</v>
      </c>
      <c r="BA23" s="228">
        <v>1</v>
      </c>
    </row>
    <row r="24" spans="1:53" s="228" customFormat="1" x14ac:dyDescent="0.3">
      <c r="A24" s="219" t="s">
        <v>20</v>
      </c>
      <c r="B24" s="219" t="str">
        <f>B22</f>
        <v>Конденсатор серы Т-405 А</v>
      </c>
      <c r="C24" s="53" t="s">
        <v>243</v>
      </c>
      <c r="D24" s="221" t="s">
        <v>171</v>
      </c>
      <c r="E24" s="234">
        <f>E22</f>
        <v>9.9999999999999995E-7</v>
      </c>
      <c r="F24" s="235">
        <f>F22</f>
        <v>1</v>
      </c>
      <c r="G24" s="219">
        <v>0.76</v>
      </c>
      <c r="H24" s="223">
        <f t="shared" si="22"/>
        <v>7.5999999999999992E-7</v>
      </c>
      <c r="I24" s="236">
        <f>I22</f>
        <v>19.600000000000001</v>
      </c>
      <c r="J24" s="225">
        <f>J23</f>
        <v>0.53</v>
      </c>
      <c r="K24" s="237" t="s">
        <v>177</v>
      </c>
      <c r="L24" s="238">
        <v>4</v>
      </c>
      <c r="M24" s="228" t="str">
        <f t="shared" si="23"/>
        <v>С3</v>
      </c>
      <c r="N24" s="228" t="str">
        <f t="shared" si="23"/>
        <v>Конденсатор серы Т-405 А</v>
      </c>
      <c r="O24" s="228" t="str">
        <f t="shared" si="24"/>
        <v>Полное-токси</v>
      </c>
      <c r="P24" s="228" t="s">
        <v>83</v>
      </c>
      <c r="Q24" s="228" t="s">
        <v>83</v>
      </c>
      <c r="R24" s="228" t="s">
        <v>83</v>
      </c>
      <c r="S24" s="228" t="s">
        <v>83</v>
      </c>
      <c r="T24" s="228" t="s">
        <v>83</v>
      </c>
      <c r="U24" s="228" t="s">
        <v>83</v>
      </c>
      <c r="V24" s="228" t="s">
        <v>83</v>
      </c>
      <c r="W24" s="228" t="s">
        <v>83</v>
      </c>
      <c r="X24" s="228" t="s">
        <v>83</v>
      </c>
      <c r="Y24" s="228" t="s">
        <v>83</v>
      </c>
      <c r="Z24" s="228" t="s">
        <v>83</v>
      </c>
      <c r="AA24" s="228" t="s">
        <v>83</v>
      </c>
      <c r="AB24" s="228" t="s">
        <v>83</v>
      </c>
      <c r="AC24" s="228">
        <v>66.2</v>
      </c>
      <c r="AD24" s="228">
        <v>193.5</v>
      </c>
      <c r="AE24" s="228" t="s">
        <v>83</v>
      </c>
      <c r="AF24" s="228" t="s">
        <v>83</v>
      </c>
      <c r="AG24" s="228" t="s">
        <v>83</v>
      </c>
      <c r="AH24" s="228" t="s">
        <v>83</v>
      </c>
      <c r="AI24" s="228" t="s">
        <v>83</v>
      </c>
      <c r="AJ24" s="228">
        <v>0</v>
      </c>
      <c r="AK24" s="228">
        <v>0</v>
      </c>
      <c r="AL24" s="228">
        <f>AL22</f>
        <v>3.63</v>
      </c>
      <c r="AM24" s="228">
        <f>AM22</f>
        <v>2.7E-2</v>
      </c>
      <c r="AN24" s="228">
        <f>AN22</f>
        <v>3</v>
      </c>
      <c r="AQ24" s="231">
        <f>AM24*I24*0.1+AL24</f>
        <v>3.6829199999999997</v>
      </c>
      <c r="AR24" s="231">
        <f t="shared" si="27"/>
        <v>0.36829200000000001</v>
      </c>
      <c r="AS24" s="232">
        <f t="shared" si="28"/>
        <v>0</v>
      </c>
      <c r="AT24" s="232">
        <f t="shared" si="29"/>
        <v>1.0128029999999999</v>
      </c>
      <c r="AU24" s="231">
        <f>1333*J22*POWER(10,-6)</f>
        <v>2.6126800000000002E-2</v>
      </c>
      <c r="AV24" s="232">
        <f t="shared" si="25"/>
        <v>5.0901417999999996</v>
      </c>
      <c r="AW24" s="233">
        <f t="shared" si="30"/>
        <v>0</v>
      </c>
      <c r="AX24" s="233">
        <f t="shared" si="31"/>
        <v>0</v>
      </c>
      <c r="AY24" s="233">
        <f t="shared" si="26"/>
        <v>3.8685077679999997E-6</v>
      </c>
      <c r="AZ24" s="228">
        <v>1</v>
      </c>
      <c r="BA24" s="228">
        <v>1</v>
      </c>
    </row>
    <row r="25" spans="1:53" s="228" customFormat="1" x14ac:dyDescent="0.3">
      <c r="A25" s="219" t="s">
        <v>21</v>
      </c>
      <c r="B25" s="219" t="str">
        <f>B22</f>
        <v>Конденсатор серы Т-405 А</v>
      </c>
      <c r="C25" s="53" t="s">
        <v>213</v>
      </c>
      <c r="D25" s="221" t="s">
        <v>214</v>
      </c>
      <c r="E25" s="222">
        <v>1.0000000000000001E-5</v>
      </c>
      <c r="F25" s="235">
        <f>F22</f>
        <v>1</v>
      </c>
      <c r="G25" s="219">
        <v>4.0000000000000008E-2</v>
      </c>
      <c r="H25" s="223">
        <f t="shared" si="22"/>
        <v>4.0000000000000009E-7</v>
      </c>
      <c r="I25" s="236">
        <f>0.15*I22</f>
        <v>2.94</v>
      </c>
      <c r="J25" s="225">
        <f>I25</f>
        <v>2.94</v>
      </c>
      <c r="K25" s="237" t="s">
        <v>179</v>
      </c>
      <c r="L25" s="238">
        <v>45390</v>
      </c>
      <c r="M25" s="228" t="str">
        <f t="shared" si="23"/>
        <v>С4</v>
      </c>
      <c r="N25" s="228" t="str">
        <f t="shared" si="23"/>
        <v>Конденсатор серы Т-405 А</v>
      </c>
      <c r="O25" s="228" t="str">
        <f t="shared" si="24"/>
        <v>Частичное факел</v>
      </c>
      <c r="P25" s="228" t="s">
        <v>83</v>
      </c>
      <c r="Q25" s="228" t="s">
        <v>83</v>
      </c>
      <c r="R25" s="228" t="s">
        <v>83</v>
      </c>
      <c r="S25" s="228" t="s">
        <v>83</v>
      </c>
      <c r="T25" s="228" t="s">
        <v>83</v>
      </c>
      <c r="U25" s="228" t="s">
        <v>83</v>
      </c>
      <c r="V25" s="228" t="s">
        <v>83</v>
      </c>
      <c r="W25" s="228" t="s">
        <v>83</v>
      </c>
      <c r="X25" s="228" t="s">
        <v>83</v>
      </c>
      <c r="Y25" s="228">
        <v>26</v>
      </c>
      <c r="Z25" s="228">
        <v>4</v>
      </c>
      <c r="AA25" s="228" t="s">
        <v>83</v>
      </c>
      <c r="AB25" s="228" t="s">
        <v>83</v>
      </c>
      <c r="AC25" s="228" t="s">
        <v>83</v>
      </c>
      <c r="AD25" s="228" t="s">
        <v>83</v>
      </c>
      <c r="AE25" s="228" t="s">
        <v>83</v>
      </c>
      <c r="AF25" s="228" t="s">
        <v>83</v>
      </c>
      <c r="AG25" s="228" t="s">
        <v>83</v>
      </c>
      <c r="AH25" s="228" t="s">
        <v>83</v>
      </c>
      <c r="AI25" s="228" t="s">
        <v>83</v>
      </c>
      <c r="AJ25" s="228">
        <v>0</v>
      </c>
      <c r="AK25" s="228">
        <v>1</v>
      </c>
      <c r="AL25" s="228">
        <f>0.1*$AL22</f>
        <v>0.36299999999999999</v>
      </c>
      <c r="AM25" s="228">
        <f>AM23</f>
        <v>2.7E-2</v>
      </c>
      <c r="AN25" s="228">
        <f>AN22</f>
        <v>3</v>
      </c>
      <c r="AQ25" s="231">
        <f>AM25*I25*0.1+AL25</f>
        <v>0.37093799999999999</v>
      </c>
      <c r="AR25" s="231">
        <f t="shared" si="27"/>
        <v>3.7093800000000003E-2</v>
      </c>
      <c r="AS25" s="232">
        <f t="shared" si="28"/>
        <v>0.25</v>
      </c>
      <c r="AT25" s="232">
        <f t="shared" si="29"/>
        <v>0.16450795000000001</v>
      </c>
      <c r="AU25" s="231">
        <f>10068.2*J25*POWER(10,-6)</f>
        <v>2.9600508000000001E-2</v>
      </c>
      <c r="AV25" s="232">
        <f t="shared" si="25"/>
        <v>0.85214025799999993</v>
      </c>
      <c r="AW25" s="233">
        <f t="shared" si="30"/>
        <v>0</v>
      </c>
      <c r="AX25" s="233">
        <f t="shared" si="31"/>
        <v>4.0000000000000009E-7</v>
      </c>
      <c r="AY25" s="233">
        <f t="shared" si="26"/>
        <v>3.4085610320000004E-7</v>
      </c>
      <c r="AZ25" s="228">
        <v>1</v>
      </c>
      <c r="BA25" s="228">
        <v>1</v>
      </c>
    </row>
    <row r="26" spans="1:53" s="228" customFormat="1" x14ac:dyDescent="0.3">
      <c r="A26" s="219" t="s">
        <v>22</v>
      </c>
      <c r="B26" s="219" t="str">
        <f>B22</f>
        <v>Конденсатор серы Т-405 А</v>
      </c>
      <c r="C26" s="53" t="s">
        <v>244</v>
      </c>
      <c r="D26" s="221" t="s">
        <v>172</v>
      </c>
      <c r="E26" s="234">
        <f>E25</f>
        <v>1.0000000000000001E-5</v>
      </c>
      <c r="F26" s="235">
        <f>F22</f>
        <v>1</v>
      </c>
      <c r="G26" s="219">
        <v>0.16000000000000003</v>
      </c>
      <c r="H26" s="223">
        <f t="shared" si="22"/>
        <v>1.6000000000000004E-6</v>
      </c>
      <c r="I26" s="236">
        <f>0.15*I22</f>
        <v>2.94</v>
      </c>
      <c r="J26" s="225">
        <f>J23*0.15</f>
        <v>7.9500000000000001E-2</v>
      </c>
      <c r="K26" s="237" t="s">
        <v>180</v>
      </c>
      <c r="L26" s="238">
        <v>3</v>
      </c>
      <c r="M26" s="228" t="str">
        <f t="shared" si="23"/>
        <v>С5</v>
      </c>
      <c r="N26" s="228" t="str">
        <f t="shared" si="23"/>
        <v>Конденсатор серы Т-405 А</v>
      </c>
      <c r="O26" s="228" t="str">
        <f t="shared" si="24"/>
        <v>Частичное-токси</v>
      </c>
      <c r="P26" s="228" t="s">
        <v>83</v>
      </c>
      <c r="Q26" s="228" t="s">
        <v>83</v>
      </c>
      <c r="R26" s="228" t="s">
        <v>83</v>
      </c>
      <c r="S26" s="228" t="s">
        <v>83</v>
      </c>
      <c r="T26" s="228" t="s">
        <v>83</v>
      </c>
      <c r="U26" s="228" t="s">
        <v>83</v>
      </c>
      <c r="V26" s="228" t="s">
        <v>83</v>
      </c>
      <c r="W26" s="228" t="s">
        <v>83</v>
      </c>
      <c r="X26" s="228" t="s">
        <v>83</v>
      </c>
      <c r="Y26" s="228" t="s">
        <v>83</v>
      </c>
      <c r="Z26" s="228" t="s">
        <v>83</v>
      </c>
      <c r="AA26" s="228" t="s">
        <v>83</v>
      </c>
      <c r="AB26" s="228" t="s">
        <v>83</v>
      </c>
      <c r="AC26" s="228">
        <v>9.9</v>
      </c>
      <c r="AD26" s="228">
        <v>29</v>
      </c>
      <c r="AE26" s="228" t="s">
        <v>83</v>
      </c>
      <c r="AF26" s="228" t="s">
        <v>83</v>
      </c>
      <c r="AG26" s="228" t="s">
        <v>83</v>
      </c>
      <c r="AH26" s="228" t="s">
        <v>83</v>
      </c>
      <c r="AI26" s="228" t="s">
        <v>83</v>
      </c>
      <c r="AJ26" s="228">
        <v>0</v>
      </c>
      <c r="AK26" s="228">
        <v>1</v>
      </c>
      <c r="AL26" s="228">
        <f t="shared" ref="AL26:AL29" si="32">0.1*$AL23</f>
        <v>0.36299999999999999</v>
      </c>
      <c r="AM26" s="228">
        <f>AM22</f>
        <v>2.7E-2</v>
      </c>
      <c r="AN26" s="228">
        <f>ROUNDUP(AN22/3,0)</f>
        <v>1</v>
      </c>
      <c r="AQ26" s="231">
        <f>AM26*I26+AL26</f>
        <v>0.44238</v>
      </c>
      <c r="AR26" s="231">
        <f t="shared" si="27"/>
        <v>4.4238E-2</v>
      </c>
      <c r="AS26" s="232">
        <f t="shared" si="28"/>
        <v>0.25</v>
      </c>
      <c r="AT26" s="232">
        <f t="shared" si="29"/>
        <v>0.1841545</v>
      </c>
      <c r="AU26" s="231">
        <f>1333*J23*POWER(10,-6)*10</f>
        <v>7.064899999999999E-3</v>
      </c>
      <c r="AV26" s="232">
        <f t="shared" si="25"/>
        <v>0.92783740000000003</v>
      </c>
      <c r="AW26" s="233">
        <f t="shared" si="30"/>
        <v>0</v>
      </c>
      <c r="AX26" s="233">
        <f t="shared" si="31"/>
        <v>1.6000000000000004E-6</v>
      </c>
      <c r="AY26" s="233">
        <f t="shared" si="26"/>
        <v>1.4845398400000005E-6</v>
      </c>
      <c r="AZ26" s="228">
        <v>1</v>
      </c>
      <c r="BA26" s="228">
        <v>1</v>
      </c>
    </row>
    <row r="27" spans="1:53" s="228" customFormat="1" x14ac:dyDescent="0.3">
      <c r="A27" s="219" t="s">
        <v>23</v>
      </c>
      <c r="B27" s="219" t="str">
        <f>B22</f>
        <v>Конденсатор серы Т-405 А</v>
      </c>
      <c r="C27" s="53" t="s">
        <v>215</v>
      </c>
      <c r="D27" s="221" t="s">
        <v>214</v>
      </c>
      <c r="E27" s="234">
        <f>E26</f>
        <v>1.0000000000000001E-5</v>
      </c>
      <c r="F27" s="235">
        <v>1</v>
      </c>
      <c r="G27" s="219">
        <v>4.0000000000000008E-2</v>
      </c>
      <c r="H27" s="223">
        <f t="shared" si="22"/>
        <v>4.0000000000000009E-7</v>
      </c>
      <c r="I27" s="236">
        <f>J23*0.6</f>
        <v>0.318</v>
      </c>
      <c r="J27" s="225">
        <f>I27</f>
        <v>0.318</v>
      </c>
      <c r="K27" s="240" t="s">
        <v>191</v>
      </c>
      <c r="L27" s="241">
        <v>13</v>
      </c>
      <c r="M27" s="228" t="str">
        <f t="shared" si="23"/>
        <v>С6</v>
      </c>
      <c r="N27" s="228" t="str">
        <f t="shared" si="23"/>
        <v>Конденсатор серы Т-405 А</v>
      </c>
      <c r="O27" s="228" t="str">
        <f t="shared" si="24"/>
        <v>Частичное факел</v>
      </c>
      <c r="P27" s="228" t="s">
        <v>83</v>
      </c>
      <c r="Q27" s="228" t="s">
        <v>83</v>
      </c>
      <c r="R27" s="228" t="s">
        <v>83</v>
      </c>
      <c r="S27" s="228" t="s">
        <v>83</v>
      </c>
      <c r="T27" s="228" t="s">
        <v>83</v>
      </c>
      <c r="U27" s="228" t="s">
        <v>83</v>
      </c>
      <c r="V27" s="228" t="s">
        <v>83</v>
      </c>
      <c r="W27" s="228" t="s">
        <v>83</v>
      </c>
      <c r="X27" s="228" t="s">
        <v>83</v>
      </c>
      <c r="Y27" s="228">
        <v>8</v>
      </c>
      <c r="Z27" s="228">
        <v>2</v>
      </c>
      <c r="AA27" s="228" t="s">
        <v>83</v>
      </c>
      <c r="AB27" s="228" t="s">
        <v>83</v>
      </c>
      <c r="AC27" s="228" t="s">
        <v>83</v>
      </c>
      <c r="AD27" s="228" t="s">
        <v>83</v>
      </c>
      <c r="AE27" s="228" t="s">
        <v>83</v>
      </c>
      <c r="AF27" s="228" t="s">
        <v>83</v>
      </c>
      <c r="AG27" s="228" t="s">
        <v>83</v>
      </c>
      <c r="AH27" s="228" t="s">
        <v>83</v>
      </c>
      <c r="AI27" s="228" t="s">
        <v>83</v>
      </c>
      <c r="AJ27" s="228">
        <v>0</v>
      </c>
      <c r="AK27" s="228">
        <v>1</v>
      </c>
      <c r="AL27" s="228">
        <f t="shared" si="32"/>
        <v>0.36299999999999999</v>
      </c>
      <c r="AM27" s="228">
        <f>AM22</f>
        <v>2.7E-2</v>
      </c>
      <c r="AN27" s="228">
        <f>AN26</f>
        <v>1</v>
      </c>
      <c r="AQ27" s="231">
        <f>AM27*I27+AL27</f>
        <v>0.37158599999999997</v>
      </c>
      <c r="AR27" s="231">
        <f t="shared" si="27"/>
        <v>3.71586E-2</v>
      </c>
      <c r="AS27" s="232">
        <f t="shared" si="28"/>
        <v>0.25</v>
      </c>
      <c r="AT27" s="232">
        <f t="shared" si="29"/>
        <v>0.16468614999999998</v>
      </c>
      <c r="AU27" s="231">
        <f>10068.2*J27*POWER(10,-6)</f>
        <v>3.2016876000000001E-3</v>
      </c>
      <c r="AV27" s="232">
        <f t="shared" si="25"/>
        <v>0.82663243759999994</v>
      </c>
      <c r="AW27" s="233">
        <f t="shared" si="30"/>
        <v>0</v>
      </c>
      <c r="AX27" s="233">
        <f t="shared" si="31"/>
        <v>4.0000000000000009E-7</v>
      </c>
      <c r="AY27" s="233">
        <f t="shared" si="26"/>
        <v>3.3065297504000002E-7</v>
      </c>
      <c r="AZ27" s="228">
        <v>1</v>
      </c>
      <c r="BA27" s="228">
        <v>1</v>
      </c>
    </row>
    <row r="28" spans="1:53" s="228" customFormat="1" x14ac:dyDescent="0.3">
      <c r="A28" s="219" t="s">
        <v>210</v>
      </c>
      <c r="B28" s="219" t="str">
        <f>B22</f>
        <v>Конденсатор серы Т-405 А</v>
      </c>
      <c r="C28" s="53" t="s">
        <v>216</v>
      </c>
      <c r="D28" s="221" t="s">
        <v>165</v>
      </c>
      <c r="E28" s="234">
        <f>E26</f>
        <v>1.0000000000000001E-5</v>
      </c>
      <c r="F28" s="235">
        <f>F22</f>
        <v>1</v>
      </c>
      <c r="G28" s="219">
        <v>0.15200000000000002</v>
      </c>
      <c r="H28" s="223">
        <f t="shared" si="22"/>
        <v>1.5200000000000003E-6</v>
      </c>
      <c r="I28" s="236">
        <f>I27</f>
        <v>0.318</v>
      </c>
      <c r="J28" s="225">
        <f>I28</f>
        <v>0.318</v>
      </c>
      <c r="K28" s="237"/>
      <c r="L28" s="238"/>
      <c r="M28" s="228" t="str">
        <f t="shared" si="23"/>
        <v>С7</v>
      </c>
      <c r="N28" s="228" t="str">
        <f t="shared" si="23"/>
        <v>Конденсатор серы Т-405 А</v>
      </c>
      <c r="O28" s="228" t="str">
        <f t="shared" si="24"/>
        <v>Частичное-пожар-вспышка</v>
      </c>
      <c r="P28" s="228" t="s">
        <v>83</v>
      </c>
      <c r="Q28" s="228" t="s">
        <v>83</v>
      </c>
      <c r="R28" s="228" t="s">
        <v>83</v>
      </c>
      <c r="S28" s="228" t="s">
        <v>83</v>
      </c>
      <c r="T28" s="228" t="s">
        <v>83</v>
      </c>
      <c r="U28" s="228" t="s">
        <v>83</v>
      </c>
      <c r="V28" s="228" t="s">
        <v>83</v>
      </c>
      <c r="W28" s="228" t="s">
        <v>83</v>
      </c>
      <c r="X28" s="228" t="s">
        <v>83</v>
      </c>
      <c r="Y28" s="228" t="s">
        <v>83</v>
      </c>
      <c r="Z28" s="228" t="s">
        <v>83</v>
      </c>
      <c r="AA28" s="228">
        <v>22.97</v>
      </c>
      <c r="AB28" s="228">
        <v>27.56</v>
      </c>
      <c r="AC28" s="228" t="s">
        <v>83</v>
      </c>
      <c r="AD28" s="228" t="s">
        <v>83</v>
      </c>
      <c r="AE28" s="228" t="s">
        <v>83</v>
      </c>
      <c r="AF28" s="228" t="s">
        <v>83</v>
      </c>
      <c r="AG28" s="228" t="s">
        <v>83</v>
      </c>
      <c r="AH28" s="228" t="s">
        <v>83</v>
      </c>
      <c r="AI28" s="228" t="s">
        <v>83</v>
      </c>
      <c r="AJ28" s="228">
        <v>0</v>
      </c>
      <c r="AK28" s="228">
        <v>1</v>
      </c>
      <c r="AL28" s="228">
        <f t="shared" si="32"/>
        <v>3.6299999999999999E-2</v>
      </c>
      <c r="AM28" s="228">
        <f>AM22</f>
        <v>2.7E-2</v>
      </c>
      <c r="AN28" s="228">
        <f>ROUNDUP(AN22/3,0)</f>
        <v>1</v>
      </c>
      <c r="AQ28" s="231">
        <f>AM28*I28+AL28</f>
        <v>4.4885999999999995E-2</v>
      </c>
      <c r="AR28" s="231">
        <f t="shared" si="27"/>
        <v>4.4885999999999997E-3</v>
      </c>
      <c r="AS28" s="232">
        <f t="shared" si="28"/>
        <v>0.25</v>
      </c>
      <c r="AT28" s="232">
        <f t="shared" si="29"/>
        <v>7.4843649999999998E-2</v>
      </c>
      <c r="AU28" s="231">
        <f>10068.2*J28*POWER(10,-6)</f>
        <v>3.2016876000000001E-3</v>
      </c>
      <c r="AV28" s="232">
        <f t="shared" si="25"/>
        <v>0.37741993759999998</v>
      </c>
      <c r="AW28" s="233">
        <f t="shared" si="30"/>
        <v>0</v>
      </c>
      <c r="AX28" s="233">
        <f t="shared" si="31"/>
        <v>1.5200000000000003E-6</v>
      </c>
      <c r="AY28" s="233">
        <f t="shared" si="26"/>
        <v>5.7367830515200004E-7</v>
      </c>
      <c r="AZ28" s="228">
        <v>1</v>
      </c>
      <c r="BA28" s="228">
        <v>1</v>
      </c>
    </row>
    <row r="29" spans="1:53" s="228" customFormat="1" ht="15" thickBot="1" x14ac:dyDescent="0.35">
      <c r="A29" s="219" t="s">
        <v>211</v>
      </c>
      <c r="B29" s="219" t="str">
        <f>B22</f>
        <v>Конденсатор серы Т-405 А</v>
      </c>
      <c r="C29" s="53" t="s">
        <v>218</v>
      </c>
      <c r="D29" s="221" t="s">
        <v>172</v>
      </c>
      <c r="E29" s="234">
        <f>E26</f>
        <v>1.0000000000000001E-5</v>
      </c>
      <c r="F29" s="235">
        <f>F22</f>
        <v>1</v>
      </c>
      <c r="G29" s="219">
        <v>0.6080000000000001</v>
      </c>
      <c r="H29" s="223">
        <f t="shared" si="22"/>
        <v>6.0800000000000011E-6</v>
      </c>
      <c r="I29" s="236">
        <f>I27</f>
        <v>0.318</v>
      </c>
      <c r="J29" s="225">
        <f>J27</f>
        <v>0.318</v>
      </c>
      <c r="K29" s="242"/>
      <c r="L29" s="243"/>
      <c r="M29" s="228" t="str">
        <f t="shared" si="23"/>
        <v>С8</v>
      </c>
      <c r="N29" s="228" t="str">
        <f t="shared" si="23"/>
        <v>Конденсатор серы Т-405 А</v>
      </c>
      <c r="O29" s="228" t="str">
        <f t="shared" si="24"/>
        <v>Частичное-токси</v>
      </c>
      <c r="P29" s="228" t="s">
        <v>83</v>
      </c>
      <c r="Q29" s="228" t="s">
        <v>83</v>
      </c>
      <c r="R29" s="228" t="s">
        <v>83</v>
      </c>
      <c r="S29" s="228" t="s">
        <v>83</v>
      </c>
      <c r="T29" s="228" t="s">
        <v>83</v>
      </c>
      <c r="U29" s="228" t="s">
        <v>83</v>
      </c>
      <c r="V29" s="228" t="s">
        <v>83</v>
      </c>
      <c r="W29" s="228" t="s">
        <v>83</v>
      </c>
      <c r="X29" s="228" t="s">
        <v>83</v>
      </c>
      <c r="Y29" s="228" t="s">
        <v>83</v>
      </c>
      <c r="Z29" s="228" t="s">
        <v>83</v>
      </c>
      <c r="AA29" s="228" t="s">
        <v>83</v>
      </c>
      <c r="AB29" s="228" t="s">
        <v>83</v>
      </c>
      <c r="AC29" s="228">
        <v>39.799999999999997</v>
      </c>
      <c r="AD29" s="228">
        <v>116.1</v>
      </c>
      <c r="AE29" s="228" t="s">
        <v>83</v>
      </c>
      <c r="AF29" s="228" t="s">
        <v>83</v>
      </c>
      <c r="AG29" s="228" t="s">
        <v>83</v>
      </c>
      <c r="AH29" s="228" t="s">
        <v>83</v>
      </c>
      <c r="AI29" s="228" t="s">
        <v>83</v>
      </c>
      <c r="AJ29" s="228">
        <v>0</v>
      </c>
      <c r="AK29" s="228">
        <v>0</v>
      </c>
      <c r="AL29" s="228">
        <f t="shared" si="32"/>
        <v>3.6299999999999999E-2</v>
      </c>
      <c r="AM29" s="228">
        <f>AM22</f>
        <v>2.7E-2</v>
      </c>
      <c r="AN29" s="228">
        <f>ROUNDUP(AN22/3,0)</f>
        <v>1</v>
      </c>
      <c r="AQ29" s="231">
        <f>AM29*I29*0.1+AL29</f>
        <v>3.71586E-2</v>
      </c>
      <c r="AR29" s="231">
        <f t="shared" si="27"/>
        <v>3.7158600000000001E-3</v>
      </c>
      <c r="AS29" s="232">
        <f t="shared" si="28"/>
        <v>0</v>
      </c>
      <c r="AT29" s="232">
        <f t="shared" si="29"/>
        <v>1.0218615E-2</v>
      </c>
      <c r="AU29" s="231">
        <f>1333*J27*POWER(10,-6)</f>
        <v>4.2389399999999996E-4</v>
      </c>
      <c r="AV29" s="232">
        <f t="shared" si="25"/>
        <v>5.1516968999999996E-2</v>
      </c>
      <c r="AW29" s="233">
        <f t="shared" si="30"/>
        <v>0</v>
      </c>
      <c r="AX29" s="233">
        <f t="shared" si="31"/>
        <v>0</v>
      </c>
      <c r="AY29" s="233">
        <f t="shared" si="26"/>
        <v>3.1322317152000005E-7</v>
      </c>
      <c r="AZ29" s="228">
        <v>1</v>
      </c>
      <c r="BA29" s="228">
        <v>1</v>
      </c>
    </row>
    <row r="30" spans="1:53" s="228" customFormat="1" x14ac:dyDescent="0.3">
      <c r="A30" s="282" t="s">
        <v>240</v>
      </c>
      <c r="B30" s="282" t="str">
        <f>B22</f>
        <v>Конденсатор серы Т-405 А</v>
      </c>
      <c r="C30" s="282" t="s">
        <v>404</v>
      </c>
      <c r="D30" s="282" t="s">
        <v>405</v>
      </c>
      <c r="E30" s="283">
        <v>2.5000000000000001E-5</v>
      </c>
      <c r="F30" s="282">
        <v>1</v>
      </c>
      <c r="G30" s="282">
        <v>1</v>
      </c>
      <c r="H30" s="223">
        <f t="shared" si="22"/>
        <v>2.5000000000000001E-5</v>
      </c>
      <c r="I30" s="285">
        <f>I22</f>
        <v>19.600000000000001</v>
      </c>
      <c r="J30" s="285">
        <f>J22*0.12</f>
        <v>2.3519999999999999</v>
      </c>
      <c r="K30" s="282"/>
      <c r="L30" s="282"/>
      <c r="M30" s="286" t="str">
        <f t="shared" si="23"/>
        <v>С9</v>
      </c>
      <c r="N30" s="228" t="str">
        <f t="shared" si="23"/>
        <v>Конденсатор серы Т-405 А</v>
      </c>
      <c r="O30" s="228" t="str">
        <f t="shared" si="24"/>
        <v>Частичное-шар+пожар</v>
      </c>
      <c r="P30" s="286">
        <v>17.600000000000001</v>
      </c>
      <c r="Q30" s="286">
        <v>24.3</v>
      </c>
      <c r="R30" s="286">
        <v>34.5</v>
      </c>
      <c r="S30" s="286">
        <v>64</v>
      </c>
      <c r="T30" s="286" t="s">
        <v>83</v>
      </c>
      <c r="U30" s="286" t="s">
        <v>83</v>
      </c>
      <c r="V30" s="286" t="s">
        <v>83</v>
      </c>
      <c r="W30" s="286" t="s">
        <v>83</v>
      </c>
      <c r="X30" s="286" t="s">
        <v>83</v>
      </c>
      <c r="Y30" s="286" t="s">
        <v>83</v>
      </c>
      <c r="Z30" s="286" t="s">
        <v>83</v>
      </c>
      <c r="AA30" s="286" t="s">
        <v>83</v>
      </c>
      <c r="AB30" s="286" t="s">
        <v>83</v>
      </c>
      <c r="AC30" s="286" t="s">
        <v>83</v>
      </c>
      <c r="AD30" s="286" t="s">
        <v>83</v>
      </c>
      <c r="AE30" s="286">
        <v>33.5</v>
      </c>
      <c r="AF30" s="286">
        <v>63</v>
      </c>
      <c r="AG30" s="286">
        <v>79.5</v>
      </c>
      <c r="AH30" s="286">
        <v>107.5</v>
      </c>
      <c r="AI30" s="286" t="s">
        <v>83</v>
      </c>
      <c r="AJ30" s="286">
        <v>1</v>
      </c>
      <c r="AK30" s="286">
        <v>2</v>
      </c>
      <c r="AL30" s="286">
        <f>AL22</f>
        <v>3.63</v>
      </c>
      <c r="AM30" s="286">
        <f>AM22</f>
        <v>2.7E-2</v>
      </c>
      <c r="AN30" s="286">
        <v>5</v>
      </c>
      <c r="AO30" s="286"/>
      <c r="AP30" s="286"/>
      <c r="AQ30" s="287">
        <f>AM30*I30+AL30</f>
        <v>4.1592000000000002</v>
      </c>
      <c r="AR30" s="287">
        <f>0.1*AQ30</f>
        <v>0.41592000000000007</v>
      </c>
      <c r="AS30" s="288">
        <f>AJ30*3+0.25*AK30</f>
        <v>3.5</v>
      </c>
      <c r="AT30" s="288">
        <f>SUM(AQ30:AS30)/4</f>
        <v>2.01878</v>
      </c>
      <c r="AU30" s="287">
        <f>10068.2*J30*POWER(10,-6)</f>
        <v>2.3680406399999999E-2</v>
      </c>
      <c r="AV30" s="288">
        <f t="shared" si="25"/>
        <v>10.1175804064</v>
      </c>
      <c r="AW30" s="289">
        <f>AJ30*H30</f>
        <v>2.5000000000000001E-5</v>
      </c>
      <c r="AX30" s="289">
        <f>H30*AK30</f>
        <v>5.0000000000000002E-5</v>
      </c>
      <c r="AY30" s="289">
        <f t="shared" si="26"/>
        <v>2.5293951016E-4</v>
      </c>
      <c r="AZ30" s="228">
        <v>1</v>
      </c>
      <c r="BA30" s="228">
        <v>1</v>
      </c>
    </row>
    <row r="31" spans="1:53" ht="15" thickBot="1" x14ac:dyDescent="0.35">
      <c r="P31" t="s">
        <v>83</v>
      </c>
      <c r="Q31" t="s">
        <v>83</v>
      </c>
      <c r="R31" t="s">
        <v>83</v>
      </c>
      <c r="S31" t="s">
        <v>83</v>
      </c>
      <c r="T31" t="s">
        <v>83</v>
      </c>
      <c r="U31" t="s">
        <v>83</v>
      </c>
      <c r="V31" t="s">
        <v>83</v>
      </c>
      <c r="W31" t="s">
        <v>83</v>
      </c>
      <c r="X31" t="s">
        <v>83</v>
      </c>
      <c r="Y31" t="s">
        <v>83</v>
      </c>
      <c r="Z31" t="s">
        <v>83</v>
      </c>
      <c r="AA31" t="s">
        <v>83</v>
      </c>
      <c r="AB31" t="s">
        <v>83</v>
      </c>
      <c r="AC31" t="s">
        <v>83</v>
      </c>
      <c r="AD31" t="s">
        <v>83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Z31" s="228">
        <v>1</v>
      </c>
      <c r="BA31" s="228">
        <v>1</v>
      </c>
    </row>
    <row r="32" spans="1:53" s="179" customFormat="1" ht="15" thickBot="1" x14ac:dyDescent="0.35">
      <c r="A32" s="169" t="s">
        <v>18</v>
      </c>
      <c r="B32" s="313" t="s">
        <v>418</v>
      </c>
      <c r="C32" s="171" t="s">
        <v>196</v>
      </c>
      <c r="D32" s="172" t="s">
        <v>59</v>
      </c>
      <c r="E32" s="173">
        <v>9.9999999999999995E-7</v>
      </c>
      <c r="F32" s="170">
        <v>1</v>
      </c>
      <c r="G32" s="169">
        <v>0.1</v>
      </c>
      <c r="H32" s="174">
        <f t="shared" ref="H32:H37" si="33">E32*F32*G32</f>
        <v>9.9999999999999995E-8</v>
      </c>
      <c r="I32" s="175">
        <v>4.07</v>
      </c>
      <c r="J32" s="176">
        <f>I32</f>
        <v>4.07</v>
      </c>
      <c r="K32" s="177" t="s">
        <v>175</v>
      </c>
      <c r="L32" s="178">
        <v>210</v>
      </c>
      <c r="M32" s="179" t="str">
        <f t="shared" ref="M32:N37" si="34">A32</f>
        <v>С1</v>
      </c>
      <c r="N32" s="179" t="str">
        <f t="shared" si="34"/>
        <v>Аккумулятор амина V- 210</v>
      </c>
      <c r="O32" s="179" t="str">
        <f t="shared" ref="O32:O37" si="35">D32</f>
        <v>Полное-пожар</v>
      </c>
      <c r="P32" s="179">
        <v>16.3</v>
      </c>
      <c r="Q32" s="179">
        <v>22.2</v>
      </c>
      <c r="R32" s="179">
        <v>31.1</v>
      </c>
      <c r="S32" s="179">
        <v>57</v>
      </c>
      <c r="T32" s="179" t="s">
        <v>83</v>
      </c>
      <c r="U32" s="179" t="s">
        <v>83</v>
      </c>
      <c r="V32" s="179" t="s">
        <v>83</v>
      </c>
      <c r="W32" s="179" t="s">
        <v>83</v>
      </c>
      <c r="X32" s="179" t="s">
        <v>83</v>
      </c>
      <c r="Y32" s="179" t="s">
        <v>83</v>
      </c>
      <c r="Z32" s="179" t="s">
        <v>83</v>
      </c>
      <c r="AA32" s="179" t="s">
        <v>83</v>
      </c>
      <c r="AB32" s="179" t="s">
        <v>83</v>
      </c>
      <c r="AC32" s="179" t="s">
        <v>83</v>
      </c>
      <c r="AD32" s="179" t="s">
        <v>83</v>
      </c>
      <c r="AE32" s="179" t="s">
        <v>83</v>
      </c>
      <c r="AF32" s="179" t="s">
        <v>83</v>
      </c>
      <c r="AG32" s="179" t="s">
        <v>83</v>
      </c>
      <c r="AH32" s="179" t="s">
        <v>83</v>
      </c>
      <c r="AI32" s="179" t="s">
        <v>83</v>
      </c>
      <c r="AJ32" s="180">
        <v>1</v>
      </c>
      <c r="AK32" s="180">
        <v>2</v>
      </c>
      <c r="AL32" s="181">
        <v>3.36</v>
      </c>
      <c r="AM32" s="181">
        <v>2.7E-2</v>
      </c>
      <c r="AN32" s="181">
        <v>3</v>
      </c>
      <c r="AQ32" s="182">
        <f>AM32*I32+AL32</f>
        <v>3.4698899999999999</v>
      </c>
      <c r="AR32" s="182">
        <f t="shared" ref="AR32:AR37" si="36">0.1*AQ32</f>
        <v>0.34698899999999999</v>
      </c>
      <c r="AS32" s="183">
        <f t="shared" ref="AS32:AS37" si="37">AJ32*3+0.25*AK32</f>
        <v>3.5</v>
      </c>
      <c r="AT32" s="183">
        <f t="shared" ref="AT32:AT37" si="38">SUM(AQ32:AS32)/4</f>
        <v>1.82921975</v>
      </c>
      <c r="AU32" s="182">
        <f>10068.2*J32*POWER(10,-6)</f>
        <v>4.0977574000000003E-2</v>
      </c>
      <c r="AV32" s="183">
        <f t="shared" ref="AV32:AV37" si="39">AU32+AT32+AS32+AR32+AQ32</f>
        <v>9.1870763239999995</v>
      </c>
      <c r="AW32" s="184">
        <f t="shared" ref="AW32:AW37" si="40">AJ32*H32</f>
        <v>9.9999999999999995E-8</v>
      </c>
      <c r="AX32" s="184">
        <f t="shared" ref="AX32:AX37" si="41">H32*AK32</f>
        <v>1.9999999999999999E-7</v>
      </c>
      <c r="AY32" s="184">
        <f t="shared" ref="AY32:AY37" si="42">H32*AV32</f>
        <v>9.1870763239999991E-7</v>
      </c>
      <c r="AZ32" s="228">
        <v>1</v>
      </c>
      <c r="BA32" s="228">
        <v>1</v>
      </c>
    </row>
    <row r="33" spans="1:53" s="179" customFormat="1" ht="15" thickBot="1" x14ac:dyDescent="0.35">
      <c r="A33" s="169" t="s">
        <v>19</v>
      </c>
      <c r="B33" s="169" t="str">
        <f>B32</f>
        <v>Аккумулятор амина V- 210</v>
      </c>
      <c r="C33" s="171" t="s">
        <v>197</v>
      </c>
      <c r="D33" s="172" t="s">
        <v>62</v>
      </c>
      <c r="E33" s="185">
        <f>E32</f>
        <v>9.9999999999999995E-7</v>
      </c>
      <c r="F33" s="186">
        <f>F32</f>
        <v>1</v>
      </c>
      <c r="G33" s="169">
        <v>0.18000000000000002</v>
      </c>
      <c r="H33" s="174">
        <f t="shared" si="33"/>
        <v>1.8000000000000002E-7</v>
      </c>
      <c r="I33" s="187">
        <f>I32</f>
        <v>4.07</v>
      </c>
      <c r="J33" s="188">
        <v>0.24</v>
      </c>
      <c r="K33" s="177" t="s">
        <v>176</v>
      </c>
      <c r="L33" s="178">
        <v>0</v>
      </c>
      <c r="M33" s="179" t="str">
        <f t="shared" si="34"/>
        <v>С2</v>
      </c>
      <c r="N33" s="179" t="str">
        <f t="shared" si="34"/>
        <v>Аккумулятор амина V- 210</v>
      </c>
      <c r="O33" s="179" t="str">
        <f t="shared" si="35"/>
        <v>Полное-взрыв</v>
      </c>
      <c r="P33" s="179" t="s">
        <v>83</v>
      </c>
      <c r="Q33" s="179" t="s">
        <v>83</v>
      </c>
      <c r="R33" s="179" t="s">
        <v>83</v>
      </c>
      <c r="S33" s="179" t="s">
        <v>83</v>
      </c>
      <c r="T33" s="179">
        <v>0</v>
      </c>
      <c r="U33" s="179">
        <v>0</v>
      </c>
      <c r="V33" s="179">
        <v>47.1</v>
      </c>
      <c r="W33" s="179">
        <v>157.1</v>
      </c>
      <c r="X33" s="179">
        <v>408.6</v>
      </c>
      <c r="Y33" s="179" t="s">
        <v>83</v>
      </c>
      <c r="Z33" s="179" t="s">
        <v>83</v>
      </c>
      <c r="AA33" s="179" t="s">
        <v>83</v>
      </c>
      <c r="AB33" s="179" t="s">
        <v>83</v>
      </c>
      <c r="AC33" s="179" t="s">
        <v>83</v>
      </c>
      <c r="AD33" s="179" t="s">
        <v>83</v>
      </c>
      <c r="AE33" s="179" t="s">
        <v>83</v>
      </c>
      <c r="AF33" s="179" t="s">
        <v>83</v>
      </c>
      <c r="AG33" s="179" t="s">
        <v>83</v>
      </c>
      <c r="AH33" s="179" t="s">
        <v>83</v>
      </c>
      <c r="AI33" s="179" t="s">
        <v>83</v>
      </c>
      <c r="AJ33" s="180">
        <v>2</v>
      </c>
      <c r="AK33" s="180">
        <v>2</v>
      </c>
      <c r="AL33" s="179">
        <f>AL32</f>
        <v>3.36</v>
      </c>
      <c r="AM33" s="179">
        <f>AM32</f>
        <v>2.7E-2</v>
      </c>
      <c r="AN33" s="179">
        <f>AN32</f>
        <v>3</v>
      </c>
      <c r="AQ33" s="182">
        <f>AM33*I33+AL33</f>
        <v>3.4698899999999999</v>
      </c>
      <c r="AR33" s="182">
        <f t="shared" si="36"/>
        <v>0.34698899999999999</v>
      </c>
      <c r="AS33" s="183">
        <f t="shared" si="37"/>
        <v>6.5</v>
      </c>
      <c r="AT33" s="183">
        <f t="shared" si="38"/>
        <v>2.57921975</v>
      </c>
      <c r="AU33" s="182">
        <f>10068.2*J33*POWER(10,-6)*10</f>
        <v>2.416368E-2</v>
      </c>
      <c r="AV33" s="183">
        <f t="shared" si="39"/>
        <v>12.920262430000001</v>
      </c>
      <c r="AW33" s="184">
        <f t="shared" si="40"/>
        <v>3.6000000000000005E-7</v>
      </c>
      <c r="AX33" s="184">
        <f t="shared" si="41"/>
        <v>3.6000000000000005E-7</v>
      </c>
      <c r="AY33" s="184">
        <f t="shared" si="42"/>
        <v>2.3256472374000007E-6</v>
      </c>
      <c r="AZ33" s="228">
        <v>1</v>
      </c>
      <c r="BA33" s="228">
        <v>1</v>
      </c>
    </row>
    <row r="34" spans="1:53" s="179" customFormat="1" x14ac:dyDescent="0.3">
      <c r="A34" s="169" t="s">
        <v>20</v>
      </c>
      <c r="B34" s="169" t="str">
        <f>B32</f>
        <v>Аккумулятор амина V- 210</v>
      </c>
      <c r="C34" s="171" t="s">
        <v>198</v>
      </c>
      <c r="D34" s="172" t="s">
        <v>60</v>
      </c>
      <c r="E34" s="185">
        <f>E32</f>
        <v>9.9999999999999995E-7</v>
      </c>
      <c r="F34" s="186">
        <f>F32</f>
        <v>1</v>
      </c>
      <c r="G34" s="169">
        <v>0.72000000000000008</v>
      </c>
      <c r="H34" s="174">
        <f t="shared" si="33"/>
        <v>7.2000000000000009E-7</v>
      </c>
      <c r="I34" s="187">
        <f>I32</f>
        <v>4.07</v>
      </c>
      <c r="J34" s="189">
        <v>0</v>
      </c>
      <c r="K34" s="177" t="s">
        <v>177</v>
      </c>
      <c r="L34" s="178">
        <v>0</v>
      </c>
      <c r="M34" s="179" t="str">
        <f t="shared" si="34"/>
        <v>С3</v>
      </c>
      <c r="N34" s="179" t="str">
        <f t="shared" si="34"/>
        <v>Аккумулятор амина V- 210</v>
      </c>
      <c r="O34" s="179" t="str">
        <f t="shared" si="35"/>
        <v>Полное-ликвидация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 t="s">
        <v>83</v>
      </c>
      <c r="Z34" s="179" t="s">
        <v>83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79">
        <v>0</v>
      </c>
      <c r="AK34" s="179">
        <v>0</v>
      </c>
      <c r="AL34" s="179">
        <f>AL32</f>
        <v>3.36</v>
      </c>
      <c r="AM34" s="179">
        <f>AM32</f>
        <v>2.7E-2</v>
      </c>
      <c r="AN34" s="179">
        <f>AN32</f>
        <v>3</v>
      </c>
      <c r="AQ34" s="182">
        <f>AM34*I34*0.1+AL34</f>
        <v>3.3709889999999998</v>
      </c>
      <c r="AR34" s="182">
        <f t="shared" si="36"/>
        <v>0.33709889999999998</v>
      </c>
      <c r="AS34" s="183">
        <f t="shared" si="37"/>
        <v>0</v>
      </c>
      <c r="AT34" s="183">
        <f t="shared" si="38"/>
        <v>0.92702197499999994</v>
      </c>
      <c r="AU34" s="182">
        <f>1333*J33*POWER(10,-6)</f>
        <v>3.1992000000000001E-4</v>
      </c>
      <c r="AV34" s="183">
        <f t="shared" si="39"/>
        <v>4.6354297950000003</v>
      </c>
      <c r="AW34" s="184">
        <f t="shared" si="40"/>
        <v>0</v>
      </c>
      <c r="AX34" s="184">
        <f t="shared" si="41"/>
        <v>0</v>
      </c>
      <c r="AY34" s="184">
        <f t="shared" si="42"/>
        <v>3.3375094524000005E-6</v>
      </c>
      <c r="AZ34" s="228">
        <v>1</v>
      </c>
      <c r="BA34" s="228">
        <v>1</v>
      </c>
    </row>
    <row r="35" spans="1:53" s="179" customFormat="1" x14ac:dyDescent="0.3">
      <c r="A35" s="169" t="s">
        <v>21</v>
      </c>
      <c r="B35" s="169" t="str">
        <f>B32</f>
        <v>Аккумулятор амина V- 210</v>
      </c>
      <c r="C35" s="171" t="s">
        <v>199</v>
      </c>
      <c r="D35" s="172" t="s">
        <v>84</v>
      </c>
      <c r="E35" s="173">
        <v>1.0000000000000001E-5</v>
      </c>
      <c r="F35" s="186">
        <f>F32</f>
        <v>1</v>
      </c>
      <c r="G35" s="169">
        <v>0.1</v>
      </c>
      <c r="H35" s="174">
        <f t="shared" si="33"/>
        <v>1.0000000000000002E-6</v>
      </c>
      <c r="I35" s="187">
        <f>0.15*I32</f>
        <v>0.61050000000000004</v>
      </c>
      <c r="J35" s="176">
        <f>I35</f>
        <v>0.61050000000000004</v>
      </c>
      <c r="K35" s="190" t="s">
        <v>179</v>
      </c>
      <c r="L35" s="191">
        <v>45390</v>
      </c>
      <c r="M35" s="179" t="str">
        <f t="shared" si="34"/>
        <v>С4</v>
      </c>
      <c r="N35" s="179" t="str">
        <f t="shared" si="34"/>
        <v>Аккумулятор амина V- 210</v>
      </c>
      <c r="O35" s="179" t="str">
        <f t="shared" si="35"/>
        <v>Частичное-пожар</v>
      </c>
      <c r="P35" s="179">
        <v>12.4</v>
      </c>
      <c r="Q35" s="179">
        <v>15.6</v>
      </c>
      <c r="R35" s="179">
        <v>20.3</v>
      </c>
      <c r="S35" s="179">
        <v>34.299999999999997</v>
      </c>
      <c r="T35" s="179" t="s">
        <v>83</v>
      </c>
      <c r="U35" s="179" t="s">
        <v>83</v>
      </c>
      <c r="V35" s="179" t="s">
        <v>83</v>
      </c>
      <c r="W35" s="179" t="s">
        <v>83</v>
      </c>
      <c r="X35" s="179" t="s">
        <v>83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79">
        <v>0</v>
      </c>
      <c r="AK35" s="179">
        <v>2</v>
      </c>
      <c r="AL35" s="179">
        <f>0.1*AL32</f>
        <v>0.33600000000000002</v>
      </c>
      <c r="AM35" s="179">
        <f>AM32</f>
        <v>2.7E-2</v>
      </c>
      <c r="AN35" s="179">
        <f>ROUNDUP(AN32/3,0)</f>
        <v>1</v>
      </c>
      <c r="AQ35" s="182">
        <f>AM35*I35+AL35</f>
        <v>0.35248350000000001</v>
      </c>
      <c r="AR35" s="182">
        <f t="shared" si="36"/>
        <v>3.5248350000000005E-2</v>
      </c>
      <c r="AS35" s="183">
        <f t="shared" si="37"/>
        <v>0.5</v>
      </c>
      <c r="AT35" s="183">
        <f t="shared" si="38"/>
        <v>0.2219329625</v>
      </c>
      <c r="AU35" s="182">
        <f>10068.2*J35*POWER(10,-6)</f>
        <v>6.1466361000000001E-3</v>
      </c>
      <c r="AV35" s="183">
        <f t="shared" si="39"/>
        <v>1.1158114485999999</v>
      </c>
      <c r="AW35" s="184">
        <f t="shared" si="40"/>
        <v>0</v>
      </c>
      <c r="AX35" s="184">
        <f t="shared" si="41"/>
        <v>2.0000000000000003E-6</v>
      </c>
      <c r="AY35" s="184">
        <f t="shared" si="42"/>
        <v>1.1158114486E-6</v>
      </c>
      <c r="AZ35" s="228">
        <v>1</v>
      </c>
      <c r="BA35" s="228">
        <v>1</v>
      </c>
    </row>
    <row r="36" spans="1:53" s="179" customFormat="1" x14ac:dyDescent="0.3">
      <c r="A36" s="169" t="s">
        <v>22</v>
      </c>
      <c r="B36" s="169" t="str">
        <f>B32</f>
        <v>Аккумулятор амина V- 210</v>
      </c>
      <c r="C36" s="171" t="s">
        <v>200</v>
      </c>
      <c r="D36" s="172" t="s">
        <v>165</v>
      </c>
      <c r="E36" s="185">
        <f>E35</f>
        <v>1.0000000000000001E-5</v>
      </c>
      <c r="F36" s="186">
        <f>F32</f>
        <v>1</v>
      </c>
      <c r="G36" s="169">
        <v>4.5000000000000005E-2</v>
      </c>
      <c r="H36" s="174">
        <f t="shared" si="33"/>
        <v>4.5000000000000009E-7</v>
      </c>
      <c r="I36" s="187">
        <f>0.15*I32</f>
        <v>0.61050000000000004</v>
      </c>
      <c r="J36" s="176">
        <f>0.15*J33</f>
        <v>3.5999999999999997E-2</v>
      </c>
      <c r="K36" s="190" t="s">
        <v>180</v>
      </c>
      <c r="L36" s="191">
        <v>3</v>
      </c>
      <c r="M36" s="179" t="str">
        <f t="shared" si="34"/>
        <v>С5</v>
      </c>
      <c r="N36" s="179" t="str">
        <f t="shared" si="34"/>
        <v>Аккумулятор амина V- 210</v>
      </c>
      <c r="O36" s="179" t="str">
        <f t="shared" si="35"/>
        <v>Частичное-пожар-вспышка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>
        <v>11.19</v>
      </c>
      <c r="AB36" s="179">
        <v>13.43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1</v>
      </c>
      <c r="AL36" s="179">
        <f t="shared" ref="AL36:AL37" si="43">0.1*AL33</f>
        <v>0.33600000000000002</v>
      </c>
      <c r="AM36" s="179">
        <f>AM32</f>
        <v>2.7E-2</v>
      </c>
      <c r="AN36" s="179">
        <f>ROUNDUP(AN32/3,0)</f>
        <v>1</v>
      </c>
      <c r="AQ36" s="182">
        <f>AM36*I36+AL36</f>
        <v>0.35248350000000001</v>
      </c>
      <c r="AR36" s="182">
        <f t="shared" si="36"/>
        <v>3.5248350000000005E-2</v>
      </c>
      <c r="AS36" s="183">
        <f t="shared" si="37"/>
        <v>0.25</v>
      </c>
      <c r="AT36" s="183">
        <f t="shared" si="38"/>
        <v>0.1594329625</v>
      </c>
      <c r="AU36" s="182">
        <f>10068.2*J36*POWER(10,-6)*10</f>
        <v>3.6245519999999996E-3</v>
      </c>
      <c r="AV36" s="183">
        <f t="shared" si="39"/>
        <v>0.80078936449999993</v>
      </c>
      <c r="AW36" s="184">
        <f t="shared" si="40"/>
        <v>0</v>
      </c>
      <c r="AX36" s="184">
        <f t="shared" si="41"/>
        <v>4.5000000000000009E-7</v>
      </c>
      <c r="AY36" s="184">
        <f t="shared" si="42"/>
        <v>3.6035521402500005E-7</v>
      </c>
      <c r="AZ36" s="228">
        <v>1</v>
      </c>
      <c r="BA36" s="228">
        <v>1</v>
      </c>
    </row>
    <row r="37" spans="1:53" s="179" customFormat="1" ht="15" thickBot="1" x14ac:dyDescent="0.35">
      <c r="A37" s="169" t="s">
        <v>23</v>
      </c>
      <c r="B37" s="169" t="str">
        <f>B32</f>
        <v>Аккумулятор амина V- 210</v>
      </c>
      <c r="C37" s="171" t="s">
        <v>201</v>
      </c>
      <c r="D37" s="172" t="s">
        <v>61</v>
      </c>
      <c r="E37" s="185">
        <f>E35</f>
        <v>1.0000000000000001E-5</v>
      </c>
      <c r="F37" s="186">
        <f>F32</f>
        <v>1</v>
      </c>
      <c r="G37" s="169">
        <v>0.85499999999999998</v>
      </c>
      <c r="H37" s="174">
        <f t="shared" si="33"/>
        <v>8.5500000000000011E-6</v>
      </c>
      <c r="I37" s="187">
        <f>0.15*I32</f>
        <v>0.61050000000000004</v>
      </c>
      <c r="J37" s="189">
        <v>0</v>
      </c>
      <c r="K37" s="192" t="s">
        <v>191</v>
      </c>
      <c r="L37" s="192">
        <v>9</v>
      </c>
      <c r="M37" s="179" t="str">
        <f t="shared" si="34"/>
        <v>С6</v>
      </c>
      <c r="N37" s="179" t="str">
        <f t="shared" si="34"/>
        <v>Аккумулятор амина V- 210</v>
      </c>
      <c r="O37" s="179" t="str">
        <f t="shared" si="35"/>
        <v>Частичное-ликвидация</v>
      </c>
      <c r="P37" s="179" t="s">
        <v>83</v>
      </c>
      <c r="Q37" s="179" t="s">
        <v>83</v>
      </c>
      <c r="R37" s="179" t="s">
        <v>83</v>
      </c>
      <c r="S37" s="179" t="s">
        <v>83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0</v>
      </c>
      <c r="AL37" s="179">
        <f t="shared" si="43"/>
        <v>0.33600000000000002</v>
      </c>
      <c r="AM37" s="179">
        <f>AM32</f>
        <v>2.7E-2</v>
      </c>
      <c r="AN37" s="179">
        <f>ROUNDUP(AN32/3,0)</f>
        <v>1</v>
      </c>
      <c r="AQ37" s="182">
        <f>AM37*I37*0.1+AL37</f>
        <v>0.33764835000000004</v>
      </c>
      <c r="AR37" s="182">
        <f t="shared" si="36"/>
        <v>3.3764835000000007E-2</v>
      </c>
      <c r="AS37" s="183">
        <f t="shared" si="37"/>
        <v>0</v>
      </c>
      <c r="AT37" s="183">
        <f t="shared" si="38"/>
        <v>9.2853296250000009E-2</v>
      </c>
      <c r="AU37" s="182">
        <f>1333*J36*POWER(10,-6)</f>
        <v>4.7987999999999995E-5</v>
      </c>
      <c r="AV37" s="183">
        <f t="shared" si="39"/>
        <v>0.46431446925000008</v>
      </c>
      <c r="AW37" s="184">
        <f t="shared" si="40"/>
        <v>0</v>
      </c>
      <c r="AX37" s="184">
        <f t="shared" si="41"/>
        <v>0</v>
      </c>
      <c r="AY37" s="184">
        <f t="shared" si="42"/>
        <v>3.9698887120875015E-6</v>
      </c>
      <c r="AZ37" s="228">
        <v>1</v>
      </c>
      <c r="BA37" s="228">
        <v>1</v>
      </c>
    </row>
    <row r="38" spans="1:53" s="179" customFormat="1" x14ac:dyDescent="0.3">
      <c r="A38" s="180"/>
      <c r="B38" s="180"/>
      <c r="D38" s="272"/>
      <c r="E38" s="273"/>
      <c r="F38" s="274"/>
      <c r="G38" s="180"/>
      <c r="H38" s="184"/>
      <c r="I38" s="183"/>
      <c r="J38" s="180"/>
      <c r="K38" s="180"/>
      <c r="L38" s="180"/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 t="s">
        <v>83</v>
      </c>
      <c r="AB38" s="179" t="s">
        <v>83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Q38" s="182"/>
      <c r="AR38" s="182"/>
      <c r="AS38" s="183"/>
      <c r="AT38" s="183"/>
      <c r="AU38" s="182"/>
      <c r="AV38" s="183"/>
      <c r="AW38" s="184"/>
      <c r="AX38" s="184"/>
      <c r="AY38" s="184"/>
      <c r="AZ38" s="228">
        <v>1</v>
      </c>
      <c r="BA38" s="228">
        <v>1</v>
      </c>
    </row>
    <row r="39" spans="1:53" s="179" customFormat="1" x14ac:dyDescent="0.3">
      <c r="A39" s="180"/>
      <c r="B39" s="180"/>
      <c r="D39" s="272"/>
      <c r="E39" s="273"/>
      <c r="F39" s="274"/>
      <c r="G39" s="180"/>
      <c r="H39" s="184"/>
      <c r="I39" s="183"/>
      <c r="J39" s="180"/>
      <c r="K39" s="180"/>
      <c r="L39" s="180"/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Q39" s="182"/>
      <c r="AR39" s="182"/>
      <c r="AS39" s="183"/>
      <c r="AT39" s="183"/>
      <c r="AU39" s="182"/>
      <c r="AV39" s="183"/>
      <c r="AW39" s="184"/>
      <c r="AX39" s="184"/>
      <c r="AY39" s="184"/>
      <c r="AZ39" s="228">
        <v>1</v>
      </c>
      <c r="BA39" s="228">
        <v>1</v>
      </c>
    </row>
    <row r="40" spans="1:53" s="179" customFormat="1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P40" s="179" t="s">
        <v>83</v>
      </c>
      <c r="Q40" s="179" t="s">
        <v>83</v>
      </c>
      <c r="R40" s="179" t="s">
        <v>83</v>
      </c>
      <c r="S40" s="179" t="s">
        <v>83</v>
      </c>
      <c r="T40" s="179" t="s">
        <v>83</v>
      </c>
      <c r="U40" s="179" t="s">
        <v>83</v>
      </c>
      <c r="V40" s="179" t="s">
        <v>83</v>
      </c>
      <c r="W40" s="179" t="s">
        <v>83</v>
      </c>
      <c r="X40" s="179" t="s">
        <v>83</v>
      </c>
      <c r="Y40" s="179" t="s">
        <v>83</v>
      </c>
      <c r="Z40" s="179" t="s">
        <v>83</v>
      </c>
      <c r="AA40" s="179" t="s">
        <v>83</v>
      </c>
      <c r="AB40" s="179" t="s">
        <v>83</v>
      </c>
      <c r="AC40" s="179" t="s">
        <v>83</v>
      </c>
      <c r="AD40" s="179" t="s">
        <v>83</v>
      </c>
      <c r="AE40" s="179" t="s">
        <v>83</v>
      </c>
      <c r="AF40" s="179" t="s">
        <v>83</v>
      </c>
      <c r="AG40" s="179" t="s">
        <v>83</v>
      </c>
      <c r="AH40" s="179" t="s">
        <v>83</v>
      </c>
      <c r="AI40" s="179" t="s">
        <v>83</v>
      </c>
      <c r="AQ40" s="182"/>
      <c r="AR40" s="182"/>
      <c r="AS40" s="183"/>
      <c r="AT40" s="183"/>
      <c r="AU40" s="182"/>
      <c r="AV40" s="183"/>
      <c r="AW40" s="184"/>
      <c r="AX40" s="184"/>
      <c r="AY40" s="184"/>
      <c r="AZ40" s="228">
        <v>1</v>
      </c>
      <c r="BA40" s="228">
        <v>1</v>
      </c>
    </row>
    <row r="41" spans="1:53" ht="15" thickBot="1" x14ac:dyDescent="0.35">
      <c r="P41" t="s">
        <v>83</v>
      </c>
      <c r="Q41" t="s">
        <v>83</v>
      </c>
      <c r="R41" t="s">
        <v>83</v>
      </c>
      <c r="S41" t="s">
        <v>83</v>
      </c>
      <c r="T41" t="s">
        <v>83</v>
      </c>
      <c r="U41" t="s">
        <v>83</v>
      </c>
      <c r="V41" t="s">
        <v>83</v>
      </c>
      <c r="W41" t="s">
        <v>83</v>
      </c>
      <c r="X41" t="s">
        <v>83</v>
      </c>
      <c r="Y41" t="s">
        <v>83</v>
      </c>
      <c r="Z41" t="s">
        <v>83</v>
      </c>
      <c r="AA41" t="s">
        <v>83</v>
      </c>
      <c r="AB41" t="s">
        <v>83</v>
      </c>
      <c r="AC41" t="s">
        <v>83</v>
      </c>
      <c r="AD41" t="s">
        <v>83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Z41" s="228">
        <v>1</v>
      </c>
      <c r="BA41" s="228">
        <v>1</v>
      </c>
    </row>
    <row r="42" spans="1:53" s="179" customFormat="1" ht="15" thickBot="1" x14ac:dyDescent="0.35">
      <c r="A42" s="169" t="s">
        <v>18</v>
      </c>
      <c r="B42" s="313" t="s">
        <v>419</v>
      </c>
      <c r="C42" s="171" t="s">
        <v>196</v>
      </c>
      <c r="D42" s="172" t="s">
        <v>59</v>
      </c>
      <c r="E42" s="173">
        <v>9.9999999999999995E-7</v>
      </c>
      <c r="F42" s="170">
        <v>1</v>
      </c>
      <c r="G42" s="169">
        <v>0.1</v>
      </c>
      <c r="H42" s="174">
        <f t="shared" ref="H42:H47" si="44">E42*F42*G42</f>
        <v>9.9999999999999995E-8</v>
      </c>
      <c r="I42" s="175">
        <v>6.96</v>
      </c>
      <c r="J42" s="176">
        <f>I42</f>
        <v>6.96</v>
      </c>
      <c r="K42" s="177" t="s">
        <v>175</v>
      </c>
      <c r="L42" s="178">
        <v>230</v>
      </c>
      <c r="M42" s="179" t="str">
        <f t="shared" ref="M42:N47" si="45">A42</f>
        <v>С1</v>
      </c>
      <c r="N42" s="179" t="str">
        <f t="shared" si="45"/>
        <v xml:space="preserve">Дренажная емкость амина V-214 </v>
      </c>
      <c r="O42" s="179" t="str">
        <f t="shared" ref="O42:O47" si="46">D42</f>
        <v>Полное-пожар</v>
      </c>
      <c r="P42" s="179">
        <v>16.5</v>
      </c>
      <c r="Q42" s="179">
        <v>22.5</v>
      </c>
      <c r="R42" s="179">
        <v>31.6</v>
      </c>
      <c r="S42" s="179">
        <v>58</v>
      </c>
      <c r="T42" s="179" t="s">
        <v>83</v>
      </c>
      <c r="U42" s="179" t="s">
        <v>83</v>
      </c>
      <c r="V42" s="179" t="s">
        <v>83</v>
      </c>
      <c r="W42" s="179" t="s">
        <v>83</v>
      </c>
      <c r="X42" s="179" t="s">
        <v>83</v>
      </c>
      <c r="Y42" s="179" t="s">
        <v>83</v>
      </c>
      <c r="Z42" s="179" t="s">
        <v>83</v>
      </c>
      <c r="AA42" s="179" t="s">
        <v>83</v>
      </c>
      <c r="AB42" s="179" t="s">
        <v>83</v>
      </c>
      <c r="AC42" s="179" t="s">
        <v>83</v>
      </c>
      <c r="AD42" s="179" t="s">
        <v>83</v>
      </c>
      <c r="AE42" s="179" t="s">
        <v>83</v>
      </c>
      <c r="AF42" s="179" t="s">
        <v>83</v>
      </c>
      <c r="AG42" s="179" t="s">
        <v>83</v>
      </c>
      <c r="AH42" s="179" t="s">
        <v>83</v>
      </c>
      <c r="AI42" s="179" t="s">
        <v>83</v>
      </c>
      <c r="AJ42" s="180">
        <v>1</v>
      </c>
      <c r="AK42" s="180">
        <v>2</v>
      </c>
      <c r="AL42" s="181">
        <v>5.21</v>
      </c>
      <c r="AM42" s="181">
        <v>2.7E-2</v>
      </c>
      <c r="AN42" s="181">
        <v>3</v>
      </c>
      <c r="AQ42" s="182">
        <f>AM42*I42+AL42</f>
        <v>5.3979200000000001</v>
      </c>
      <c r="AR42" s="182">
        <f t="shared" ref="AR42:AR47" si="47">0.1*AQ42</f>
        <v>0.53979200000000005</v>
      </c>
      <c r="AS42" s="183">
        <f t="shared" ref="AS42:AS47" si="48">AJ42*3+0.25*AK42</f>
        <v>3.5</v>
      </c>
      <c r="AT42" s="183">
        <f t="shared" ref="AT42:AT47" si="49">SUM(AQ42:AS42)/4</f>
        <v>2.3594280000000003</v>
      </c>
      <c r="AU42" s="182">
        <f>10068.2*J42*POWER(10,-6)</f>
        <v>7.0074672000000005E-2</v>
      </c>
      <c r="AV42" s="183">
        <f t="shared" ref="AV42:AV47" si="50">AU42+AT42+AS42+AR42+AQ42</f>
        <v>11.867214671999999</v>
      </c>
      <c r="AW42" s="184">
        <f t="shared" ref="AW42:AW47" si="51">AJ42*H42</f>
        <v>9.9999999999999995E-8</v>
      </c>
      <c r="AX42" s="184">
        <f t="shared" ref="AX42:AX47" si="52">H42*AK42</f>
        <v>1.9999999999999999E-7</v>
      </c>
      <c r="AY42" s="184">
        <f t="shared" ref="AY42:AY47" si="53">H42*AV42</f>
        <v>1.1867214671999998E-6</v>
      </c>
      <c r="AZ42" s="228">
        <v>1</v>
      </c>
      <c r="BA42" s="228">
        <v>1</v>
      </c>
    </row>
    <row r="43" spans="1:53" s="179" customFormat="1" ht="15" thickBot="1" x14ac:dyDescent="0.35">
      <c r="A43" s="169" t="s">
        <v>19</v>
      </c>
      <c r="B43" s="169" t="str">
        <f>B42</f>
        <v xml:space="preserve">Дренажная емкость амина V-214 </v>
      </c>
      <c r="C43" s="171" t="s">
        <v>197</v>
      </c>
      <c r="D43" s="172" t="s">
        <v>62</v>
      </c>
      <c r="E43" s="185">
        <f>E42</f>
        <v>9.9999999999999995E-7</v>
      </c>
      <c r="F43" s="186">
        <f>F42</f>
        <v>1</v>
      </c>
      <c r="G43" s="169">
        <v>0.18000000000000002</v>
      </c>
      <c r="H43" s="174">
        <f t="shared" si="44"/>
        <v>1.8000000000000002E-7</v>
      </c>
      <c r="I43" s="187">
        <f>I42</f>
        <v>6.96</v>
      </c>
      <c r="J43" s="188">
        <v>0.15</v>
      </c>
      <c r="K43" s="177" t="s">
        <v>176</v>
      </c>
      <c r="L43" s="178">
        <v>0</v>
      </c>
      <c r="M43" s="179" t="str">
        <f t="shared" si="45"/>
        <v>С2</v>
      </c>
      <c r="N43" s="179" t="str">
        <f t="shared" si="45"/>
        <v xml:space="preserve">Дренажная емкость амина V-214 </v>
      </c>
      <c r="O43" s="179" t="str">
        <f t="shared" si="46"/>
        <v>Полное-взрыв</v>
      </c>
      <c r="P43" s="179" t="s">
        <v>83</v>
      </c>
      <c r="Q43" s="179" t="s">
        <v>83</v>
      </c>
      <c r="R43" s="179" t="s">
        <v>83</v>
      </c>
      <c r="S43" s="179" t="s">
        <v>83</v>
      </c>
      <c r="T43" s="179">
        <v>0</v>
      </c>
      <c r="U43" s="179">
        <v>0</v>
      </c>
      <c r="V43" s="179">
        <v>40.1</v>
      </c>
      <c r="W43" s="179">
        <v>134.1</v>
      </c>
      <c r="X43" s="179">
        <v>349.6</v>
      </c>
      <c r="Y43" s="179" t="s">
        <v>83</v>
      </c>
      <c r="Z43" s="179" t="s">
        <v>83</v>
      </c>
      <c r="AA43" s="179" t="s">
        <v>83</v>
      </c>
      <c r="AB43" s="179" t="s">
        <v>83</v>
      </c>
      <c r="AC43" s="179" t="s">
        <v>83</v>
      </c>
      <c r="AD43" s="179" t="s">
        <v>83</v>
      </c>
      <c r="AE43" s="179" t="s">
        <v>83</v>
      </c>
      <c r="AF43" s="179" t="s">
        <v>83</v>
      </c>
      <c r="AG43" s="179" t="s">
        <v>83</v>
      </c>
      <c r="AH43" s="179" t="s">
        <v>83</v>
      </c>
      <c r="AI43" s="179" t="s">
        <v>83</v>
      </c>
      <c r="AJ43" s="180">
        <v>2</v>
      </c>
      <c r="AK43" s="180">
        <v>2</v>
      </c>
      <c r="AL43" s="179">
        <f>AL42</f>
        <v>5.21</v>
      </c>
      <c r="AM43" s="179">
        <f>AM42</f>
        <v>2.7E-2</v>
      </c>
      <c r="AN43" s="179">
        <f>AN42</f>
        <v>3</v>
      </c>
      <c r="AQ43" s="182">
        <f>AM43*I43+AL43</f>
        <v>5.3979200000000001</v>
      </c>
      <c r="AR43" s="182">
        <f t="shared" si="47"/>
        <v>0.53979200000000005</v>
      </c>
      <c r="AS43" s="183">
        <f t="shared" si="48"/>
        <v>6.5</v>
      </c>
      <c r="AT43" s="183">
        <f t="shared" si="49"/>
        <v>3.1094280000000003</v>
      </c>
      <c r="AU43" s="182">
        <f>10068.2*J43*POWER(10,-6)*10</f>
        <v>1.5102299999999999E-2</v>
      </c>
      <c r="AV43" s="183">
        <f t="shared" si="50"/>
        <v>15.562242300000001</v>
      </c>
      <c r="AW43" s="184">
        <f t="shared" si="51"/>
        <v>3.6000000000000005E-7</v>
      </c>
      <c r="AX43" s="184">
        <f t="shared" si="52"/>
        <v>3.6000000000000005E-7</v>
      </c>
      <c r="AY43" s="184">
        <f t="shared" si="53"/>
        <v>2.8012036140000006E-6</v>
      </c>
      <c r="AZ43" s="228">
        <v>1</v>
      </c>
      <c r="BA43" s="228">
        <v>1</v>
      </c>
    </row>
    <row r="44" spans="1:53" s="179" customFormat="1" x14ac:dyDescent="0.3">
      <c r="A44" s="169" t="s">
        <v>20</v>
      </c>
      <c r="B44" s="169" t="str">
        <f>B42</f>
        <v xml:space="preserve">Дренажная емкость амина V-214 </v>
      </c>
      <c r="C44" s="171" t="s">
        <v>198</v>
      </c>
      <c r="D44" s="172" t="s">
        <v>60</v>
      </c>
      <c r="E44" s="185">
        <f>E42</f>
        <v>9.9999999999999995E-7</v>
      </c>
      <c r="F44" s="186">
        <f>F42</f>
        <v>1</v>
      </c>
      <c r="G44" s="169">
        <v>0.72000000000000008</v>
      </c>
      <c r="H44" s="174">
        <f t="shared" si="44"/>
        <v>7.2000000000000009E-7</v>
      </c>
      <c r="I44" s="187">
        <f>I42</f>
        <v>6.96</v>
      </c>
      <c r="J44" s="189">
        <v>0</v>
      </c>
      <c r="K44" s="177" t="s">
        <v>177</v>
      </c>
      <c r="L44" s="178">
        <v>0</v>
      </c>
      <c r="M44" s="179" t="str">
        <f t="shared" si="45"/>
        <v>С3</v>
      </c>
      <c r="N44" s="179" t="str">
        <f t="shared" si="45"/>
        <v xml:space="preserve">Дренажная емкость амина V-214 </v>
      </c>
      <c r="O44" s="179" t="str">
        <f t="shared" si="46"/>
        <v>Полное-ликвидация</v>
      </c>
      <c r="P44" s="179" t="s">
        <v>83</v>
      </c>
      <c r="Q44" s="179" t="s">
        <v>83</v>
      </c>
      <c r="R44" s="179" t="s">
        <v>83</v>
      </c>
      <c r="S44" s="179" t="s">
        <v>83</v>
      </c>
      <c r="T44" s="179" t="s">
        <v>83</v>
      </c>
      <c r="U44" s="179" t="s">
        <v>83</v>
      </c>
      <c r="V44" s="179" t="s">
        <v>83</v>
      </c>
      <c r="W44" s="179" t="s">
        <v>83</v>
      </c>
      <c r="X44" s="179" t="s">
        <v>83</v>
      </c>
      <c r="Y44" s="179" t="s">
        <v>83</v>
      </c>
      <c r="Z44" s="179" t="s">
        <v>83</v>
      </c>
      <c r="AA44" s="179" t="s">
        <v>83</v>
      </c>
      <c r="AB44" s="179" t="s">
        <v>83</v>
      </c>
      <c r="AC44" s="179" t="s">
        <v>83</v>
      </c>
      <c r="AD44" s="179" t="s">
        <v>83</v>
      </c>
      <c r="AE44" s="179" t="s">
        <v>83</v>
      </c>
      <c r="AF44" s="179" t="s">
        <v>83</v>
      </c>
      <c r="AG44" s="179" t="s">
        <v>83</v>
      </c>
      <c r="AH44" s="179" t="s">
        <v>83</v>
      </c>
      <c r="AI44" s="179" t="s">
        <v>83</v>
      </c>
      <c r="AJ44" s="179">
        <v>0</v>
      </c>
      <c r="AK44" s="179">
        <v>0</v>
      </c>
      <c r="AL44" s="179">
        <f>AL42</f>
        <v>5.21</v>
      </c>
      <c r="AM44" s="179">
        <f>AM42</f>
        <v>2.7E-2</v>
      </c>
      <c r="AN44" s="179">
        <f>AN42</f>
        <v>3</v>
      </c>
      <c r="AQ44" s="182">
        <f>AM44*I44*0.1+AL44</f>
        <v>5.2287920000000003</v>
      </c>
      <c r="AR44" s="182">
        <f t="shared" si="47"/>
        <v>0.5228792000000001</v>
      </c>
      <c r="AS44" s="183">
        <f t="shared" si="48"/>
        <v>0</v>
      </c>
      <c r="AT44" s="183">
        <f t="shared" si="49"/>
        <v>1.4379178000000001</v>
      </c>
      <c r="AU44" s="182">
        <f>1333*J43*POWER(10,-6)</f>
        <v>1.9994999999999998E-4</v>
      </c>
      <c r="AV44" s="183">
        <f t="shared" si="50"/>
        <v>7.1897889500000005</v>
      </c>
      <c r="AW44" s="184">
        <f t="shared" si="51"/>
        <v>0</v>
      </c>
      <c r="AX44" s="184">
        <f t="shared" si="52"/>
        <v>0</v>
      </c>
      <c r="AY44" s="184">
        <f t="shared" si="53"/>
        <v>5.1766480440000008E-6</v>
      </c>
      <c r="AZ44" s="228">
        <v>1</v>
      </c>
      <c r="BA44" s="228">
        <v>1</v>
      </c>
    </row>
    <row r="45" spans="1:53" s="179" customFormat="1" x14ac:dyDescent="0.3">
      <c r="A45" s="169" t="s">
        <v>21</v>
      </c>
      <c r="B45" s="169" t="str">
        <f>B42</f>
        <v xml:space="preserve">Дренажная емкость амина V-214 </v>
      </c>
      <c r="C45" s="171" t="s">
        <v>199</v>
      </c>
      <c r="D45" s="172" t="s">
        <v>84</v>
      </c>
      <c r="E45" s="173">
        <v>1.0000000000000001E-5</v>
      </c>
      <c r="F45" s="186">
        <f>F42</f>
        <v>1</v>
      </c>
      <c r="G45" s="169">
        <v>0.1</v>
      </c>
      <c r="H45" s="174">
        <f t="shared" si="44"/>
        <v>1.0000000000000002E-6</v>
      </c>
      <c r="I45" s="187">
        <f>0.15*I42</f>
        <v>1.044</v>
      </c>
      <c r="J45" s="176">
        <f>I45</f>
        <v>1.044</v>
      </c>
      <c r="K45" s="190" t="s">
        <v>179</v>
      </c>
      <c r="L45" s="191">
        <v>45390</v>
      </c>
      <c r="M45" s="179" t="str">
        <f t="shared" si="45"/>
        <v>С4</v>
      </c>
      <c r="N45" s="179" t="str">
        <f t="shared" si="45"/>
        <v xml:space="preserve">Дренажная емкость амина V-214 </v>
      </c>
      <c r="O45" s="179" t="str">
        <f t="shared" si="46"/>
        <v>Частичное-пожар</v>
      </c>
      <c r="P45" s="179">
        <v>12.5</v>
      </c>
      <c r="Q45" s="179">
        <v>15.8</v>
      </c>
      <c r="R45" s="179">
        <v>20.7</v>
      </c>
      <c r="S45" s="179">
        <v>35.1</v>
      </c>
      <c r="T45" s="179" t="s">
        <v>83</v>
      </c>
      <c r="U45" s="179" t="s">
        <v>83</v>
      </c>
      <c r="V45" s="179" t="s">
        <v>83</v>
      </c>
      <c r="W45" s="179" t="s">
        <v>83</v>
      </c>
      <c r="X45" s="179" t="s">
        <v>83</v>
      </c>
      <c r="Y45" s="179" t="s">
        <v>83</v>
      </c>
      <c r="Z45" s="179" t="s">
        <v>83</v>
      </c>
      <c r="AA45" s="179" t="s">
        <v>83</v>
      </c>
      <c r="AB45" s="179" t="s">
        <v>83</v>
      </c>
      <c r="AC45" s="179" t="s">
        <v>83</v>
      </c>
      <c r="AD45" s="179" t="s">
        <v>83</v>
      </c>
      <c r="AE45" s="179" t="s">
        <v>83</v>
      </c>
      <c r="AF45" s="179" t="s">
        <v>83</v>
      </c>
      <c r="AG45" s="179" t="s">
        <v>83</v>
      </c>
      <c r="AH45" s="179" t="s">
        <v>83</v>
      </c>
      <c r="AI45" s="179" t="s">
        <v>83</v>
      </c>
      <c r="AJ45" s="179">
        <v>0</v>
      </c>
      <c r="AK45" s="179">
        <v>2</v>
      </c>
      <c r="AL45" s="179">
        <f>0.1*AL42</f>
        <v>0.52100000000000002</v>
      </c>
      <c r="AM45" s="179">
        <f>AM42</f>
        <v>2.7E-2</v>
      </c>
      <c r="AN45" s="179">
        <f>ROUNDUP(AN42/3,0)</f>
        <v>1</v>
      </c>
      <c r="AQ45" s="182">
        <f>AM45*I45+AL45</f>
        <v>0.54918800000000001</v>
      </c>
      <c r="AR45" s="182">
        <f t="shared" si="47"/>
        <v>5.4918800000000004E-2</v>
      </c>
      <c r="AS45" s="183">
        <f t="shared" si="48"/>
        <v>0.5</v>
      </c>
      <c r="AT45" s="183">
        <f t="shared" si="49"/>
        <v>0.27602670000000001</v>
      </c>
      <c r="AU45" s="182">
        <f>10068.2*J45*POWER(10,-6)</f>
        <v>1.05112008E-2</v>
      </c>
      <c r="AV45" s="183">
        <f t="shared" si="50"/>
        <v>1.3906447008</v>
      </c>
      <c r="AW45" s="184">
        <f t="shared" si="51"/>
        <v>0</v>
      </c>
      <c r="AX45" s="184">
        <f t="shared" si="52"/>
        <v>2.0000000000000003E-6</v>
      </c>
      <c r="AY45" s="184">
        <f t="shared" si="53"/>
        <v>1.3906447008000002E-6</v>
      </c>
      <c r="AZ45" s="228">
        <v>1</v>
      </c>
      <c r="BA45" s="228">
        <v>1</v>
      </c>
    </row>
    <row r="46" spans="1:53" s="179" customFormat="1" x14ac:dyDescent="0.3">
      <c r="A46" s="169" t="s">
        <v>22</v>
      </c>
      <c r="B46" s="169" t="str">
        <f>B42</f>
        <v xml:space="preserve">Дренажная емкость амина V-214 </v>
      </c>
      <c r="C46" s="171" t="s">
        <v>200</v>
      </c>
      <c r="D46" s="172" t="s">
        <v>165</v>
      </c>
      <c r="E46" s="185">
        <f>E45</f>
        <v>1.0000000000000001E-5</v>
      </c>
      <c r="F46" s="186">
        <f>F42</f>
        <v>1</v>
      </c>
      <c r="G46" s="169">
        <v>4.5000000000000005E-2</v>
      </c>
      <c r="H46" s="174">
        <f t="shared" si="44"/>
        <v>4.5000000000000009E-7</v>
      </c>
      <c r="I46" s="187">
        <f>0.15*I42</f>
        <v>1.044</v>
      </c>
      <c r="J46" s="176">
        <f>0.15*J43</f>
        <v>2.2499999999999999E-2</v>
      </c>
      <c r="K46" s="190" t="s">
        <v>180</v>
      </c>
      <c r="L46" s="191">
        <v>3</v>
      </c>
      <c r="M46" s="179" t="str">
        <f t="shared" si="45"/>
        <v>С5</v>
      </c>
      <c r="N46" s="179" t="str">
        <f t="shared" si="45"/>
        <v xml:space="preserve">Дренажная емкость амина V-214 </v>
      </c>
      <c r="O46" s="179" t="str">
        <f t="shared" si="46"/>
        <v>Частичное-пожар-вспышка</v>
      </c>
      <c r="P46" s="179" t="s">
        <v>83</v>
      </c>
      <c r="Q46" s="179" t="s">
        <v>83</v>
      </c>
      <c r="R46" s="179" t="s">
        <v>83</v>
      </c>
      <c r="S46" s="179" t="s">
        <v>83</v>
      </c>
      <c r="T46" s="179" t="s">
        <v>83</v>
      </c>
      <c r="U46" s="179" t="s">
        <v>83</v>
      </c>
      <c r="V46" s="179" t="s">
        <v>83</v>
      </c>
      <c r="W46" s="179" t="s">
        <v>83</v>
      </c>
      <c r="X46" s="179" t="s">
        <v>83</v>
      </c>
      <c r="Y46" s="179" t="s">
        <v>83</v>
      </c>
      <c r="Z46" s="179" t="s">
        <v>83</v>
      </c>
      <c r="AA46" s="179">
        <v>9.58</v>
      </c>
      <c r="AB46" s="179">
        <v>11.5</v>
      </c>
      <c r="AC46" s="179" t="s">
        <v>83</v>
      </c>
      <c r="AD46" s="179" t="s">
        <v>83</v>
      </c>
      <c r="AE46" s="179" t="s">
        <v>83</v>
      </c>
      <c r="AF46" s="179" t="s">
        <v>83</v>
      </c>
      <c r="AG46" s="179" t="s">
        <v>83</v>
      </c>
      <c r="AH46" s="179" t="s">
        <v>83</v>
      </c>
      <c r="AI46" s="179" t="s">
        <v>83</v>
      </c>
      <c r="AJ46" s="179">
        <v>0</v>
      </c>
      <c r="AK46" s="179">
        <v>1</v>
      </c>
      <c r="AL46" s="179">
        <f t="shared" ref="AL46:AL47" si="54">0.1*AL43</f>
        <v>0.52100000000000002</v>
      </c>
      <c r="AM46" s="179">
        <f>AM42</f>
        <v>2.7E-2</v>
      </c>
      <c r="AN46" s="179">
        <f>ROUNDUP(AN42/3,0)</f>
        <v>1</v>
      </c>
      <c r="AQ46" s="182">
        <f>AM46*I46+AL46</f>
        <v>0.54918800000000001</v>
      </c>
      <c r="AR46" s="182">
        <f t="shared" si="47"/>
        <v>5.4918800000000004E-2</v>
      </c>
      <c r="AS46" s="183">
        <f t="shared" si="48"/>
        <v>0.25</v>
      </c>
      <c r="AT46" s="183">
        <f t="shared" si="49"/>
        <v>0.21352670000000001</v>
      </c>
      <c r="AU46" s="182">
        <f>10068.2*J46*POWER(10,-6)*10</f>
        <v>2.2653450000000002E-3</v>
      </c>
      <c r="AV46" s="183">
        <f t="shared" si="50"/>
        <v>1.069898845</v>
      </c>
      <c r="AW46" s="184">
        <f t="shared" si="51"/>
        <v>0</v>
      </c>
      <c r="AX46" s="184">
        <f t="shared" si="52"/>
        <v>4.5000000000000009E-7</v>
      </c>
      <c r="AY46" s="184">
        <f t="shared" si="53"/>
        <v>4.8145448025000009E-7</v>
      </c>
      <c r="AZ46" s="228">
        <v>1</v>
      </c>
      <c r="BA46" s="228">
        <v>1</v>
      </c>
    </row>
    <row r="47" spans="1:53" s="179" customFormat="1" ht="15" thickBot="1" x14ac:dyDescent="0.35">
      <c r="A47" s="169" t="s">
        <v>23</v>
      </c>
      <c r="B47" s="169" t="str">
        <f>B42</f>
        <v xml:space="preserve">Дренажная емкость амина V-214 </v>
      </c>
      <c r="C47" s="171" t="s">
        <v>201</v>
      </c>
      <c r="D47" s="172" t="s">
        <v>61</v>
      </c>
      <c r="E47" s="185">
        <f>E45</f>
        <v>1.0000000000000001E-5</v>
      </c>
      <c r="F47" s="186">
        <f>F42</f>
        <v>1</v>
      </c>
      <c r="G47" s="169">
        <v>0.85499999999999998</v>
      </c>
      <c r="H47" s="174">
        <f t="shared" si="44"/>
        <v>8.5500000000000011E-6</v>
      </c>
      <c r="I47" s="187">
        <f>0.15*I42</f>
        <v>1.044</v>
      </c>
      <c r="J47" s="189">
        <v>0</v>
      </c>
      <c r="K47" s="192" t="s">
        <v>191</v>
      </c>
      <c r="L47" s="192">
        <v>9</v>
      </c>
      <c r="M47" s="179" t="str">
        <f t="shared" si="45"/>
        <v>С6</v>
      </c>
      <c r="N47" s="179" t="str">
        <f t="shared" si="45"/>
        <v xml:space="preserve">Дренажная емкость амина V-214 </v>
      </c>
      <c r="O47" s="179" t="str">
        <f t="shared" si="46"/>
        <v>Частичное-ликвидация</v>
      </c>
      <c r="P47" s="179" t="s">
        <v>83</v>
      </c>
      <c r="Q47" s="179" t="s">
        <v>83</v>
      </c>
      <c r="R47" s="179" t="s">
        <v>83</v>
      </c>
      <c r="S47" s="179" t="s">
        <v>83</v>
      </c>
      <c r="T47" s="179" t="s">
        <v>83</v>
      </c>
      <c r="U47" s="179" t="s">
        <v>83</v>
      </c>
      <c r="V47" s="179" t="s">
        <v>83</v>
      </c>
      <c r="W47" s="179" t="s">
        <v>83</v>
      </c>
      <c r="X47" s="179" t="s">
        <v>83</v>
      </c>
      <c r="Y47" s="179" t="s">
        <v>83</v>
      </c>
      <c r="Z47" s="179" t="s">
        <v>83</v>
      </c>
      <c r="AA47" s="179" t="s">
        <v>83</v>
      </c>
      <c r="AB47" s="179" t="s">
        <v>83</v>
      </c>
      <c r="AC47" s="179" t="s">
        <v>83</v>
      </c>
      <c r="AD47" s="179" t="s">
        <v>83</v>
      </c>
      <c r="AE47" s="179" t="s">
        <v>83</v>
      </c>
      <c r="AF47" s="179" t="s">
        <v>83</v>
      </c>
      <c r="AG47" s="179" t="s">
        <v>83</v>
      </c>
      <c r="AH47" s="179" t="s">
        <v>83</v>
      </c>
      <c r="AI47" s="179" t="s">
        <v>83</v>
      </c>
      <c r="AJ47" s="179">
        <v>0</v>
      </c>
      <c r="AK47" s="179">
        <v>0</v>
      </c>
      <c r="AL47" s="179">
        <f t="shared" si="54"/>
        <v>0.52100000000000002</v>
      </c>
      <c r="AM47" s="179">
        <f>AM42</f>
        <v>2.7E-2</v>
      </c>
      <c r="AN47" s="179">
        <f>ROUNDUP(AN42/3,0)</f>
        <v>1</v>
      </c>
      <c r="AQ47" s="182">
        <f>AM47*I47*0.1+AL47</f>
        <v>0.52381880000000003</v>
      </c>
      <c r="AR47" s="182">
        <f t="shared" si="47"/>
        <v>5.2381880000000006E-2</v>
      </c>
      <c r="AS47" s="183">
        <f t="shared" si="48"/>
        <v>0</v>
      </c>
      <c r="AT47" s="183">
        <f t="shared" si="49"/>
        <v>0.14405017000000001</v>
      </c>
      <c r="AU47" s="182">
        <f>1333*J46*POWER(10,-6)</f>
        <v>2.9992499999999998E-5</v>
      </c>
      <c r="AV47" s="183">
        <f t="shared" si="50"/>
        <v>0.72028084250000002</v>
      </c>
      <c r="AW47" s="184">
        <f t="shared" si="51"/>
        <v>0</v>
      </c>
      <c r="AX47" s="184">
        <f t="shared" si="52"/>
        <v>0</v>
      </c>
      <c r="AY47" s="184">
        <f t="shared" si="53"/>
        <v>6.1584012033750014E-6</v>
      </c>
      <c r="AZ47" s="228">
        <v>1</v>
      </c>
      <c r="BA47" s="228">
        <v>1</v>
      </c>
    </row>
    <row r="48" spans="1:53" s="179" customFormat="1" x14ac:dyDescent="0.3">
      <c r="A48" s="180"/>
      <c r="B48" s="180"/>
      <c r="D48" s="272"/>
      <c r="E48" s="273"/>
      <c r="F48" s="274"/>
      <c r="G48" s="180"/>
      <c r="H48" s="184"/>
      <c r="I48" s="183"/>
      <c r="J48" s="180"/>
      <c r="K48" s="180"/>
      <c r="L48" s="180"/>
      <c r="P48" s="179" t="s">
        <v>83</v>
      </c>
      <c r="Q48" s="179" t="s">
        <v>83</v>
      </c>
      <c r="R48" s="179" t="s">
        <v>83</v>
      </c>
      <c r="S48" s="179" t="s">
        <v>83</v>
      </c>
      <c r="T48" s="179" t="s">
        <v>83</v>
      </c>
      <c r="U48" s="179" t="s">
        <v>83</v>
      </c>
      <c r="V48" s="179" t="s">
        <v>83</v>
      </c>
      <c r="W48" s="179" t="s">
        <v>83</v>
      </c>
      <c r="X48" s="179" t="s">
        <v>83</v>
      </c>
      <c r="Y48" s="179" t="s">
        <v>83</v>
      </c>
      <c r="Z48" s="179" t="s">
        <v>83</v>
      </c>
      <c r="AA48" s="179" t="s">
        <v>83</v>
      </c>
      <c r="AB48" s="179" t="s">
        <v>83</v>
      </c>
      <c r="AC48" s="179" t="s">
        <v>83</v>
      </c>
      <c r="AD48" s="179" t="s">
        <v>83</v>
      </c>
      <c r="AE48" s="179" t="s">
        <v>83</v>
      </c>
      <c r="AF48" s="179" t="s">
        <v>83</v>
      </c>
      <c r="AG48" s="179" t="s">
        <v>83</v>
      </c>
      <c r="AH48" s="179" t="s">
        <v>83</v>
      </c>
      <c r="AI48" s="179" t="s">
        <v>83</v>
      </c>
      <c r="AQ48" s="182"/>
      <c r="AR48" s="182"/>
      <c r="AS48" s="183"/>
      <c r="AT48" s="183"/>
      <c r="AU48" s="182"/>
      <c r="AV48" s="183"/>
      <c r="AW48" s="184"/>
      <c r="AX48" s="184"/>
      <c r="AY48" s="184"/>
      <c r="AZ48" s="228">
        <v>1</v>
      </c>
      <c r="BA48" s="228">
        <v>1</v>
      </c>
    </row>
    <row r="49" spans="1:53" s="179" customFormat="1" x14ac:dyDescent="0.3">
      <c r="A49" s="180"/>
      <c r="B49" s="180"/>
      <c r="D49" s="272"/>
      <c r="E49" s="273"/>
      <c r="F49" s="274"/>
      <c r="G49" s="180"/>
      <c r="H49" s="184"/>
      <c r="I49" s="183"/>
      <c r="J49" s="180"/>
      <c r="K49" s="180"/>
      <c r="L49" s="180"/>
      <c r="P49" s="179" t="s">
        <v>83</v>
      </c>
      <c r="Q49" s="179" t="s">
        <v>83</v>
      </c>
      <c r="R49" s="179" t="s">
        <v>83</v>
      </c>
      <c r="S49" s="179" t="s">
        <v>83</v>
      </c>
      <c r="T49" s="179" t="s">
        <v>83</v>
      </c>
      <c r="U49" s="179" t="s">
        <v>83</v>
      </c>
      <c r="V49" s="179" t="s">
        <v>83</v>
      </c>
      <c r="W49" s="179" t="s">
        <v>83</v>
      </c>
      <c r="X49" s="179" t="s">
        <v>83</v>
      </c>
      <c r="Y49" s="179" t="s">
        <v>83</v>
      </c>
      <c r="Z49" s="179" t="s">
        <v>83</v>
      </c>
      <c r="AA49" s="179" t="s">
        <v>83</v>
      </c>
      <c r="AB49" s="179" t="s">
        <v>83</v>
      </c>
      <c r="AC49" s="179" t="s">
        <v>83</v>
      </c>
      <c r="AD49" s="179" t="s">
        <v>83</v>
      </c>
      <c r="AE49" s="179" t="s">
        <v>83</v>
      </c>
      <c r="AF49" s="179" t="s">
        <v>83</v>
      </c>
      <c r="AG49" s="179" t="s">
        <v>83</v>
      </c>
      <c r="AH49" s="179" t="s">
        <v>83</v>
      </c>
      <c r="AI49" s="179" t="s">
        <v>83</v>
      </c>
      <c r="AQ49" s="182"/>
      <c r="AR49" s="182"/>
      <c r="AS49" s="183"/>
      <c r="AT49" s="183"/>
      <c r="AU49" s="182"/>
      <c r="AV49" s="183"/>
      <c r="AW49" s="184"/>
      <c r="AX49" s="184"/>
      <c r="AY49" s="184"/>
      <c r="AZ49" s="228">
        <v>1</v>
      </c>
      <c r="BA49" s="228">
        <v>1</v>
      </c>
    </row>
    <row r="50" spans="1:53" s="179" customFormat="1" x14ac:dyDescent="0.3">
      <c r="A50" s="180"/>
      <c r="B50" s="180"/>
      <c r="D50" s="272"/>
      <c r="E50" s="273"/>
      <c r="F50" s="274"/>
      <c r="G50" s="180"/>
      <c r="H50" s="184"/>
      <c r="I50" s="183"/>
      <c r="J50" s="180"/>
      <c r="K50" s="180"/>
      <c r="L50" s="180"/>
      <c r="P50" s="179" t="s">
        <v>83</v>
      </c>
      <c r="Q50" s="179" t="s">
        <v>83</v>
      </c>
      <c r="R50" s="179" t="s">
        <v>83</v>
      </c>
      <c r="S50" s="179" t="s">
        <v>83</v>
      </c>
      <c r="T50" s="179" t="s">
        <v>83</v>
      </c>
      <c r="U50" s="179" t="s">
        <v>83</v>
      </c>
      <c r="V50" s="179" t="s">
        <v>83</v>
      </c>
      <c r="W50" s="179" t="s">
        <v>83</v>
      </c>
      <c r="X50" s="179" t="s">
        <v>83</v>
      </c>
      <c r="Y50" s="179" t="s">
        <v>83</v>
      </c>
      <c r="Z50" s="179" t="s">
        <v>83</v>
      </c>
      <c r="AA50" s="179" t="s">
        <v>83</v>
      </c>
      <c r="AB50" s="179" t="s">
        <v>83</v>
      </c>
      <c r="AC50" s="179" t="s">
        <v>83</v>
      </c>
      <c r="AD50" s="179" t="s">
        <v>83</v>
      </c>
      <c r="AE50" s="179" t="s">
        <v>83</v>
      </c>
      <c r="AF50" s="179" t="s">
        <v>83</v>
      </c>
      <c r="AG50" s="179" t="s">
        <v>83</v>
      </c>
      <c r="AH50" s="179" t="s">
        <v>83</v>
      </c>
      <c r="AI50" s="179" t="s">
        <v>83</v>
      </c>
      <c r="AQ50" s="182"/>
      <c r="AR50" s="182"/>
      <c r="AS50" s="183"/>
      <c r="AT50" s="183"/>
      <c r="AU50" s="182"/>
      <c r="AV50" s="183"/>
      <c r="AW50" s="184"/>
      <c r="AX50" s="184"/>
      <c r="AY50" s="184"/>
      <c r="AZ50" s="228">
        <v>1</v>
      </c>
      <c r="BA50" s="228">
        <v>1</v>
      </c>
    </row>
    <row r="51" spans="1:53" ht="15" thickBot="1" x14ac:dyDescent="0.35">
      <c r="P51" t="s">
        <v>83</v>
      </c>
      <c r="Q51" t="s">
        <v>83</v>
      </c>
      <c r="R51" t="s">
        <v>83</v>
      </c>
      <c r="S51" t="s">
        <v>83</v>
      </c>
      <c r="T51" t="s">
        <v>83</v>
      </c>
      <c r="U51" t="s">
        <v>83</v>
      </c>
      <c r="V51" t="s">
        <v>83</v>
      </c>
      <c r="W51" t="s">
        <v>83</v>
      </c>
      <c r="X51" t="s">
        <v>83</v>
      </c>
      <c r="Y51" t="s">
        <v>83</v>
      </c>
      <c r="Z51" t="s">
        <v>83</v>
      </c>
      <c r="AA51" t="s">
        <v>83</v>
      </c>
      <c r="AB51" t="s">
        <v>83</v>
      </c>
      <c r="AC51" t="s">
        <v>83</v>
      </c>
      <c r="AD51" t="s">
        <v>83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Z51" s="228">
        <v>1</v>
      </c>
      <c r="BA51" s="228">
        <v>1</v>
      </c>
    </row>
    <row r="52" spans="1:53" s="228" customFormat="1" ht="18" customHeight="1" x14ac:dyDescent="0.3">
      <c r="A52" s="219" t="s">
        <v>18</v>
      </c>
      <c r="B52" s="311" t="s">
        <v>420</v>
      </c>
      <c r="C52" s="53" t="s">
        <v>300</v>
      </c>
      <c r="D52" s="221" t="s">
        <v>301</v>
      </c>
      <c r="E52" s="222">
        <v>9.9999999999999995E-7</v>
      </c>
      <c r="F52" s="220">
        <v>1</v>
      </c>
      <c r="G52" s="219">
        <v>0.05</v>
      </c>
      <c r="H52" s="223">
        <f>E52*F52*G52</f>
        <v>4.9999999999999998E-8</v>
      </c>
      <c r="I52" s="224">
        <v>0.35</v>
      </c>
      <c r="J52" s="225">
        <f>0.03*I52</f>
        <v>1.0499999999999999E-2</v>
      </c>
      <c r="K52" s="226" t="s">
        <v>175</v>
      </c>
      <c r="L52" s="227">
        <v>6</v>
      </c>
      <c r="M52" s="228" t="str">
        <f t="shared" ref="M52:N60" si="55">A52</f>
        <v>С1</v>
      </c>
      <c r="N52" s="228" t="str">
        <f t="shared" si="55"/>
        <v>Сепаратор факельный С-301/1</v>
      </c>
      <c r="O52" s="228" t="str">
        <f t="shared" ref="O52:O59" si="56">D52</f>
        <v>Полное-огенный шар</v>
      </c>
      <c r="P52" s="228" t="s">
        <v>83</v>
      </c>
      <c r="Q52" s="228" t="s">
        <v>83</v>
      </c>
      <c r="R52" s="228" t="s">
        <v>83</v>
      </c>
      <c r="S52" s="228" t="s">
        <v>83</v>
      </c>
      <c r="T52" s="228" t="s">
        <v>83</v>
      </c>
      <c r="U52" s="228" t="s">
        <v>83</v>
      </c>
      <c r="V52" s="228" t="s">
        <v>83</v>
      </c>
      <c r="W52" s="228" t="s">
        <v>83</v>
      </c>
      <c r="X52" s="228" t="s">
        <v>83</v>
      </c>
      <c r="Y52" s="228" t="s">
        <v>83</v>
      </c>
      <c r="Z52" s="228" t="s">
        <v>83</v>
      </c>
      <c r="AA52" s="228" t="s">
        <v>83</v>
      </c>
      <c r="AB52" s="228" t="s">
        <v>83</v>
      </c>
      <c r="AC52" s="228" t="s">
        <v>83</v>
      </c>
      <c r="AD52" s="228" t="s">
        <v>83</v>
      </c>
      <c r="AE52" s="228">
        <v>1</v>
      </c>
      <c r="AF52" s="228">
        <v>1</v>
      </c>
      <c r="AG52" s="228">
        <v>1</v>
      </c>
      <c r="AH52" s="228">
        <v>5.5</v>
      </c>
      <c r="AI52" s="228" t="s">
        <v>83</v>
      </c>
      <c r="AJ52" s="229">
        <v>1</v>
      </c>
      <c r="AK52" s="229">
        <v>3</v>
      </c>
      <c r="AL52" s="230">
        <v>2.21</v>
      </c>
      <c r="AM52" s="230">
        <v>2.5000000000000001E-2</v>
      </c>
      <c r="AN52" s="230">
        <v>5</v>
      </c>
      <c r="AQ52" s="231">
        <f>AM52*I52+AL52</f>
        <v>2.21875</v>
      </c>
      <c r="AR52" s="231">
        <f>0.1*AQ52</f>
        <v>0.22187500000000002</v>
      </c>
      <c r="AS52" s="232">
        <f>AJ52*3+0.25*AK52</f>
        <v>3.75</v>
      </c>
      <c r="AT52" s="232">
        <f>SUM(AQ52:AS52)/4</f>
        <v>1.54765625</v>
      </c>
      <c r="AU52" s="231">
        <f>10068.2*J52*POWER(10,-6)</f>
        <v>1.057161E-4</v>
      </c>
      <c r="AV52" s="232">
        <f t="shared" ref="AV52:AV60" si="57">AU52+AT52+AS52+AR52+AQ52</f>
        <v>7.7383869660999993</v>
      </c>
      <c r="AW52" s="233">
        <f>AJ52*H52</f>
        <v>4.9999999999999998E-8</v>
      </c>
      <c r="AX52" s="233">
        <f>H52*AK52</f>
        <v>1.4999999999999999E-7</v>
      </c>
      <c r="AY52" s="233">
        <f t="shared" ref="AY52:AY60" si="58">H52*AV52</f>
        <v>3.8691934830499993E-7</v>
      </c>
      <c r="AZ52" s="228">
        <v>1</v>
      </c>
      <c r="BA52" s="228">
        <v>1</v>
      </c>
    </row>
    <row r="53" spans="1:53" s="228" customFormat="1" x14ac:dyDescent="0.3">
      <c r="A53" s="219" t="s">
        <v>19</v>
      </c>
      <c r="B53" s="219" t="str">
        <f>B52</f>
        <v>Сепаратор факельный С-301/1</v>
      </c>
      <c r="C53" s="53" t="s">
        <v>202</v>
      </c>
      <c r="D53" s="221" t="s">
        <v>62</v>
      </c>
      <c r="E53" s="234">
        <f>E52</f>
        <v>9.9999999999999995E-7</v>
      </c>
      <c r="F53" s="235">
        <f>F52</f>
        <v>1</v>
      </c>
      <c r="G53" s="219">
        <v>0.19</v>
      </c>
      <c r="H53" s="223">
        <f t="shared" ref="H53:H60" si="59">E53*F53*G53</f>
        <v>1.8999999999999998E-7</v>
      </c>
      <c r="I53" s="236">
        <f>I52</f>
        <v>0.35</v>
      </c>
      <c r="J53" s="244">
        <v>0.35</v>
      </c>
      <c r="K53" s="237" t="s">
        <v>176</v>
      </c>
      <c r="L53" s="238">
        <v>3</v>
      </c>
      <c r="M53" s="228" t="str">
        <f t="shared" si="55"/>
        <v>С2</v>
      </c>
      <c r="N53" s="228" t="str">
        <f t="shared" si="55"/>
        <v>Сепаратор факельный С-301/1</v>
      </c>
      <c r="O53" s="228" t="str">
        <f t="shared" si="56"/>
        <v>Полное-взрыв</v>
      </c>
      <c r="P53" s="228" t="s">
        <v>83</v>
      </c>
      <c r="Q53" s="228" t="s">
        <v>83</v>
      </c>
      <c r="R53" s="228" t="s">
        <v>83</v>
      </c>
      <c r="S53" s="228" t="s">
        <v>83</v>
      </c>
      <c r="T53" s="228">
        <v>0</v>
      </c>
      <c r="U53" s="228">
        <v>45.1</v>
      </c>
      <c r="V53" s="228">
        <v>108.1</v>
      </c>
      <c r="W53" s="228">
        <v>326.60000000000002</v>
      </c>
      <c r="X53" s="228">
        <v>833.1</v>
      </c>
      <c r="Y53" s="228" t="s">
        <v>83</v>
      </c>
      <c r="Z53" s="228" t="s">
        <v>83</v>
      </c>
      <c r="AA53" s="228" t="s">
        <v>83</v>
      </c>
      <c r="AB53" s="228" t="s">
        <v>83</v>
      </c>
      <c r="AC53" s="228" t="s">
        <v>83</v>
      </c>
      <c r="AD53" s="228" t="s">
        <v>83</v>
      </c>
      <c r="AE53" s="228" t="s">
        <v>83</v>
      </c>
      <c r="AF53" s="228" t="s">
        <v>83</v>
      </c>
      <c r="AG53" s="228" t="s">
        <v>83</v>
      </c>
      <c r="AH53" s="228" t="s">
        <v>83</v>
      </c>
      <c r="AI53" s="228" t="s">
        <v>83</v>
      </c>
      <c r="AJ53" s="229">
        <v>2</v>
      </c>
      <c r="AK53" s="229">
        <v>5</v>
      </c>
      <c r="AL53" s="228">
        <f>AL52</f>
        <v>2.21</v>
      </c>
      <c r="AM53" s="228">
        <f>AM52</f>
        <v>2.5000000000000001E-2</v>
      </c>
      <c r="AN53" s="228">
        <f>AN52</f>
        <v>5</v>
      </c>
      <c r="AQ53" s="231">
        <f>AM53*I53+AL53</f>
        <v>2.21875</v>
      </c>
      <c r="AR53" s="231">
        <f t="shared" ref="AR53:AR59" si="60">0.1*AQ53</f>
        <v>0.22187500000000002</v>
      </c>
      <c r="AS53" s="232">
        <f t="shared" ref="AS53:AS59" si="61">AJ53*3+0.25*AK53</f>
        <v>7.25</v>
      </c>
      <c r="AT53" s="232">
        <f t="shared" ref="AT53:AT59" si="62">SUM(AQ53:AS53)/4</f>
        <v>2.4226562500000002</v>
      </c>
      <c r="AU53" s="231">
        <f>10068.2*J53*POWER(10,-6)*10</f>
        <v>3.5238699999999998E-2</v>
      </c>
      <c r="AV53" s="232">
        <f t="shared" si="57"/>
        <v>12.148519950000001</v>
      </c>
      <c r="AW53" s="233">
        <f t="shared" ref="AW53:AW59" si="63">AJ53*H53</f>
        <v>3.7999999999999996E-7</v>
      </c>
      <c r="AX53" s="233">
        <f t="shared" ref="AX53:AX59" si="64">H53*AK53</f>
        <v>9.499999999999999E-7</v>
      </c>
      <c r="AY53" s="233">
        <f t="shared" si="58"/>
        <v>2.3082187905000001E-6</v>
      </c>
      <c r="AZ53" s="228">
        <v>1</v>
      </c>
      <c r="BA53" s="228">
        <v>1</v>
      </c>
    </row>
    <row r="54" spans="1:53" s="228" customFormat="1" x14ac:dyDescent="0.3">
      <c r="A54" s="219" t="s">
        <v>20</v>
      </c>
      <c r="B54" s="219" t="str">
        <f>B52</f>
        <v>Сепаратор факельный С-301/1</v>
      </c>
      <c r="C54" s="53" t="s">
        <v>241</v>
      </c>
      <c r="D54" s="221" t="s">
        <v>60</v>
      </c>
      <c r="E54" s="234">
        <f>E52</f>
        <v>9.9999999999999995E-7</v>
      </c>
      <c r="F54" s="235">
        <f t="shared" ref="F54:F60" si="65">F53</f>
        <v>1</v>
      </c>
      <c r="G54" s="219">
        <v>0.76</v>
      </c>
      <c r="H54" s="223">
        <f t="shared" si="59"/>
        <v>7.5999999999999992E-7</v>
      </c>
      <c r="I54" s="236">
        <f>I52</f>
        <v>0.35</v>
      </c>
      <c r="J54" s="225">
        <v>0</v>
      </c>
      <c r="K54" s="237" t="s">
        <v>177</v>
      </c>
      <c r="L54" s="238">
        <v>5</v>
      </c>
      <c r="M54" s="228" t="str">
        <f t="shared" si="55"/>
        <v>С3</v>
      </c>
      <c r="N54" s="228" t="str">
        <f t="shared" si="55"/>
        <v>Сепаратор факельный С-301/1</v>
      </c>
      <c r="O54" s="228" t="str">
        <f t="shared" si="56"/>
        <v>Полное-ликвидация</v>
      </c>
      <c r="P54" s="228" t="s">
        <v>83</v>
      </c>
      <c r="Q54" s="228" t="s">
        <v>83</v>
      </c>
      <c r="R54" s="228" t="s">
        <v>83</v>
      </c>
      <c r="S54" s="228" t="s">
        <v>83</v>
      </c>
      <c r="T54" s="228" t="s">
        <v>83</v>
      </c>
      <c r="U54" s="228" t="s">
        <v>83</v>
      </c>
      <c r="V54" s="228" t="s">
        <v>83</v>
      </c>
      <c r="W54" s="228" t="s">
        <v>83</v>
      </c>
      <c r="X54" s="228" t="s">
        <v>83</v>
      </c>
      <c r="Y54" s="228" t="s">
        <v>83</v>
      </c>
      <c r="Z54" s="228" t="s">
        <v>83</v>
      </c>
      <c r="AA54" s="228" t="s">
        <v>83</v>
      </c>
      <c r="AB54" s="228" t="s">
        <v>83</v>
      </c>
      <c r="AC54" s="228" t="s">
        <v>83</v>
      </c>
      <c r="AD54" s="228" t="s">
        <v>83</v>
      </c>
      <c r="AE54" s="228" t="s">
        <v>83</v>
      </c>
      <c r="AF54" s="228" t="s">
        <v>83</v>
      </c>
      <c r="AG54" s="228" t="s">
        <v>83</v>
      </c>
      <c r="AH54" s="228" t="s">
        <v>83</v>
      </c>
      <c r="AI54" s="228" t="s">
        <v>83</v>
      </c>
      <c r="AJ54" s="228">
        <v>0</v>
      </c>
      <c r="AK54" s="228">
        <v>0</v>
      </c>
      <c r="AL54" s="228">
        <f>AL52</f>
        <v>2.21</v>
      </c>
      <c r="AM54" s="228">
        <f>AM52</f>
        <v>2.5000000000000001E-2</v>
      </c>
      <c r="AN54" s="228">
        <f>AN52</f>
        <v>5</v>
      </c>
      <c r="AQ54" s="231">
        <f>AM54*I54*0.1+AL54</f>
        <v>2.2108750000000001</v>
      </c>
      <c r="AR54" s="231">
        <f t="shared" si="60"/>
        <v>0.22108750000000002</v>
      </c>
      <c r="AS54" s="232">
        <f t="shared" si="61"/>
        <v>0</v>
      </c>
      <c r="AT54" s="232">
        <f t="shared" si="62"/>
        <v>0.60799062500000001</v>
      </c>
      <c r="AU54" s="231">
        <f>1333*J52*POWER(10,-6)</f>
        <v>1.3996499999999999E-5</v>
      </c>
      <c r="AV54" s="232">
        <f t="shared" si="57"/>
        <v>3.0399671215000001</v>
      </c>
      <c r="AW54" s="233">
        <f t="shared" si="63"/>
        <v>0</v>
      </c>
      <c r="AX54" s="233">
        <f t="shared" si="64"/>
        <v>0</v>
      </c>
      <c r="AY54" s="233">
        <f t="shared" si="58"/>
        <v>2.3103750123399998E-6</v>
      </c>
      <c r="AZ54" s="228">
        <v>1</v>
      </c>
      <c r="BA54" s="228">
        <v>1</v>
      </c>
    </row>
    <row r="55" spans="1:53" s="228" customFormat="1" x14ac:dyDescent="0.3">
      <c r="A55" s="219" t="s">
        <v>21</v>
      </c>
      <c r="B55" s="219" t="str">
        <f>B52</f>
        <v>Сепаратор факельный С-301/1</v>
      </c>
      <c r="C55" s="53" t="s">
        <v>213</v>
      </c>
      <c r="D55" s="221" t="s">
        <v>214</v>
      </c>
      <c r="E55" s="222">
        <v>1.0000000000000001E-5</v>
      </c>
      <c r="F55" s="235">
        <f t="shared" si="65"/>
        <v>1</v>
      </c>
      <c r="G55" s="219">
        <v>4.0000000000000008E-2</v>
      </c>
      <c r="H55" s="223">
        <f t="shared" si="59"/>
        <v>4.0000000000000009E-7</v>
      </c>
      <c r="I55" s="236">
        <f>0.15*I52</f>
        <v>5.2499999999999998E-2</v>
      </c>
      <c r="J55" s="225">
        <f>I55</f>
        <v>5.2499999999999998E-2</v>
      </c>
      <c r="K55" s="237" t="s">
        <v>179</v>
      </c>
      <c r="L55" s="238">
        <v>45390</v>
      </c>
      <c r="M55" s="228" t="str">
        <f t="shared" si="55"/>
        <v>С4</v>
      </c>
      <c r="N55" s="228" t="str">
        <f t="shared" si="55"/>
        <v>Сепаратор факельный С-301/1</v>
      </c>
      <c r="O55" s="228" t="str">
        <f t="shared" si="56"/>
        <v>Частичное факел</v>
      </c>
      <c r="P55" s="228" t="s">
        <v>83</v>
      </c>
      <c r="Q55" s="228" t="s">
        <v>83</v>
      </c>
      <c r="R55" s="228" t="s">
        <v>83</v>
      </c>
      <c r="S55" s="228" t="s">
        <v>83</v>
      </c>
      <c r="T55" s="228" t="s">
        <v>83</v>
      </c>
      <c r="U55" s="228" t="s">
        <v>83</v>
      </c>
      <c r="V55" s="228" t="s">
        <v>83</v>
      </c>
      <c r="W55" s="228" t="s">
        <v>83</v>
      </c>
      <c r="X55" s="228" t="s">
        <v>83</v>
      </c>
      <c r="Y55" s="228">
        <v>28</v>
      </c>
      <c r="Z55" s="228">
        <v>5</v>
      </c>
      <c r="AA55" s="228" t="s">
        <v>83</v>
      </c>
      <c r="AB55" s="228" t="s">
        <v>83</v>
      </c>
      <c r="AC55" s="228" t="s">
        <v>83</v>
      </c>
      <c r="AD55" s="228" t="s">
        <v>83</v>
      </c>
      <c r="AE55" s="228" t="s">
        <v>83</v>
      </c>
      <c r="AF55" s="228" t="s">
        <v>83</v>
      </c>
      <c r="AG55" s="228" t="s">
        <v>83</v>
      </c>
      <c r="AH55" s="228" t="s">
        <v>83</v>
      </c>
      <c r="AI55" s="228" t="s">
        <v>83</v>
      </c>
      <c r="AJ55" s="228">
        <v>2</v>
      </c>
      <c r="AK55" s="228">
        <v>1</v>
      </c>
      <c r="AL55" s="228">
        <f>0.1*$AL52</f>
        <v>0.221</v>
      </c>
      <c r="AM55" s="228">
        <f>AM53</f>
        <v>2.5000000000000001E-2</v>
      </c>
      <c r="AN55" s="228">
        <f>AN52</f>
        <v>5</v>
      </c>
      <c r="AQ55" s="231">
        <f>AM55*I55*0.1+AL55</f>
        <v>0.22113125</v>
      </c>
      <c r="AR55" s="231">
        <f t="shared" si="60"/>
        <v>2.2113125000000001E-2</v>
      </c>
      <c r="AS55" s="232">
        <f t="shared" si="61"/>
        <v>6.25</v>
      </c>
      <c r="AT55" s="232">
        <f t="shared" si="62"/>
        <v>1.6233110937499999</v>
      </c>
      <c r="AU55" s="231">
        <f>10068.2*J55*POWER(10,-6)</f>
        <v>5.2858050000000002E-4</v>
      </c>
      <c r="AV55" s="232">
        <f t="shared" si="57"/>
        <v>8.1170840492499998</v>
      </c>
      <c r="AW55" s="233">
        <f t="shared" si="63"/>
        <v>8.0000000000000018E-7</v>
      </c>
      <c r="AX55" s="233">
        <f t="shared" si="64"/>
        <v>4.0000000000000009E-7</v>
      </c>
      <c r="AY55" s="233">
        <f t="shared" si="58"/>
        <v>3.2468336197000008E-6</v>
      </c>
      <c r="AZ55" s="228">
        <v>1</v>
      </c>
      <c r="BA55" s="228">
        <v>1</v>
      </c>
    </row>
    <row r="56" spans="1:53" s="228" customFormat="1" x14ac:dyDescent="0.3">
      <c r="A56" s="219" t="s">
        <v>22</v>
      </c>
      <c r="B56" s="219" t="str">
        <f>B52</f>
        <v>Сепаратор факельный С-301/1</v>
      </c>
      <c r="C56" s="53" t="s">
        <v>242</v>
      </c>
      <c r="D56" s="221" t="s">
        <v>61</v>
      </c>
      <c r="E56" s="234">
        <f>E55</f>
        <v>1.0000000000000001E-5</v>
      </c>
      <c r="F56" s="235">
        <f t="shared" si="65"/>
        <v>1</v>
      </c>
      <c r="G56" s="219">
        <v>0.16000000000000003</v>
      </c>
      <c r="H56" s="223">
        <f t="shared" si="59"/>
        <v>1.6000000000000004E-6</v>
      </c>
      <c r="I56" s="236">
        <f>0.15*I52</f>
        <v>5.2499999999999998E-2</v>
      </c>
      <c r="J56" s="225">
        <v>0</v>
      </c>
      <c r="K56" s="237" t="s">
        <v>180</v>
      </c>
      <c r="L56" s="238">
        <v>3</v>
      </c>
      <c r="M56" s="228" t="str">
        <f t="shared" si="55"/>
        <v>С5</v>
      </c>
      <c r="N56" s="228" t="str">
        <f t="shared" si="55"/>
        <v>Сепаратор факельный С-301/1</v>
      </c>
      <c r="O56" s="228" t="str">
        <f t="shared" si="56"/>
        <v>Частичное-ликвидация</v>
      </c>
      <c r="P56" s="228" t="s">
        <v>83</v>
      </c>
      <c r="Q56" s="228" t="s">
        <v>83</v>
      </c>
      <c r="R56" s="228" t="s">
        <v>83</v>
      </c>
      <c r="S56" s="228" t="s">
        <v>83</v>
      </c>
      <c r="T56" s="228" t="s">
        <v>83</v>
      </c>
      <c r="U56" s="228" t="s">
        <v>83</v>
      </c>
      <c r="V56" s="228" t="s">
        <v>83</v>
      </c>
      <c r="W56" s="228" t="s">
        <v>83</v>
      </c>
      <c r="X56" s="228" t="s">
        <v>83</v>
      </c>
      <c r="Y56" s="228" t="s">
        <v>83</v>
      </c>
      <c r="Z56" s="228" t="s">
        <v>83</v>
      </c>
      <c r="AA56" s="228" t="s">
        <v>83</v>
      </c>
      <c r="AB56" s="228" t="s">
        <v>83</v>
      </c>
      <c r="AC56" s="228" t="s">
        <v>83</v>
      </c>
      <c r="AD56" s="228" t="s">
        <v>83</v>
      </c>
      <c r="AE56" s="228" t="s">
        <v>83</v>
      </c>
      <c r="AF56" s="228" t="s">
        <v>83</v>
      </c>
      <c r="AG56" s="228" t="s">
        <v>83</v>
      </c>
      <c r="AH56" s="228" t="s">
        <v>83</v>
      </c>
      <c r="AI56" s="228" t="s">
        <v>83</v>
      </c>
      <c r="AJ56" s="228">
        <v>0</v>
      </c>
      <c r="AK56" s="228">
        <v>1</v>
      </c>
      <c r="AL56" s="228">
        <f>0.1*$AL53</f>
        <v>0.221</v>
      </c>
      <c r="AM56" s="228">
        <f>AM52</f>
        <v>2.5000000000000001E-2</v>
      </c>
      <c r="AN56" s="228">
        <f>ROUNDUP(AN52/3,0)</f>
        <v>2</v>
      </c>
      <c r="AQ56" s="231">
        <f>AM56*I56+AL56</f>
        <v>0.2223125</v>
      </c>
      <c r="AR56" s="231">
        <f t="shared" si="60"/>
        <v>2.2231250000000001E-2</v>
      </c>
      <c r="AS56" s="232">
        <f t="shared" si="61"/>
        <v>0.25</v>
      </c>
      <c r="AT56" s="232">
        <f t="shared" si="62"/>
        <v>0.1236359375</v>
      </c>
      <c r="AU56" s="231">
        <f>1333*J53*POWER(10,-6)*10</f>
        <v>4.6654999999999995E-3</v>
      </c>
      <c r="AV56" s="232">
        <f t="shared" si="57"/>
        <v>0.62284518749999995</v>
      </c>
      <c r="AW56" s="233">
        <f t="shared" si="63"/>
        <v>0</v>
      </c>
      <c r="AX56" s="233">
        <f t="shared" si="64"/>
        <v>1.6000000000000004E-6</v>
      </c>
      <c r="AY56" s="233">
        <f t="shared" si="58"/>
        <v>9.965523000000001E-7</v>
      </c>
      <c r="AZ56" s="228">
        <v>1</v>
      </c>
      <c r="BA56" s="228">
        <v>1</v>
      </c>
    </row>
    <row r="57" spans="1:53" s="228" customFormat="1" x14ac:dyDescent="0.3">
      <c r="A57" s="219" t="s">
        <v>23</v>
      </c>
      <c r="B57" s="219" t="str">
        <f>B52</f>
        <v>Сепаратор факельный С-301/1</v>
      </c>
      <c r="C57" s="53" t="s">
        <v>215</v>
      </c>
      <c r="D57" s="221" t="s">
        <v>214</v>
      </c>
      <c r="E57" s="234">
        <f>E56</f>
        <v>1.0000000000000001E-5</v>
      </c>
      <c r="F57" s="235">
        <f t="shared" si="65"/>
        <v>1</v>
      </c>
      <c r="G57" s="219">
        <v>4.0000000000000008E-2</v>
      </c>
      <c r="H57" s="223">
        <f t="shared" si="59"/>
        <v>4.0000000000000009E-7</v>
      </c>
      <c r="I57" s="236">
        <f>I55*0.15</f>
        <v>7.8750000000000001E-3</v>
      </c>
      <c r="J57" s="225">
        <f>I57</f>
        <v>7.8750000000000001E-3</v>
      </c>
      <c r="K57" s="240" t="s">
        <v>191</v>
      </c>
      <c r="L57" s="241">
        <v>21</v>
      </c>
      <c r="M57" s="228" t="str">
        <f t="shared" si="55"/>
        <v>С6</v>
      </c>
      <c r="N57" s="228" t="str">
        <f t="shared" si="55"/>
        <v>Сепаратор факельный С-301/1</v>
      </c>
      <c r="O57" s="228" t="str">
        <f t="shared" si="56"/>
        <v>Частичное факел</v>
      </c>
      <c r="P57" s="228" t="s">
        <v>83</v>
      </c>
      <c r="Q57" s="228" t="s">
        <v>83</v>
      </c>
      <c r="R57" s="228" t="s">
        <v>83</v>
      </c>
      <c r="S57" s="228" t="s">
        <v>83</v>
      </c>
      <c r="T57" s="228" t="s">
        <v>83</v>
      </c>
      <c r="U57" s="228" t="s">
        <v>83</v>
      </c>
      <c r="V57" s="228" t="s">
        <v>83</v>
      </c>
      <c r="W57" s="228" t="s">
        <v>83</v>
      </c>
      <c r="X57" s="228" t="s">
        <v>83</v>
      </c>
      <c r="Y57" s="228">
        <v>13</v>
      </c>
      <c r="Z57" s="228">
        <v>2</v>
      </c>
      <c r="AA57" s="228" t="s">
        <v>83</v>
      </c>
      <c r="AB57" s="228" t="s">
        <v>83</v>
      </c>
      <c r="AC57" s="228" t="s">
        <v>83</v>
      </c>
      <c r="AD57" s="228" t="s">
        <v>83</v>
      </c>
      <c r="AE57" s="228" t="s">
        <v>83</v>
      </c>
      <c r="AF57" s="228" t="s">
        <v>83</v>
      </c>
      <c r="AG57" s="228" t="s">
        <v>83</v>
      </c>
      <c r="AH57" s="228" t="s">
        <v>83</v>
      </c>
      <c r="AI57" s="228" t="s">
        <v>83</v>
      </c>
      <c r="AJ57" s="228">
        <v>2</v>
      </c>
      <c r="AK57" s="228">
        <v>1</v>
      </c>
      <c r="AL57" s="228">
        <f>0.1*$AL54</f>
        <v>0.221</v>
      </c>
      <c r="AM57" s="228">
        <f>AM52</f>
        <v>2.5000000000000001E-2</v>
      </c>
      <c r="AN57" s="228">
        <f>AN56</f>
        <v>2</v>
      </c>
      <c r="AQ57" s="231">
        <f>AM57*I57+AL57</f>
        <v>0.22119687500000002</v>
      </c>
      <c r="AR57" s="231">
        <f t="shared" si="60"/>
        <v>2.2119687500000002E-2</v>
      </c>
      <c r="AS57" s="232">
        <f t="shared" si="61"/>
        <v>6.25</v>
      </c>
      <c r="AT57" s="232">
        <f t="shared" si="62"/>
        <v>1.6233291406250001</v>
      </c>
      <c r="AU57" s="231">
        <f>10068.2*J57*POWER(10,-6)</f>
        <v>7.9287075E-5</v>
      </c>
      <c r="AV57" s="232">
        <f t="shared" si="57"/>
        <v>8.1167249901999998</v>
      </c>
      <c r="AW57" s="233">
        <f t="shared" si="63"/>
        <v>8.0000000000000018E-7</v>
      </c>
      <c r="AX57" s="233">
        <f t="shared" si="64"/>
        <v>4.0000000000000009E-7</v>
      </c>
      <c r="AY57" s="233">
        <f t="shared" si="58"/>
        <v>3.2466899960800005E-6</v>
      </c>
      <c r="AZ57" s="228">
        <v>1</v>
      </c>
      <c r="BA57" s="228">
        <v>1</v>
      </c>
    </row>
    <row r="58" spans="1:53" s="228" customFormat="1" x14ac:dyDescent="0.3">
      <c r="A58" s="219" t="s">
        <v>210</v>
      </c>
      <c r="B58" s="219" t="str">
        <f>B52</f>
        <v>Сепаратор факельный С-301/1</v>
      </c>
      <c r="C58" s="53" t="s">
        <v>216</v>
      </c>
      <c r="D58" s="221" t="s">
        <v>165</v>
      </c>
      <c r="E58" s="234">
        <f>E56</f>
        <v>1.0000000000000001E-5</v>
      </c>
      <c r="F58" s="235">
        <f t="shared" si="65"/>
        <v>1</v>
      </c>
      <c r="G58" s="219">
        <v>0.15200000000000002</v>
      </c>
      <c r="H58" s="223">
        <f t="shared" si="59"/>
        <v>1.5200000000000003E-6</v>
      </c>
      <c r="I58" s="236">
        <f>I55*0.15</f>
        <v>7.8750000000000001E-3</v>
      </c>
      <c r="J58" s="225">
        <f>I58</f>
        <v>7.8750000000000001E-3</v>
      </c>
      <c r="K58" s="237"/>
      <c r="L58" s="238"/>
      <c r="M58" s="228" t="str">
        <f t="shared" si="55"/>
        <v>С7</v>
      </c>
      <c r="N58" s="228" t="str">
        <f t="shared" si="55"/>
        <v>Сепаратор факельный С-301/1</v>
      </c>
      <c r="O58" s="228" t="str">
        <f t="shared" si="56"/>
        <v>Частичное-пожар-вспышка</v>
      </c>
      <c r="P58" s="228" t="s">
        <v>83</v>
      </c>
      <c r="Q58" s="228" t="s">
        <v>83</v>
      </c>
      <c r="R58" s="228" t="s">
        <v>83</v>
      </c>
      <c r="S58" s="228" t="s">
        <v>83</v>
      </c>
      <c r="T58" s="228" t="s">
        <v>83</v>
      </c>
      <c r="U58" s="228" t="s">
        <v>83</v>
      </c>
      <c r="V58" s="228" t="s">
        <v>83</v>
      </c>
      <c r="W58" s="228" t="s">
        <v>83</v>
      </c>
      <c r="X58" s="228" t="s">
        <v>83</v>
      </c>
      <c r="Y58" s="228" t="s">
        <v>83</v>
      </c>
      <c r="Z58" s="228" t="s">
        <v>83</v>
      </c>
      <c r="AA58" s="228">
        <v>6.78</v>
      </c>
      <c r="AB58" s="228">
        <v>8.14</v>
      </c>
      <c r="AC58" s="228" t="s">
        <v>83</v>
      </c>
      <c r="AD58" s="228" t="s">
        <v>83</v>
      </c>
      <c r="AE58" s="228" t="s">
        <v>83</v>
      </c>
      <c r="AF58" s="228" t="s">
        <v>83</v>
      </c>
      <c r="AG58" s="228" t="s">
        <v>83</v>
      </c>
      <c r="AH58" s="228" t="s">
        <v>83</v>
      </c>
      <c r="AI58" s="228" t="s">
        <v>83</v>
      </c>
      <c r="AJ58" s="228">
        <v>1</v>
      </c>
      <c r="AK58" s="228">
        <v>1</v>
      </c>
      <c r="AL58" s="228">
        <f>0.1*$AL55</f>
        <v>2.2100000000000002E-2</v>
      </c>
      <c r="AM58" s="228">
        <f>AM52</f>
        <v>2.5000000000000001E-2</v>
      </c>
      <c r="AN58" s="228">
        <f>ROUNDUP(AN52/3,0)</f>
        <v>2</v>
      </c>
      <c r="AQ58" s="231">
        <f>AM58*I58+AL58</f>
        <v>2.2296875000000001E-2</v>
      </c>
      <c r="AR58" s="231">
        <f t="shared" si="60"/>
        <v>2.2296875000000003E-3</v>
      </c>
      <c r="AS58" s="232">
        <f t="shared" si="61"/>
        <v>3.25</v>
      </c>
      <c r="AT58" s="232">
        <f t="shared" si="62"/>
        <v>0.81863164062500005</v>
      </c>
      <c r="AU58" s="231">
        <f>10068.2*J58*POWER(10,-6)</f>
        <v>7.9287075E-5</v>
      </c>
      <c r="AV58" s="232">
        <f t="shared" si="57"/>
        <v>4.0932374901999999</v>
      </c>
      <c r="AW58" s="233">
        <f t="shared" si="63"/>
        <v>1.5200000000000003E-6</v>
      </c>
      <c r="AX58" s="233">
        <f t="shared" si="64"/>
        <v>1.5200000000000003E-6</v>
      </c>
      <c r="AY58" s="233">
        <f t="shared" si="58"/>
        <v>6.2217209851040007E-6</v>
      </c>
      <c r="AZ58" s="228">
        <v>1</v>
      </c>
      <c r="BA58" s="228">
        <v>1</v>
      </c>
    </row>
    <row r="59" spans="1:53" s="228" customFormat="1" ht="15" thickBot="1" x14ac:dyDescent="0.35">
      <c r="A59" s="219" t="s">
        <v>211</v>
      </c>
      <c r="B59" s="219" t="str">
        <f>B52</f>
        <v>Сепаратор факельный С-301/1</v>
      </c>
      <c r="C59" s="53" t="s">
        <v>217</v>
      </c>
      <c r="D59" s="221" t="s">
        <v>61</v>
      </c>
      <c r="E59" s="234">
        <f>E56</f>
        <v>1.0000000000000001E-5</v>
      </c>
      <c r="F59" s="235">
        <f t="shared" si="65"/>
        <v>1</v>
      </c>
      <c r="G59" s="219">
        <v>0.6080000000000001</v>
      </c>
      <c r="H59" s="223">
        <f t="shared" si="59"/>
        <v>6.0800000000000011E-6</v>
      </c>
      <c r="I59" s="236">
        <f>I55*0.15</f>
        <v>7.8750000000000001E-3</v>
      </c>
      <c r="J59" s="225">
        <v>0</v>
      </c>
      <c r="K59" s="242"/>
      <c r="L59" s="243"/>
      <c r="M59" s="228" t="str">
        <f t="shared" si="55"/>
        <v>С8</v>
      </c>
      <c r="N59" s="228" t="str">
        <f t="shared" si="55"/>
        <v>Сепаратор факельный С-301/1</v>
      </c>
      <c r="O59" s="228" t="str">
        <f t="shared" si="56"/>
        <v>Частичное-ликвидация</v>
      </c>
      <c r="P59" s="228" t="s">
        <v>83</v>
      </c>
      <c r="Q59" s="228" t="s">
        <v>83</v>
      </c>
      <c r="R59" s="228" t="s">
        <v>83</v>
      </c>
      <c r="S59" s="228" t="s">
        <v>83</v>
      </c>
      <c r="T59" s="228" t="s">
        <v>83</v>
      </c>
      <c r="U59" s="228" t="s">
        <v>83</v>
      </c>
      <c r="V59" s="228" t="s">
        <v>83</v>
      </c>
      <c r="W59" s="228" t="s">
        <v>83</v>
      </c>
      <c r="X59" s="228" t="s">
        <v>83</v>
      </c>
      <c r="Y59" s="228" t="s">
        <v>83</v>
      </c>
      <c r="Z59" s="228" t="s">
        <v>83</v>
      </c>
      <c r="AA59" s="228" t="s">
        <v>83</v>
      </c>
      <c r="AB59" s="228" t="s">
        <v>83</v>
      </c>
      <c r="AC59" s="228" t="s">
        <v>83</v>
      </c>
      <c r="AD59" s="228" t="s">
        <v>83</v>
      </c>
      <c r="AE59" s="228" t="s">
        <v>83</v>
      </c>
      <c r="AF59" s="228" t="s">
        <v>83</v>
      </c>
      <c r="AG59" s="228" t="s">
        <v>83</v>
      </c>
      <c r="AH59" s="228" t="s">
        <v>83</v>
      </c>
      <c r="AI59" s="228" t="s">
        <v>83</v>
      </c>
      <c r="AJ59" s="228">
        <v>0</v>
      </c>
      <c r="AK59" s="228">
        <v>0</v>
      </c>
      <c r="AL59" s="228">
        <f>0.1*$AL56</f>
        <v>2.2100000000000002E-2</v>
      </c>
      <c r="AM59" s="228">
        <f>AM52</f>
        <v>2.5000000000000001E-2</v>
      </c>
      <c r="AN59" s="228">
        <f>ROUNDUP(AN52/3,0)</f>
        <v>2</v>
      </c>
      <c r="AQ59" s="231">
        <f>AM59*I59*0.1+AL59</f>
        <v>2.2119687500000002E-2</v>
      </c>
      <c r="AR59" s="231">
        <f t="shared" si="60"/>
        <v>2.2119687500000004E-3</v>
      </c>
      <c r="AS59" s="232">
        <f t="shared" si="61"/>
        <v>0</v>
      </c>
      <c r="AT59" s="232">
        <f t="shared" si="62"/>
        <v>6.0829140625000009E-3</v>
      </c>
      <c r="AU59" s="231">
        <f>1333*J57*POWER(10,-6)</f>
        <v>1.0497374999999999E-5</v>
      </c>
      <c r="AV59" s="232">
        <f t="shared" si="57"/>
        <v>3.0425067687500001E-2</v>
      </c>
      <c r="AW59" s="233">
        <f t="shared" si="63"/>
        <v>0</v>
      </c>
      <c r="AX59" s="233">
        <f t="shared" si="64"/>
        <v>0</v>
      </c>
      <c r="AY59" s="233">
        <f t="shared" si="58"/>
        <v>1.8498441154000004E-7</v>
      </c>
      <c r="AZ59" s="228">
        <v>1</v>
      </c>
      <c r="BA59" s="228">
        <v>1</v>
      </c>
    </row>
    <row r="60" spans="1:53" s="228" customFormat="1" x14ac:dyDescent="0.3">
      <c r="A60" s="282" t="s">
        <v>240</v>
      </c>
      <c r="B60" s="282" t="str">
        <f>B52</f>
        <v>Сепаратор факельный С-301/1</v>
      </c>
      <c r="C60" s="282" t="s">
        <v>302</v>
      </c>
      <c r="D60" s="282" t="s">
        <v>303</v>
      </c>
      <c r="E60" s="283">
        <v>2.5000000000000001E-5</v>
      </c>
      <c r="F60" s="235">
        <f t="shared" si="65"/>
        <v>1</v>
      </c>
      <c r="G60" s="282">
        <v>1</v>
      </c>
      <c r="H60" s="284">
        <f t="shared" si="59"/>
        <v>2.5000000000000001E-5</v>
      </c>
      <c r="I60" s="285">
        <f>I52</f>
        <v>0.35</v>
      </c>
      <c r="J60" s="285">
        <f>I60*0.07</f>
        <v>2.4500000000000001E-2</v>
      </c>
      <c r="K60" s="282"/>
      <c r="L60" s="282"/>
      <c r="M60" s="286" t="str">
        <f t="shared" si="55"/>
        <v>С9</v>
      </c>
      <c r="N60" s="286"/>
      <c r="O60" s="286"/>
      <c r="P60" s="286">
        <v>9.3000000000000007</v>
      </c>
      <c r="Q60" s="286">
        <v>11.4</v>
      </c>
      <c r="R60" s="286">
        <v>14.4</v>
      </c>
      <c r="S60" s="286">
        <v>23.4</v>
      </c>
      <c r="T60" s="286" t="s">
        <v>83</v>
      </c>
      <c r="U60" s="286" t="s">
        <v>83</v>
      </c>
      <c r="V60" s="286" t="s">
        <v>83</v>
      </c>
      <c r="W60" s="286" t="s">
        <v>83</v>
      </c>
      <c r="X60" s="286" t="s">
        <v>83</v>
      </c>
      <c r="Y60" s="286" t="s">
        <v>83</v>
      </c>
      <c r="Z60" s="286" t="s">
        <v>83</v>
      </c>
      <c r="AA60" s="286" t="s">
        <v>83</v>
      </c>
      <c r="AB60" s="286" t="s">
        <v>83</v>
      </c>
      <c r="AC60" s="286" t="s">
        <v>83</v>
      </c>
      <c r="AD60" s="286" t="s">
        <v>83</v>
      </c>
      <c r="AE60" s="286">
        <v>1</v>
      </c>
      <c r="AF60" s="286">
        <v>1</v>
      </c>
      <c r="AG60" s="286">
        <v>1</v>
      </c>
      <c r="AH60" s="286">
        <v>10.5</v>
      </c>
      <c r="AI60" s="228" t="s">
        <v>83</v>
      </c>
      <c r="AJ60" s="286">
        <v>1</v>
      </c>
      <c r="AK60" s="286">
        <v>3</v>
      </c>
      <c r="AL60" s="286">
        <f>AL52</f>
        <v>2.21</v>
      </c>
      <c r="AM60" s="286">
        <f>AM52</f>
        <v>2.5000000000000001E-2</v>
      </c>
      <c r="AN60" s="286">
        <v>5</v>
      </c>
      <c r="AO60" s="286"/>
      <c r="AP60" s="286"/>
      <c r="AQ60" s="287">
        <f>AM60*I60+AL60</f>
        <v>2.21875</v>
      </c>
      <c r="AR60" s="287">
        <f>0.1*AQ60</f>
        <v>0.22187500000000002</v>
      </c>
      <c r="AS60" s="288">
        <f>AJ60*3+0.25*AK60</f>
        <v>3.75</v>
      </c>
      <c r="AT60" s="288">
        <f>SUM(AQ60:AS60)/4</f>
        <v>1.54765625</v>
      </c>
      <c r="AU60" s="287">
        <f>10068.2*J60*POWER(10,-6)</f>
        <v>2.4667090000000003E-4</v>
      </c>
      <c r="AV60" s="288">
        <f t="shared" si="57"/>
        <v>7.7385279209000002</v>
      </c>
      <c r="AW60" s="289">
        <f>AJ60*H60</f>
        <v>2.5000000000000001E-5</v>
      </c>
      <c r="AX60" s="289">
        <f>H60*AK60</f>
        <v>7.5000000000000007E-5</v>
      </c>
      <c r="AY60" s="289">
        <f t="shared" si="58"/>
        <v>1.9346319802250001E-4</v>
      </c>
      <c r="AZ60" s="228">
        <v>1</v>
      </c>
      <c r="BA60" s="228">
        <v>1</v>
      </c>
    </row>
    <row r="61" spans="1:53" ht="15" thickBot="1" x14ac:dyDescent="0.35">
      <c r="P61" t="s">
        <v>83</v>
      </c>
      <c r="Q61" t="s">
        <v>83</v>
      </c>
      <c r="R61" t="s">
        <v>83</v>
      </c>
      <c r="S61" t="s">
        <v>83</v>
      </c>
      <c r="T61" t="s">
        <v>83</v>
      </c>
      <c r="U61" t="s">
        <v>83</v>
      </c>
      <c r="V61" t="s">
        <v>83</v>
      </c>
      <c r="W61" t="s">
        <v>83</v>
      </c>
      <c r="X61" t="s">
        <v>83</v>
      </c>
      <c r="Y61" t="s">
        <v>83</v>
      </c>
      <c r="Z61" t="s">
        <v>83</v>
      </c>
      <c r="AA61" t="s">
        <v>83</v>
      </c>
      <c r="AB61" t="s">
        <v>83</v>
      </c>
      <c r="AC61" t="s">
        <v>83</v>
      </c>
      <c r="AD61" t="s">
        <v>83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Z61" s="228">
        <v>1</v>
      </c>
      <c r="BA61" s="228">
        <v>1</v>
      </c>
    </row>
    <row r="62" spans="1:53" s="179" customFormat="1" ht="15" thickBot="1" x14ac:dyDescent="0.35">
      <c r="A62" s="169" t="s">
        <v>18</v>
      </c>
      <c r="B62" s="313" t="s">
        <v>421</v>
      </c>
      <c r="C62" s="171" t="s">
        <v>196</v>
      </c>
      <c r="D62" s="172" t="s">
        <v>59</v>
      </c>
      <c r="E62" s="173">
        <v>9.9999999999999995E-7</v>
      </c>
      <c r="F62" s="170">
        <v>1</v>
      </c>
      <c r="G62" s="169">
        <v>0.1</v>
      </c>
      <c r="H62" s="174">
        <f t="shared" ref="H62:H67" si="66">E62*F62*G62</f>
        <v>9.9999999999999995E-8</v>
      </c>
      <c r="I62" s="175">
        <v>1.5</v>
      </c>
      <c r="J62" s="176">
        <f>I62</f>
        <v>1.5</v>
      </c>
      <c r="K62" s="177" t="s">
        <v>175</v>
      </c>
      <c r="L62" s="178">
        <v>230</v>
      </c>
      <c r="M62" s="179" t="str">
        <f t="shared" ref="M62:N67" si="67">A62</f>
        <v>С1</v>
      </c>
      <c r="N62" s="179" t="str">
        <f t="shared" si="67"/>
        <v xml:space="preserve">Дренажная емкость гликоля V-707 </v>
      </c>
      <c r="O62" s="179" t="str">
        <f t="shared" ref="O62:O67" si="68">D62</f>
        <v>Полное-пожар</v>
      </c>
      <c r="P62" s="179">
        <v>16.5</v>
      </c>
      <c r="Q62" s="179">
        <v>22.5</v>
      </c>
      <c r="R62" s="179">
        <v>31.6</v>
      </c>
      <c r="S62" s="179">
        <v>58</v>
      </c>
      <c r="T62" s="179" t="s">
        <v>83</v>
      </c>
      <c r="U62" s="179" t="s">
        <v>83</v>
      </c>
      <c r="V62" s="179" t="s">
        <v>83</v>
      </c>
      <c r="W62" s="179" t="s">
        <v>83</v>
      </c>
      <c r="X62" s="179" t="s">
        <v>83</v>
      </c>
      <c r="Y62" s="179" t="s">
        <v>83</v>
      </c>
      <c r="Z62" s="179" t="s">
        <v>83</v>
      </c>
      <c r="AA62" s="179" t="s">
        <v>83</v>
      </c>
      <c r="AB62" s="179" t="s">
        <v>83</v>
      </c>
      <c r="AC62" s="179" t="s">
        <v>83</v>
      </c>
      <c r="AD62" s="179" t="s">
        <v>83</v>
      </c>
      <c r="AE62" s="179" t="s">
        <v>83</v>
      </c>
      <c r="AF62" s="179" t="s">
        <v>83</v>
      </c>
      <c r="AG62" s="179" t="s">
        <v>83</v>
      </c>
      <c r="AH62" s="179" t="s">
        <v>83</v>
      </c>
      <c r="AI62" s="179" t="s">
        <v>83</v>
      </c>
      <c r="AJ62" s="180">
        <v>1</v>
      </c>
      <c r="AK62" s="180">
        <v>2</v>
      </c>
      <c r="AL62" s="181">
        <v>3.2</v>
      </c>
      <c r="AM62" s="181">
        <v>2.7E-2</v>
      </c>
      <c r="AN62" s="181">
        <v>3</v>
      </c>
      <c r="AQ62" s="182">
        <f>AM62*I62+AL62</f>
        <v>3.2405000000000004</v>
      </c>
      <c r="AR62" s="182">
        <f t="shared" ref="AR62:AR67" si="69">0.1*AQ62</f>
        <v>0.32405000000000006</v>
      </c>
      <c r="AS62" s="183">
        <f t="shared" ref="AS62:AS67" si="70">AJ62*3+0.25*AK62</f>
        <v>3.5</v>
      </c>
      <c r="AT62" s="183">
        <f t="shared" ref="AT62:AT67" si="71">SUM(AQ62:AS62)/4</f>
        <v>1.7661375000000001</v>
      </c>
      <c r="AU62" s="182">
        <f>10068.2*J62*POWER(10,-6)</f>
        <v>1.5102300000000001E-2</v>
      </c>
      <c r="AV62" s="183">
        <f t="shared" ref="AV62:AV67" si="72">AU62+AT62+AS62+AR62+AQ62</f>
        <v>8.8457898000000004</v>
      </c>
      <c r="AW62" s="184">
        <f t="shared" ref="AW62:AW67" si="73">AJ62*H62</f>
        <v>9.9999999999999995E-8</v>
      </c>
      <c r="AX62" s="184">
        <f t="shared" ref="AX62:AX67" si="74">H62*AK62</f>
        <v>1.9999999999999999E-7</v>
      </c>
      <c r="AY62" s="184">
        <f t="shared" ref="AY62:AY67" si="75">H62*AV62</f>
        <v>8.8457897999999995E-7</v>
      </c>
      <c r="AZ62" s="228">
        <v>1</v>
      </c>
      <c r="BA62" s="228">
        <v>1</v>
      </c>
    </row>
    <row r="63" spans="1:53" s="179" customFormat="1" ht="15" thickBot="1" x14ac:dyDescent="0.35">
      <c r="A63" s="169" t="s">
        <v>19</v>
      </c>
      <c r="B63" s="169" t="str">
        <f>B62</f>
        <v xml:space="preserve">Дренажная емкость гликоля V-707 </v>
      </c>
      <c r="C63" s="171" t="s">
        <v>197</v>
      </c>
      <c r="D63" s="172" t="s">
        <v>62</v>
      </c>
      <c r="E63" s="185">
        <f>E62</f>
        <v>9.9999999999999995E-7</v>
      </c>
      <c r="F63" s="186">
        <f>F62</f>
        <v>1</v>
      </c>
      <c r="G63" s="169">
        <v>0.18000000000000002</v>
      </c>
      <c r="H63" s="174">
        <f t="shared" si="66"/>
        <v>1.8000000000000002E-7</v>
      </c>
      <c r="I63" s="187">
        <f>I62</f>
        <v>1.5</v>
      </c>
      <c r="J63" s="188">
        <v>0.08</v>
      </c>
      <c r="K63" s="177" t="s">
        <v>176</v>
      </c>
      <c r="L63" s="178">
        <v>0</v>
      </c>
      <c r="M63" s="179" t="str">
        <f t="shared" si="67"/>
        <v>С2</v>
      </c>
      <c r="N63" s="179" t="str">
        <f t="shared" si="67"/>
        <v xml:space="preserve">Дренажная емкость гликоля V-707 </v>
      </c>
      <c r="O63" s="179" t="str">
        <f t="shared" si="68"/>
        <v>Полное-взрыв</v>
      </c>
      <c r="P63" s="179" t="s">
        <v>83</v>
      </c>
      <c r="Q63" s="179" t="s">
        <v>83</v>
      </c>
      <c r="R63" s="179" t="s">
        <v>83</v>
      </c>
      <c r="S63" s="179" t="s">
        <v>83</v>
      </c>
      <c r="T63" s="179">
        <v>0</v>
      </c>
      <c r="U63" s="179">
        <v>0</v>
      </c>
      <c r="V63" s="179">
        <v>32.6</v>
      </c>
      <c r="W63" s="179">
        <v>109.1</v>
      </c>
      <c r="X63" s="179">
        <v>283.60000000000002</v>
      </c>
      <c r="Y63" s="179" t="s">
        <v>83</v>
      </c>
      <c r="Z63" s="179" t="s">
        <v>83</v>
      </c>
      <c r="AA63" s="179" t="s">
        <v>83</v>
      </c>
      <c r="AB63" s="179" t="s">
        <v>83</v>
      </c>
      <c r="AC63" s="179" t="s">
        <v>83</v>
      </c>
      <c r="AD63" s="179" t="s">
        <v>83</v>
      </c>
      <c r="AE63" s="179" t="s">
        <v>83</v>
      </c>
      <c r="AF63" s="179" t="s">
        <v>83</v>
      </c>
      <c r="AG63" s="179" t="s">
        <v>83</v>
      </c>
      <c r="AH63" s="179" t="s">
        <v>83</v>
      </c>
      <c r="AI63" s="179" t="s">
        <v>83</v>
      </c>
      <c r="AJ63" s="180">
        <v>2</v>
      </c>
      <c r="AK63" s="180">
        <v>2</v>
      </c>
      <c r="AL63" s="179">
        <f>AL62</f>
        <v>3.2</v>
      </c>
      <c r="AM63" s="179">
        <f>AM62</f>
        <v>2.7E-2</v>
      </c>
      <c r="AN63" s="179">
        <f>AN62</f>
        <v>3</v>
      </c>
      <c r="AQ63" s="182">
        <f>AM63*I63+AL63</f>
        <v>3.2405000000000004</v>
      </c>
      <c r="AR63" s="182">
        <f t="shared" si="69"/>
        <v>0.32405000000000006</v>
      </c>
      <c r="AS63" s="183">
        <f t="shared" si="70"/>
        <v>6.5</v>
      </c>
      <c r="AT63" s="183">
        <f t="shared" si="71"/>
        <v>2.5161375000000001</v>
      </c>
      <c r="AU63" s="182">
        <f>10068.2*J63*POWER(10,-6)*10</f>
        <v>8.0545600000000005E-3</v>
      </c>
      <c r="AV63" s="183">
        <f t="shared" si="72"/>
        <v>12.588742060000001</v>
      </c>
      <c r="AW63" s="184">
        <f t="shared" si="73"/>
        <v>3.6000000000000005E-7</v>
      </c>
      <c r="AX63" s="184">
        <f t="shared" si="74"/>
        <v>3.6000000000000005E-7</v>
      </c>
      <c r="AY63" s="184">
        <f t="shared" si="75"/>
        <v>2.2659735708000006E-6</v>
      </c>
      <c r="AZ63" s="228">
        <v>1</v>
      </c>
      <c r="BA63" s="228">
        <v>1</v>
      </c>
    </row>
    <row r="64" spans="1:53" s="179" customFormat="1" x14ac:dyDescent="0.3">
      <c r="A64" s="169" t="s">
        <v>20</v>
      </c>
      <c r="B64" s="169" t="str">
        <f>B62</f>
        <v xml:space="preserve">Дренажная емкость гликоля V-707 </v>
      </c>
      <c r="C64" s="171" t="s">
        <v>198</v>
      </c>
      <c r="D64" s="172" t="s">
        <v>60</v>
      </c>
      <c r="E64" s="185">
        <f>E62</f>
        <v>9.9999999999999995E-7</v>
      </c>
      <c r="F64" s="186">
        <f>F62</f>
        <v>1</v>
      </c>
      <c r="G64" s="169">
        <v>0.72000000000000008</v>
      </c>
      <c r="H64" s="174">
        <f t="shared" si="66"/>
        <v>7.2000000000000009E-7</v>
      </c>
      <c r="I64" s="187">
        <f>I62</f>
        <v>1.5</v>
      </c>
      <c r="J64" s="189">
        <v>0</v>
      </c>
      <c r="K64" s="177" t="s">
        <v>177</v>
      </c>
      <c r="L64" s="178">
        <v>0</v>
      </c>
      <c r="M64" s="179" t="str">
        <f t="shared" si="67"/>
        <v>С3</v>
      </c>
      <c r="N64" s="179" t="str">
        <f t="shared" si="67"/>
        <v xml:space="preserve">Дренажная емкость гликоля V-707 </v>
      </c>
      <c r="O64" s="179" t="str">
        <f t="shared" si="68"/>
        <v>Полное-ликвидация</v>
      </c>
      <c r="P64" s="179" t="s">
        <v>83</v>
      </c>
      <c r="Q64" s="179" t="s">
        <v>83</v>
      </c>
      <c r="R64" s="179" t="s">
        <v>83</v>
      </c>
      <c r="S64" s="179" t="s">
        <v>83</v>
      </c>
      <c r="T64" s="179" t="s">
        <v>83</v>
      </c>
      <c r="U64" s="179" t="s">
        <v>83</v>
      </c>
      <c r="V64" s="179" t="s">
        <v>83</v>
      </c>
      <c r="W64" s="179" t="s">
        <v>83</v>
      </c>
      <c r="X64" s="179" t="s">
        <v>83</v>
      </c>
      <c r="Y64" s="179" t="s">
        <v>83</v>
      </c>
      <c r="Z64" s="179" t="s">
        <v>83</v>
      </c>
      <c r="AA64" s="179" t="s">
        <v>83</v>
      </c>
      <c r="AB64" s="179" t="s">
        <v>83</v>
      </c>
      <c r="AC64" s="179" t="s">
        <v>83</v>
      </c>
      <c r="AD64" s="179" t="s">
        <v>83</v>
      </c>
      <c r="AE64" s="179" t="s">
        <v>83</v>
      </c>
      <c r="AF64" s="179" t="s">
        <v>83</v>
      </c>
      <c r="AG64" s="179" t="s">
        <v>83</v>
      </c>
      <c r="AH64" s="179" t="s">
        <v>83</v>
      </c>
      <c r="AI64" s="179" t="s">
        <v>83</v>
      </c>
      <c r="AJ64" s="179">
        <v>0</v>
      </c>
      <c r="AK64" s="179">
        <v>0</v>
      </c>
      <c r="AL64" s="179">
        <f>AL62</f>
        <v>3.2</v>
      </c>
      <c r="AM64" s="179">
        <f>AM62</f>
        <v>2.7E-2</v>
      </c>
      <c r="AN64" s="179">
        <f>AN62</f>
        <v>3</v>
      </c>
      <c r="AQ64" s="182">
        <f>AM64*I64*0.1+AL64</f>
        <v>3.2040500000000001</v>
      </c>
      <c r="AR64" s="182">
        <f t="shared" si="69"/>
        <v>0.32040500000000005</v>
      </c>
      <c r="AS64" s="183">
        <f t="shared" si="70"/>
        <v>0</v>
      </c>
      <c r="AT64" s="183">
        <f t="shared" si="71"/>
        <v>0.88111375000000003</v>
      </c>
      <c r="AU64" s="182">
        <f>1333*J63*POWER(10,-6)</f>
        <v>1.0664E-4</v>
      </c>
      <c r="AV64" s="183">
        <f t="shared" si="72"/>
        <v>4.4056753900000007</v>
      </c>
      <c r="AW64" s="184">
        <f t="shared" si="73"/>
        <v>0</v>
      </c>
      <c r="AX64" s="184">
        <f t="shared" si="74"/>
        <v>0</v>
      </c>
      <c r="AY64" s="184">
        <f t="shared" si="75"/>
        <v>3.1720862808000009E-6</v>
      </c>
      <c r="AZ64" s="228">
        <v>1</v>
      </c>
      <c r="BA64" s="228">
        <v>1</v>
      </c>
    </row>
    <row r="65" spans="1:53" s="179" customFormat="1" x14ac:dyDescent="0.3">
      <c r="A65" s="169" t="s">
        <v>21</v>
      </c>
      <c r="B65" s="169" t="str">
        <f>B62</f>
        <v xml:space="preserve">Дренажная емкость гликоля V-707 </v>
      </c>
      <c r="C65" s="171" t="s">
        <v>199</v>
      </c>
      <c r="D65" s="172" t="s">
        <v>84</v>
      </c>
      <c r="E65" s="173">
        <v>1.0000000000000001E-5</v>
      </c>
      <c r="F65" s="186">
        <f>F62</f>
        <v>1</v>
      </c>
      <c r="G65" s="169">
        <v>0.1</v>
      </c>
      <c r="H65" s="174">
        <f t="shared" si="66"/>
        <v>1.0000000000000002E-6</v>
      </c>
      <c r="I65" s="187">
        <f>0.15*I62</f>
        <v>0.22499999999999998</v>
      </c>
      <c r="J65" s="176">
        <f>I65</f>
        <v>0.22499999999999998</v>
      </c>
      <c r="K65" s="190" t="s">
        <v>179</v>
      </c>
      <c r="L65" s="191">
        <v>45390</v>
      </c>
      <c r="M65" s="179" t="str">
        <f t="shared" si="67"/>
        <v>С4</v>
      </c>
      <c r="N65" s="179" t="str">
        <f t="shared" si="67"/>
        <v xml:space="preserve">Дренажная емкость гликоля V-707 </v>
      </c>
      <c r="O65" s="179" t="str">
        <f t="shared" si="68"/>
        <v>Частичное-пожар</v>
      </c>
      <c r="P65" s="179">
        <v>12.5</v>
      </c>
      <c r="Q65" s="179">
        <v>15.8</v>
      </c>
      <c r="R65" s="179">
        <v>20.7</v>
      </c>
      <c r="S65" s="179">
        <v>35.1</v>
      </c>
      <c r="T65" s="179" t="s">
        <v>83</v>
      </c>
      <c r="U65" s="179" t="s">
        <v>83</v>
      </c>
      <c r="V65" s="179" t="s">
        <v>83</v>
      </c>
      <c r="W65" s="179" t="s">
        <v>83</v>
      </c>
      <c r="X65" s="179" t="s">
        <v>83</v>
      </c>
      <c r="Y65" s="179" t="s">
        <v>83</v>
      </c>
      <c r="Z65" s="179" t="s">
        <v>83</v>
      </c>
      <c r="AA65" s="179" t="s">
        <v>83</v>
      </c>
      <c r="AB65" s="179" t="s">
        <v>83</v>
      </c>
      <c r="AC65" s="179" t="s">
        <v>83</v>
      </c>
      <c r="AD65" s="179" t="s">
        <v>83</v>
      </c>
      <c r="AE65" s="179" t="s">
        <v>83</v>
      </c>
      <c r="AF65" s="179" t="s">
        <v>83</v>
      </c>
      <c r="AG65" s="179" t="s">
        <v>83</v>
      </c>
      <c r="AH65" s="179" t="s">
        <v>83</v>
      </c>
      <c r="AI65" s="179" t="s">
        <v>83</v>
      </c>
      <c r="AJ65" s="179">
        <v>0</v>
      </c>
      <c r="AK65" s="179">
        <v>2</v>
      </c>
      <c r="AL65" s="179">
        <f>0.1*AL62</f>
        <v>0.32000000000000006</v>
      </c>
      <c r="AM65" s="179">
        <f>AM62</f>
        <v>2.7E-2</v>
      </c>
      <c r="AN65" s="179">
        <f>ROUNDUP(AN62/3,0)</f>
        <v>1</v>
      </c>
      <c r="AQ65" s="182">
        <f>AM65*I65+AL65</f>
        <v>0.32607500000000006</v>
      </c>
      <c r="AR65" s="182">
        <f t="shared" si="69"/>
        <v>3.2607500000000005E-2</v>
      </c>
      <c r="AS65" s="183">
        <f t="shared" si="70"/>
        <v>0.5</v>
      </c>
      <c r="AT65" s="183">
        <f t="shared" si="71"/>
        <v>0.214670625</v>
      </c>
      <c r="AU65" s="182">
        <f>10068.2*J65*POWER(10,-6)</f>
        <v>2.2653449999999998E-3</v>
      </c>
      <c r="AV65" s="183">
        <f t="shared" si="72"/>
        <v>1.07561847</v>
      </c>
      <c r="AW65" s="184">
        <f t="shared" si="73"/>
        <v>0</v>
      </c>
      <c r="AX65" s="184">
        <f t="shared" si="74"/>
        <v>2.0000000000000003E-6</v>
      </c>
      <c r="AY65" s="184">
        <f t="shared" si="75"/>
        <v>1.0756184700000002E-6</v>
      </c>
      <c r="AZ65" s="228">
        <v>1</v>
      </c>
      <c r="BA65" s="228">
        <v>1</v>
      </c>
    </row>
    <row r="66" spans="1:53" s="179" customFormat="1" x14ac:dyDescent="0.3">
      <c r="A66" s="169" t="s">
        <v>22</v>
      </c>
      <c r="B66" s="169" t="str">
        <f>B62</f>
        <v xml:space="preserve">Дренажная емкость гликоля V-707 </v>
      </c>
      <c r="C66" s="171" t="s">
        <v>200</v>
      </c>
      <c r="D66" s="172" t="s">
        <v>165</v>
      </c>
      <c r="E66" s="185">
        <f>E65</f>
        <v>1.0000000000000001E-5</v>
      </c>
      <c r="F66" s="186">
        <f>F62</f>
        <v>1</v>
      </c>
      <c r="G66" s="169">
        <v>4.5000000000000005E-2</v>
      </c>
      <c r="H66" s="174">
        <f t="shared" si="66"/>
        <v>4.5000000000000009E-7</v>
      </c>
      <c r="I66" s="187">
        <f>0.15*I62</f>
        <v>0.22499999999999998</v>
      </c>
      <c r="J66" s="176">
        <f>0.15*J63</f>
        <v>1.2E-2</v>
      </c>
      <c r="K66" s="190" t="s">
        <v>180</v>
      </c>
      <c r="L66" s="191">
        <v>3</v>
      </c>
      <c r="M66" s="179" t="str">
        <f t="shared" si="67"/>
        <v>С5</v>
      </c>
      <c r="N66" s="179" t="str">
        <f t="shared" si="67"/>
        <v xml:space="preserve">Дренажная емкость гликоля V-707 </v>
      </c>
      <c r="O66" s="179" t="str">
        <f t="shared" si="68"/>
        <v>Частичное-пожар-вспышка</v>
      </c>
      <c r="P66" s="179" t="s">
        <v>83</v>
      </c>
      <c r="Q66" s="179" t="s">
        <v>83</v>
      </c>
      <c r="R66" s="179" t="s">
        <v>83</v>
      </c>
      <c r="S66" s="179" t="s">
        <v>83</v>
      </c>
      <c r="T66" s="179" t="s">
        <v>83</v>
      </c>
      <c r="U66" s="179" t="s">
        <v>83</v>
      </c>
      <c r="V66" s="179" t="s">
        <v>83</v>
      </c>
      <c r="W66" s="179" t="s">
        <v>83</v>
      </c>
      <c r="X66" s="179" t="s">
        <v>83</v>
      </c>
      <c r="Y66" s="179" t="s">
        <v>83</v>
      </c>
      <c r="Z66" s="179" t="s">
        <v>83</v>
      </c>
      <c r="AA66" s="179">
        <v>7.79</v>
      </c>
      <c r="AB66" s="179">
        <v>9.35</v>
      </c>
      <c r="AC66" s="179" t="s">
        <v>83</v>
      </c>
      <c r="AD66" s="179" t="s">
        <v>83</v>
      </c>
      <c r="AE66" s="179" t="s">
        <v>83</v>
      </c>
      <c r="AF66" s="179" t="s">
        <v>83</v>
      </c>
      <c r="AG66" s="179" t="s">
        <v>83</v>
      </c>
      <c r="AH66" s="179" t="s">
        <v>83</v>
      </c>
      <c r="AI66" s="179" t="s">
        <v>83</v>
      </c>
      <c r="AJ66" s="179">
        <v>0</v>
      </c>
      <c r="AK66" s="179">
        <v>1</v>
      </c>
      <c r="AL66" s="179">
        <f t="shared" ref="AL66:AL67" si="76">0.1*AL63</f>
        <v>0.32000000000000006</v>
      </c>
      <c r="AM66" s="179">
        <f>AM62</f>
        <v>2.7E-2</v>
      </c>
      <c r="AN66" s="179">
        <f>ROUNDUP(AN62/3,0)</f>
        <v>1</v>
      </c>
      <c r="AQ66" s="182">
        <f>AM66*I66+AL66</f>
        <v>0.32607500000000006</v>
      </c>
      <c r="AR66" s="182">
        <f t="shared" si="69"/>
        <v>3.2607500000000005E-2</v>
      </c>
      <c r="AS66" s="183">
        <f t="shared" si="70"/>
        <v>0.25</v>
      </c>
      <c r="AT66" s="183">
        <f t="shared" si="71"/>
        <v>0.152170625</v>
      </c>
      <c r="AU66" s="182">
        <f>10068.2*J66*POWER(10,-6)*10</f>
        <v>1.2081840000000002E-3</v>
      </c>
      <c r="AV66" s="183">
        <f t="shared" si="72"/>
        <v>0.76206130900000013</v>
      </c>
      <c r="AW66" s="184">
        <f t="shared" si="73"/>
        <v>0</v>
      </c>
      <c r="AX66" s="184">
        <f t="shared" si="74"/>
        <v>4.5000000000000009E-7</v>
      </c>
      <c r="AY66" s="184">
        <f t="shared" si="75"/>
        <v>3.4292758905000015E-7</v>
      </c>
      <c r="AZ66" s="228">
        <v>1</v>
      </c>
      <c r="BA66" s="228">
        <v>1</v>
      </c>
    </row>
    <row r="67" spans="1:53" s="179" customFormat="1" ht="15" thickBot="1" x14ac:dyDescent="0.35">
      <c r="A67" s="169" t="s">
        <v>23</v>
      </c>
      <c r="B67" s="169" t="str">
        <f>B62</f>
        <v xml:space="preserve">Дренажная емкость гликоля V-707 </v>
      </c>
      <c r="C67" s="171" t="s">
        <v>201</v>
      </c>
      <c r="D67" s="172" t="s">
        <v>61</v>
      </c>
      <c r="E67" s="185">
        <f>E65</f>
        <v>1.0000000000000001E-5</v>
      </c>
      <c r="F67" s="186">
        <f>F62</f>
        <v>1</v>
      </c>
      <c r="G67" s="169">
        <v>0.85499999999999998</v>
      </c>
      <c r="H67" s="174">
        <f t="shared" si="66"/>
        <v>8.5500000000000011E-6</v>
      </c>
      <c r="I67" s="187">
        <f>0.15*I62</f>
        <v>0.22499999999999998</v>
      </c>
      <c r="J67" s="189">
        <v>0</v>
      </c>
      <c r="K67" s="192" t="s">
        <v>191</v>
      </c>
      <c r="L67" s="192">
        <v>9</v>
      </c>
      <c r="M67" s="179" t="str">
        <f t="shared" si="67"/>
        <v>С6</v>
      </c>
      <c r="N67" s="179" t="str">
        <f t="shared" si="67"/>
        <v xml:space="preserve">Дренажная емкость гликоля V-707 </v>
      </c>
      <c r="O67" s="179" t="str">
        <f t="shared" si="68"/>
        <v>Частичное-ликвидация</v>
      </c>
      <c r="P67" s="179" t="s">
        <v>83</v>
      </c>
      <c r="Q67" s="179" t="s">
        <v>83</v>
      </c>
      <c r="R67" s="179" t="s">
        <v>83</v>
      </c>
      <c r="S67" s="179" t="s">
        <v>83</v>
      </c>
      <c r="T67" s="179" t="s">
        <v>83</v>
      </c>
      <c r="U67" s="179" t="s">
        <v>83</v>
      </c>
      <c r="V67" s="179" t="s">
        <v>83</v>
      </c>
      <c r="W67" s="179" t="s">
        <v>83</v>
      </c>
      <c r="X67" s="179" t="s">
        <v>83</v>
      </c>
      <c r="Y67" s="179" t="s">
        <v>83</v>
      </c>
      <c r="Z67" s="179" t="s">
        <v>83</v>
      </c>
      <c r="AA67" s="179" t="s">
        <v>83</v>
      </c>
      <c r="AB67" s="179" t="s">
        <v>83</v>
      </c>
      <c r="AC67" s="179" t="s">
        <v>83</v>
      </c>
      <c r="AD67" s="179" t="s">
        <v>83</v>
      </c>
      <c r="AE67" s="179" t="s">
        <v>83</v>
      </c>
      <c r="AF67" s="179" t="s">
        <v>83</v>
      </c>
      <c r="AG67" s="179" t="s">
        <v>83</v>
      </c>
      <c r="AH67" s="179" t="s">
        <v>83</v>
      </c>
      <c r="AI67" s="179" t="s">
        <v>83</v>
      </c>
      <c r="AJ67" s="179">
        <v>0</v>
      </c>
      <c r="AK67" s="179">
        <v>0</v>
      </c>
      <c r="AL67" s="179">
        <f t="shared" si="76"/>
        <v>0.32000000000000006</v>
      </c>
      <c r="AM67" s="179">
        <f>AM62</f>
        <v>2.7E-2</v>
      </c>
      <c r="AN67" s="179">
        <f>ROUNDUP(AN62/3,0)</f>
        <v>1</v>
      </c>
      <c r="AQ67" s="182">
        <f>AM67*I67*0.1+AL67</f>
        <v>0.32060750000000005</v>
      </c>
      <c r="AR67" s="182">
        <f t="shared" si="69"/>
        <v>3.2060750000000006E-2</v>
      </c>
      <c r="AS67" s="183">
        <f t="shared" si="70"/>
        <v>0</v>
      </c>
      <c r="AT67" s="183">
        <f t="shared" si="71"/>
        <v>8.8167062500000018E-2</v>
      </c>
      <c r="AU67" s="182">
        <f>1333*J66*POWER(10,-6)</f>
        <v>1.5996000000000001E-5</v>
      </c>
      <c r="AV67" s="183">
        <f t="shared" si="72"/>
        <v>0.44085130850000009</v>
      </c>
      <c r="AW67" s="184">
        <f t="shared" si="73"/>
        <v>0</v>
      </c>
      <c r="AX67" s="184">
        <f t="shared" si="74"/>
        <v>0</v>
      </c>
      <c r="AY67" s="184">
        <f t="shared" si="75"/>
        <v>3.7692786876750013E-6</v>
      </c>
      <c r="AZ67" s="228">
        <v>1</v>
      </c>
      <c r="BA67" s="228">
        <v>1</v>
      </c>
    </row>
    <row r="68" spans="1:53" s="179" customFormat="1" x14ac:dyDescent="0.3">
      <c r="A68" s="180"/>
      <c r="B68" s="180"/>
      <c r="D68" s="272"/>
      <c r="E68" s="273"/>
      <c r="F68" s="274"/>
      <c r="G68" s="180"/>
      <c r="H68" s="184"/>
      <c r="I68" s="183"/>
      <c r="J68" s="180"/>
      <c r="K68" s="180"/>
      <c r="L68" s="180"/>
      <c r="P68" s="179" t="s">
        <v>83</v>
      </c>
      <c r="Q68" s="179" t="s">
        <v>83</v>
      </c>
      <c r="R68" s="179" t="s">
        <v>83</v>
      </c>
      <c r="S68" s="179" t="s">
        <v>83</v>
      </c>
      <c r="T68" s="179" t="s">
        <v>83</v>
      </c>
      <c r="U68" s="179" t="s">
        <v>83</v>
      </c>
      <c r="V68" s="179" t="s">
        <v>83</v>
      </c>
      <c r="W68" s="179" t="s">
        <v>83</v>
      </c>
      <c r="X68" s="179" t="s">
        <v>83</v>
      </c>
      <c r="Y68" s="179" t="s">
        <v>83</v>
      </c>
      <c r="Z68" s="179" t="s">
        <v>83</v>
      </c>
      <c r="AA68" s="179" t="s">
        <v>83</v>
      </c>
      <c r="AB68" s="179" t="s">
        <v>83</v>
      </c>
      <c r="AC68" s="179" t="s">
        <v>83</v>
      </c>
      <c r="AD68" s="179" t="s">
        <v>83</v>
      </c>
      <c r="AE68" s="179" t="s">
        <v>83</v>
      </c>
      <c r="AF68" s="179" t="s">
        <v>83</v>
      </c>
      <c r="AG68" s="179" t="s">
        <v>83</v>
      </c>
      <c r="AH68" s="179" t="s">
        <v>83</v>
      </c>
      <c r="AI68" s="179" t="s">
        <v>83</v>
      </c>
      <c r="AQ68" s="182"/>
      <c r="AR68" s="182"/>
      <c r="AS68" s="183"/>
      <c r="AT68" s="183"/>
      <c r="AU68" s="182"/>
      <c r="AV68" s="183"/>
      <c r="AW68" s="184"/>
      <c r="AX68" s="184"/>
      <c r="AY68" s="184"/>
      <c r="AZ68" s="228">
        <v>1</v>
      </c>
      <c r="BA68" s="228">
        <v>1</v>
      </c>
    </row>
    <row r="69" spans="1:53" s="179" customFormat="1" x14ac:dyDescent="0.3">
      <c r="A69" s="180"/>
      <c r="B69" s="180"/>
      <c r="D69" s="272"/>
      <c r="E69" s="273"/>
      <c r="F69" s="274"/>
      <c r="G69" s="180"/>
      <c r="H69" s="184"/>
      <c r="I69" s="183"/>
      <c r="J69" s="180"/>
      <c r="K69" s="180"/>
      <c r="L69" s="180"/>
      <c r="P69" s="179" t="s">
        <v>83</v>
      </c>
      <c r="Q69" s="179" t="s">
        <v>83</v>
      </c>
      <c r="R69" s="179" t="s">
        <v>83</v>
      </c>
      <c r="S69" s="179" t="s">
        <v>83</v>
      </c>
      <c r="T69" s="179" t="s">
        <v>83</v>
      </c>
      <c r="U69" s="179" t="s">
        <v>83</v>
      </c>
      <c r="V69" s="179" t="s">
        <v>83</v>
      </c>
      <c r="W69" s="179" t="s">
        <v>83</v>
      </c>
      <c r="X69" s="179" t="s">
        <v>83</v>
      </c>
      <c r="Y69" s="179" t="s">
        <v>83</v>
      </c>
      <c r="Z69" s="179" t="s">
        <v>83</v>
      </c>
      <c r="AA69" s="179" t="s">
        <v>83</v>
      </c>
      <c r="AB69" s="179" t="s">
        <v>83</v>
      </c>
      <c r="AC69" s="179" t="s">
        <v>83</v>
      </c>
      <c r="AD69" s="179" t="s">
        <v>83</v>
      </c>
      <c r="AE69" s="179" t="s">
        <v>83</v>
      </c>
      <c r="AF69" s="179" t="s">
        <v>83</v>
      </c>
      <c r="AG69" s="179" t="s">
        <v>83</v>
      </c>
      <c r="AH69" s="179" t="s">
        <v>83</v>
      </c>
      <c r="AI69" s="179" t="s">
        <v>83</v>
      </c>
      <c r="AQ69" s="182"/>
      <c r="AR69" s="182"/>
      <c r="AS69" s="183"/>
      <c r="AT69" s="183"/>
      <c r="AU69" s="182"/>
      <c r="AV69" s="183"/>
      <c r="AW69" s="184"/>
      <c r="AX69" s="184"/>
      <c r="AY69" s="184"/>
      <c r="AZ69" s="228">
        <v>1</v>
      </c>
      <c r="BA69" s="228">
        <v>1</v>
      </c>
    </row>
    <row r="70" spans="1:53" s="179" customFormat="1" x14ac:dyDescent="0.3">
      <c r="A70" s="180"/>
      <c r="B70" s="180"/>
      <c r="D70" s="272"/>
      <c r="E70" s="273"/>
      <c r="F70" s="274"/>
      <c r="G70" s="180"/>
      <c r="H70" s="184"/>
      <c r="I70" s="183"/>
      <c r="J70" s="180"/>
      <c r="K70" s="180"/>
      <c r="L70" s="180"/>
      <c r="P70" s="179" t="s">
        <v>83</v>
      </c>
      <c r="Q70" s="179" t="s">
        <v>83</v>
      </c>
      <c r="R70" s="179" t="s">
        <v>83</v>
      </c>
      <c r="S70" s="179" t="s">
        <v>83</v>
      </c>
      <c r="T70" s="179" t="s">
        <v>83</v>
      </c>
      <c r="U70" s="179" t="s">
        <v>83</v>
      </c>
      <c r="V70" s="179" t="s">
        <v>83</v>
      </c>
      <c r="W70" s="179" t="s">
        <v>83</v>
      </c>
      <c r="X70" s="179" t="s">
        <v>83</v>
      </c>
      <c r="Y70" s="179" t="s">
        <v>83</v>
      </c>
      <c r="Z70" s="179" t="s">
        <v>83</v>
      </c>
      <c r="AA70" s="179" t="s">
        <v>83</v>
      </c>
      <c r="AB70" s="179" t="s">
        <v>83</v>
      </c>
      <c r="AC70" s="179" t="s">
        <v>83</v>
      </c>
      <c r="AD70" s="179" t="s">
        <v>83</v>
      </c>
      <c r="AE70" s="179" t="s">
        <v>83</v>
      </c>
      <c r="AF70" s="179" t="s">
        <v>83</v>
      </c>
      <c r="AG70" s="179" t="s">
        <v>83</v>
      </c>
      <c r="AH70" s="179" t="s">
        <v>83</v>
      </c>
      <c r="AI70" s="179" t="s">
        <v>83</v>
      </c>
      <c r="AQ70" s="182"/>
      <c r="AR70" s="182"/>
      <c r="AS70" s="183"/>
      <c r="AT70" s="183"/>
      <c r="AU70" s="182"/>
      <c r="AV70" s="183"/>
      <c r="AW70" s="184"/>
      <c r="AX70" s="184"/>
      <c r="AY70" s="184"/>
      <c r="AZ70" s="228">
        <v>1</v>
      </c>
      <c r="BA70" s="228">
        <v>1</v>
      </c>
    </row>
    <row r="71" spans="1:53" ht="15" thickBot="1" x14ac:dyDescent="0.35">
      <c r="P71" t="s">
        <v>83</v>
      </c>
      <c r="Q71" t="s">
        <v>83</v>
      </c>
      <c r="R71" t="s">
        <v>83</v>
      </c>
      <c r="S71" t="s">
        <v>83</v>
      </c>
      <c r="T71" t="s">
        <v>83</v>
      </c>
      <c r="U71" t="s">
        <v>83</v>
      </c>
      <c r="V71" t="s">
        <v>83</v>
      </c>
      <c r="W71" t="s">
        <v>83</v>
      </c>
      <c r="X71" t="s">
        <v>83</v>
      </c>
      <c r="Y71" t="s">
        <v>83</v>
      </c>
      <c r="Z71" t="s">
        <v>83</v>
      </c>
      <c r="AA71" t="s">
        <v>83</v>
      </c>
      <c r="AB71" t="s">
        <v>83</v>
      </c>
      <c r="AC71" t="s">
        <v>83</v>
      </c>
      <c r="AD71" t="s">
        <v>83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Z71" s="228">
        <v>1</v>
      </c>
      <c r="BA71" s="228">
        <v>1</v>
      </c>
    </row>
    <row r="72" spans="1:53" s="179" customFormat="1" ht="15" thickBot="1" x14ac:dyDescent="0.35">
      <c r="A72" s="169" t="s">
        <v>18</v>
      </c>
      <c r="B72" s="313" t="s">
        <v>422</v>
      </c>
      <c r="C72" s="171" t="s">
        <v>196</v>
      </c>
      <c r="D72" s="172" t="s">
        <v>59</v>
      </c>
      <c r="E72" s="173">
        <v>9.9999999999999995E-7</v>
      </c>
      <c r="F72" s="170">
        <v>1</v>
      </c>
      <c r="G72" s="169">
        <v>0.1</v>
      </c>
      <c r="H72" s="174">
        <f t="shared" ref="H72:H77" si="77">E72*F72*G72</f>
        <v>9.9999999999999995E-8</v>
      </c>
      <c r="I72" s="175">
        <v>21.38</v>
      </c>
      <c r="J72" s="176">
        <f>I72</f>
        <v>21.38</v>
      </c>
      <c r="K72" s="177" t="s">
        <v>175</v>
      </c>
      <c r="L72" s="178">
        <v>420</v>
      </c>
      <c r="M72" s="179" t="str">
        <f t="shared" ref="M72:N77" si="78">A72</f>
        <v>С1</v>
      </c>
      <c r="N72" s="179" t="str">
        <f t="shared" si="78"/>
        <v>Емкость Е-27</v>
      </c>
      <c r="O72" s="179" t="str">
        <f t="shared" ref="O72:O77" si="79">D72</f>
        <v>Полное-пожар</v>
      </c>
      <c r="P72" s="179">
        <v>18</v>
      </c>
      <c r="Q72" s="179">
        <v>24.9</v>
      </c>
      <c r="R72" s="179">
        <v>35.4</v>
      </c>
      <c r="S72" s="179">
        <v>65.900000000000006</v>
      </c>
      <c r="T72" s="179" t="s">
        <v>83</v>
      </c>
      <c r="U72" s="179" t="s">
        <v>83</v>
      </c>
      <c r="V72" s="179" t="s">
        <v>83</v>
      </c>
      <c r="W72" s="179" t="s">
        <v>83</v>
      </c>
      <c r="X72" s="179" t="s">
        <v>83</v>
      </c>
      <c r="Y72" s="179" t="s">
        <v>83</v>
      </c>
      <c r="Z72" s="179" t="s">
        <v>83</v>
      </c>
      <c r="AA72" s="179" t="s">
        <v>83</v>
      </c>
      <c r="AB72" s="179" t="s">
        <v>83</v>
      </c>
      <c r="AC72" s="179" t="s">
        <v>83</v>
      </c>
      <c r="AD72" s="179" t="s">
        <v>83</v>
      </c>
      <c r="AE72" s="179" t="s">
        <v>83</v>
      </c>
      <c r="AF72" s="179" t="s">
        <v>83</v>
      </c>
      <c r="AG72" s="179" t="s">
        <v>83</v>
      </c>
      <c r="AH72" s="179" t="s">
        <v>83</v>
      </c>
      <c r="AI72" s="179" t="s">
        <v>83</v>
      </c>
      <c r="AJ72" s="180">
        <v>1</v>
      </c>
      <c r="AK72" s="180">
        <v>2</v>
      </c>
      <c r="AL72" s="181">
        <v>1.3</v>
      </c>
      <c r="AM72" s="181">
        <v>2.7E-2</v>
      </c>
      <c r="AN72" s="181">
        <v>3</v>
      </c>
      <c r="AQ72" s="182">
        <f>AM72*I72+AL72</f>
        <v>1.8772600000000002</v>
      </c>
      <c r="AR72" s="182">
        <f t="shared" ref="AR72:AR77" si="80">0.1*AQ72</f>
        <v>0.18772600000000003</v>
      </c>
      <c r="AS72" s="183">
        <f t="shared" ref="AS72:AS77" si="81">AJ72*3+0.25*AK72</f>
        <v>3.5</v>
      </c>
      <c r="AT72" s="183">
        <f t="shared" ref="AT72:AT77" si="82">SUM(AQ72:AS72)/4</f>
        <v>1.3912465000000001</v>
      </c>
      <c r="AU72" s="182">
        <f>10068.2*J72*POWER(10,-6)</f>
        <v>0.215258116</v>
      </c>
      <c r="AV72" s="183">
        <f t="shared" ref="AV72:AV77" si="83">AU72+AT72+AS72+AR72+AQ72</f>
        <v>7.1714906159999998</v>
      </c>
      <c r="AW72" s="184">
        <f t="shared" ref="AW72:AW77" si="84">AJ72*H72</f>
        <v>9.9999999999999995E-8</v>
      </c>
      <c r="AX72" s="184">
        <f t="shared" ref="AX72:AX77" si="85">H72*AK72</f>
        <v>1.9999999999999999E-7</v>
      </c>
      <c r="AY72" s="184">
        <f t="shared" ref="AY72:AY77" si="86">H72*AV72</f>
        <v>7.1714906159999999E-7</v>
      </c>
      <c r="AZ72" s="228">
        <v>1</v>
      </c>
      <c r="BA72" s="228">
        <v>1</v>
      </c>
    </row>
    <row r="73" spans="1:53" s="179" customFormat="1" ht="15" thickBot="1" x14ac:dyDescent="0.35">
      <c r="A73" s="169" t="s">
        <v>19</v>
      </c>
      <c r="B73" s="169" t="str">
        <f>B72</f>
        <v>Емкость Е-27</v>
      </c>
      <c r="C73" s="171" t="s">
        <v>197</v>
      </c>
      <c r="D73" s="172" t="s">
        <v>62</v>
      </c>
      <c r="E73" s="185">
        <f>E72</f>
        <v>9.9999999999999995E-7</v>
      </c>
      <c r="F73" s="186">
        <f>F72</f>
        <v>1</v>
      </c>
      <c r="G73" s="169">
        <v>0.18000000000000002</v>
      </c>
      <c r="H73" s="174">
        <f t="shared" si="77"/>
        <v>1.8000000000000002E-7</v>
      </c>
      <c r="I73" s="187">
        <f>I72</f>
        <v>21.38</v>
      </c>
      <c r="J73" s="188">
        <v>0.04</v>
      </c>
      <c r="K73" s="177" t="s">
        <v>176</v>
      </c>
      <c r="L73" s="178">
        <v>0</v>
      </c>
      <c r="M73" s="179" t="str">
        <f t="shared" si="78"/>
        <v>С2</v>
      </c>
      <c r="N73" s="179" t="str">
        <f t="shared" si="78"/>
        <v>Емкость Е-27</v>
      </c>
      <c r="O73" s="179" t="str">
        <f t="shared" si="79"/>
        <v>Полное-взрыв</v>
      </c>
      <c r="P73" s="179" t="s">
        <v>83</v>
      </c>
      <c r="Q73" s="179" t="s">
        <v>83</v>
      </c>
      <c r="R73" s="179" t="s">
        <v>83</v>
      </c>
      <c r="S73" s="179" t="s">
        <v>83</v>
      </c>
      <c r="T73" s="179">
        <v>0</v>
      </c>
      <c r="U73" s="179">
        <v>0</v>
      </c>
      <c r="V73" s="179">
        <v>26.1</v>
      </c>
      <c r="W73" s="179">
        <v>86.6</v>
      </c>
      <c r="X73" s="179">
        <v>225.1</v>
      </c>
      <c r="Y73" s="179" t="s">
        <v>83</v>
      </c>
      <c r="Z73" s="179" t="s">
        <v>83</v>
      </c>
      <c r="AA73" s="179" t="s">
        <v>83</v>
      </c>
      <c r="AB73" s="179" t="s">
        <v>83</v>
      </c>
      <c r="AC73" s="179" t="s">
        <v>83</v>
      </c>
      <c r="AD73" s="179" t="s">
        <v>83</v>
      </c>
      <c r="AE73" s="179" t="s">
        <v>83</v>
      </c>
      <c r="AF73" s="179" t="s">
        <v>83</v>
      </c>
      <c r="AG73" s="179" t="s">
        <v>83</v>
      </c>
      <c r="AH73" s="179" t="s">
        <v>83</v>
      </c>
      <c r="AI73" s="179" t="s">
        <v>83</v>
      </c>
      <c r="AJ73" s="180">
        <v>2</v>
      </c>
      <c r="AK73" s="180">
        <v>2</v>
      </c>
      <c r="AL73" s="179">
        <f>AL72</f>
        <v>1.3</v>
      </c>
      <c r="AM73" s="179">
        <f>AM72</f>
        <v>2.7E-2</v>
      </c>
      <c r="AN73" s="179">
        <f>AN72</f>
        <v>3</v>
      </c>
      <c r="AQ73" s="182">
        <f>AM73*I73+AL73</f>
        <v>1.8772600000000002</v>
      </c>
      <c r="AR73" s="182">
        <f t="shared" si="80"/>
        <v>0.18772600000000003</v>
      </c>
      <c r="AS73" s="183">
        <f t="shared" si="81"/>
        <v>6.5</v>
      </c>
      <c r="AT73" s="183">
        <f t="shared" si="82"/>
        <v>2.1412465000000003</v>
      </c>
      <c r="AU73" s="182">
        <f>10068.2*J73*POWER(10,-6)*10</f>
        <v>4.0272800000000003E-3</v>
      </c>
      <c r="AV73" s="183">
        <f t="shared" si="83"/>
        <v>10.710259779999999</v>
      </c>
      <c r="AW73" s="184">
        <f t="shared" si="84"/>
        <v>3.6000000000000005E-7</v>
      </c>
      <c r="AX73" s="184">
        <f t="shared" si="85"/>
        <v>3.6000000000000005E-7</v>
      </c>
      <c r="AY73" s="184">
        <f t="shared" si="86"/>
        <v>1.9278467604000001E-6</v>
      </c>
      <c r="AZ73" s="228">
        <v>1</v>
      </c>
      <c r="BA73" s="228">
        <v>1</v>
      </c>
    </row>
    <row r="74" spans="1:53" s="179" customFormat="1" x14ac:dyDescent="0.3">
      <c r="A74" s="169" t="s">
        <v>20</v>
      </c>
      <c r="B74" s="169" t="str">
        <f>B72</f>
        <v>Емкость Е-27</v>
      </c>
      <c r="C74" s="171" t="s">
        <v>198</v>
      </c>
      <c r="D74" s="172" t="s">
        <v>60</v>
      </c>
      <c r="E74" s="185">
        <f>E72</f>
        <v>9.9999999999999995E-7</v>
      </c>
      <c r="F74" s="186">
        <f>F72</f>
        <v>1</v>
      </c>
      <c r="G74" s="169">
        <v>0.72000000000000008</v>
      </c>
      <c r="H74" s="174">
        <f t="shared" si="77"/>
        <v>7.2000000000000009E-7</v>
      </c>
      <c r="I74" s="187">
        <f>I72</f>
        <v>21.38</v>
      </c>
      <c r="J74" s="189">
        <v>0</v>
      </c>
      <c r="K74" s="177" t="s">
        <v>177</v>
      </c>
      <c r="L74" s="178">
        <v>0</v>
      </c>
      <c r="M74" s="179" t="str">
        <f t="shared" si="78"/>
        <v>С3</v>
      </c>
      <c r="N74" s="179" t="str">
        <f t="shared" si="78"/>
        <v>Емкость Е-27</v>
      </c>
      <c r="O74" s="179" t="str">
        <f t="shared" si="79"/>
        <v>Полное-ликвидация</v>
      </c>
      <c r="P74" s="179" t="s">
        <v>83</v>
      </c>
      <c r="Q74" s="179" t="s">
        <v>83</v>
      </c>
      <c r="R74" s="179" t="s">
        <v>83</v>
      </c>
      <c r="S74" s="179" t="s">
        <v>83</v>
      </c>
      <c r="T74" s="179" t="s">
        <v>83</v>
      </c>
      <c r="U74" s="179" t="s">
        <v>83</v>
      </c>
      <c r="V74" s="179" t="s">
        <v>83</v>
      </c>
      <c r="W74" s="179" t="s">
        <v>83</v>
      </c>
      <c r="X74" s="179" t="s">
        <v>83</v>
      </c>
      <c r="Y74" s="179" t="s">
        <v>83</v>
      </c>
      <c r="Z74" s="179" t="s">
        <v>83</v>
      </c>
      <c r="AA74" s="179" t="s">
        <v>83</v>
      </c>
      <c r="AB74" s="179" t="s">
        <v>83</v>
      </c>
      <c r="AC74" s="179" t="s">
        <v>83</v>
      </c>
      <c r="AD74" s="179" t="s">
        <v>83</v>
      </c>
      <c r="AE74" s="179" t="s">
        <v>83</v>
      </c>
      <c r="AF74" s="179" t="s">
        <v>83</v>
      </c>
      <c r="AG74" s="179" t="s">
        <v>83</v>
      </c>
      <c r="AH74" s="179" t="s">
        <v>83</v>
      </c>
      <c r="AI74" s="179" t="s">
        <v>83</v>
      </c>
      <c r="AJ74" s="179">
        <v>0</v>
      </c>
      <c r="AK74" s="179">
        <v>0</v>
      </c>
      <c r="AL74" s="179">
        <f>AL72</f>
        <v>1.3</v>
      </c>
      <c r="AM74" s="179">
        <f>AM72</f>
        <v>2.7E-2</v>
      </c>
      <c r="AN74" s="179">
        <f>AN72</f>
        <v>3</v>
      </c>
      <c r="AQ74" s="182">
        <f>AM74*I74*0.1+AL74</f>
        <v>1.357726</v>
      </c>
      <c r="AR74" s="182">
        <f t="shared" si="80"/>
        <v>0.13577259999999999</v>
      </c>
      <c r="AS74" s="183">
        <f t="shared" si="81"/>
        <v>0</v>
      </c>
      <c r="AT74" s="183">
        <f t="shared" si="82"/>
        <v>0.37337464999999997</v>
      </c>
      <c r="AU74" s="182">
        <f>1333*J73*POWER(10,-6)</f>
        <v>5.3319999999999998E-5</v>
      </c>
      <c r="AV74" s="183">
        <f t="shared" si="83"/>
        <v>1.86692657</v>
      </c>
      <c r="AW74" s="184">
        <f t="shared" si="84"/>
        <v>0</v>
      </c>
      <c r="AX74" s="184">
        <f t="shared" si="85"/>
        <v>0</v>
      </c>
      <c r="AY74" s="184">
        <f t="shared" si="86"/>
        <v>1.3441871304000002E-6</v>
      </c>
      <c r="AZ74" s="228">
        <v>1</v>
      </c>
      <c r="BA74" s="228">
        <v>1</v>
      </c>
    </row>
    <row r="75" spans="1:53" s="179" customFormat="1" x14ac:dyDescent="0.3">
      <c r="A75" s="169" t="s">
        <v>21</v>
      </c>
      <c r="B75" s="169" t="str">
        <f>B72</f>
        <v>Емкость Е-27</v>
      </c>
      <c r="C75" s="171" t="s">
        <v>199</v>
      </c>
      <c r="D75" s="172" t="s">
        <v>84</v>
      </c>
      <c r="E75" s="173">
        <v>1.0000000000000001E-5</v>
      </c>
      <c r="F75" s="186">
        <f>F72</f>
        <v>1</v>
      </c>
      <c r="G75" s="169">
        <v>0.1</v>
      </c>
      <c r="H75" s="174">
        <f t="shared" si="77"/>
        <v>1.0000000000000002E-6</v>
      </c>
      <c r="I75" s="187">
        <f>0.15*I72</f>
        <v>3.2069999999999999</v>
      </c>
      <c r="J75" s="176">
        <f>I75</f>
        <v>3.2069999999999999</v>
      </c>
      <c r="K75" s="190" t="s">
        <v>179</v>
      </c>
      <c r="L75" s="191">
        <v>45390</v>
      </c>
      <c r="M75" s="179" t="str">
        <f t="shared" si="78"/>
        <v>С4</v>
      </c>
      <c r="N75" s="179" t="str">
        <f t="shared" si="78"/>
        <v>Емкость Е-27</v>
      </c>
      <c r="O75" s="179" t="str">
        <f t="shared" si="79"/>
        <v>Частичное-пожар</v>
      </c>
      <c r="P75" s="179">
        <v>12.4</v>
      </c>
      <c r="Q75" s="179">
        <v>16.3</v>
      </c>
      <c r="R75" s="179">
        <v>22.1</v>
      </c>
      <c r="S75" s="179">
        <v>39.700000000000003</v>
      </c>
      <c r="T75" s="179" t="s">
        <v>83</v>
      </c>
      <c r="U75" s="179" t="s">
        <v>83</v>
      </c>
      <c r="V75" s="179" t="s">
        <v>83</v>
      </c>
      <c r="W75" s="179" t="s">
        <v>83</v>
      </c>
      <c r="X75" s="179" t="s">
        <v>83</v>
      </c>
      <c r="Y75" s="179" t="s">
        <v>83</v>
      </c>
      <c r="Z75" s="179" t="s">
        <v>83</v>
      </c>
      <c r="AA75" s="179" t="s">
        <v>83</v>
      </c>
      <c r="AB75" s="179" t="s">
        <v>83</v>
      </c>
      <c r="AC75" s="179" t="s">
        <v>83</v>
      </c>
      <c r="AD75" s="179" t="s">
        <v>83</v>
      </c>
      <c r="AE75" s="179" t="s">
        <v>83</v>
      </c>
      <c r="AF75" s="179" t="s">
        <v>83</v>
      </c>
      <c r="AG75" s="179" t="s">
        <v>83</v>
      </c>
      <c r="AH75" s="179" t="s">
        <v>83</v>
      </c>
      <c r="AI75" s="179" t="s">
        <v>83</v>
      </c>
      <c r="AJ75" s="179">
        <v>0</v>
      </c>
      <c r="AK75" s="179">
        <v>2</v>
      </c>
      <c r="AL75" s="179">
        <f>0.1*AL72</f>
        <v>0.13</v>
      </c>
      <c r="AM75" s="179">
        <f>AM72</f>
        <v>2.7E-2</v>
      </c>
      <c r="AN75" s="179">
        <f>ROUNDUP(AN72/3,0)</f>
        <v>1</v>
      </c>
      <c r="AQ75" s="182">
        <f>AM75*I75+AL75</f>
        <v>0.216589</v>
      </c>
      <c r="AR75" s="182">
        <f t="shared" si="80"/>
        <v>2.1658900000000002E-2</v>
      </c>
      <c r="AS75" s="183">
        <f t="shared" si="81"/>
        <v>0.5</v>
      </c>
      <c r="AT75" s="183">
        <f t="shared" si="82"/>
        <v>0.18456197499999999</v>
      </c>
      <c r="AU75" s="182">
        <f>10068.2*J75*POWER(10,-6)</f>
        <v>3.22887174E-2</v>
      </c>
      <c r="AV75" s="183">
        <f t="shared" si="83"/>
        <v>0.95509859240000006</v>
      </c>
      <c r="AW75" s="184">
        <f t="shared" si="84"/>
        <v>0</v>
      </c>
      <c r="AX75" s="184">
        <f t="shared" si="85"/>
        <v>2.0000000000000003E-6</v>
      </c>
      <c r="AY75" s="184">
        <f t="shared" si="86"/>
        <v>9.5509859240000024E-7</v>
      </c>
      <c r="AZ75" s="228">
        <v>1</v>
      </c>
      <c r="BA75" s="228">
        <v>1</v>
      </c>
    </row>
    <row r="76" spans="1:53" s="179" customFormat="1" x14ac:dyDescent="0.3">
      <c r="A76" s="169" t="s">
        <v>22</v>
      </c>
      <c r="B76" s="169" t="str">
        <f>B72</f>
        <v>Емкость Е-27</v>
      </c>
      <c r="C76" s="171" t="s">
        <v>200</v>
      </c>
      <c r="D76" s="172" t="s">
        <v>165</v>
      </c>
      <c r="E76" s="185">
        <f>E75</f>
        <v>1.0000000000000001E-5</v>
      </c>
      <c r="F76" s="186">
        <f>F72</f>
        <v>1</v>
      </c>
      <c r="G76" s="169">
        <v>4.5000000000000005E-2</v>
      </c>
      <c r="H76" s="174">
        <f t="shared" si="77"/>
        <v>4.5000000000000009E-7</v>
      </c>
      <c r="I76" s="187">
        <f>0.15*I72</f>
        <v>3.2069999999999999</v>
      </c>
      <c r="J76" s="176">
        <f>0.15*J73</f>
        <v>6.0000000000000001E-3</v>
      </c>
      <c r="K76" s="190" t="s">
        <v>180</v>
      </c>
      <c r="L76" s="191">
        <v>3</v>
      </c>
      <c r="M76" s="179" t="str">
        <f t="shared" si="78"/>
        <v>С5</v>
      </c>
      <c r="N76" s="179" t="str">
        <f t="shared" si="78"/>
        <v>Емкость Е-27</v>
      </c>
      <c r="O76" s="179" t="str">
        <f t="shared" si="79"/>
        <v>Частичное-пожар-вспышка</v>
      </c>
      <c r="P76" s="179" t="s">
        <v>83</v>
      </c>
      <c r="Q76" s="179" t="s">
        <v>83</v>
      </c>
      <c r="R76" s="179" t="s">
        <v>83</v>
      </c>
      <c r="S76" s="179" t="s">
        <v>83</v>
      </c>
      <c r="T76" s="179" t="s">
        <v>83</v>
      </c>
      <c r="U76" s="179" t="s">
        <v>83</v>
      </c>
      <c r="V76" s="179" t="s">
        <v>83</v>
      </c>
      <c r="W76" s="179" t="s">
        <v>83</v>
      </c>
      <c r="X76" s="179" t="s">
        <v>83</v>
      </c>
      <c r="Y76" s="179" t="s">
        <v>83</v>
      </c>
      <c r="Z76" s="179" t="s">
        <v>83</v>
      </c>
      <c r="AA76" s="179">
        <v>6.2</v>
      </c>
      <c r="AB76" s="179">
        <v>7.44</v>
      </c>
      <c r="AC76" s="179" t="s">
        <v>83</v>
      </c>
      <c r="AD76" s="179" t="s">
        <v>83</v>
      </c>
      <c r="AE76" s="179" t="s">
        <v>83</v>
      </c>
      <c r="AF76" s="179" t="s">
        <v>83</v>
      </c>
      <c r="AG76" s="179" t="s">
        <v>83</v>
      </c>
      <c r="AH76" s="179" t="s">
        <v>83</v>
      </c>
      <c r="AI76" s="179" t="s">
        <v>83</v>
      </c>
      <c r="AJ76" s="179">
        <v>0</v>
      </c>
      <c r="AK76" s="179">
        <v>1</v>
      </c>
      <c r="AL76" s="179">
        <f t="shared" ref="AL76:AL77" si="87">0.1*AL73</f>
        <v>0.13</v>
      </c>
      <c r="AM76" s="179">
        <f>AM72</f>
        <v>2.7E-2</v>
      </c>
      <c r="AN76" s="179">
        <f>ROUNDUP(AN72/3,0)</f>
        <v>1</v>
      </c>
      <c r="AQ76" s="182">
        <f>AM76*I76+AL76</f>
        <v>0.216589</v>
      </c>
      <c r="AR76" s="182">
        <f t="shared" si="80"/>
        <v>2.1658900000000002E-2</v>
      </c>
      <c r="AS76" s="183">
        <f t="shared" si="81"/>
        <v>0.25</v>
      </c>
      <c r="AT76" s="183">
        <f t="shared" si="82"/>
        <v>0.122061975</v>
      </c>
      <c r="AU76" s="182">
        <f>10068.2*J76*POWER(10,-6)*10</f>
        <v>6.0409200000000008E-4</v>
      </c>
      <c r="AV76" s="183">
        <f t="shared" si="83"/>
        <v>0.610913967</v>
      </c>
      <c r="AW76" s="184">
        <f t="shared" si="84"/>
        <v>0</v>
      </c>
      <c r="AX76" s="184">
        <f t="shared" si="85"/>
        <v>4.5000000000000009E-7</v>
      </c>
      <c r="AY76" s="184">
        <f t="shared" si="86"/>
        <v>2.7491128515000008E-7</v>
      </c>
      <c r="AZ76" s="228">
        <v>1</v>
      </c>
      <c r="BA76" s="228">
        <v>1</v>
      </c>
    </row>
    <row r="77" spans="1:53" s="179" customFormat="1" ht="15" thickBot="1" x14ac:dyDescent="0.35">
      <c r="A77" s="169" t="s">
        <v>23</v>
      </c>
      <c r="B77" s="169" t="str">
        <f>B72</f>
        <v>Емкость Е-27</v>
      </c>
      <c r="C77" s="171" t="s">
        <v>201</v>
      </c>
      <c r="D77" s="172" t="s">
        <v>61</v>
      </c>
      <c r="E77" s="185">
        <f>E75</f>
        <v>1.0000000000000001E-5</v>
      </c>
      <c r="F77" s="186">
        <f>F72</f>
        <v>1</v>
      </c>
      <c r="G77" s="169">
        <v>0.85499999999999998</v>
      </c>
      <c r="H77" s="174">
        <f t="shared" si="77"/>
        <v>8.5500000000000011E-6</v>
      </c>
      <c r="I77" s="187">
        <f>0.15*I72</f>
        <v>3.2069999999999999</v>
      </c>
      <c r="J77" s="189">
        <v>0</v>
      </c>
      <c r="K77" s="192" t="s">
        <v>191</v>
      </c>
      <c r="L77" s="192">
        <v>9</v>
      </c>
      <c r="M77" s="179" t="str">
        <f t="shared" si="78"/>
        <v>С6</v>
      </c>
      <c r="N77" s="179" t="str">
        <f t="shared" si="78"/>
        <v>Емкость Е-27</v>
      </c>
      <c r="O77" s="179" t="str">
        <f t="shared" si="79"/>
        <v>Частичное-ликвидация</v>
      </c>
      <c r="P77" s="179" t="s">
        <v>83</v>
      </c>
      <c r="Q77" s="179" t="s">
        <v>83</v>
      </c>
      <c r="R77" s="179" t="s">
        <v>83</v>
      </c>
      <c r="S77" s="179" t="s">
        <v>83</v>
      </c>
      <c r="T77" s="179" t="s">
        <v>83</v>
      </c>
      <c r="U77" s="179" t="s">
        <v>83</v>
      </c>
      <c r="V77" s="179" t="s">
        <v>83</v>
      </c>
      <c r="W77" s="179" t="s">
        <v>83</v>
      </c>
      <c r="X77" s="179" t="s">
        <v>83</v>
      </c>
      <c r="Y77" s="179" t="s">
        <v>83</v>
      </c>
      <c r="Z77" s="179" t="s">
        <v>83</v>
      </c>
      <c r="AA77" s="179" t="s">
        <v>83</v>
      </c>
      <c r="AB77" s="179" t="s">
        <v>83</v>
      </c>
      <c r="AC77" s="179" t="s">
        <v>83</v>
      </c>
      <c r="AD77" s="179" t="s">
        <v>83</v>
      </c>
      <c r="AE77" s="179" t="s">
        <v>83</v>
      </c>
      <c r="AF77" s="179" t="s">
        <v>83</v>
      </c>
      <c r="AG77" s="179" t="s">
        <v>83</v>
      </c>
      <c r="AH77" s="179" t="s">
        <v>83</v>
      </c>
      <c r="AI77" s="179" t="s">
        <v>83</v>
      </c>
      <c r="AJ77" s="179">
        <v>0</v>
      </c>
      <c r="AK77" s="179">
        <v>0</v>
      </c>
      <c r="AL77" s="179">
        <f t="shared" si="87"/>
        <v>0.13</v>
      </c>
      <c r="AM77" s="179">
        <f>AM72</f>
        <v>2.7E-2</v>
      </c>
      <c r="AN77" s="179">
        <f>ROUNDUP(AN72/3,0)</f>
        <v>1</v>
      </c>
      <c r="AQ77" s="182">
        <f>AM77*I77*0.1+AL77</f>
        <v>0.1386589</v>
      </c>
      <c r="AR77" s="182">
        <f t="shared" si="80"/>
        <v>1.3865890000000001E-2</v>
      </c>
      <c r="AS77" s="183">
        <f t="shared" si="81"/>
        <v>0</v>
      </c>
      <c r="AT77" s="183">
        <f t="shared" si="82"/>
        <v>3.8131197499999998E-2</v>
      </c>
      <c r="AU77" s="182">
        <f>1333*J76*POWER(10,-6)</f>
        <v>7.9980000000000003E-6</v>
      </c>
      <c r="AV77" s="183">
        <f t="shared" si="83"/>
        <v>0.19066398549999999</v>
      </c>
      <c r="AW77" s="184">
        <f t="shared" si="84"/>
        <v>0</v>
      </c>
      <c r="AX77" s="184">
        <f t="shared" si="85"/>
        <v>0</v>
      </c>
      <c r="AY77" s="184">
        <f t="shared" si="86"/>
        <v>1.6301770760250001E-6</v>
      </c>
      <c r="AZ77" s="228">
        <v>1</v>
      </c>
      <c r="BA77" s="228">
        <v>1</v>
      </c>
    </row>
    <row r="78" spans="1:53" s="179" customFormat="1" x14ac:dyDescent="0.3">
      <c r="A78" s="180"/>
      <c r="B78" s="180"/>
      <c r="D78" s="272"/>
      <c r="E78" s="273"/>
      <c r="F78" s="274"/>
      <c r="G78" s="180"/>
      <c r="H78" s="184"/>
      <c r="I78" s="183"/>
      <c r="J78" s="180"/>
      <c r="K78" s="180"/>
      <c r="L78" s="180"/>
      <c r="P78" s="179" t="s">
        <v>83</v>
      </c>
      <c r="Q78" s="179" t="s">
        <v>83</v>
      </c>
      <c r="R78" s="179" t="s">
        <v>83</v>
      </c>
      <c r="S78" s="179" t="s">
        <v>83</v>
      </c>
      <c r="T78" s="179" t="s">
        <v>83</v>
      </c>
      <c r="U78" s="179" t="s">
        <v>83</v>
      </c>
      <c r="V78" s="179" t="s">
        <v>83</v>
      </c>
      <c r="W78" s="179" t="s">
        <v>83</v>
      </c>
      <c r="X78" s="179" t="s">
        <v>83</v>
      </c>
      <c r="Y78" s="179" t="s">
        <v>83</v>
      </c>
      <c r="Z78" s="179" t="s">
        <v>83</v>
      </c>
      <c r="AA78" s="179" t="s">
        <v>83</v>
      </c>
      <c r="AB78" s="179" t="s">
        <v>83</v>
      </c>
      <c r="AC78" s="179" t="s">
        <v>83</v>
      </c>
      <c r="AD78" s="179" t="s">
        <v>83</v>
      </c>
      <c r="AE78" s="179" t="s">
        <v>83</v>
      </c>
      <c r="AF78" s="179" t="s">
        <v>83</v>
      </c>
      <c r="AG78" s="179" t="s">
        <v>83</v>
      </c>
      <c r="AH78" s="179" t="s">
        <v>83</v>
      </c>
      <c r="AI78" s="179" t="s">
        <v>83</v>
      </c>
      <c r="AQ78" s="182"/>
      <c r="AR78" s="182"/>
      <c r="AS78" s="183"/>
      <c r="AT78" s="183"/>
      <c r="AU78" s="182"/>
      <c r="AV78" s="183"/>
      <c r="AW78" s="184"/>
      <c r="AX78" s="184"/>
      <c r="AY78" s="184"/>
      <c r="AZ78" s="228">
        <v>1</v>
      </c>
      <c r="BA78" s="228">
        <v>1</v>
      </c>
    </row>
    <row r="79" spans="1:53" s="179" customFormat="1" x14ac:dyDescent="0.3">
      <c r="A79" s="180"/>
      <c r="B79" s="180"/>
      <c r="D79" s="272"/>
      <c r="E79" s="273"/>
      <c r="F79" s="274"/>
      <c r="G79" s="180"/>
      <c r="H79" s="184"/>
      <c r="I79" s="183"/>
      <c r="J79" s="180"/>
      <c r="K79" s="180"/>
      <c r="L79" s="180"/>
      <c r="P79" s="179" t="s">
        <v>83</v>
      </c>
      <c r="Q79" s="179" t="s">
        <v>83</v>
      </c>
      <c r="R79" s="179" t="s">
        <v>83</v>
      </c>
      <c r="S79" s="179" t="s">
        <v>83</v>
      </c>
      <c r="T79" s="179" t="s">
        <v>83</v>
      </c>
      <c r="U79" s="179" t="s">
        <v>83</v>
      </c>
      <c r="V79" s="179" t="s">
        <v>83</v>
      </c>
      <c r="W79" s="179" t="s">
        <v>83</v>
      </c>
      <c r="X79" s="179" t="s">
        <v>83</v>
      </c>
      <c r="Y79" s="179" t="s">
        <v>83</v>
      </c>
      <c r="Z79" s="179" t="s">
        <v>83</v>
      </c>
      <c r="AA79" s="179" t="s">
        <v>83</v>
      </c>
      <c r="AB79" s="179" t="s">
        <v>83</v>
      </c>
      <c r="AC79" s="179" t="s">
        <v>83</v>
      </c>
      <c r="AD79" s="179" t="s">
        <v>83</v>
      </c>
      <c r="AE79" s="179" t="s">
        <v>83</v>
      </c>
      <c r="AF79" s="179" t="s">
        <v>83</v>
      </c>
      <c r="AG79" s="179" t="s">
        <v>83</v>
      </c>
      <c r="AH79" s="179" t="s">
        <v>83</v>
      </c>
      <c r="AI79" s="179" t="s">
        <v>83</v>
      </c>
      <c r="AQ79" s="182"/>
      <c r="AR79" s="182"/>
      <c r="AS79" s="183"/>
      <c r="AT79" s="183"/>
      <c r="AU79" s="182"/>
      <c r="AV79" s="183"/>
      <c r="AW79" s="184"/>
      <c r="AX79" s="184"/>
      <c r="AY79" s="184"/>
      <c r="AZ79" s="228">
        <v>1</v>
      </c>
      <c r="BA79" s="228">
        <v>1</v>
      </c>
    </row>
    <row r="80" spans="1:53" s="179" customFormat="1" x14ac:dyDescent="0.3">
      <c r="A80" s="180"/>
      <c r="B80" s="180"/>
      <c r="D80" s="272"/>
      <c r="E80" s="273"/>
      <c r="F80" s="274"/>
      <c r="G80" s="180"/>
      <c r="H80" s="184"/>
      <c r="I80" s="183"/>
      <c r="J80" s="180"/>
      <c r="K80" s="180"/>
      <c r="L80" s="180"/>
      <c r="P80" s="179" t="s">
        <v>83</v>
      </c>
      <c r="Q80" s="179" t="s">
        <v>83</v>
      </c>
      <c r="R80" s="179" t="s">
        <v>83</v>
      </c>
      <c r="S80" s="179" t="s">
        <v>83</v>
      </c>
      <c r="T80" s="179" t="s">
        <v>83</v>
      </c>
      <c r="U80" s="179" t="s">
        <v>83</v>
      </c>
      <c r="V80" s="179" t="s">
        <v>83</v>
      </c>
      <c r="W80" s="179" t="s">
        <v>83</v>
      </c>
      <c r="X80" s="179" t="s">
        <v>83</v>
      </c>
      <c r="Y80" s="179" t="s">
        <v>83</v>
      </c>
      <c r="Z80" s="179" t="s">
        <v>83</v>
      </c>
      <c r="AA80" s="179" t="s">
        <v>83</v>
      </c>
      <c r="AB80" s="179" t="s">
        <v>83</v>
      </c>
      <c r="AC80" s="179" t="s">
        <v>83</v>
      </c>
      <c r="AD80" s="179" t="s">
        <v>83</v>
      </c>
      <c r="AE80" s="179" t="s">
        <v>83</v>
      </c>
      <c r="AF80" s="179" t="s">
        <v>83</v>
      </c>
      <c r="AG80" s="179" t="s">
        <v>83</v>
      </c>
      <c r="AH80" s="179" t="s">
        <v>83</v>
      </c>
      <c r="AI80" s="179" t="s">
        <v>83</v>
      </c>
      <c r="AQ80" s="182"/>
      <c r="AR80" s="182"/>
      <c r="AS80" s="183"/>
      <c r="AT80" s="183"/>
      <c r="AU80" s="182"/>
      <c r="AV80" s="183"/>
      <c r="AW80" s="184"/>
      <c r="AX80" s="184"/>
      <c r="AY80" s="184"/>
      <c r="AZ80" s="228">
        <v>1</v>
      </c>
      <c r="BA80" s="228">
        <v>1</v>
      </c>
    </row>
    <row r="81" spans="1:53" s="406" customFormat="1" ht="15" thickBot="1" x14ac:dyDescent="0.35">
      <c r="A81" s="405"/>
      <c r="B81" s="405"/>
      <c r="D81" s="407"/>
      <c r="E81" s="405"/>
      <c r="F81" s="405"/>
      <c r="G81" s="405"/>
      <c r="H81" s="405"/>
      <c r="I81" s="405"/>
      <c r="J81" s="405"/>
      <c r="K81" s="405"/>
      <c r="P81" s="406" t="s">
        <v>83</v>
      </c>
      <c r="Q81" s="406" t="s">
        <v>83</v>
      </c>
      <c r="R81" s="406" t="s">
        <v>83</v>
      </c>
      <c r="S81" s="406" t="s">
        <v>83</v>
      </c>
      <c r="T81" s="406" t="s">
        <v>83</v>
      </c>
      <c r="U81" s="406" t="s">
        <v>83</v>
      </c>
      <c r="V81" s="406" t="s">
        <v>83</v>
      </c>
      <c r="W81" s="406" t="s">
        <v>83</v>
      </c>
      <c r="X81" s="406" t="s">
        <v>83</v>
      </c>
      <c r="Y81" s="406" t="s">
        <v>83</v>
      </c>
      <c r="Z81" s="406" t="s">
        <v>83</v>
      </c>
      <c r="AA81" s="406" t="s">
        <v>83</v>
      </c>
      <c r="AB81" s="406" t="s">
        <v>83</v>
      </c>
      <c r="AC81" s="406" t="s">
        <v>83</v>
      </c>
      <c r="AD81" s="406" t="s">
        <v>83</v>
      </c>
      <c r="AE81" s="406" t="s">
        <v>83</v>
      </c>
      <c r="AF81" s="406" t="s">
        <v>83</v>
      </c>
      <c r="AG81" s="406" t="s">
        <v>83</v>
      </c>
      <c r="AH81" s="406" t="s">
        <v>83</v>
      </c>
      <c r="AI81" s="406" t="s">
        <v>83</v>
      </c>
      <c r="AZ81" s="228">
        <v>1</v>
      </c>
      <c r="BA81" s="228">
        <v>1</v>
      </c>
    </row>
    <row r="82" spans="1:53" s="179" customFormat="1" ht="15" thickBot="1" x14ac:dyDescent="0.35">
      <c r="A82" s="169" t="s">
        <v>18</v>
      </c>
      <c r="B82" s="313" t="s">
        <v>423</v>
      </c>
      <c r="C82" s="171" t="s">
        <v>196</v>
      </c>
      <c r="D82" s="172" t="s">
        <v>59</v>
      </c>
      <c r="E82" s="173">
        <v>9.9999999999999995E-7</v>
      </c>
      <c r="F82" s="170">
        <v>1</v>
      </c>
      <c r="G82" s="169">
        <v>0.1</v>
      </c>
      <c r="H82" s="174">
        <f t="shared" ref="H82:H87" si="88">E82*F82*G82</f>
        <v>9.9999999999999995E-8</v>
      </c>
      <c r="I82" s="175">
        <v>24.48</v>
      </c>
      <c r="J82" s="176">
        <f>I82</f>
        <v>24.48</v>
      </c>
      <c r="K82" s="177" t="s">
        <v>175</v>
      </c>
      <c r="L82" s="178">
        <v>420</v>
      </c>
      <c r="M82" s="179" t="str">
        <f t="shared" ref="M82:N87" si="89">A82</f>
        <v>С1</v>
      </c>
      <c r="N82" s="179" t="str">
        <f t="shared" si="89"/>
        <v xml:space="preserve">Емкость Е-100 </v>
      </c>
      <c r="O82" s="179" t="str">
        <f t="shared" ref="O82:O87" si="90">D82</f>
        <v>Полное-пожар</v>
      </c>
      <c r="P82" s="179">
        <v>18</v>
      </c>
      <c r="Q82" s="179">
        <v>24.9</v>
      </c>
      <c r="R82" s="179">
        <v>35.4</v>
      </c>
      <c r="S82" s="179">
        <v>65.900000000000006</v>
      </c>
      <c r="T82" s="179" t="s">
        <v>83</v>
      </c>
      <c r="U82" s="179" t="s">
        <v>83</v>
      </c>
      <c r="V82" s="179" t="s">
        <v>83</v>
      </c>
      <c r="W82" s="179" t="s">
        <v>83</v>
      </c>
      <c r="X82" s="179" t="s">
        <v>83</v>
      </c>
      <c r="Y82" s="179" t="s">
        <v>83</v>
      </c>
      <c r="Z82" s="179" t="s">
        <v>83</v>
      </c>
      <c r="AA82" s="179" t="s">
        <v>83</v>
      </c>
      <c r="AB82" s="179" t="s">
        <v>83</v>
      </c>
      <c r="AC82" s="179" t="s">
        <v>83</v>
      </c>
      <c r="AD82" s="179" t="s">
        <v>83</v>
      </c>
      <c r="AE82" s="179" t="s">
        <v>83</v>
      </c>
      <c r="AF82" s="179" t="s">
        <v>83</v>
      </c>
      <c r="AG82" s="179" t="s">
        <v>83</v>
      </c>
      <c r="AH82" s="179" t="s">
        <v>83</v>
      </c>
      <c r="AI82" s="179" t="s">
        <v>83</v>
      </c>
      <c r="AJ82" s="180">
        <v>1</v>
      </c>
      <c r="AK82" s="180">
        <v>2</v>
      </c>
      <c r="AL82" s="181">
        <v>1.6</v>
      </c>
      <c r="AM82" s="181">
        <v>2.7E-2</v>
      </c>
      <c r="AN82" s="181">
        <v>3</v>
      </c>
      <c r="AQ82" s="182">
        <f>AM82*I82+AL82</f>
        <v>2.2609599999999999</v>
      </c>
      <c r="AR82" s="182">
        <f t="shared" ref="AR82:AR87" si="91">0.1*AQ82</f>
        <v>0.22609599999999999</v>
      </c>
      <c r="AS82" s="183">
        <f t="shared" ref="AS82:AS87" si="92">AJ82*3+0.25*AK82</f>
        <v>3.5</v>
      </c>
      <c r="AT82" s="183">
        <f t="shared" ref="AT82:AT87" si="93">SUM(AQ82:AS82)/4</f>
        <v>1.496764</v>
      </c>
      <c r="AU82" s="182">
        <f>10068.2*J82*POWER(10,-6)</f>
        <v>0.24646953600000002</v>
      </c>
      <c r="AV82" s="183">
        <f t="shared" ref="AV82:AV87" si="94">AU82+AT82+AS82+AR82+AQ82</f>
        <v>7.7302895359999999</v>
      </c>
      <c r="AW82" s="184">
        <f t="shared" ref="AW82:AW87" si="95">AJ82*H82</f>
        <v>9.9999999999999995E-8</v>
      </c>
      <c r="AX82" s="184">
        <f t="shared" ref="AX82:AX87" si="96">H82*AK82</f>
        <v>1.9999999999999999E-7</v>
      </c>
      <c r="AY82" s="184">
        <f t="shared" ref="AY82:AY87" si="97">H82*AV82</f>
        <v>7.7302895359999997E-7</v>
      </c>
      <c r="AZ82" s="228">
        <v>1</v>
      </c>
      <c r="BA82" s="228">
        <v>1</v>
      </c>
    </row>
    <row r="83" spans="1:53" s="179" customFormat="1" ht="15" thickBot="1" x14ac:dyDescent="0.35">
      <c r="A83" s="169" t="s">
        <v>19</v>
      </c>
      <c r="B83" s="169" t="str">
        <f>B82</f>
        <v xml:space="preserve">Емкость Е-100 </v>
      </c>
      <c r="C83" s="171" t="s">
        <v>197</v>
      </c>
      <c r="D83" s="172" t="s">
        <v>62</v>
      </c>
      <c r="E83" s="185">
        <f>E82</f>
        <v>9.9999999999999995E-7</v>
      </c>
      <c r="F83" s="186">
        <f>F82</f>
        <v>1</v>
      </c>
      <c r="G83" s="169">
        <v>0.18000000000000002</v>
      </c>
      <c r="H83" s="174">
        <f t="shared" si="88"/>
        <v>1.8000000000000002E-7</v>
      </c>
      <c r="I83" s="187">
        <f>I82</f>
        <v>24.48</v>
      </c>
      <c r="J83" s="188">
        <v>0.04</v>
      </c>
      <c r="K83" s="177" t="s">
        <v>176</v>
      </c>
      <c r="L83" s="178">
        <v>0</v>
      </c>
      <c r="M83" s="179" t="str">
        <f t="shared" si="89"/>
        <v>С2</v>
      </c>
      <c r="N83" s="179" t="str">
        <f t="shared" si="89"/>
        <v xml:space="preserve">Емкость Е-100 </v>
      </c>
      <c r="O83" s="179" t="str">
        <f t="shared" si="90"/>
        <v>Полное-взрыв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>
        <v>0</v>
      </c>
      <c r="U83" s="179">
        <v>0</v>
      </c>
      <c r="V83" s="179">
        <v>26.1</v>
      </c>
      <c r="W83" s="179">
        <v>86.6</v>
      </c>
      <c r="X83" s="179">
        <v>225.1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80">
        <v>2</v>
      </c>
      <c r="AK83" s="180">
        <v>2</v>
      </c>
      <c r="AL83" s="179">
        <f>AL82</f>
        <v>1.6</v>
      </c>
      <c r="AM83" s="179">
        <f>AM82</f>
        <v>2.7E-2</v>
      </c>
      <c r="AN83" s="179">
        <f>AN82</f>
        <v>3</v>
      </c>
      <c r="AQ83" s="182">
        <f>AM83*I83+AL83</f>
        <v>2.2609599999999999</v>
      </c>
      <c r="AR83" s="182">
        <f t="shared" si="91"/>
        <v>0.22609599999999999</v>
      </c>
      <c r="AS83" s="183">
        <f t="shared" si="92"/>
        <v>6.5</v>
      </c>
      <c r="AT83" s="183">
        <f t="shared" si="93"/>
        <v>2.2467639999999998</v>
      </c>
      <c r="AU83" s="182">
        <f>10068.2*J83*POWER(10,-6)*10</f>
        <v>4.0272800000000003E-3</v>
      </c>
      <c r="AV83" s="183">
        <f t="shared" si="94"/>
        <v>11.23784728</v>
      </c>
      <c r="AW83" s="184">
        <f t="shared" si="95"/>
        <v>3.6000000000000005E-7</v>
      </c>
      <c r="AX83" s="184">
        <f t="shared" si="96"/>
        <v>3.6000000000000005E-7</v>
      </c>
      <c r="AY83" s="184">
        <f t="shared" si="97"/>
        <v>2.0228125104000005E-6</v>
      </c>
      <c r="AZ83" s="228">
        <v>1</v>
      </c>
      <c r="BA83" s="228">
        <v>1</v>
      </c>
    </row>
    <row r="84" spans="1:53" s="179" customFormat="1" x14ac:dyDescent="0.3">
      <c r="A84" s="169" t="s">
        <v>20</v>
      </c>
      <c r="B84" s="169" t="str">
        <f>B82</f>
        <v xml:space="preserve">Емкость Е-100 </v>
      </c>
      <c r="C84" s="171" t="s">
        <v>198</v>
      </c>
      <c r="D84" s="172" t="s">
        <v>60</v>
      </c>
      <c r="E84" s="185">
        <f>E82</f>
        <v>9.9999999999999995E-7</v>
      </c>
      <c r="F84" s="186">
        <f>F82</f>
        <v>1</v>
      </c>
      <c r="G84" s="169">
        <v>0.72000000000000008</v>
      </c>
      <c r="H84" s="174">
        <f t="shared" si="88"/>
        <v>7.2000000000000009E-7</v>
      </c>
      <c r="I84" s="187">
        <f>I82</f>
        <v>24.48</v>
      </c>
      <c r="J84" s="189">
        <v>0</v>
      </c>
      <c r="K84" s="177" t="s">
        <v>177</v>
      </c>
      <c r="L84" s="178">
        <v>0</v>
      </c>
      <c r="M84" s="179" t="str">
        <f t="shared" si="89"/>
        <v>С3</v>
      </c>
      <c r="N84" s="179" t="str">
        <f t="shared" si="89"/>
        <v xml:space="preserve">Емкость Е-100 </v>
      </c>
      <c r="O84" s="179" t="str">
        <f t="shared" si="90"/>
        <v>Полное-ликвидация</v>
      </c>
      <c r="P84" s="179" t="s">
        <v>83</v>
      </c>
      <c r="Q84" s="179" t="s">
        <v>83</v>
      </c>
      <c r="R84" s="179" t="s">
        <v>83</v>
      </c>
      <c r="S84" s="179" t="s">
        <v>83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0</v>
      </c>
      <c r="AL84" s="179">
        <f>AL82</f>
        <v>1.6</v>
      </c>
      <c r="AM84" s="179">
        <f>AM82</f>
        <v>2.7E-2</v>
      </c>
      <c r="AN84" s="179">
        <f>AN82</f>
        <v>3</v>
      </c>
      <c r="AQ84" s="182">
        <f>AM84*I84*0.1+AL84</f>
        <v>1.666096</v>
      </c>
      <c r="AR84" s="182">
        <f t="shared" si="91"/>
        <v>0.16660960000000002</v>
      </c>
      <c r="AS84" s="183">
        <f t="shared" si="92"/>
        <v>0</v>
      </c>
      <c r="AT84" s="183">
        <f t="shared" si="93"/>
        <v>0.45817640000000004</v>
      </c>
      <c r="AU84" s="182">
        <f>1333*J83*POWER(10,-6)</f>
        <v>5.3319999999999998E-5</v>
      </c>
      <c r="AV84" s="183">
        <f t="shared" si="94"/>
        <v>2.29093532</v>
      </c>
      <c r="AW84" s="184">
        <f t="shared" si="95"/>
        <v>0</v>
      </c>
      <c r="AX84" s="184">
        <f t="shared" si="96"/>
        <v>0</v>
      </c>
      <c r="AY84" s="184">
        <f t="shared" si="97"/>
        <v>1.6494734304000003E-6</v>
      </c>
      <c r="AZ84" s="228">
        <v>1</v>
      </c>
      <c r="BA84" s="228">
        <v>1</v>
      </c>
    </row>
    <row r="85" spans="1:53" s="179" customFormat="1" x14ac:dyDescent="0.3">
      <c r="A85" s="169" t="s">
        <v>21</v>
      </c>
      <c r="B85" s="169" t="str">
        <f>B82</f>
        <v xml:space="preserve">Емкость Е-100 </v>
      </c>
      <c r="C85" s="171" t="s">
        <v>199</v>
      </c>
      <c r="D85" s="172" t="s">
        <v>84</v>
      </c>
      <c r="E85" s="173">
        <v>1.0000000000000001E-5</v>
      </c>
      <c r="F85" s="186">
        <f>F82</f>
        <v>1</v>
      </c>
      <c r="G85" s="169">
        <v>0.1</v>
      </c>
      <c r="H85" s="174">
        <f t="shared" si="88"/>
        <v>1.0000000000000002E-6</v>
      </c>
      <c r="I85" s="187">
        <f>0.15*I82</f>
        <v>3.6719999999999997</v>
      </c>
      <c r="J85" s="176">
        <f>I85</f>
        <v>3.6719999999999997</v>
      </c>
      <c r="K85" s="190" t="s">
        <v>179</v>
      </c>
      <c r="L85" s="191">
        <v>45390</v>
      </c>
      <c r="M85" s="179" t="str">
        <f t="shared" si="89"/>
        <v>С4</v>
      </c>
      <c r="N85" s="179" t="str">
        <f t="shared" si="89"/>
        <v xml:space="preserve">Емкость Е-100 </v>
      </c>
      <c r="O85" s="179" t="str">
        <f t="shared" si="90"/>
        <v>Частичное-пожар</v>
      </c>
      <c r="P85" s="179">
        <v>12.4</v>
      </c>
      <c r="Q85" s="179">
        <v>16.3</v>
      </c>
      <c r="R85" s="179">
        <v>22.1</v>
      </c>
      <c r="S85" s="179">
        <v>39.700000000000003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 t="s">
        <v>83</v>
      </c>
      <c r="AB85" s="179" t="s">
        <v>83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2</v>
      </c>
      <c r="AL85" s="179">
        <f>0.1*AL82</f>
        <v>0.16000000000000003</v>
      </c>
      <c r="AM85" s="179">
        <f>AM82</f>
        <v>2.7E-2</v>
      </c>
      <c r="AN85" s="179">
        <f>ROUNDUP(AN82/3,0)</f>
        <v>1</v>
      </c>
      <c r="AQ85" s="182">
        <f>AM85*I85+AL85</f>
        <v>0.25914400000000004</v>
      </c>
      <c r="AR85" s="182">
        <f t="shared" si="91"/>
        <v>2.5914400000000004E-2</v>
      </c>
      <c r="AS85" s="183">
        <f t="shared" si="92"/>
        <v>0.5</v>
      </c>
      <c r="AT85" s="183">
        <f t="shared" si="93"/>
        <v>0.19626460000000001</v>
      </c>
      <c r="AU85" s="182">
        <f>10068.2*J85*POWER(10,-6)</f>
        <v>3.6970430399999997E-2</v>
      </c>
      <c r="AV85" s="183">
        <f t="shared" si="94"/>
        <v>1.0182934304</v>
      </c>
      <c r="AW85" s="184">
        <f t="shared" si="95"/>
        <v>0</v>
      </c>
      <c r="AX85" s="184">
        <f t="shared" si="96"/>
        <v>2.0000000000000003E-6</v>
      </c>
      <c r="AY85" s="184">
        <f t="shared" si="97"/>
        <v>1.0182934304000002E-6</v>
      </c>
      <c r="AZ85" s="228">
        <v>1</v>
      </c>
      <c r="BA85" s="228">
        <v>1</v>
      </c>
    </row>
    <row r="86" spans="1:53" s="179" customFormat="1" x14ac:dyDescent="0.3">
      <c r="A86" s="169" t="s">
        <v>22</v>
      </c>
      <c r="B86" s="169" t="str">
        <f>B82</f>
        <v xml:space="preserve">Емкость Е-100 </v>
      </c>
      <c r="C86" s="171" t="s">
        <v>200</v>
      </c>
      <c r="D86" s="172" t="s">
        <v>165</v>
      </c>
      <c r="E86" s="185">
        <f>E85</f>
        <v>1.0000000000000001E-5</v>
      </c>
      <c r="F86" s="186">
        <f>F82</f>
        <v>1</v>
      </c>
      <c r="G86" s="169">
        <v>4.5000000000000005E-2</v>
      </c>
      <c r="H86" s="174">
        <f t="shared" si="88"/>
        <v>4.5000000000000009E-7</v>
      </c>
      <c r="I86" s="187">
        <f>0.15*I82</f>
        <v>3.6719999999999997</v>
      </c>
      <c r="J86" s="176">
        <f>0.15*J83</f>
        <v>6.0000000000000001E-3</v>
      </c>
      <c r="K86" s="190" t="s">
        <v>180</v>
      </c>
      <c r="L86" s="191">
        <v>3</v>
      </c>
      <c r="M86" s="179" t="str">
        <f t="shared" si="89"/>
        <v>С5</v>
      </c>
      <c r="N86" s="179" t="str">
        <f t="shared" si="89"/>
        <v xml:space="preserve">Емкость Е-100 </v>
      </c>
      <c r="O86" s="179" t="str">
        <f t="shared" si="90"/>
        <v>Частичное-пожар-вспышка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>
        <v>6.2</v>
      </c>
      <c r="AB86" s="179">
        <v>7.44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1</v>
      </c>
      <c r="AL86" s="179">
        <f t="shared" ref="AL86:AL87" si="98">0.1*AL83</f>
        <v>0.16000000000000003</v>
      </c>
      <c r="AM86" s="179">
        <f>AM82</f>
        <v>2.7E-2</v>
      </c>
      <c r="AN86" s="179">
        <f>ROUNDUP(AN82/3,0)</f>
        <v>1</v>
      </c>
      <c r="AQ86" s="182">
        <f>AM86*I86+AL86</f>
        <v>0.25914400000000004</v>
      </c>
      <c r="AR86" s="182">
        <f t="shared" si="91"/>
        <v>2.5914400000000004E-2</v>
      </c>
      <c r="AS86" s="183">
        <f t="shared" si="92"/>
        <v>0.25</v>
      </c>
      <c r="AT86" s="183">
        <f t="shared" si="93"/>
        <v>0.13376460000000001</v>
      </c>
      <c r="AU86" s="182">
        <f>10068.2*J86*POWER(10,-6)*10</f>
        <v>6.0409200000000008E-4</v>
      </c>
      <c r="AV86" s="183">
        <f t="shared" si="94"/>
        <v>0.66942709200000006</v>
      </c>
      <c r="AW86" s="184">
        <f t="shared" si="95"/>
        <v>0</v>
      </c>
      <c r="AX86" s="184">
        <f t="shared" si="96"/>
        <v>4.5000000000000009E-7</v>
      </c>
      <c r="AY86" s="184">
        <f t="shared" si="97"/>
        <v>3.0124219140000011E-7</v>
      </c>
      <c r="AZ86" s="228">
        <v>1</v>
      </c>
      <c r="BA86" s="228">
        <v>1</v>
      </c>
    </row>
    <row r="87" spans="1:53" s="179" customFormat="1" ht="15" thickBot="1" x14ac:dyDescent="0.35">
      <c r="A87" s="169" t="s">
        <v>23</v>
      </c>
      <c r="B87" s="169" t="str">
        <f>B82</f>
        <v xml:space="preserve">Емкость Е-100 </v>
      </c>
      <c r="C87" s="171" t="s">
        <v>201</v>
      </c>
      <c r="D87" s="172" t="s">
        <v>61</v>
      </c>
      <c r="E87" s="185">
        <f>E85</f>
        <v>1.0000000000000001E-5</v>
      </c>
      <c r="F87" s="186">
        <f>F82</f>
        <v>1</v>
      </c>
      <c r="G87" s="169">
        <v>0.85499999999999998</v>
      </c>
      <c r="H87" s="174">
        <f t="shared" si="88"/>
        <v>8.5500000000000011E-6</v>
      </c>
      <c r="I87" s="187">
        <f>0.15*I82</f>
        <v>3.6719999999999997</v>
      </c>
      <c r="J87" s="189">
        <v>0</v>
      </c>
      <c r="K87" s="192" t="s">
        <v>191</v>
      </c>
      <c r="L87" s="192">
        <v>9</v>
      </c>
      <c r="M87" s="179" t="str">
        <f t="shared" si="89"/>
        <v>С6</v>
      </c>
      <c r="N87" s="179" t="str">
        <f t="shared" si="89"/>
        <v xml:space="preserve">Емкость Е-100 </v>
      </c>
      <c r="O87" s="179" t="str">
        <f t="shared" si="90"/>
        <v>Частичное-ликвидация</v>
      </c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J87" s="179">
        <v>0</v>
      </c>
      <c r="AK87" s="179">
        <v>0</v>
      </c>
      <c r="AL87" s="179">
        <f t="shared" si="98"/>
        <v>0.16000000000000003</v>
      </c>
      <c r="AM87" s="179">
        <f>AM82</f>
        <v>2.7E-2</v>
      </c>
      <c r="AN87" s="179">
        <f>ROUNDUP(AN82/3,0)</f>
        <v>1</v>
      </c>
      <c r="AQ87" s="182">
        <f>AM87*I87*0.1+AL87</f>
        <v>0.16991440000000002</v>
      </c>
      <c r="AR87" s="182">
        <f t="shared" si="91"/>
        <v>1.6991440000000003E-2</v>
      </c>
      <c r="AS87" s="183">
        <f t="shared" si="92"/>
        <v>0</v>
      </c>
      <c r="AT87" s="183">
        <f t="shared" si="93"/>
        <v>4.6726460000000004E-2</v>
      </c>
      <c r="AU87" s="182">
        <f>1333*J86*POWER(10,-6)</f>
        <v>7.9980000000000003E-6</v>
      </c>
      <c r="AV87" s="183">
        <f t="shared" si="94"/>
        <v>0.23364029800000002</v>
      </c>
      <c r="AW87" s="184">
        <f t="shared" si="95"/>
        <v>0</v>
      </c>
      <c r="AX87" s="184">
        <f t="shared" si="96"/>
        <v>0</v>
      </c>
      <c r="AY87" s="184">
        <f t="shared" si="97"/>
        <v>1.9976245479000004E-6</v>
      </c>
      <c r="AZ87" s="228">
        <v>1</v>
      </c>
      <c r="BA87" s="228">
        <v>1</v>
      </c>
    </row>
    <row r="88" spans="1:53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  <c r="AZ88" s="228">
        <v>1</v>
      </c>
      <c r="BA88" s="228">
        <v>1</v>
      </c>
    </row>
    <row r="89" spans="1:53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  <c r="AZ89" s="228">
        <v>1</v>
      </c>
      <c r="BA89" s="228">
        <v>1</v>
      </c>
    </row>
    <row r="90" spans="1:53" s="179" customFormat="1" x14ac:dyDescent="0.3">
      <c r="A90" s="180"/>
      <c r="B90" s="180"/>
      <c r="D90" s="272"/>
      <c r="E90" s="273"/>
      <c r="F90" s="274"/>
      <c r="G90" s="180"/>
      <c r="H90" s="184"/>
      <c r="I90" s="183"/>
      <c r="J90" s="180"/>
      <c r="K90" s="180"/>
      <c r="L90" s="180"/>
      <c r="P90" s="179" t="s">
        <v>83</v>
      </c>
      <c r="Q90" s="179" t="s">
        <v>83</v>
      </c>
      <c r="R90" s="179" t="s">
        <v>83</v>
      </c>
      <c r="S90" s="179" t="s">
        <v>83</v>
      </c>
      <c r="T90" s="179" t="s">
        <v>83</v>
      </c>
      <c r="U90" s="179" t="s">
        <v>83</v>
      </c>
      <c r="V90" s="179" t="s">
        <v>83</v>
      </c>
      <c r="W90" s="179" t="s">
        <v>83</v>
      </c>
      <c r="X90" s="179" t="s">
        <v>83</v>
      </c>
      <c r="Y90" s="179" t="s">
        <v>83</v>
      </c>
      <c r="Z90" s="179" t="s">
        <v>83</v>
      </c>
      <c r="AA90" s="179" t="s">
        <v>83</v>
      </c>
      <c r="AB90" s="179" t="s">
        <v>83</v>
      </c>
      <c r="AC90" s="179" t="s">
        <v>83</v>
      </c>
      <c r="AD90" s="179" t="s">
        <v>83</v>
      </c>
      <c r="AE90" s="179" t="s">
        <v>83</v>
      </c>
      <c r="AF90" s="179" t="s">
        <v>83</v>
      </c>
      <c r="AG90" s="179" t="s">
        <v>83</v>
      </c>
      <c r="AH90" s="179" t="s">
        <v>83</v>
      </c>
      <c r="AI90" s="179" t="s">
        <v>83</v>
      </c>
      <c r="AQ90" s="182"/>
      <c r="AR90" s="182"/>
      <c r="AS90" s="183"/>
      <c r="AT90" s="183"/>
      <c r="AU90" s="182"/>
      <c r="AV90" s="183"/>
      <c r="AW90" s="184"/>
      <c r="AX90" s="184"/>
      <c r="AY90" s="184"/>
      <c r="AZ90" s="228">
        <v>1</v>
      </c>
      <c r="BA90" s="228">
        <v>1</v>
      </c>
    </row>
    <row r="91" spans="1:53" ht="15" thickBot="1" x14ac:dyDescent="0.35">
      <c r="P91" t="s">
        <v>83</v>
      </c>
      <c r="Q91" t="s">
        <v>83</v>
      </c>
      <c r="R91" t="s">
        <v>83</v>
      </c>
      <c r="S91" t="s">
        <v>83</v>
      </c>
      <c r="T91" t="s">
        <v>83</v>
      </c>
      <c r="U91" t="s">
        <v>83</v>
      </c>
      <c r="V91" t="s">
        <v>83</v>
      </c>
      <c r="W91" t="s">
        <v>83</v>
      </c>
      <c r="X91" t="s">
        <v>83</v>
      </c>
      <c r="Y91" t="s">
        <v>83</v>
      </c>
      <c r="Z91" t="s">
        <v>83</v>
      </c>
      <c r="AA91" t="s">
        <v>83</v>
      </c>
      <c r="AB91" t="s">
        <v>83</v>
      </c>
      <c r="AC91" t="s">
        <v>83</v>
      </c>
      <c r="AD91" t="s">
        <v>83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Z91" s="228">
        <v>1</v>
      </c>
      <c r="BA91" s="228">
        <v>1</v>
      </c>
    </row>
    <row r="92" spans="1:53" s="228" customFormat="1" ht="18" customHeight="1" x14ac:dyDescent="0.3">
      <c r="A92" s="219" t="s">
        <v>18</v>
      </c>
      <c r="B92" s="311" t="s">
        <v>424</v>
      </c>
      <c r="C92" s="53" t="s">
        <v>300</v>
      </c>
      <c r="D92" s="221" t="s">
        <v>301</v>
      </c>
      <c r="E92" s="222">
        <v>9.9999999999999995E-7</v>
      </c>
      <c r="F92" s="220">
        <v>1</v>
      </c>
      <c r="G92" s="219">
        <v>0.05</v>
      </c>
      <c r="H92" s="223">
        <f>E92*F92*G92</f>
        <v>4.9999999999999998E-8</v>
      </c>
      <c r="I92" s="224">
        <v>1.5</v>
      </c>
      <c r="J92" s="225">
        <f>0.03*I92</f>
        <v>4.4999999999999998E-2</v>
      </c>
      <c r="K92" s="226" t="s">
        <v>175</v>
      </c>
      <c r="L92" s="227">
        <v>6</v>
      </c>
      <c r="M92" s="228" t="str">
        <f t="shared" ref="M92:N100" si="99">A92</f>
        <v>С1</v>
      </c>
      <c r="N92" s="228" t="str">
        <f t="shared" si="99"/>
        <v xml:space="preserve">Газосепаратор V-207/1 </v>
      </c>
      <c r="O92" s="228" t="str">
        <f t="shared" ref="O92:O99" si="100">D92</f>
        <v>Полное-огенный шар</v>
      </c>
      <c r="P92" s="228" t="s">
        <v>83</v>
      </c>
      <c r="Q92" s="228" t="s">
        <v>83</v>
      </c>
      <c r="R92" s="228" t="s">
        <v>83</v>
      </c>
      <c r="S92" s="228" t="s">
        <v>83</v>
      </c>
      <c r="T92" s="228" t="s">
        <v>83</v>
      </c>
      <c r="U92" s="228" t="s">
        <v>83</v>
      </c>
      <c r="V92" s="228" t="s">
        <v>83</v>
      </c>
      <c r="W92" s="228" t="s">
        <v>83</v>
      </c>
      <c r="X92" s="228" t="s">
        <v>83</v>
      </c>
      <c r="Y92" s="228" t="s">
        <v>83</v>
      </c>
      <c r="Z92" s="228" t="s">
        <v>83</v>
      </c>
      <c r="AA92" s="228" t="s">
        <v>83</v>
      </c>
      <c r="AB92" s="228" t="s">
        <v>83</v>
      </c>
      <c r="AC92" s="228" t="s">
        <v>83</v>
      </c>
      <c r="AD92" s="228" t="s">
        <v>83</v>
      </c>
      <c r="AE92" s="228">
        <v>1</v>
      </c>
      <c r="AF92" s="228">
        <v>1</v>
      </c>
      <c r="AG92" s="228">
        <v>6</v>
      </c>
      <c r="AH92" s="228">
        <v>15</v>
      </c>
      <c r="AI92" s="228" t="s">
        <v>83</v>
      </c>
      <c r="AJ92" s="229">
        <v>1</v>
      </c>
      <c r="AK92" s="229">
        <v>3</v>
      </c>
      <c r="AL92" s="230">
        <v>2.8</v>
      </c>
      <c r="AM92" s="230">
        <v>2.5000000000000001E-2</v>
      </c>
      <c r="AN92" s="230">
        <v>5</v>
      </c>
      <c r="AQ92" s="231">
        <f>AM92*I92+AL92</f>
        <v>2.8374999999999999</v>
      </c>
      <c r="AR92" s="231">
        <f>0.1*AQ92</f>
        <v>0.28375</v>
      </c>
      <c r="AS92" s="232">
        <f>AJ92*3+0.25*AK92</f>
        <v>3.75</v>
      </c>
      <c r="AT92" s="232">
        <f>SUM(AQ92:AS92)/4</f>
        <v>1.7178125</v>
      </c>
      <c r="AU92" s="231">
        <f>10068.2*J92*POWER(10,-6)</f>
        <v>4.5306900000000001E-4</v>
      </c>
      <c r="AV92" s="232">
        <f t="shared" ref="AV92:AV100" si="101">AU92+AT92+AS92+AR92+AQ92</f>
        <v>8.5895155689999996</v>
      </c>
      <c r="AW92" s="233">
        <f>AJ92*H92</f>
        <v>4.9999999999999998E-8</v>
      </c>
      <c r="AX92" s="233">
        <f>H92*AK92</f>
        <v>1.4999999999999999E-7</v>
      </c>
      <c r="AY92" s="233">
        <f t="shared" ref="AY92:AY100" si="102">H92*AV92</f>
        <v>4.2947577844999995E-7</v>
      </c>
      <c r="AZ92" s="228">
        <v>1</v>
      </c>
      <c r="BA92" s="228">
        <v>1</v>
      </c>
    </row>
    <row r="93" spans="1:53" s="228" customFormat="1" x14ac:dyDescent="0.3">
      <c r="A93" s="219" t="s">
        <v>19</v>
      </c>
      <c r="B93" s="219" t="str">
        <f>B92</f>
        <v xml:space="preserve">Газосепаратор V-207/1 </v>
      </c>
      <c r="C93" s="53" t="s">
        <v>202</v>
      </c>
      <c r="D93" s="221" t="s">
        <v>62</v>
      </c>
      <c r="E93" s="234">
        <f>E92</f>
        <v>9.9999999999999995E-7</v>
      </c>
      <c r="F93" s="235">
        <f>F92</f>
        <v>1</v>
      </c>
      <c r="G93" s="219">
        <v>0.19</v>
      </c>
      <c r="H93" s="223">
        <f t="shared" ref="H93:H100" si="103">E93*F93*G93</f>
        <v>1.8999999999999998E-7</v>
      </c>
      <c r="I93" s="236">
        <f>I92</f>
        <v>1.5</v>
      </c>
      <c r="J93" s="244">
        <v>1.5</v>
      </c>
      <c r="K93" s="237" t="s">
        <v>176</v>
      </c>
      <c r="L93" s="238">
        <v>2</v>
      </c>
      <c r="M93" s="228" t="str">
        <f t="shared" si="99"/>
        <v>С2</v>
      </c>
      <c r="N93" s="228" t="str">
        <f t="shared" si="99"/>
        <v xml:space="preserve">Газосепаратор V-207/1 </v>
      </c>
      <c r="O93" s="228" t="str">
        <f t="shared" si="100"/>
        <v>Полное-взрыв</v>
      </c>
      <c r="P93" s="228" t="s">
        <v>83</v>
      </c>
      <c r="Q93" s="228" t="s">
        <v>83</v>
      </c>
      <c r="R93" s="228" t="s">
        <v>83</v>
      </c>
      <c r="S93" s="228" t="s">
        <v>83</v>
      </c>
      <c r="T93" s="228">
        <v>0</v>
      </c>
      <c r="U93" s="228">
        <v>73.099999999999994</v>
      </c>
      <c r="V93" s="228">
        <v>175.6</v>
      </c>
      <c r="W93" s="228">
        <v>530.6</v>
      </c>
      <c r="X93" s="228">
        <v>1353.1</v>
      </c>
      <c r="Y93" s="228" t="s">
        <v>83</v>
      </c>
      <c r="Z93" s="228" t="s">
        <v>83</v>
      </c>
      <c r="AA93" s="228" t="s">
        <v>83</v>
      </c>
      <c r="AB93" s="228" t="s">
        <v>83</v>
      </c>
      <c r="AC93" s="228" t="s">
        <v>83</v>
      </c>
      <c r="AD93" s="228" t="s">
        <v>83</v>
      </c>
      <c r="AE93" s="228" t="s">
        <v>83</v>
      </c>
      <c r="AF93" s="228" t="s">
        <v>83</v>
      </c>
      <c r="AG93" s="228" t="s">
        <v>83</v>
      </c>
      <c r="AH93" s="228" t="s">
        <v>83</v>
      </c>
      <c r="AI93" s="228" t="s">
        <v>83</v>
      </c>
      <c r="AJ93" s="229">
        <v>2</v>
      </c>
      <c r="AK93" s="229">
        <v>4</v>
      </c>
      <c r="AL93" s="228">
        <f>AL92</f>
        <v>2.8</v>
      </c>
      <c r="AM93" s="228">
        <f>AM92</f>
        <v>2.5000000000000001E-2</v>
      </c>
      <c r="AN93" s="228">
        <f>AN92</f>
        <v>5</v>
      </c>
      <c r="AQ93" s="231">
        <f>AM93*I93+AL93</f>
        <v>2.8374999999999999</v>
      </c>
      <c r="AR93" s="231">
        <f t="shared" ref="AR93:AR99" si="104">0.1*AQ93</f>
        <v>0.28375</v>
      </c>
      <c r="AS93" s="232">
        <f t="shared" ref="AS93:AS99" si="105">AJ93*3+0.25*AK93</f>
        <v>7</v>
      </c>
      <c r="AT93" s="232">
        <f t="shared" ref="AT93:AT99" si="106">SUM(AQ93:AS93)/4</f>
        <v>2.5303125</v>
      </c>
      <c r="AU93" s="231">
        <f>10068.2*J93*POWER(10,-6)*10</f>
        <v>0.15102300000000002</v>
      </c>
      <c r="AV93" s="232">
        <f t="shared" si="101"/>
        <v>12.802585499999999</v>
      </c>
      <c r="AW93" s="233">
        <f t="shared" ref="AW93:AW99" si="107">AJ93*H93</f>
        <v>3.7999999999999996E-7</v>
      </c>
      <c r="AX93" s="233">
        <f t="shared" ref="AX93:AX99" si="108">H93*AK93</f>
        <v>7.5999999999999992E-7</v>
      </c>
      <c r="AY93" s="233">
        <f t="shared" si="102"/>
        <v>2.4324912449999995E-6</v>
      </c>
      <c r="AZ93" s="228">
        <v>1</v>
      </c>
      <c r="BA93" s="228">
        <v>1</v>
      </c>
    </row>
    <row r="94" spans="1:53" s="228" customFormat="1" x14ac:dyDescent="0.3">
      <c r="A94" s="219" t="s">
        <v>20</v>
      </c>
      <c r="B94" s="219" t="str">
        <f>B92</f>
        <v xml:space="preserve">Газосепаратор V-207/1 </v>
      </c>
      <c r="C94" s="53" t="s">
        <v>241</v>
      </c>
      <c r="D94" s="221" t="s">
        <v>60</v>
      </c>
      <c r="E94" s="234">
        <f>E92</f>
        <v>9.9999999999999995E-7</v>
      </c>
      <c r="F94" s="235">
        <f t="shared" ref="F94:F100" si="109">F93</f>
        <v>1</v>
      </c>
      <c r="G94" s="219">
        <v>0.76</v>
      </c>
      <c r="H94" s="223">
        <f t="shared" si="103"/>
        <v>7.5999999999999992E-7</v>
      </c>
      <c r="I94" s="236">
        <f>I92</f>
        <v>1.5</v>
      </c>
      <c r="J94" s="225">
        <v>0</v>
      </c>
      <c r="K94" s="237" t="s">
        <v>177</v>
      </c>
      <c r="L94" s="238">
        <v>4</v>
      </c>
      <c r="M94" s="228" t="str">
        <f t="shared" si="99"/>
        <v>С3</v>
      </c>
      <c r="N94" s="228" t="str">
        <f t="shared" si="99"/>
        <v xml:space="preserve">Газосепаратор V-207/1 </v>
      </c>
      <c r="O94" s="228" t="str">
        <f t="shared" si="100"/>
        <v>Полное-ликвидация</v>
      </c>
      <c r="P94" s="228" t="s">
        <v>83</v>
      </c>
      <c r="Q94" s="228" t="s">
        <v>83</v>
      </c>
      <c r="R94" s="228" t="s">
        <v>83</v>
      </c>
      <c r="S94" s="228" t="s">
        <v>83</v>
      </c>
      <c r="T94" s="228" t="s">
        <v>83</v>
      </c>
      <c r="U94" s="228" t="s">
        <v>83</v>
      </c>
      <c r="V94" s="228" t="s">
        <v>83</v>
      </c>
      <c r="W94" s="228" t="s">
        <v>83</v>
      </c>
      <c r="X94" s="228" t="s">
        <v>83</v>
      </c>
      <c r="Y94" s="228" t="s">
        <v>83</v>
      </c>
      <c r="Z94" s="228" t="s">
        <v>83</v>
      </c>
      <c r="AA94" s="228" t="s">
        <v>83</v>
      </c>
      <c r="AB94" s="228" t="s">
        <v>83</v>
      </c>
      <c r="AC94" s="228" t="s">
        <v>83</v>
      </c>
      <c r="AD94" s="228" t="s">
        <v>83</v>
      </c>
      <c r="AE94" s="228" t="s">
        <v>83</v>
      </c>
      <c r="AF94" s="228" t="s">
        <v>83</v>
      </c>
      <c r="AG94" s="228" t="s">
        <v>83</v>
      </c>
      <c r="AH94" s="228" t="s">
        <v>83</v>
      </c>
      <c r="AI94" s="228" t="s">
        <v>83</v>
      </c>
      <c r="AJ94" s="228">
        <v>0</v>
      </c>
      <c r="AK94" s="228">
        <v>0</v>
      </c>
      <c r="AL94" s="228">
        <f>AL92</f>
        <v>2.8</v>
      </c>
      <c r="AM94" s="228">
        <f>AM92</f>
        <v>2.5000000000000001E-2</v>
      </c>
      <c r="AN94" s="228">
        <f>AN92</f>
        <v>5</v>
      </c>
      <c r="AQ94" s="231">
        <f>AM94*I94*0.1+AL94</f>
        <v>2.80375</v>
      </c>
      <c r="AR94" s="231">
        <f t="shared" si="104"/>
        <v>0.28037499999999999</v>
      </c>
      <c r="AS94" s="232">
        <f t="shared" si="105"/>
        <v>0</v>
      </c>
      <c r="AT94" s="232">
        <f t="shared" si="106"/>
        <v>0.77103124999999995</v>
      </c>
      <c r="AU94" s="231">
        <f>1333*J92*POWER(10,-6)</f>
        <v>5.9984999999999996E-5</v>
      </c>
      <c r="AV94" s="232">
        <f t="shared" si="101"/>
        <v>3.8552162349999999</v>
      </c>
      <c r="AW94" s="233">
        <f t="shared" si="107"/>
        <v>0</v>
      </c>
      <c r="AX94" s="233">
        <f t="shared" si="108"/>
        <v>0</v>
      </c>
      <c r="AY94" s="233">
        <f t="shared" si="102"/>
        <v>2.9299643385999995E-6</v>
      </c>
      <c r="AZ94" s="228">
        <v>1</v>
      </c>
      <c r="BA94" s="228">
        <v>1</v>
      </c>
    </row>
    <row r="95" spans="1:53" s="228" customFormat="1" x14ac:dyDescent="0.3">
      <c r="A95" s="219" t="s">
        <v>21</v>
      </c>
      <c r="B95" s="219" t="str">
        <f>B92</f>
        <v xml:space="preserve">Газосепаратор V-207/1 </v>
      </c>
      <c r="C95" s="53" t="s">
        <v>213</v>
      </c>
      <c r="D95" s="221" t="s">
        <v>214</v>
      </c>
      <c r="E95" s="222">
        <v>1.0000000000000001E-5</v>
      </c>
      <c r="F95" s="235">
        <f t="shared" si="109"/>
        <v>1</v>
      </c>
      <c r="G95" s="219">
        <v>4.0000000000000008E-2</v>
      </c>
      <c r="H95" s="223">
        <f t="shared" si="103"/>
        <v>4.0000000000000009E-7</v>
      </c>
      <c r="I95" s="236">
        <f>0.15*I92</f>
        <v>0.22499999999999998</v>
      </c>
      <c r="J95" s="225">
        <f>I95</f>
        <v>0.22499999999999998</v>
      </c>
      <c r="K95" s="237" t="s">
        <v>179</v>
      </c>
      <c r="L95" s="238">
        <v>45390</v>
      </c>
      <c r="M95" s="228" t="str">
        <f t="shared" si="99"/>
        <v>С4</v>
      </c>
      <c r="N95" s="228" t="str">
        <f t="shared" si="99"/>
        <v xml:space="preserve">Газосепаратор V-207/1 </v>
      </c>
      <c r="O95" s="228" t="str">
        <f t="shared" si="100"/>
        <v>Частичное факел</v>
      </c>
      <c r="P95" s="228" t="s">
        <v>83</v>
      </c>
      <c r="Q95" s="228" t="s">
        <v>83</v>
      </c>
      <c r="R95" s="228" t="s">
        <v>83</v>
      </c>
      <c r="S95" s="228" t="s">
        <v>83</v>
      </c>
      <c r="T95" s="228" t="s">
        <v>83</v>
      </c>
      <c r="U95" s="228" t="s">
        <v>83</v>
      </c>
      <c r="V95" s="228" t="s">
        <v>83</v>
      </c>
      <c r="W95" s="228" t="s">
        <v>83</v>
      </c>
      <c r="X95" s="228" t="s">
        <v>83</v>
      </c>
      <c r="Y95" s="228">
        <v>26</v>
      </c>
      <c r="Z95" s="228">
        <v>4</v>
      </c>
      <c r="AA95" s="228" t="s">
        <v>83</v>
      </c>
      <c r="AB95" s="228" t="s">
        <v>83</v>
      </c>
      <c r="AC95" s="228" t="s">
        <v>83</v>
      </c>
      <c r="AD95" s="228" t="s">
        <v>83</v>
      </c>
      <c r="AE95" s="228" t="s">
        <v>83</v>
      </c>
      <c r="AF95" s="228" t="s">
        <v>83</v>
      </c>
      <c r="AG95" s="228" t="s">
        <v>83</v>
      </c>
      <c r="AH95" s="228" t="s">
        <v>83</v>
      </c>
      <c r="AI95" s="228" t="s">
        <v>83</v>
      </c>
      <c r="AJ95" s="228">
        <v>2</v>
      </c>
      <c r="AK95" s="228">
        <v>1</v>
      </c>
      <c r="AL95" s="228">
        <f>0.1*$AL92</f>
        <v>0.27999999999999997</v>
      </c>
      <c r="AM95" s="228">
        <f>AM93</f>
        <v>2.5000000000000001E-2</v>
      </c>
      <c r="AN95" s="228">
        <f>AN92</f>
        <v>5</v>
      </c>
      <c r="AQ95" s="231">
        <f>AM95*I95*0.1+AL95</f>
        <v>0.28056249999999999</v>
      </c>
      <c r="AR95" s="231">
        <f t="shared" si="104"/>
        <v>2.8056250000000001E-2</v>
      </c>
      <c r="AS95" s="232">
        <f t="shared" si="105"/>
        <v>6.25</v>
      </c>
      <c r="AT95" s="232">
        <f t="shared" si="106"/>
        <v>1.6396546875</v>
      </c>
      <c r="AU95" s="231">
        <f>10068.2*J95*POWER(10,-6)</f>
        <v>2.2653449999999998E-3</v>
      </c>
      <c r="AV95" s="232">
        <f t="shared" si="101"/>
        <v>8.2005387824999989</v>
      </c>
      <c r="AW95" s="233">
        <f t="shared" si="107"/>
        <v>8.0000000000000018E-7</v>
      </c>
      <c r="AX95" s="233">
        <f t="shared" si="108"/>
        <v>4.0000000000000009E-7</v>
      </c>
      <c r="AY95" s="233">
        <f t="shared" si="102"/>
        <v>3.2802155130000002E-6</v>
      </c>
      <c r="AZ95" s="228">
        <v>1</v>
      </c>
      <c r="BA95" s="228">
        <v>1</v>
      </c>
    </row>
    <row r="96" spans="1:53" s="228" customFormat="1" x14ac:dyDescent="0.3">
      <c r="A96" s="219" t="s">
        <v>22</v>
      </c>
      <c r="B96" s="219" t="str">
        <f>B92</f>
        <v xml:space="preserve">Газосепаратор V-207/1 </v>
      </c>
      <c r="C96" s="53" t="s">
        <v>242</v>
      </c>
      <c r="D96" s="221" t="s">
        <v>61</v>
      </c>
      <c r="E96" s="234">
        <f>E95</f>
        <v>1.0000000000000001E-5</v>
      </c>
      <c r="F96" s="235">
        <f t="shared" si="109"/>
        <v>1</v>
      </c>
      <c r="G96" s="219">
        <v>0.16000000000000003</v>
      </c>
      <c r="H96" s="223">
        <f t="shared" si="103"/>
        <v>1.6000000000000004E-6</v>
      </c>
      <c r="I96" s="236">
        <f>0.15*I92</f>
        <v>0.22499999999999998</v>
      </c>
      <c r="J96" s="225">
        <v>0</v>
      </c>
      <c r="K96" s="237" t="s">
        <v>180</v>
      </c>
      <c r="L96" s="238">
        <v>3</v>
      </c>
      <c r="M96" s="228" t="str">
        <f t="shared" si="99"/>
        <v>С5</v>
      </c>
      <c r="N96" s="228" t="str">
        <f t="shared" si="99"/>
        <v xml:space="preserve">Газосепаратор V-207/1 </v>
      </c>
      <c r="O96" s="228" t="str">
        <f t="shared" si="100"/>
        <v>Частичное-ликвидация</v>
      </c>
      <c r="P96" s="228" t="s">
        <v>83</v>
      </c>
      <c r="Q96" s="228" t="s">
        <v>83</v>
      </c>
      <c r="R96" s="228" t="s">
        <v>83</v>
      </c>
      <c r="S96" s="228" t="s">
        <v>83</v>
      </c>
      <c r="T96" s="228" t="s">
        <v>83</v>
      </c>
      <c r="U96" s="228" t="s">
        <v>83</v>
      </c>
      <c r="V96" s="228" t="s">
        <v>83</v>
      </c>
      <c r="W96" s="228" t="s">
        <v>83</v>
      </c>
      <c r="X96" s="228" t="s">
        <v>83</v>
      </c>
      <c r="Y96" s="228" t="s">
        <v>83</v>
      </c>
      <c r="Z96" s="228" t="s">
        <v>83</v>
      </c>
      <c r="AA96" s="228" t="s">
        <v>83</v>
      </c>
      <c r="AB96" s="228" t="s">
        <v>83</v>
      </c>
      <c r="AC96" s="228" t="s">
        <v>83</v>
      </c>
      <c r="AD96" s="228" t="s">
        <v>83</v>
      </c>
      <c r="AE96" s="228" t="s">
        <v>83</v>
      </c>
      <c r="AF96" s="228" t="s">
        <v>83</v>
      </c>
      <c r="AG96" s="228" t="s">
        <v>83</v>
      </c>
      <c r="AH96" s="228" t="s">
        <v>83</v>
      </c>
      <c r="AI96" s="228" t="s">
        <v>83</v>
      </c>
      <c r="AJ96" s="228">
        <v>0</v>
      </c>
      <c r="AK96" s="228">
        <v>1</v>
      </c>
      <c r="AL96" s="228">
        <f>0.1*$AL93</f>
        <v>0.27999999999999997</v>
      </c>
      <c r="AM96" s="228">
        <f>AM92</f>
        <v>2.5000000000000001E-2</v>
      </c>
      <c r="AN96" s="228">
        <f>ROUNDUP(AN92/3,0)</f>
        <v>2</v>
      </c>
      <c r="AQ96" s="231">
        <f>AM96*I96+AL96</f>
        <v>0.28562499999999996</v>
      </c>
      <c r="AR96" s="231">
        <f t="shared" si="104"/>
        <v>2.8562499999999998E-2</v>
      </c>
      <c r="AS96" s="232">
        <f t="shared" si="105"/>
        <v>0.25</v>
      </c>
      <c r="AT96" s="232">
        <f t="shared" si="106"/>
        <v>0.14104687499999999</v>
      </c>
      <c r="AU96" s="231">
        <f>1333*J93*POWER(10,-6)*10</f>
        <v>1.9994999999999999E-2</v>
      </c>
      <c r="AV96" s="232">
        <f t="shared" si="101"/>
        <v>0.72522937499999995</v>
      </c>
      <c r="AW96" s="233">
        <f t="shared" si="107"/>
        <v>0</v>
      </c>
      <c r="AX96" s="233">
        <f t="shared" si="108"/>
        <v>1.6000000000000004E-6</v>
      </c>
      <c r="AY96" s="233">
        <f t="shared" si="102"/>
        <v>1.1603670000000001E-6</v>
      </c>
      <c r="AZ96" s="228">
        <v>1</v>
      </c>
      <c r="BA96" s="228">
        <v>1</v>
      </c>
    </row>
    <row r="97" spans="1:53" s="228" customFormat="1" x14ac:dyDescent="0.3">
      <c r="A97" s="219" t="s">
        <v>23</v>
      </c>
      <c r="B97" s="219" t="str">
        <f>B92</f>
        <v xml:space="preserve">Газосепаратор V-207/1 </v>
      </c>
      <c r="C97" s="53" t="s">
        <v>215</v>
      </c>
      <c r="D97" s="221" t="s">
        <v>214</v>
      </c>
      <c r="E97" s="234">
        <f>E96</f>
        <v>1.0000000000000001E-5</v>
      </c>
      <c r="F97" s="235">
        <f t="shared" si="109"/>
        <v>1</v>
      </c>
      <c r="G97" s="219">
        <v>4.0000000000000008E-2</v>
      </c>
      <c r="H97" s="223">
        <f t="shared" si="103"/>
        <v>4.0000000000000009E-7</v>
      </c>
      <c r="I97" s="236">
        <f>I95*0.15</f>
        <v>3.3749999999999995E-2</v>
      </c>
      <c r="J97" s="225">
        <f>I97</f>
        <v>3.3749999999999995E-2</v>
      </c>
      <c r="K97" s="240" t="s">
        <v>191</v>
      </c>
      <c r="L97" s="241">
        <v>21</v>
      </c>
      <c r="M97" s="228" t="str">
        <f t="shared" si="99"/>
        <v>С6</v>
      </c>
      <c r="N97" s="228" t="str">
        <f t="shared" si="99"/>
        <v xml:space="preserve">Газосепаратор V-207/1 </v>
      </c>
      <c r="O97" s="228" t="str">
        <f t="shared" si="100"/>
        <v>Частичное факел</v>
      </c>
      <c r="P97" s="228" t="s">
        <v>83</v>
      </c>
      <c r="Q97" s="228" t="s">
        <v>83</v>
      </c>
      <c r="R97" s="228" t="s">
        <v>83</v>
      </c>
      <c r="S97" s="228" t="s">
        <v>83</v>
      </c>
      <c r="T97" s="228" t="s">
        <v>83</v>
      </c>
      <c r="U97" s="228" t="s">
        <v>83</v>
      </c>
      <c r="V97" s="228" t="s">
        <v>83</v>
      </c>
      <c r="W97" s="228" t="s">
        <v>83</v>
      </c>
      <c r="X97" s="228" t="s">
        <v>83</v>
      </c>
      <c r="Y97" s="228">
        <v>11</v>
      </c>
      <c r="Z97" s="228">
        <v>2</v>
      </c>
      <c r="AA97" s="228" t="s">
        <v>83</v>
      </c>
      <c r="AB97" s="228" t="s">
        <v>83</v>
      </c>
      <c r="AC97" s="228" t="s">
        <v>83</v>
      </c>
      <c r="AD97" s="228" t="s">
        <v>83</v>
      </c>
      <c r="AE97" s="228" t="s">
        <v>83</v>
      </c>
      <c r="AF97" s="228" t="s">
        <v>83</v>
      </c>
      <c r="AG97" s="228" t="s">
        <v>83</v>
      </c>
      <c r="AH97" s="228" t="s">
        <v>83</v>
      </c>
      <c r="AI97" s="228" t="s">
        <v>83</v>
      </c>
      <c r="AJ97" s="228">
        <v>2</v>
      </c>
      <c r="AK97" s="228">
        <v>1</v>
      </c>
      <c r="AL97" s="228">
        <f>0.1*$AL94</f>
        <v>0.27999999999999997</v>
      </c>
      <c r="AM97" s="228">
        <f>AM92</f>
        <v>2.5000000000000001E-2</v>
      </c>
      <c r="AN97" s="228">
        <f>AN96</f>
        <v>2</v>
      </c>
      <c r="AQ97" s="231">
        <f>AM97*I97+AL97</f>
        <v>0.28084374999999995</v>
      </c>
      <c r="AR97" s="231">
        <f t="shared" si="104"/>
        <v>2.8084374999999995E-2</v>
      </c>
      <c r="AS97" s="232">
        <f t="shared" si="105"/>
        <v>6.25</v>
      </c>
      <c r="AT97" s="232">
        <f t="shared" si="106"/>
        <v>1.6397320312499999</v>
      </c>
      <c r="AU97" s="231">
        <f>10068.2*J97*POWER(10,-6)</f>
        <v>3.3980174999999997E-4</v>
      </c>
      <c r="AV97" s="232">
        <f t="shared" si="101"/>
        <v>8.1989999579999999</v>
      </c>
      <c r="AW97" s="233">
        <f t="shared" si="107"/>
        <v>8.0000000000000018E-7</v>
      </c>
      <c r="AX97" s="233">
        <f t="shared" si="108"/>
        <v>4.0000000000000009E-7</v>
      </c>
      <c r="AY97" s="233">
        <f t="shared" si="102"/>
        <v>3.2795999832000005E-6</v>
      </c>
      <c r="AZ97" s="228">
        <v>1</v>
      </c>
      <c r="BA97" s="228">
        <v>1</v>
      </c>
    </row>
    <row r="98" spans="1:53" s="228" customFormat="1" x14ac:dyDescent="0.3">
      <c r="A98" s="219" t="s">
        <v>210</v>
      </c>
      <c r="B98" s="219" t="str">
        <f>B92</f>
        <v xml:space="preserve">Газосепаратор V-207/1 </v>
      </c>
      <c r="C98" s="53" t="s">
        <v>216</v>
      </c>
      <c r="D98" s="221" t="s">
        <v>165</v>
      </c>
      <c r="E98" s="234">
        <f>E96</f>
        <v>1.0000000000000001E-5</v>
      </c>
      <c r="F98" s="235">
        <f t="shared" si="109"/>
        <v>1</v>
      </c>
      <c r="G98" s="219">
        <v>0.15200000000000002</v>
      </c>
      <c r="H98" s="223">
        <f t="shared" si="103"/>
        <v>1.5200000000000003E-6</v>
      </c>
      <c r="I98" s="236">
        <f>I95*0.15</f>
        <v>3.3749999999999995E-2</v>
      </c>
      <c r="J98" s="225">
        <f>I98</f>
        <v>3.3749999999999995E-2</v>
      </c>
      <c r="K98" s="237"/>
      <c r="L98" s="238"/>
      <c r="M98" s="228" t="str">
        <f t="shared" si="99"/>
        <v>С7</v>
      </c>
      <c r="N98" s="228" t="str">
        <f t="shared" si="99"/>
        <v xml:space="preserve">Газосепаратор V-207/1 </v>
      </c>
      <c r="O98" s="228" t="str">
        <f t="shared" si="100"/>
        <v>Частичное-пожар-вспышка</v>
      </c>
      <c r="P98" s="228" t="s">
        <v>83</v>
      </c>
      <c r="Q98" s="228" t="s">
        <v>83</v>
      </c>
      <c r="R98" s="228" t="s">
        <v>83</v>
      </c>
      <c r="S98" s="228" t="s">
        <v>83</v>
      </c>
      <c r="T98" s="228" t="s">
        <v>83</v>
      </c>
      <c r="U98" s="228" t="s">
        <v>83</v>
      </c>
      <c r="V98" s="228" t="s">
        <v>83</v>
      </c>
      <c r="W98" s="228" t="s">
        <v>83</v>
      </c>
      <c r="X98" s="228" t="s">
        <v>83</v>
      </c>
      <c r="Y98" s="228" t="s">
        <v>83</v>
      </c>
      <c r="Z98" s="228" t="s">
        <v>83</v>
      </c>
      <c r="AA98" s="228">
        <v>10.95</v>
      </c>
      <c r="AB98" s="228">
        <v>13.14</v>
      </c>
      <c r="AC98" s="228" t="s">
        <v>83</v>
      </c>
      <c r="AD98" s="228" t="s">
        <v>83</v>
      </c>
      <c r="AE98" s="228" t="s">
        <v>83</v>
      </c>
      <c r="AF98" s="228" t="s">
        <v>83</v>
      </c>
      <c r="AG98" s="228" t="s">
        <v>83</v>
      </c>
      <c r="AH98" s="228" t="s">
        <v>83</v>
      </c>
      <c r="AI98" s="228" t="s">
        <v>83</v>
      </c>
      <c r="AJ98" s="228">
        <v>1</v>
      </c>
      <c r="AK98" s="228">
        <v>1</v>
      </c>
      <c r="AL98" s="228">
        <f>0.1*$AL95</f>
        <v>2.7999999999999997E-2</v>
      </c>
      <c r="AM98" s="228">
        <f>AM92</f>
        <v>2.5000000000000001E-2</v>
      </c>
      <c r="AN98" s="228">
        <f>ROUNDUP(AN92/3,0)</f>
        <v>2</v>
      </c>
      <c r="AQ98" s="231">
        <f>AM98*I98+AL98</f>
        <v>2.8843749999999998E-2</v>
      </c>
      <c r="AR98" s="231">
        <f t="shared" si="104"/>
        <v>2.8843749999999998E-3</v>
      </c>
      <c r="AS98" s="232">
        <f t="shared" si="105"/>
        <v>3.25</v>
      </c>
      <c r="AT98" s="232">
        <f t="shared" si="106"/>
        <v>0.82043203124999997</v>
      </c>
      <c r="AU98" s="231">
        <f>10068.2*J98*POWER(10,-6)</f>
        <v>3.3980174999999997E-4</v>
      </c>
      <c r="AV98" s="232">
        <f t="shared" si="101"/>
        <v>4.1024999580000001</v>
      </c>
      <c r="AW98" s="233">
        <f t="shared" si="107"/>
        <v>1.5200000000000003E-6</v>
      </c>
      <c r="AX98" s="233">
        <f t="shared" si="108"/>
        <v>1.5200000000000003E-6</v>
      </c>
      <c r="AY98" s="233">
        <f t="shared" si="102"/>
        <v>6.2357999361600014E-6</v>
      </c>
      <c r="AZ98" s="228">
        <v>1</v>
      </c>
      <c r="BA98" s="228">
        <v>1</v>
      </c>
    </row>
    <row r="99" spans="1:53" s="228" customFormat="1" ht="15" thickBot="1" x14ac:dyDescent="0.35">
      <c r="A99" s="219" t="s">
        <v>211</v>
      </c>
      <c r="B99" s="219" t="str">
        <f>B92</f>
        <v xml:space="preserve">Газосепаратор V-207/1 </v>
      </c>
      <c r="C99" s="53" t="s">
        <v>217</v>
      </c>
      <c r="D99" s="221" t="s">
        <v>61</v>
      </c>
      <c r="E99" s="234">
        <f>E96</f>
        <v>1.0000000000000001E-5</v>
      </c>
      <c r="F99" s="235">
        <f t="shared" si="109"/>
        <v>1</v>
      </c>
      <c r="G99" s="219">
        <v>0.6080000000000001</v>
      </c>
      <c r="H99" s="223">
        <f t="shared" si="103"/>
        <v>6.0800000000000011E-6</v>
      </c>
      <c r="I99" s="236">
        <f>I95*0.15</f>
        <v>3.3749999999999995E-2</v>
      </c>
      <c r="J99" s="225">
        <v>0</v>
      </c>
      <c r="K99" s="242"/>
      <c r="L99" s="243"/>
      <c r="M99" s="228" t="str">
        <f t="shared" si="99"/>
        <v>С8</v>
      </c>
      <c r="N99" s="228" t="str">
        <f t="shared" si="99"/>
        <v xml:space="preserve">Газосепаратор V-207/1 </v>
      </c>
      <c r="O99" s="228" t="str">
        <f t="shared" si="100"/>
        <v>Частичное-ликвидация</v>
      </c>
      <c r="P99" s="228" t="s">
        <v>83</v>
      </c>
      <c r="Q99" s="228" t="s">
        <v>83</v>
      </c>
      <c r="R99" s="228" t="s">
        <v>83</v>
      </c>
      <c r="S99" s="228" t="s">
        <v>83</v>
      </c>
      <c r="T99" s="228" t="s">
        <v>83</v>
      </c>
      <c r="U99" s="228" t="s">
        <v>83</v>
      </c>
      <c r="V99" s="228" t="s">
        <v>83</v>
      </c>
      <c r="W99" s="228" t="s">
        <v>83</v>
      </c>
      <c r="X99" s="228" t="s">
        <v>83</v>
      </c>
      <c r="Y99" s="228" t="s">
        <v>83</v>
      </c>
      <c r="Z99" s="228" t="s">
        <v>83</v>
      </c>
      <c r="AA99" s="228" t="s">
        <v>83</v>
      </c>
      <c r="AB99" s="228" t="s">
        <v>83</v>
      </c>
      <c r="AC99" s="228" t="s">
        <v>83</v>
      </c>
      <c r="AD99" s="228" t="s">
        <v>83</v>
      </c>
      <c r="AE99" s="228" t="s">
        <v>83</v>
      </c>
      <c r="AF99" s="228" t="s">
        <v>83</v>
      </c>
      <c r="AG99" s="228" t="s">
        <v>83</v>
      </c>
      <c r="AH99" s="228" t="s">
        <v>83</v>
      </c>
      <c r="AI99" s="228" t="s">
        <v>83</v>
      </c>
      <c r="AJ99" s="228">
        <v>0</v>
      </c>
      <c r="AK99" s="228">
        <v>0</v>
      </c>
      <c r="AL99" s="228">
        <f>0.1*$AL96</f>
        <v>2.7999999999999997E-2</v>
      </c>
      <c r="AM99" s="228">
        <f>AM92</f>
        <v>2.5000000000000001E-2</v>
      </c>
      <c r="AN99" s="228">
        <f>ROUNDUP(AN92/3,0)</f>
        <v>2</v>
      </c>
      <c r="AQ99" s="231">
        <f>AM99*I99*0.1+AL99</f>
        <v>2.8084374999999998E-2</v>
      </c>
      <c r="AR99" s="231">
        <f t="shared" si="104"/>
        <v>2.8084375000000002E-3</v>
      </c>
      <c r="AS99" s="232">
        <f t="shared" si="105"/>
        <v>0</v>
      </c>
      <c r="AT99" s="232">
        <f t="shared" si="106"/>
        <v>7.7232031249999996E-3</v>
      </c>
      <c r="AU99" s="231">
        <f>1333*J97*POWER(10,-6)</f>
        <v>4.4988749999999995E-5</v>
      </c>
      <c r="AV99" s="232">
        <f t="shared" si="101"/>
        <v>3.8661004375000002E-2</v>
      </c>
      <c r="AW99" s="233">
        <f t="shared" si="107"/>
        <v>0</v>
      </c>
      <c r="AX99" s="233">
        <f t="shared" si="108"/>
        <v>0</v>
      </c>
      <c r="AY99" s="233">
        <f t="shared" si="102"/>
        <v>2.3505890660000007E-7</v>
      </c>
      <c r="AZ99" s="228">
        <v>1</v>
      </c>
      <c r="BA99" s="228">
        <v>1</v>
      </c>
    </row>
    <row r="100" spans="1:53" s="228" customFormat="1" x14ac:dyDescent="0.3">
      <c r="A100" s="282" t="s">
        <v>240</v>
      </c>
      <c r="B100" s="282" t="str">
        <f>B92</f>
        <v xml:space="preserve">Газосепаратор V-207/1 </v>
      </c>
      <c r="C100" s="282" t="s">
        <v>302</v>
      </c>
      <c r="D100" s="282" t="s">
        <v>303</v>
      </c>
      <c r="E100" s="283">
        <v>2.5000000000000001E-5</v>
      </c>
      <c r="F100" s="235">
        <f t="shared" si="109"/>
        <v>1</v>
      </c>
      <c r="G100" s="282">
        <v>1</v>
      </c>
      <c r="H100" s="284">
        <f t="shared" si="103"/>
        <v>2.5000000000000001E-5</v>
      </c>
      <c r="I100" s="285">
        <f>I92</f>
        <v>1.5</v>
      </c>
      <c r="J100" s="285">
        <f>I100*0.07</f>
        <v>0.10500000000000001</v>
      </c>
      <c r="K100" s="282"/>
      <c r="L100" s="282"/>
      <c r="M100" s="286" t="str">
        <f t="shared" si="99"/>
        <v>С9</v>
      </c>
      <c r="N100" s="286"/>
      <c r="O100" s="286"/>
      <c r="P100" s="286">
        <v>9.3000000000000007</v>
      </c>
      <c r="Q100" s="286">
        <v>11.4</v>
      </c>
      <c r="R100" s="286">
        <v>14.4</v>
      </c>
      <c r="S100" s="286">
        <v>23.4</v>
      </c>
      <c r="T100" s="286" t="s">
        <v>83</v>
      </c>
      <c r="U100" s="286" t="s">
        <v>83</v>
      </c>
      <c r="V100" s="286" t="s">
        <v>83</v>
      </c>
      <c r="W100" s="286" t="s">
        <v>83</v>
      </c>
      <c r="X100" s="286" t="s">
        <v>83</v>
      </c>
      <c r="Y100" s="286" t="s">
        <v>83</v>
      </c>
      <c r="Z100" s="286" t="s">
        <v>83</v>
      </c>
      <c r="AA100" s="286" t="s">
        <v>83</v>
      </c>
      <c r="AB100" s="286" t="s">
        <v>83</v>
      </c>
      <c r="AC100" s="286" t="s">
        <v>83</v>
      </c>
      <c r="AD100" s="286" t="s">
        <v>83</v>
      </c>
      <c r="AE100" s="286">
        <v>1</v>
      </c>
      <c r="AF100" s="286">
        <v>3.5</v>
      </c>
      <c r="AG100" s="286">
        <v>13.5</v>
      </c>
      <c r="AH100" s="286">
        <v>24</v>
      </c>
      <c r="AI100" s="228" t="s">
        <v>83</v>
      </c>
      <c r="AJ100" s="286">
        <v>1</v>
      </c>
      <c r="AK100" s="286">
        <v>4</v>
      </c>
      <c r="AL100" s="286">
        <f>AL92</f>
        <v>2.8</v>
      </c>
      <c r="AM100" s="286">
        <f>AM92</f>
        <v>2.5000000000000001E-2</v>
      </c>
      <c r="AN100" s="286">
        <v>5</v>
      </c>
      <c r="AO100" s="286"/>
      <c r="AP100" s="286"/>
      <c r="AQ100" s="287">
        <f>AM100*I100+AL100</f>
        <v>2.8374999999999999</v>
      </c>
      <c r="AR100" s="287">
        <f>0.1*AQ100</f>
        <v>0.28375</v>
      </c>
      <c r="AS100" s="288">
        <f>AJ100*3+0.25*AK100</f>
        <v>4</v>
      </c>
      <c r="AT100" s="288">
        <f>SUM(AQ100:AS100)/4</f>
        <v>1.7803125</v>
      </c>
      <c r="AU100" s="287">
        <f>10068.2*J100*POWER(10,-6)</f>
        <v>1.0571610000000003E-3</v>
      </c>
      <c r="AV100" s="288">
        <f t="shared" si="101"/>
        <v>8.902619661000001</v>
      </c>
      <c r="AW100" s="289">
        <f>AJ100*H100</f>
        <v>2.5000000000000001E-5</v>
      </c>
      <c r="AX100" s="289">
        <f>H100*AK100</f>
        <v>1E-4</v>
      </c>
      <c r="AY100" s="289">
        <f t="shared" si="102"/>
        <v>2.2256549152500004E-4</v>
      </c>
      <c r="AZ100" s="228">
        <v>1</v>
      </c>
      <c r="BA100" s="228">
        <v>1</v>
      </c>
    </row>
    <row r="101" spans="1:53" ht="15" thickBot="1" x14ac:dyDescent="0.35">
      <c r="P101" t="s">
        <v>83</v>
      </c>
      <c r="Q101" t="s">
        <v>83</v>
      </c>
      <c r="R101" t="s">
        <v>83</v>
      </c>
      <c r="S101" t="s">
        <v>83</v>
      </c>
      <c r="T101" t="s">
        <v>83</v>
      </c>
      <c r="U101" t="s">
        <v>83</v>
      </c>
      <c r="V101" t="s">
        <v>83</v>
      </c>
      <c r="W101" t="s">
        <v>83</v>
      </c>
      <c r="X101" t="s">
        <v>83</v>
      </c>
      <c r="Y101" t="s">
        <v>83</v>
      </c>
      <c r="Z101" t="s">
        <v>83</v>
      </c>
      <c r="AA101" t="s">
        <v>83</v>
      </c>
      <c r="AB101" t="s">
        <v>83</v>
      </c>
      <c r="AC101" t="s">
        <v>83</v>
      </c>
      <c r="AD101" t="s">
        <v>83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Z101" s="228">
        <v>1</v>
      </c>
      <c r="BA101" s="228">
        <v>1</v>
      </c>
    </row>
    <row r="102" spans="1:53" s="228" customFormat="1" ht="18" customHeight="1" x14ac:dyDescent="0.3">
      <c r="A102" s="219" t="s">
        <v>18</v>
      </c>
      <c r="B102" s="311" t="s">
        <v>425</v>
      </c>
      <c r="C102" s="53" t="s">
        <v>300</v>
      </c>
      <c r="D102" s="221" t="s">
        <v>301</v>
      </c>
      <c r="E102" s="222">
        <v>9.9999999999999995E-7</v>
      </c>
      <c r="F102" s="220">
        <v>1</v>
      </c>
      <c r="G102" s="219">
        <v>0.05</v>
      </c>
      <c r="H102" s="223">
        <f>E102*F102*G102</f>
        <v>4.9999999999999998E-8</v>
      </c>
      <c r="I102" s="224">
        <v>6.35</v>
      </c>
      <c r="J102" s="225">
        <f>0.03*I102</f>
        <v>0.19049999999999997</v>
      </c>
      <c r="K102" s="226" t="s">
        <v>175</v>
      </c>
      <c r="L102" s="227">
        <v>6</v>
      </c>
      <c r="M102" s="228" t="str">
        <f t="shared" ref="M102:N110" si="110">A102</f>
        <v>С1</v>
      </c>
      <c r="N102" s="228" t="str">
        <f t="shared" si="110"/>
        <v xml:space="preserve">Испаритель И-206/1-А </v>
      </c>
      <c r="O102" s="228" t="str">
        <f t="shared" ref="O102:O109" si="111">D102</f>
        <v>Полное-огенный шар</v>
      </c>
      <c r="P102" s="228" t="s">
        <v>83</v>
      </c>
      <c r="Q102" s="228" t="s">
        <v>83</v>
      </c>
      <c r="R102" s="228" t="s">
        <v>83</v>
      </c>
      <c r="S102" s="228" t="s">
        <v>83</v>
      </c>
      <c r="T102" s="228" t="s">
        <v>83</v>
      </c>
      <c r="U102" s="228" t="s">
        <v>83</v>
      </c>
      <c r="V102" s="228" t="s">
        <v>83</v>
      </c>
      <c r="W102" s="228" t="s">
        <v>83</v>
      </c>
      <c r="X102" s="228" t="s">
        <v>83</v>
      </c>
      <c r="Y102" s="228" t="s">
        <v>83</v>
      </c>
      <c r="Z102" s="228" t="s">
        <v>83</v>
      </c>
      <c r="AA102" s="228" t="s">
        <v>83</v>
      </c>
      <c r="AB102" s="228" t="s">
        <v>83</v>
      </c>
      <c r="AC102" s="228" t="s">
        <v>83</v>
      </c>
      <c r="AD102" s="228" t="s">
        <v>83</v>
      </c>
      <c r="AE102" s="228">
        <v>1</v>
      </c>
      <c r="AF102" s="228">
        <v>11.5</v>
      </c>
      <c r="AG102" s="228">
        <v>20.5</v>
      </c>
      <c r="AH102" s="228">
        <v>32.5</v>
      </c>
      <c r="AI102" s="228" t="s">
        <v>83</v>
      </c>
      <c r="AJ102" s="229">
        <v>2</v>
      </c>
      <c r="AK102" s="229">
        <v>4</v>
      </c>
      <c r="AL102" s="230">
        <v>2.5</v>
      </c>
      <c r="AM102" s="230">
        <v>2.5000000000000001E-2</v>
      </c>
      <c r="AN102" s="230">
        <v>5</v>
      </c>
      <c r="AQ102" s="231">
        <f>AM102*I102+AL102</f>
        <v>2.6587499999999999</v>
      </c>
      <c r="AR102" s="231">
        <f>0.1*AQ102</f>
        <v>0.26587500000000003</v>
      </c>
      <c r="AS102" s="232">
        <f>AJ102*3+0.25*AK102</f>
        <v>7</v>
      </c>
      <c r="AT102" s="232">
        <f>SUM(AQ102:AS102)/4</f>
        <v>2.4811562499999997</v>
      </c>
      <c r="AU102" s="231">
        <f>10068.2*J102*POWER(10,-6)</f>
        <v>1.9179920999999999E-3</v>
      </c>
      <c r="AV102" s="232">
        <f t="shared" ref="AV102:AV110" si="112">AU102+AT102+AS102+AR102+AQ102</f>
        <v>12.407699242099998</v>
      </c>
      <c r="AW102" s="233">
        <f>AJ102*H102</f>
        <v>9.9999999999999995E-8</v>
      </c>
      <c r="AX102" s="233">
        <f>H102*AK102</f>
        <v>1.9999999999999999E-7</v>
      </c>
      <c r="AY102" s="233">
        <f t="shared" ref="AY102:AY110" si="113">H102*AV102</f>
        <v>6.203849621049999E-7</v>
      </c>
      <c r="AZ102" s="228">
        <v>1</v>
      </c>
      <c r="BA102" s="228">
        <v>1</v>
      </c>
    </row>
    <row r="103" spans="1:53" s="306" customFormat="1" x14ac:dyDescent="0.3">
      <c r="A103" s="296" t="s">
        <v>19</v>
      </c>
      <c r="B103" s="296" t="str">
        <f>B102</f>
        <v xml:space="preserve">Испаритель И-206/1-А </v>
      </c>
      <c r="C103" s="297" t="s">
        <v>202</v>
      </c>
      <c r="D103" s="298" t="s">
        <v>62</v>
      </c>
      <c r="E103" s="299">
        <f>E102</f>
        <v>9.9999999999999995E-7</v>
      </c>
      <c r="F103" s="300">
        <f>F102</f>
        <v>1</v>
      </c>
      <c r="G103" s="296">
        <v>0.19</v>
      </c>
      <c r="H103" s="301">
        <f t="shared" ref="H103:H110" si="114">E103*F103*G103</f>
        <v>1.8999999999999998E-7</v>
      </c>
      <c r="I103" s="302">
        <f>I102</f>
        <v>6.35</v>
      </c>
      <c r="J103" s="303">
        <v>1.51</v>
      </c>
      <c r="K103" s="304" t="s">
        <v>176</v>
      </c>
      <c r="L103" s="305">
        <v>1</v>
      </c>
      <c r="M103" s="306" t="str">
        <f t="shared" si="110"/>
        <v>С2</v>
      </c>
      <c r="N103" s="306" t="str">
        <f t="shared" si="110"/>
        <v xml:space="preserve">Испаритель И-206/1-А </v>
      </c>
      <c r="O103" s="306" t="str">
        <f t="shared" si="111"/>
        <v>Полное-взрыв</v>
      </c>
      <c r="P103" s="306" t="s">
        <v>83</v>
      </c>
      <c r="Q103" s="306" t="s">
        <v>83</v>
      </c>
      <c r="R103" s="306" t="s">
        <v>83</v>
      </c>
      <c r="S103" s="306" t="s">
        <v>83</v>
      </c>
      <c r="T103" s="306">
        <v>0</v>
      </c>
      <c r="U103" s="306">
        <v>73.599999999999994</v>
      </c>
      <c r="V103" s="306">
        <v>176.1</v>
      </c>
      <c r="W103" s="306">
        <v>531.6</v>
      </c>
      <c r="X103" s="306">
        <v>1356.1</v>
      </c>
      <c r="Y103" s="306" t="s">
        <v>83</v>
      </c>
      <c r="Z103" s="306" t="s">
        <v>83</v>
      </c>
      <c r="AA103" s="306" t="s">
        <v>83</v>
      </c>
      <c r="AB103" s="306" t="s">
        <v>83</v>
      </c>
      <c r="AC103" s="306" t="s">
        <v>83</v>
      </c>
      <c r="AD103" s="306" t="s">
        <v>83</v>
      </c>
      <c r="AE103" s="306" t="s">
        <v>83</v>
      </c>
      <c r="AF103" s="306" t="s">
        <v>83</v>
      </c>
      <c r="AG103" s="306" t="s">
        <v>83</v>
      </c>
      <c r="AH103" s="306" t="s">
        <v>83</v>
      </c>
      <c r="AI103" s="306" t="s">
        <v>83</v>
      </c>
      <c r="AJ103" s="307">
        <v>4</v>
      </c>
      <c r="AK103" s="307">
        <v>5</v>
      </c>
      <c r="AL103" s="306">
        <f>AL102</f>
        <v>2.5</v>
      </c>
      <c r="AM103" s="306">
        <f>AM102</f>
        <v>2.5000000000000001E-2</v>
      </c>
      <c r="AN103" s="306">
        <f>AN102</f>
        <v>5</v>
      </c>
      <c r="AQ103" s="308">
        <f>AM103*I103+AL103</f>
        <v>2.6587499999999999</v>
      </c>
      <c r="AR103" s="308">
        <f t="shared" ref="AR103:AR109" si="115">0.1*AQ103</f>
        <v>0.26587500000000003</v>
      </c>
      <c r="AS103" s="309">
        <f t="shared" ref="AS103:AS109" si="116">AJ103*3+0.25*AK103</f>
        <v>13.25</v>
      </c>
      <c r="AT103" s="309">
        <f t="shared" ref="AT103:AT109" si="117">SUM(AQ103:AS103)/4</f>
        <v>4.0436562499999997</v>
      </c>
      <c r="AU103" s="308">
        <f>10068.2*J103*POWER(10,-6)*10</f>
        <v>0.15202982000000001</v>
      </c>
      <c r="AV103" s="309">
        <f t="shared" si="112"/>
        <v>20.370311070000003</v>
      </c>
      <c r="AW103" s="310">
        <f t="shared" ref="AW103:AW109" si="118">AJ103*H103</f>
        <v>7.5999999999999992E-7</v>
      </c>
      <c r="AX103" s="310">
        <f t="shared" ref="AX103:AX109" si="119">H103*AK103</f>
        <v>9.499999999999999E-7</v>
      </c>
      <c r="AY103" s="310">
        <f t="shared" si="113"/>
        <v>3.8703591033000002E-6</v>
      </c>
      <c r="AZ103" s="306">
        <v>1</v>
      </c>
      <c r="BA103" s="306">
        <v>1</v>
      </c>
    </row>
    <row r="104" spans="1:53" s="228" customFormat="1" x14ac:dyDescent="0.3">
      <c r="A104" s="219" t="s">
        <v>20</v>
      </c>
      <c r="B104" s="219" t="str">
        <f>B102</f>
        <v xml:space="preserve">Испаритель И-206/1-А </v>
      </c>
      <c r="C104" s="53" t="s">
        <v>241</v>
      </c>
      <c r="D104" s="221" t="s">
        <v>60</v>
      </c>
      <c r="E104" s="234">
        <f>E102</f>
        <v>9.9999999999999995E-7</v>
      </c>
      <c r="F104" s="235">
        <f t="shared" ref="F104:F110" si="120">F103</f>
        <v>1</v>
      </c>
      <c r="G104" s="219">
        <v>0.76</v>
      </c>
      <c r="H104" s="223">
        <f t="shared" si="114"/>
        <v>7.5999999999999992E-7</v>
      </c>
      <c r="I104" s="236">
        <f>I102</f>
        <v>6.35</v>
      </c>
      <c r="J104" s="225">
        <v>0</v>
      </c>
      <c r="K104" s="237" t="s">
        <v>177</v>
      </c>
      <c r="L104" s="238">
        <v>3</v>
      </c>
      <c r="M104" s="228" t="str">
        <f t="shared" si="110"/>
        <v>С3</v>
      </c>
      <c r="N104" s="228" t="str">
        <f t="shared" si="110"/>
        <v xml:space="preserve">Испаритель И-206/1-А </v>
      </c>
      <c r="O104" s="228" t="str">
        <f t="shared" si="111"/>
        <v>Полное-ликвидация</v>
      </c>
      <c r="P104" s="228" t="s">
        <v>83</v>
      </c>
      <c r="Q104" s="228" t="s">
        <v>83</v>
      </c>
      <c r="R104" s="228" t="s">
        <v>83</v>
      </c>
      <c r="S104" s="228" t="s">
        <v>83</v>
      </c>
      <c r="T104" s="228" t="s">
        <v>83</v>
      </c>
      <c r="U104" s="228" t="s">
        <v>83</v>
      </c>
      <c r="V104" s="228" t="s">
        <v>83</v>
      </c>
      <c r="W104" s="228" t="s">
        <v>83</v>
      </c>
      <c r="X104" s="228" t="s">
        <v>83</v>
      </c>
      <c r="Y104" s="228" t="s">
        <v>83</v>
      </c>
      <c r="Z104" s="228" t="s">
        <v>83</v>
      </c>
      <c r="AA104" s="228" t="s">
        <v>83</v>
      </c>
      <c r="AB104" s="228" t="s">
        <v>83</v>
      </c>
      <c r="AC104" s="228" t="s">
        <v>83</v>
      </c>
      <c r="AD104" s="228" t="s">
        <v>83</v>
      </c>
      <c r="AE104" s="228" t="s">
        <v>83</v>
      </c>
      <c r="AF104" s="228" t="s">
        <v>83</v>
      </c>
      <c r="AG104" s="228" t="s">
        <v>83</v>
      </c>
      <c r="AH104" s="228" t="s">
        <v>83</v>
      </c>
      <c r="AI104" s="228" t="s">
        <v>83</v>
      </c>
      <c r="AJ104" s="228">
        <v>0</v>
      </c>
      <c r="AK104" s="228">
        <v>0</v>
      </c>
      <c r="AL104" s="228">
        <f>AL102</f>
        <v>2.5</v>
      </c>
      <c r="AM104" s="228">
        <f>AM102</f>
        <v>2.5000000000000001E-2</v>
      </c>
      <c r="AN104" s="228">
        <f>AN102</f>
        <v>5</v>
      </c>
      <c r="AQ104" s="231">
        <f>AM104*I104*0.1+AL104</f>
        <v>2.5158749999999999</v>
      </c>
      <c r="AR104" s="231">
        <f t="shared" si="115"/>
        <v>0.25158750000000002</v>
      </c>
      <c r="AS104" s="232">
        <f t="shared" si="116"/>
        <v>0</v>
      </c>
      <c r="AT104" s="232">
        <f t="shared" si="117"/>
        <v>0.69186562499999993</v>
      </c>
      <c r="AU104" s="231">
        <f>1333*J102*POWER(10,-6)</f>
        <v>2.5393649999999997E-4</v>
      </c>
      <c r="AV104" s="232">
        <f t="shared" si="112"/>
        <v>3.4595820614999999</v>
      </c>
      <c r="AW104" s="233">
        <f t="shared" si="118"/>
        <v>0</v>
      </c>
      <c r="AX104" s="233">
        <f t="shared" si="119"/>
        <v>0</v>
      </c>
      <c r="AY104" s="233">
        <f t="shared" si="113"/>
        <v>2.6292823667399995E-6</v>
      </c>
      <c r="AZ104" s="228">
        <v>1</v>
      </c>
      <c r="BA104" s="228">
        <v>1</v>
      </c>
    </row>
    <row r="105" spans="1:53" s="228" customFormat="1" x14ac:dyDescent="0.3">
      <c r="A105" s="219" t="s">
        <v>21</v>
      </c>
      <c r="B105" s="219" t="str">
        <f>B102</f>
        <v xml:space="preserve">Испаритель И-206/1-А </v>
      </c>
      <c r="C105" s="53" t="s">
        <v>213</v>
      </c>
      <c r="D105" s="221" t="s">
        <v>214</v>
      </c>
      <c r="E105" s="222">
        <v>1.0000000000000001E-5</v>
      </c>
      <c r="F105" s="235">
        <f t="shared" si="120"/>
        <v>1</v>
      </c>
      <c r="G105" s="219">
        <v>4.0000000000000008E-2</v>
      </c>
      <c r="H105" s="223">
        <f t="shared" si="114"/>
        <v>4.0000000000000009E-7</v>
      </c>
      <c r="I105" s="236">
        <f>0.15*I102</f>
        <v>0.9524999999999999</v>
      </c>
      <c r="J105" s="225">
        <f>I105</f>
        <v>0.9524999999999999</v>
      </c>
      <c r="K105" s="237" t="s">
        <v>179</v>
      </c>
      <c r="L105" s="238">
        <v>45390</v>
      </c>
      <c r="M105" s="228" t="str">
        <f t="shared" si="110"/>
        <v>С4</v>
      </c>
      <c r="N105" s="228" t="str">
        <f t="shared" si="110"/>
        <v xml:space="preserve">Испаритель И-206/1-А </v>
      </c>
      <c r="O105" s="228" t="str">
        <f t="shared" si="111"/>
        <v>Частичное факел</v>
      </c>
      <c r="P105" s="228" t="s">
        <v>83</v>
      </c>
      <c r="Q105" s="228" t="s">
        <v>83</v>
      </c>
      <c r="R105" s="228" t="s">
        <v>83</v>
      </c>
      <c r="S105" s="228" t="s">
        <v>83</v>
      </c>
      <c r="T105" s="228" t="s">
        <v>83</v>
      </c>
      <c r="U105" s="228" t="s">
        <v>83</v>
      </c>
      <c r="V105" s="228" t="s">
        <v>83</v>
      </c>
      <c r="W105" s="228" t="s">
        <v>83</v>
      </c>
      <c r="X105" s="228" t="s">
        <v>83</v>
      </c>
      <c r="Y105" s="228">
        <v>23</v>
      </c>
      <c r="Z105" s="228">
        <v>4</v>
      </c>
      <c r="AA105" s="228" t="s">
        <v>83</v>
      </c>
      <c r="AB105" s="228" t="s">
        <v>83</v>
      </c>
      <c r="AC105" s="228" t="s">
        <v>83</v>
      </c>
      <c r="AD105" s="228" t="s">
        <v>83</v>
      </c>
      <c r="AE105" s="228" t="s">
        <v>83</v>
      </c>
      <c r="AF105" s="228" t="s">
        <v>83</v>
      </c>
      <c r="AG105" s="228" t="s">
        <v>83</v>
      </c>
      <c r="AH105" s="228" t="s">
        <v>83</v>
      </c>
      <c r="AI105" s="228" t="s">
        <v>83</v>
      </c>
      <c r="AJ105" s="228">
        <v>2</v>
      </c>
      <c r="AK105" s="228">
        <v>1</v>
      </c>
      <c r="AL105" s="228">
        <f>0.1*$AL102</f>
        <v>0.25</v>
      </c>
      <c r="AM105" s="228">
        <f>AM103</f>
        <v>2.5000000000000001E-2</v>
      </c>
      <c r="AN105" s="228">
        <f>AN102</f>
        <v>5</v>
      </c>
      <c r="AQ105" s="231">
        <f>AM105*I105*0.1+AL105</f>
        <v>0.25238125</v>
      </c>
      <c r="AR105" s="231">
        <f t="shared" si="115"/>
        <v>2.5238125E-2</v>
      </c>
      <c r="AS105" s="232">
        <f t="shared" si="116"/>
        <v>6.25</v>
      </c>
      <c r="AT105" s="232">
        <f t="shared" si="117"/>
        <v>1.6319048437500001</v>
      </c>
      <c r="AU105" s="231">
        <f>10068.2*J105*POWER(10,-6)</f>
        <v>9.5899604999999995E-3</v>
      </c>
      <c r="AV105" s="232">
        <f t="shared" si="112"/>
        <v>8.1691141792499984</v>
      </c>
      <c r="AW105" s="233">
        <f t="shared" si="118"/>
        <v>8.0000000000000018E-7</v>
      </c>
      <c r="AX105" s="233">
        <f t="shared" si="119"/>
        <v>4.0000000000000009E-7</v>
      </c>
      <c r="AY105" s="233">
        <f t="shared" si="113"/>
        <v>3.2676456716999999E-6</v>
      </c>
      <c r="AZ105" s="228">
        <v>1</v>
      </c>
      <c r="BA105" s="228">
        <v>1</v>
      </c>
    </row>
    <row r="106" spans="1:53" s="228" customFormat="1" x14ac:dyDescent="0.3">
      <c r="A106" s="219" t="s">
        <v>22</v>
      </c>
      <c r="B106" s="219" t="str">
        <f>B102</f>
        <v xml:space="preserve">Испаритель И-206/1-А </v>
      </c>
      <c r="C106" s="53" t="s">
        <v>242</v>
      </c>
      <c r="D106" s="221" t="s">
        <v>61</v>
      </c>
      <c r="E106" s="234">
        <f>E105</f>
        <v>1.0000000000000001E-5</v>
      </c>
      <c r="F106" s="235">
        <f t="shared" si="120"/>
        <v>1</v>
      </c>
      <c r="G106" s="219">
        <v>0.16000000000000003</v>
      </c>
      <c r="H106" s="223">
        <f t="shared" si="114"/>
        <v>1.6000000000000004E-6</v>
      </c>
      <c r="I106" s="236">
        <f>0.15*I102</f>
        <v>0.9524999999999999</v>
      </c>
      <c r="J106" s="225">
        <v>0</v>
      </c>
      <c r="K106" s="237" t="s">
        <v>180</v>
      </c>
      <c r="L106" s="238">
        <v>3</v>
      </c>
      <c r="M106" s="228" t="str">
        <f t="shared" si="110"/>
        <v>С5</v>
      </c>
      <c r="N106" s="228" t="str">
        <f t="shared" si="110"/>
        <v xml:space="preserve">Испаритель И-206/1-А </v>
      </c>
      <c r="O106" s="228" t="str">
        <f t="shared" si="111"/>
        <v>Частичное-ликвидация</v>
      </c>
      <c r="P106" s="228" t="s">
        <v>83</v>
      </c>
      <c r="Q106" s="228" t="s">
        <v>83</v>
      </c>
      <c r="R106" s="228" t="s">
        <v>83</v>
      </c>
      <c r="S106" s="228" t="s">
        <v>83</v>
      </c>
      <c r="T106" s="228" t="s">
        <v>83</v>
      </c>
      <c r="U106" s="228" t="s">
        <v>83</v>
      </c>
      <c r="V106" s="228" t="s">
        <v>83</v>
      </c>
      <c r="W106" s="228" t="s">
        <v>83</v>
      </c>
      <c r="X106" s="228" t="s">
        <v>83</v>
      </c>
      <c r="Y106" s="228" t="s">
        <v>83</v>
      </c>
      <c r="Z106" s="228" t="s">
        <v>83</v>
      </c>
      <c r="AA106" s="228" t="s">
        <v>83</v>
      </c>
      <c r="AB106" s="228" t="s">
        <v>83</v>
      </c>
      <c r="AC106" s="228" t="s">
        <v>83</v>
      </c>
      <c r="AD106" s="228" t="s">
        <v>83</v>
      </c>
      <c r="AE106" s="228" t="s">
        <v>83</v>
      </c>
      <c r="AF106" s="228" t="s">
        <v>83</v>
      </c>
      <c r="AG106" s="228" t="s">
        <v>83</v>
      </c>
      <c r="AH106" s="228" t="s">
        <v>83</v>
      </c>
      <c r="AI106" s="228" t="s">
        <v>83</v>
      </c>
      <c r="AJ106" s="228">
        <v>0</v>
      </c>
      <c r="AK106" s="228">
        <v>1</v>
      </c>
      <c r="AL106" s="228">
        <f>0.1*$AL103</f>
        <v>0.25</v>
      </c>
      <c r="AM106" s="228">
        <f>AM102</f>
        <v>2.5000000000000001E-2</v>
      </c>
      <c r="AN106" s="228">
        <f>ROUNDUP(AN102/3,0)</f>
        <v>2</v>
      </c>
      <c r="AQ106" s="231">
        <f>AM106*I106+AL106</f>
        <v>0.27381250000000001</v>
      </c>
      <c r="AR106" s="231">
        <f t="shared" si="115"/>
        <v>2.7381250000000003E-2</v>
      </c>
      <c r="AS106" s="232">
        <f t="shared" si="116"/>
        <v>0.25</v>
      </c>
      <c r="AT106" s="232">
        <f t="shared" si="117"/>
        <v>0.13779843750000001</v>
      </c>
      <c r="AU106" s="231">
        <f>1333*J103*POWER(10,-6)*10</f>
        <v>2.0128299999999998E-2</v>
      </c>
      <c r="AV106" s="232">
        <f t="shared" si="112"/>
        <v>0.70912048750000001</v>
      </c>
      <c r="AW106" s="233">
        <f t="shared" si="118"/>
        <v>0</v>
      </c>
      <c r="AX106" s="233">
        <f t="shared" si="119"/>
        <v>1.6000000000000004E-6</v>
      </c>
      <c r="AY106" s="233">
        <f t="shared" si="113"/>
        <v>1.1345927800000002E-6</v>
      </c>
      <c r="AZ106" s="228">
        <v>1</v>
      </c>
      <c r="BA106" s="228">
        <v>1</v>
      </c>
    </row>
    <row r="107" spans="1:53" s="228" customFormat="1" x14ac:dyDescent="0.3">
      <c r="A107" s="219" t="s">
        <v>23</v>
      </c>
      <c r="B107" s="219" t="str">
        <f>B102</f>
        <v xml:space="preserve">Испаритель И-206/1-А </v>
      </c>
      <c r="C107" s="53" t="s">
        <v>215</v>
      </c>
      <c r="D107" s="221" t="s">
        <v>214</v>
      </c>
      <c r="E107" s="234">
        <f>E106</f>
        <v>1.0000000000000001E-5</v>
      </c>
      <c r="F107" s="235">
        <f t="shared" si="120"/>
        <v>1</v>
      </c>
      <c r="G107" s="219">
        <v>4.0000000000000008E-2</v>
      </c>
      <c r="H107" s="223">
        <f t="shared" si="114"/>
        <v>4.0000000000000009E-7</v>
      </c>
      <c r="I107" s="236">
        <f>I105*0.15</f>
        <v>0.14287499999999997</v>
      </c>
      <c r="J107" s="225">
        <f>I107</f>
        <v>0.14287499999999997</v>
      </c>
      <c r="K107" s="240" t="s">
        <v>191</v>
      </c>
      <c r="L107" s="241">
        <v>21</v>
      </c>
      <c r="M107" s="228" t="str">
        <f t="shared" si="110"/>
        <v>С6</v>
      </c>
      <c r="N107" s="228" t="str">
        <f t="shared" si="110"/>
        <v xml:space="preserve">Испаритель И-206/1-А </v>
      </c>
      <c r="O107" s="228" t="str">
        <f t="shared" si="111"/>
        <v>Частичное факел</v>
      </c>
      <c r="P107" s="228" t="s">
        <v>83</v>
      </c>
      <c r="Q107" s="228" t="s">
        <v>83</v>
      </c>
      <c r="R107" s="228" t="s">
        <v>83</v>
      </c>
      <c r="S107" s="228" t="s">
        <v>83</v>
      </c>
      <c r="T107" s="228" t="s">
        <v>83</v>
      </c>
      <c r="U107" s="228" t="s">
        <v>83</v>
      </c>
      <c r="V107" s="228" t="s">
        <v>83</v>
      </c>
      <c r="W107" s="228" t="s">
        <v>83</v>
      </c>
      <c r="X107" s="228" t="s">
        <v>83</v>
      </c>
      <c r="Y107" s="228">
        <v>8</v>
      </c>
      <c r="Z107" s="228">
        <v>2</v>
      </c>
      <c r="AA107" s="228" t="s">
        <v>83</v>
      </c>
      <c r="AB107" s="228" t="s">
        <v>83</v>
      </c>
      <c r="AC107" s="228" t="s">
        <v>83</v>
      </c>
      <c r="AD107" s="228" t="s">
        <v>83</v>
      </c>
      <c r="AE107" s="228" t="s">
        <v>83</v>
      </c>
      <c r="AF107" s="228" t="s">
        <v>83</v>
      </c>
      <c r="AG107" s="228" t="s">
        <v>83</v>
      </c>
      <c r="AH107" s="228" t="s">
        <v>83</v>
      </c>
      <c r="AI107" s="228" t="s">
        <v>83</v>
      </c>
      <c r="AJ107" s="228">
        <v>2</v>
      </c>
      <c r="AK107" s="228">
        <v>1</v>
      </c>
      <c r="AL107" s="228">
        <f>0.1*$AL104</f>
        <v>0.25</v>
      </c>
      <c r="AM107" s="228">
        <f>AM102</f>
        <v>2.5000000000000001E-2</v>
      </c>
      <c r="AN107" s="228">
        <f>AN106</f>
        <v>2</v>
      </c>
      <c r="AQ107" s="231">
        <f>AM107*I107+AL107</f>
        <v>0.253571875</v>
      </c>
      <c r="AR107" s="231">
        <f t="shared" si="115"/>
        <v>2.5357187500000003E-2</v>
      </c>
      <c r="AS107" s="232">
        <f t="shared" si="116"/>
        <v>6.25</v>
      </c>
      <c r="AT107" s="232">
        <f t="shared" si="117"/>
        <v>1.6322322656249999</v>
      </c>
      <c r="AU107" s="231">
        <f>10068.2*J107*POWER(10,-6)</f>
        <v>1.4384940749999997E-3</v>
      </c>
      <c r="AV107" s="232">
        <f t="shared" si="112"/>
        <v>8.1625998222000007</v>
      </c>
      <c r="AW107" s="233">
        <f t="shared" si="118"/>
        <v>8.0000000000000018E-7</v>
      </c>
      <c r="AX107" s="233">
        <f t="shared" si="119"/>
        <v>4.0000000000000009E-7</v>
      </c>
      <c r="AY107" s="233">
        <f t="shared" si="113"/>
        <v>3.2650399288800008E-6</v>
      </c>
      <c r="AZ107" s="228">
        <v>1</v>
      </c>
      <c r="BA107" s="228">
        <v>1</v>
      </c>
    </row>
    <row r="108" spans="1:53" s="228" customFormat="1" x14ac:dyDescent="0.3">
      <c r="A108" s="219" t="s">
        <v>210</v>
      </c>
      <c r="B108" s="219" t="str">
        <f>B102</f>
        <v xml:space="preserve">Испаритель И-206/1-А </v>
      </c>
      <c r="C108" s="53" t="s">
        <v>216</v>
      </c>
      <c r="D108" s="221" t="s">
        <v>165</v>
      </c>
      <c r="E108" s="234">
        <f>E106</f>
        <v>1.0000000000000001E-5</v>
      </c>
      <c r="F108" s="235">
        <f t="shared" si="120"/>
        <v>1</v>
      </c>
      <c r="G108" s="219">
        <v>0.15200000000000002</v>
      </c>
      <c r="H108" s="223">
        <f t="shared" si="114"/>
        <v>1.5200000000000003E-6</v>
      </c>
      <c r="I108" s="236">
        <f>I105*0.15</f>
        <v>0.14287499999999997</v>
      </c>
      <c r="J108" s="225">
        <f>I108</f>
        <v>0.14287499999999997</v>
      </c>
      <c r="K108" s="237"/>
      <c r="L108" s="238"/>
      <c r="M108" s="228" t="str">
        <f t="shared" si="110"/>
        <v>С7</v>
      </c>
      <c r="N108" s="228" t="str">
        <f t="shared" si="110"/>
        <v xml:space="preserve">Испаритель И-206/1-А </v>
      </c>
      <c r="O108" s="228" t="str">
        <f t="shared" si="111"/>
        <v>Частичное-пожар-вспышка</v>
      </c>
      <c r="P108" s="228" t="s">
        <v>83</v>
      </c>
      <c r="Q108" s="228" t="s">
        <v>83</v>
      </c>
      <c r="R108" s="228" t="s">
        <v>83</v>
      </c>
      <c r="S108" s="228" t="s">
        <v>83</v>
      </c>
      <c r="T108" s="228" t="s">
        <v>83</v>
      </c>
      <c r="U108" s="228" t="s">
        <v>83</v>
      </c>
      <c r="V108" s="228" t="s">
        <v>83</v>
      </c>
      <c r="W108" s="228" t="s">
        <v>83</v>
      </c>
      <c r="X108" s="228" t="s">
        <v>83</v>
      </c>
      <c r="Y108" s="228" t="s">
        <v>83</v>
      </c>
      <c r="Z108" s="228" t="s">
        <v>83</v>
      </c>
      <c r="AA108" s="228">
        <v>17.64</v>
      </c>
      <c r="AB108" s="228">
        <v>21.17</v>
      </c>
      <c r="AC108" s="228" t="s">
        <v>83</v>
      </c>
      <c r="AD108" s="228" t="s">
        <v>83</v>
      </c>
      <c r="AE108" s="228" t="s">
        <v>83</v>
      </c>
      <c r="AF108" s="228" t="s">
        <v>83</v>
      </c>
      <c r="AG108" s="228" t="s">
        <v>83</v>
      </c>
      <c r="AH108" s="228" t="s">
        <v>83</v>
      </c>
      <c r="AI108" s="228" t="s">
        <v>83</v>
      </c>
      <c r="AJ108" s="228">
        <v>1</v>
      </c>
      <c r="AK108" s="228">
        <v>1</v>
      </c>
      <c r="AL108" s="228">
        <f>0.1*$AL105</f>
        <v>2.5000000000000001E-2</v>
      </c>
      <c r="AM108" s="228">
        <f>AM102</f>
        <v>2.5000000000000001E-2</v>
      </c>
      <c r="AN108" s="228">
        <f>ROUNDUP(AN102/3,0)</f>
        <v>2</v>
      </c>
      <c r="AQ108" s="231">
        <f>AM108*I108+AL108</f>
        <v>2.8571875E-2</v>
      </c>
      <c r="AR108" s="231">
        <f t="shared" si="115"/>
        <v>2.8571875000000004E-3</v>
      </c>
      <c r="AS108" s="232">
        <f t="shared" si="116"/>
        <v>3.25</v>
      </c>
      <c r="AT108" s="232">
        <f t="shared" si="117"/>
        <v>0.820357265625</v>
      </c>
      <c r="AU108" s="231">
        <f>10068.2*J108*POWER(10,-6)</f>
        <v>1.4384940749999997E-3</v>
      </c>
      <c r="AV108" s="232">
        <f t="shared" si="112"/>
        <v>4.1032248221999996</v>
      </c>
      <c r="AW108" s="233">
        <f t="shared" si="118"/>
        <v>1.5200000000000003E-6</v>
      </c>
      <c r="AX108" s="233">
        <f t="shared" si="119"/>
        <v>1.5200000000000003E-6</v>
      </c>
      <c r="AY108" s="233">
        <f t="shared" si="113"/>
        <v>6.2369017297440009E-6</v>
      </c>
      <c r="AZ108" s="228">
        <v>1</v>
      </c>
      <c r="BA108" s="228">
        <v>1</v>
      </c>
    </row>
    <row r="109" spans="1:53" s="228" customFormat="1" ht="15" thickBot="1" x14ac:dyDescent="0.35">
      <c r="A109" s="219" t="s">
        <v>211</v>
      </c>
      <c r="B109" s="219" t="str">
        <f>B102</f>
        <v xml:space="preserve">Испаритель И-206/1-А </v>
      </c>
      <c r="C109" s="53" t="s">
        <v>217</v>
      </c>
      <c r="D109" s="221" t="s">
        <v>61</v>
      </c>
      <c r="E109" s="234">
        <f>E106</f>
        <v>1.0000000000000001E-5</v>
      </c>
      <c r="F109" s="235">
        <f t="shared" si="120"/>
        <v>1</v>
      </c>
      <c r="G109" s="219">
        <v>0.6080000000000001</v>
      </c>
      <c r="H109" s="223">
        <f t="shared" si="114"/>
        <v>6.0800000000000011E-6</v>
      </c>
      <c r="I109" s="236">
        <f>I105*0.15</f>
        <v>0.14287499999999997</v>
      </c>
      <c r="J109" s="225">
        <v>0</v>
      </c>
      <c r="K109" s="242"/>
      <c r="L109" s="243"/>
      <c r="M109" s="228" t="str">
        <f t="shared" si="110"/>
        <v>С8</v>
      </c>
      <c r="N109" s="228" t="str">
        <f t="shared" si="110"/>
        <v xml:space="preserve">Испаритель И-206/1-А </v>
      </c>
      <c r="O109" s="228" t="str">
        <f t="shared" si="111"/>
        <v>Частичное-ликвидация</v>
      </c>
      <c r="P109" s="228" t="s">
        <v>83</v>
      </c>
      <c r="Q109" s="228" t="s">
        <v>83</v>
      </c>
      <c r="R109" s="228" t="s">
        <v>83</v>
      </c>
      <c r="S109" s="228" t="s">
        <v>83</v>
      </c>
      <c r="T109" s="228" t="s">
        <v>83</v>
      </c>
      <c r="U109" s="228" t="s">
        <v>83</v>
      </c>
      <c r="V109" s="228" t="s">
        <v>83</v>
      </c>
      <c r="W109" s="228" t="s">
        <v>83</v>
      </c>
      <c r="X109" s="228" t="s">
        <v>83</v>
      </c>
      <c r="Y109" s="228" t="s">
        <v>83</v>
      </c>
      <c r="Z109" s="228" t="s">
        <v>83</v>
      </c>
      <c r="AA109" s="228" t="s">
        <v>83</v>
      </c>
      <c r="AB109" s="228" t="s">
        <v>83</v>
      </c>
      <c r="AC109" s="228" t="s">
        <v>83</v>
      </c>
      <c r="AD109" s="228" t="s">
        <v>83</v>
      </c>
      <c r="AE109" s="228" t="s">
        <v>83</v>
      </c>
      <c r="AF109" s="228" t="s">
        <v>83</v>
      </c>
      <c r="AG109" s="228" t="s">
        <v>83</v>
      </c>
      <c r="AH109" s="228" t="s">
        <v>83</v>
      </c>
      <c r="AI109" s="228" t="s">
        <v>83</v>
      </c>
      <c r="AJ109" s="228">
        <v>0</v>
      </c>
      <c r="AK109" s="228">
        <v>0</v>
      </c>
      <c r="AL109" s="228">
        <f>0.1*$AL106</f>
        <v>2.5000000000000001E-2</v>
      </c>
      <c r="AM109" s="228">
        <f>AM102</f>
        <v>2.5000000000000001E-2</v>
      </c>
      <c r="AN109" s="228">
        <f>ROUNDUP(AN102/3,0)</f>
        <v>2</v>
      </c>
      <c r="AQ109" s="231">
        <f>AM109*I109*0.1+AL109</f>
        <v>2.5357187500000003E-2</v>
      </c>
      <c r="AR109" s="231">
        <f t="shared" si="115"/>
        <v>2.5357187500000006E-3</v>
      </c>
      <c r="AS109" s="232">
        <f t="shared" si="116"/>
        <v>0</v>
      </c>
      <c r="AT109" s="232">
        <f t="shared" si="117"/>
        <v>6.9732265625000005E-3</v>
      </c>
      <c r="AU109" s="231">
        <f>1333*J107*POWER(10,-6)</f>
        <v>1.9045237499999996E-4</v>
      </c>
      <c r="AV109" s="232">
        <f t="shared" si="112"/>
        <v>3.5056585187500003E-2</v>
      </c>
      <c r="AW109" s="233">
        <f t="shared" si="118"/>
        <v>0</v>
      </c>
      <c r="AX109" s="233">
        <f t="shared" si="119"/>
        <v>0</v>
      </c>
      <c r="AY109" s="233">
        <f t="shared" si="113"/>
        <v>2.1314403794000005E-7</v>
      </c>
      <c r="AZ109" s="228">
        <v>1</v>
      </c>
      <c r="BA109" s="228">
        <v>1</v>
      </c>
    </row>
    <row r="110" spans="1:53" s="228" customFormat="1" x14ac:dyDescent="0.3">
      <c r="A110" s="282" t="s">
        <v>240</v>
      </c>
      <c r="B110" s="282" t="str">
        <f>B102</f>
        <v xml:space="preserve">Испаритель И-206/1-А </v>
      </c>
      <c r="C110" s="282" t="s">
        <v>302</v>
      </c>
      <c r="D110" s="282" t="s">
        <v>303</v>
      </c>
      <c r="E110" s="283">
        <v>2.5000000000000001E-5</v>
      </c>
      <c r="F110" s="235">
        <f t="shared" si="120"/>
        <v>1</v>
      </c>
      <c r="G110" s="282">
        <v>1</v>
      </c>
      <c r="H110" s="284">
        <f t="shared" si="114"/>
        <v>2.5000000000000001E-5</v>
      </c>
      <c r="I110" s="285">
        <f>I102</f>
        <v>6.35</v>
      </c>
      <c r="J110" s="285">
        <f>I110*0.07</f>
        <v>0.44450000000000001</v>
      </c>
      <c r="K110" s="282"/>
      <c r="L110" s="282"/>
      <c r="M110" s="286" t="str">
        <f t="shared" si="110"/>
        <v>С9</v>
      </c>
      <c r="N110" s="286"/>
      <c r="O110" s="286"/>
      <c r="P110" s="286">
        <v>9.3000000000000007</v>
      </c>
      <c r="Q110" s="286">
        <v>11.4</v>
      </c>
      <c r="R110" s="286">
        <v>14.4</v>
      </c>
      <c r="S110" s="286">
        <v>23.4</v>
      </c>
      <c r="T110" s="286" t="s">
        <v>83</v>
      </c>
      <c r="U110" s="286" t="s">
        <v>83</v>
      </c>
      <c r="V110" s="286" t="s">
        <v>83</v>
      </c>
      <c r="W110" s="286" t="s">
        <v>83</v>
      </c>
      <c r="X110" s="286" t="s">
        <v>83</v>
      </c>
      <c r="Y110" s="286" t="s">
        <v>83</v>
      </c>
      <c r="Z110" s="286" t="s">
        <v>83</v>
      </c>
      <c r="AA110" s="286" t="s">
        <v>83</v>
      </c>
      <c r="AB110" s="286" t="s">
        <v>83</v>
      </c>
      <c r="AC110" s="286" t="s">
        <v>83</v>
      </c>
      <c r="AD110" s="286" t="s">
        <v>83</v>
      </c>
      <c r="AE110" s="286">
        <v>1</v>
      </c>
      <c r="AF110" s="286">
        <v>23.5</v>
      </c>
      <c r="AG110" s="286">
        <v>33.5</v>
      </c>
      <c r="AH110" s="286">
        <v>49.5</v>
      </c>
      <c r="AI110" s="228" t="s">
        <v>83</v>
      </c>
      <c r="AJ110" s="286">
        <v>1</v>
      </c>
      <c r="AK110" s="286">
        <v>4</v>
      </c>
      <c r="AL110" s="286">
        <f>AL102</f>
        <v>2.5</v>
      </c>
      <c r="AM110" s="286">
        <f>AM102</f>
        <v>2.5000000000000001E-2</v>
      </c>
      <c r="AN110" s="286">
        <v>5</v>
      </c>
      <c r="AO110" s="286"/>
      <c r="AP110" s="286"/>
      <c r="AQ110" s="287">
        <f>AM110*I110+AL110</f>
        <v>2.6587499999999999</v>
      </c>
      <c r="AR110" s="287">
        <f>0.1*AQ110</f>
        <v>0.26587500000000003</v>
      </c>
      <c r="AS110" s="288">
        <f>AJ110*3+0.25*AK110</f>
        <v>4</v>
      </c>
      <c r="AT110" s="288">
        <f>SUM(AQ110:AS110)/4</f>
        <v>1.73115625</v>
      </c>
      <c r="AU110" s="287">
        <f>10068.2*J110*POWER(10,-6)</f>
        <v>4.4753149000000001E-3</v>
      </c>
      <c r="AV110" s="288">
        <f t="shared" si="112"/>
        <v>8.660256564900001</v>
      </c>
      <c r="AW110" s="289">
        <f>AJ110*H110</f>
        <v>2.5000000000000001E-5</v>
      </c>
      <c r="AX110" s="289">
        <f>H110*AK110</f>
        <v>1E-4</v>
      </c>
      <c r="AY110" s="289">
        <f t="shared" si="113"/>
        <v>2.1650641412250004E-4</v>
      </c>
      <c r="AZ110" s="228">
        <v>1</v>
      </c>
      <c r="BA110" s="228">
        <v>1</v>
      </c>
    </row>
    <row r="111" spans="1:53" ht="15" thickBot="1" x14ac:dyDescent="0.35">
      <c r="P111" t="s">
        <v>83</v>
      </c>
      <c r="Q111" t="s">
        <v>83</v>
      </c>
      <c r="R111" t="s">
        <v>83</v>
      </c>
      <c r="S111" t="s">
        <v>83</v>
      </c>
      <c r="T111" t="s">
        <v>83</v>
      </c>
      <c r="U111" t="s">
        <v>83</v>
      </c>
      <c r="V111" t="s">
        <v>83</v>
      </c>
      <c r="W111" t="s">
        <v>83</v>
      </c>
      <c r="X111" t="s">
        <v>83</v>
      </c>
      <c r="Y111" t="s">
        <v>83</v>
      </c>
      <c r="Z111" t="s">
        <v>83</v>
      </c>
      <c r="AA111" t="s">
        <v>83</v>
      </c>
      <c r="AB111" t="s">
        <v>83</v>
      </c>
      <c r="AC111" t="s">
        <v>83</v>
      </c>
      <c r="AD111" t="s">
        <v>83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Z111" s="228">
        <v>1</v>
      </c>
      <c r="BA111" s="228">
        <v>1</v>
      </c>
    </row>
    <row r="112" spans="1:53" s="228" customFormat="1" ht="18" customHeight="1" x14ac:dyDescent="0.3">
      <c r="A112" s="219" t="s">
        <v>18</v>
      </c>
      <c r="B112" s="311" t="s">
        <v>426</v>
      </c>
      <c r="C112" s="53" t="s">
        <v>300</v>
      </c>
      <c r="D112" s="221" t="s">
        <v>301</v>
      </c>
      <c r="E112" s="222">
        <v>9.9999999999999995E-7</v>
      </c>
      <c r="F112" s="220">
        <v>1</v>
      </c>
      <c r="G112" s="219">
        <v>0.05</v>
      </c>
      <c r="H112" s="223">
        <f>E112*F112*G112</f>
        <v>4.9999999999999998E-8</v>
      </c>
      <c r="I112" s="224">
        <v>6.35</v>
      </c>
      <c r="J112" s="225">
        <f>0.03*I112</f>
        <v>0.19049999999999997</v>
      </c>
      <c r="K112" s="226" t="s">
        <v>175</v>
      </c>
      <c r="L112" s="227">
        <v>6</v>
      </c>
      <c r="M112" s="228" t="str">
        <f t="shared" ref="M112:N120" si="121">A112</f>
        <v>С1</v>
      </c>
      <c r="N112" s="228" t="str">
        <f t="shared" si="121"/>
        <v>Испаритель И-206/1-В</v>
      </c>
      <c r="O112" s="228" t="str">
        <f t="shared" ref="O112:O119" si="122">D112</f>
        <v>Полное-огенный шар</v>
      </c>
      <c r="P112" s="228" t="s">
        <v>83</v>
      </c>
      <c r="Q112" s="228" t="s">
        <v>83</v>
      </c>
      <c r="R112" s="228" t="s">
        <v>83</v>
      </c>
      <c r="S112" s="228" t="s">
        <v>83</v>
      </c>
      <c r="T112" s="228" t="s">
        <v>83</v>
      </c>
      <c r="U112" s="228" t="s">
        <v>83</v>
      </c>
      <c r="V112" s="228" t="s">
        <v>83</v>
      </c>
      <c r="W112" s="228" t="s">
        <v>83</v>
      </c>
      <c r="X112" s="228" t="s">
        <v>83</v>
      </c>
      <c r="Y112" s="228" t="s">
        <v>83</v>
      </c>
      <c r="Z112" s="228" t="s">
        <v>83</v>
      </c>
      <c r="AA112" s="228" t="s">
        <v>83</v>
      </c>
      <c r="AB112" s="228" t="s">
        <v>83</v>
      </c>
      <c r="AC112" s="228" t="s">
        <v>83</v>
      </c>
      <c r="AD112" s="228" t="s">
        <v>83</v>
      </c>
      <c r="AE112" s="228">
        <v>1</v>
      </c>
      <c r="AF112" s="228">
        <v>11.5</v>
      </c>
      <c r="AG112" s="228">
        <v>20.5</v>
      </c>
      <c r="AH112" s="228">
        <v>32.5</v>
      </c>
      <c r="AI112" s="228" t="s">
        <v>83</v>
      </c>
      <c r="AJ112" s="229">
        <v>2</v>
      </c>
      <c r="AK112" s="229">
        <v>4</v>
      </c>
      <c r="AL112" s="230">
        <v>1.9</v>
      </c>
      <c r="AM112" s="230">
        <v>2.5000000000000001E-2</v>
      </c>
      <c r="AN112" s="230">
        <v>5</v>
      </c>
      <c r="AQ112" s="231">
        <f>AM112*I112+AL112</f>
        <v>2.0587499999999999</v>
      </c>
      <c r="AR112" s="231">
        <f>0.1*AQ112</f>
        <v>0.205875</v>
      </c>
      <c r="AS112" s="232">
        <f>AJ112*3+0.25*AK112</f>
        <v>7</v>
      </c>
      <c r="AT112" s="232">
        <f>SUM(AQ112:AS112)/4</f>
        <v>2.3161562499999997</v>
      </c>
      <c r="AU112" s="231">
        <f>10068.2*J112*POWER(10,-6)</f>
        <v>1.9179920999999999E-3</v>
      </c>
      <c r="AV112" s="232">
        <f t="shared" ref="AV112:AV120" si="123">AU112+AT112+AS112+AR112+AQ112</f>
        <v>11.5826992421</v>
      </c>
      <c r="AW112" s="233">
        <f>AJ112*H112</f>
        <v>9.9999999999999995E-8</v>
      </c>
      <c r="AX112" s="233">
        <f>H112*AK112</f>
        <v>1.9999999999999999E-7</v>
      </c>
      <c r="AY112" s="233">
        <f t="shared" ref="AY112:AY120" si="124">H112*AV112</f>
        <v>5.7913496210499998E-7</v>
      </c>
      <c r="AZ112" s="228">
        <v>1</v>
      </c>
      <c r="BA112" s="228">
        <v>1</v>
      </c>
    </row>
    <row r="113" spans="1:53" s="228" customFormat="1" x14ac:dyDescent="0.3">
      <c r="A113" s="219" t="s">
        <v>19</v>
      </c>
      <c r="B113" s="219" t="str">
        <f>B112</f>
        <v>Испаритель И-206/1-В</v>
      </c>
      <c r="C113" s="53" t="s">
        <v>202</v>
      </c>
      <c r="D113" s="221" t="s">
        <v>62</v>
      </c>
      <c r="E113" s="234">
        <f>E112</f>
        <v>9.9999999999999995E-7</v>
      </c>
      <c r="F113" s="235">
        <f>F112</f>
        <v>1</v>
      </c>
      <c r="G113" s="219">
        <v>0.19</v>
      </c>
      <c r="H113" s="223">
        <f t="shared" ref="H113:H120" si="125">E113*F113*G113</f>
        <v>1.8999999999999998E-7</v>
      </c>
      <c r="I113" s="236">
        <f>I112</f>
        <v>6.35</v>
      </c>
      <c r="J113" s="244">
        <v>1.51</v>
      </c>
      <c r="K113" s="237" t="s">
        <v>176</v>
      </c>
      <c r="L113" s="238">
        <v>1</v>
      </c>
      <c r="M113" s="228" t="str">
        <f t="shared" si="121"/>
        <v>С2</v>
      </c>
      <c r="N113" s="228" t="str">
        <f t="shared" si="121"/>
        <v>Испаритель И-206/1-В</v>
      </c>
      <c r="O113" s="228" t="str">
        <f t="shared" si="122"/>
        <v>Полное-взрыв</v>
      </c>
      <c r="P113" s="228" t="s">
        <v>83</v>
      </c>
      <c r="Q113" s="228" t="s">
        <v>83</v>
      </c>
      <c r="R113" s="228" t="s">
        <v>83</v>
      </c>
      <c r="S113" s="228" t="s">
        <v>83</v>
      </c>
      <c r="T113" s="228">
        <v>0</v>
      </c>
      <c r="U113" s="228">
        <v>73.599999999999994</v>
      </c>
      <c r="V113" s="228">
        <v>176.1</v>
      </c>
      <c r="W113" s="228">
        <v>531.6</v>
      </c>
      <c r="X113" s="228">
        <v>1356.1</v>
      </c>
      <c r="Y113" s="228" t="s">
        <v>83</v>
      </c>
      <c r="Z113" s="228" t="s">
        <v>83</v>
      </c>
      <c r="AA113" s="228" t="s">
        <v>83</v>
      </c>
      <c r="AB113" s="228" t="s">
        <v>83</v>
      </c>
      <c r="AC113" s="228" t="s">
        <v>83</v>
      </c>
      <c r="AD113" s="228" t="s">
        <v>83</v>
      </c>
      <c r="AE113" s="228" t="s">
        <v>83</v>
      </c>
      <c r="AF113" s="228" t="s">
        <v>83</v>
      </c>
      <c r="AG113" s="228" t="s">
        <v>83</v>
      </c>
      <c r="AH113" s="228" t="s">
        <v>83</v>
      </c>
      <c r="AI113" s="228" t="s">
        <v>83</v>
      </c>
      <c r="AJ113" s="229">
        <v>3</v>
      </c>
      <c r="AK113" s="229">
        <v>5</v>
      </c>
      <c r="AL113" s="228">
        <f>AL112</f>
        <v>1.9</v>
      </c>
      <c r="AM113" s="228">
        <f>AM112</f>
        <v>2.5000000000000001E-2</v>
      </c>
      <c r="AN113" s="228">
        <f>AN112</f>
        <v>5</v>
      </c>
      <c r="AQ113" s="231">
        <f>AM113*I113+AL113</f>
        <v>2.0587499999999999</v>
      </c>
      <c r="AR113" s="231">
        <f t="shared" ref="AR113:AR119" si="126">0.1*AQ113</f>
        <v>0.205875</v>
      </c>
      <c r="AS113" s="232">
        <f t="shared" ref="AS113:AS119" si="127">AJ113*3+0.25*AK113</f>
        <v>10.25</v>
      </c>
      <c r="AT113" s="232">
        <f t="shared" ref="AT113:AT119" si="128">SUM(AQ113:AS113)/4</f>
        <v>3.1286562499999997</v>
      </c>
      <c r="AU113" s="231">
        <f>10068.2*J113*POWER(10,-6)*10</f>
        <v>0.15202982000000001</v>
      </c>
      <c r="AV113" s="232">
        <f t="shared" si="123"/>
        <v>15.79531107</v>
      </c>
      <c r="AW113" s="233">
        <f t="shared" ref="AW113:AW119" si="129">AJ113*H113</f>
        <v>5.6999999999999994E-7</v>
      </c>
      <c r="AX113" s="233">
        <f t="shared" ref="AX113:AX119" si="130">H113*AK113</f>
        <v>9.499999999999999E-7</v>
      </c>
      <c r="AY113" s="233">
        <f t="shared" si="124"/>
        <v>3.0011091032999996E-6</v>
      </c>
      <c r="AZ113" s="228">
        <v>1</v>
      </c>
      <c r="BA113" s="228">
        <v>1</v>
      </c>
    </row>
    <row r="114" spans="1:53" s="228" customFormat="1" x14ac:dyDescent="0.3">
      <c r="A114" s="219" t="s">
        <v>20</v>
      </c>
      <c r="B114" s="219" t="str">
        <f>B112</f>
        <v>Испаритель И-206/1-В</v>
      </c>
      <c r="C114" s="53" t="s">
        <v>241</v>
      </c>
      <c r="D114" s="221" t="s">
        <v>60</v>
      </c>
      <c r="E114" s="234">
        <f>E112</f>
        <v>9.9999999999999995E-7</v>
      </c>
      <c r="F114" s="235">
        <f t="shared" ref="F114:F120" si="131">F113</f>
        <v>1</v>
      </c>
      <c r="G114" s="219">
        <v>0.76</v>
      </c>
      <c r="H114" s="223">
        <f t="shared" si="125"/>
        <v>7.5999999999999992E-7</v>
      </c>
      <c r="I114" s="236">
        <f>I112</f>
        <v>6.35</v>
      </c>
      <c r="J114" s="225">
        <v>0</v>
      </c>
      <c r="K114" s="237" t="s">
        <v>177</v>
      </c>
      <c r="L114" s="238">
        <v>3</v>
      </c>
      <c r="M114" s="228" t="str">
        <f t="shared" si="121"/>
        <v>С3</v>
      </c>
      <c r="N114" s="228" t="str">
        <f t="shared" si="121"/>
        <v>Испаритель И-206/1-В</v>
      </c>
      <c r="O114" s="228" t="str">
        <f t="shared" si="122"/>
        <v>Полное-ликвидация</v>
      </c>
      <c r="P114" s="228" t="s">
        <v>83</v>
      </c>
      <c r="Q114" s="228" t="s">
        <v>83</v>
      </c>
      <c r="R114" s="228" t="s">
        <v>83</v>
      </c>
      <c r="S114" s="228" t="s">
        <v>83</v>
      </c>
      <c r="T114" s="228" t="s">
        <v>83</v>
      </c>
      <c r="U114" s="228" t="s">
        <v>83</v>
      </c>
      <c r="V114" s="228" t="s">
        <v>83</v>
      </c>
      <c r="W114" s="228" t="s">
        <v>83</v>
      </c>
      <c r="X114" s="228" t="s">
        <v>83</v>
      </c>
      <c r="Y114" s="228" t="s">
        <v>83</v>
      </c>
      <c r="Z114" s="228" t="s">
        <v>83</v>
      </c>
      <c r="AA114" s="228" t="s">
        <v>83</v>
      </c>
      <c r="AB114" s="228" t="s">
        <v>83</v>
      </c>
      <c r="AC114" s="228" t="s">
        <v>83</v>
      </c>
      <c r="AD114" s="228" t="s">
        <v>83</v>
      </c>
      <c r="AE114" s="228" t="s">
        <v>83</v>
      </c>
      <c r="AF114" s="228" t="s">
        <v>83</v>
      </c>
      <c r="AG114" s="228" t="s">
        <v>83</v>
      </c>
      <c r="AH114" s="228" t="s">
        <v>83</v>
      </c>
      <c r="AI114" s="228" t="s">
        <v>83</v>
      </c>
      <c r="AJ114" s="228">
        <v>0</v>
      </c>
      <c r="AK114" s="228">
        <v>0</v>
      </c>
      <c r="AL114" s="228">
        <f>AL112</f>
        <v>1.9</v>
      </c>
      <c r="AM114" s="228">
        <f>AM112</f>
        <v>2.5000000000000001E-2</v>
      </c>
      <c r="AN114" s="228">
        <f>AN112</f>
        <v>5</v>
      </c>
      <c r="AQ114" s="231">
        <f>AM114*I114*0.1+AL114</f>
        <v>1.915875</v>
      </c>
      <c r="AR114" s="231">
        <f t="shared" si="126"/>
        <v>0.19158750000000002</v>
      </c>
      <c r="AS114" s="232">
        <f t="shared" si="127"/>
        <v>0</v>
      </c>
      <c r="AT114" s="232">
        <f t="shared" si="128"/>
        <v>0.526865625</v>
      </c>
      <c r="AU114" s="231">
        <f>1333*J112*POWER(10,-6)</f>
        <v>2.5393649999999997E-4</v>
      </c>
      <c r="AV114" s="232">
        <f t="shared" si="123"/>
        <v>2.6345820615000002</v>
      </c>
      <c r="AW114" s="233">
        <f t="shared" si="129"/>
        <v>0</v>
      </c>
      <c r="AX114" s="233">
        <f t="shared" si="130"/>
        <v>0</v>
      </c>
      <c r="AY114" s="233">
        <f t="shared" si="124"/>
        <v>2.0022823667399998E-6</v>
      </c>
      <c r="AZ114" s="228">
        <v>1</v>
      </c>
      <c r="BA114" s="228">
        <v>1</v>
      </c>
    </row>
    <row r="115" spans="1:53" s="228" customFormat="1" x14ac:dyDescent="0.3">
      <c r="A115" s="219" t="s">
        <v>21</v>
      </c>
      <c r="B115" s="219" t="str">
        <f>B112</f>
        <v>Испаритель И-206/1-В</v>
      </c>
      <c r="C115" s="53" t="s">
        <v>213</v>
      </c>
      <c r="D115" s="221" t="s">
        <v>214</v>
      </c>
      <c r="E115" s="222">
        <v>1.0000000000000001E-5</v>
      </c>
      <c r="F115" s="235">
        <f t="shared" si="131"/>
        <v>1</v>
      </c>
      <c r="G115" s="219">
        <v>4.0000000000000008E-2</v>
      </c>
      <c r="H115" s="223">
        <f t="shared" si="125"/>
        <v>4.0000000000000009E-7</v>
      </c>
      <c r="I115" s="236">
        <f>0.15*I112</f>
        <v>0.9524999999999999</v>
      </c>
      <c r="J115" s="225">
        <f>I115</f>
        <v>0.9524999999999999</v>
      </c>
      <c r="K115" s="237" t="s">
        <v>179</v>
      </c>
      <c r="L115" s="238">
        <v>45390</v>
      </c>
      <c r="M115" s="228" t="str">
        <f t="shared" si="121"/>
        <v>С4</v>
      </c>
      <c r="N115" s="228" t="str">
        <f t="shared" si="121"/>
        <v>Испаритель И-206/1-В</v>
      </c>
      <c r="O115" s="228" t="str">
        <f t="shared" si="122"/>
        <v>Частичное факел</v>
      </c>
      <c r="P115" s="228" t="s">
        <v>83</v>
      </c>
      <c r="Q115" s="228" t="s">
        <v>83</v>
      </c>
      <c r="R115" s="228" t="s">
        <v>83</v>
      </c>
      <c r="S115" s="228" t="s">
        <v>83</v>
      </c>
      <c r="T115" s="228" t="s">
        <v>83</v>
      </c>
      <c r="U115" s="228" t="s">
        <v>83</v>
      </c>
      <c r="V115" s="228" t="s">
        <v>83</v>
      </c>
      <c r="W115" s="228" t="s">
        <v>83</v>
      </c>
      <c r="X115" s="228" t="s">
        <v>83</v>
      </c>
      <c r="Y115" s="228">
        <v>23</v>
      </c>
      <c r="Z115" s="228">
        <v>4</v>
      </c>
      <c r="AA115" s="228" t="s">
        <v>83</v>
      </c>
      <c r="AB115" s="228" t="s">
        <v>83</v>
      </c>
      <c r="AC115" s="228" t="s">
        <v>83</v>
      </c>
      <c r="AD115" s="228" t="s">
        <v>83</v>
      </c>
      <c r="AE115" s="228" t="s">
        <v>83</v>
      </c>
      <c r="AF115" s="228" t="s">
        <v>83</v>
      </c>
      <c r="AG115" s="228" t="s">
        <v>83</v>
      </c>
      <c r="AH115" s="228" t="s">
        <v>83</v>
      </c>
      <c r="AI115" s="228" t="s">
        <v>83</v>
      </c>
      <c r="AJ115" s="228">
        <v>2</v>
      </c>
      <c r="AK115" s="228">
        <v>1</v>
      </c>
      <c r="AL115" s="228">
        <f>0.1*$AL112</f>
        <v>0.19</v>
      </c>
      <c r="AM115" s="228">
        <f>AM113</f>
        <v>2.5000000000000001E-2</v>
      </c>
      <c r="AN115" s="228">
        <f>AN112</f>
        <v>5</v>
      </c>
      <c r="AQ115" s="231">
        <f>AM115*I115*0.1+AL115</f>
        <v>0.19238125</v>
      </c>
      <c r="AR115" s="231">
        <f t="shared" si="126"/>
        <v>1.9238125000000002E-2</v>
      </c>
      <c r="AS115" s="232">
        <f t="shared" si="127"/>
        <v>6.25</v>
      </c>
      <c r="AT115" s="232">
        <f t="shared" si="128"/>
        <v>1.6154048437499999</v>
      </c>
      <c r="AU115" s="231">
        <f>10068.2*J115*POWER(10,-6)</f>
        <v>9.5899604999999995E-3</v>
      </c>
      <c r="AV115" s="232">
        <f t="shared" si="123"/>
        <v>8.0866141792500006</v>
      </c>
      <c r="AW115" s="233">
        <f t="shared" si="129"/>
        <v>8.0000000000000018E-7</v>
      </c>
      <c r="AX115" s="233">
        <f t="shared" si="130"/>
        <v>4.0000000000000009E-7</v>
      </c>
      <c r="AY115" s="233">
        <f t="shared" si="124"/>
        <v>3.2346456717000008E-6</v>
      </c>
      <c r="AZ115" s="228">
        <v>1</v>
      </c>
      <c r="BA115" s="228">
        <v>1</v>
      </c>
    </row>
    <row r="116" spans="1:53" s="228" customFormat="1" x14ac:dyDescent="0.3">
      <c r="A116" s="219" t="s">
        <v>22</v>
      </c>
      <c r="B116" s="219" t="str">
        <f>B112</f>
        <v>Испаритель И-206/1-В</v>
      </c>
      <c r="C116" s="53" t="s">
        <v>242</v>
      </c>
      <c r="D116" s="221" t="s">
        <v>61</v>
      </c>
      <c r="E116" s="234">
        <f>E115</f>
        <v>1.0000000000000001E-5</v>
      </c>
      <c r="F116" s="235">
        <f t="shared" si="131"/>
        <v>1</v>
      </c>
      <c r="G116" s="219">
        <v>0.16000000000000003</v>
      </c>
      <c r="H116" s="223">
        <f t="shared" si="125"/>
        <v>1.6000000000000004E-6</v>
      </c>
      <c r="I116" s="236">
        <f>0.15*I112</f>
        <v>0.9524999999999999</v>
      </c>
      <c r="J116" s="225">
        <v>0</v>
      </c>
      <c r="K116" s="237" t="s">
        <v>180</v>
      </c>
      <c r="L116" s="238">
        <v>3</v>
      </c>
      <c r="M116" s="228" t="str">
        <f t="shared" si="121"/>
        <v>С5</v>
      </c>
      <c r="N116" s="228" t="str">
        <f t="shared" si="121"/>
        <v>Испаритель И-206/1-В</v>
      </c>
      <c r="O116" s="228" t="str">
        <f t="shared" si="122"/>
        <v>Частичное-ликвидация</v>
      </c>
      <c r="P116" s="228" t="s">
        <v>83</v>
      </c>
      <c r="Q116" s="228" t="s">
        <v>83</v>
      </c>
      <c r="R116" s="228" t="s">
        <v>83</v>
      </c>
      <c r="S116" s="228" t="s">
        <v>83</v>
      </c>
      <c r="T116" s="228" t="s">
        <v>83</v>
      </c>
      <c r="U116" s="228" t="s">
        <v>83</v>
      </c>
      <c r="V116" s="228" t="s">
        <v>83</v>
      </c>
      <c r="W116" s="228" t="s">
        <v>83</v>
      </c>
      <c r="X116" s="228" t="s">
        <v>83</v>
      </c>
      <c r="Y116" s="228" t="s">
        <v>83</v>
      </c>
      <c r="Z116" s="228" t="s">
        <v>83</v>
      </c>
      <c r="AA116" s="228" t="s">
        <v>83</v>
      </c>
      <c r="AB116" s="228" t="s">
        <v>83</v>
      </c>
      <c r="AC116" s="228" t="s">
        <v>83</v>
      </c>
      <c r="AD116" s="228" t="s">
        <v>83</v>
      </c>
      <c r="AE116" s="228" t="s">
        <v>83</v>
      </c>
      <c r="AF116" s="228" t="s">
        <v>83</v>
      </c>
      <c r="AG116" s="228" t="s">
        <v>83</v>
      </c>
      <c r="AH116" s="228" t="s">
        <v>83</v>
      </c>
      <c r="AI116" s="228" t="s">
        <v>83</v>
      </c>
      <c r="AJ116" s="228">
        <v>0</v>
      </c>
      <c r="AK116" s="228">
        <v>1</v>
      </c>
      <c r="AL116" s="228">
        <f>0.1*$AL113</f>
        <v>0.19</v>
      </c>
      <c r="AM116" s="228">
        <f>AM112</f>
        <v>2.5000000000000001E-2</v>
      </c>
      <c r="AN116" s="228">
        <f>ROUNDUP(AN112/3,0)</f>
        <v>2</v>
      </c>
      <c r="AQ116" s="231">
        <f>AM116*I116+AL116</f>
        <v>0.21381250000000002</v>
      </c>
      <c r="AR116" s="231">
        <f t="shared" si="126"/>
        <v>2.1381250000000004E-2</v>
      </c>
      <c r="AS116" s="232">
        <f t="shared" si="127"/>
        <v>0.25</v>
      </c>
      <c r="AT116" s="232">
        <f t="shared" si="128"/>
        <v>0.12129843750000001</v>
      </c>
      <c r="AU116" s="231">
        <f>1333*J113*POWER(10,-6)*10</f>
        <v>2.0128299999999998E-2</v>
      </c>
      <c r="AV116" s="232">
        <f t="shared" si="123"/>
        <v>0.6266204875000001</v>
      </c>
      <c r="AW116" s="233">
        <f t="shared" si="129"/>
        <v>0</v>
      </c>
      <c r="AX116" s="233">
        <f t="shared" si="130"/>
        <v>1.6000000000000004E-6</v>
      </c>
      <c r="AY116" s="233">
        <f t="shared" si="124"/>
        <v>1.0025927800000004E-6</v>
      </c>
      <c r="AZ116" s="228">
        <v>1</v>
      </c>
      <c r="BA116" s="228">
        <v>1</v>
      </c>
    </row>
    <row r="117" spans="1:53" s="228" customFormat="1" x14ac:dyDescent="0.3">
      <c r="A117" s="219" t="s">
        <v>23</v>
      </c>
      <c r="B117" s="219" t="str">
        <f>B112</f>
        <v>Испаритель И-206/1-В</v>
      </c>
      <c r="C117" s="53" t="s">
        <v>215</v>
      </c>
      <c r="D117" s="221" t="s">
        <v>214</v>
      </c>
      <c r="E117" s="234">
        <f>E116</f>
        <v>1.0000000000000001E-5</v>
      </c>
      <c r="F117" s="235">
        <f t="shared" si="131"/>
        <v>1</v>
      </c>
      <c r="G117" s="219">
        <v>4.0000000000000008E-2</v>
      </c>
      <c r="H117" s="223">
        <f t="shared" si="125"/>
        <v>4.0000000000000009E-7</v>
      </c>
      <c r="I117" s="236">
        <f>I115*0.15</f>
        <v>0.14287499999999997</v>
      </c>
      <c r="J117" s="225">
        <f>I117</f>
        <v>0.14287499999999997</v>
      </c>
      <c r="K117" s="240" t="s">
        <v>191</v>
      </c>
      <c r="L117" s="241">
        <v>21</v>
      </c>
      <c r="M117" s="228" t="str">
        <f t="shared" si="121"/>
        <v>С6</v>
      </c>
      <c r="N117" s="228" t="str">
        <f t="shared" si="121"/>
        <v>Испаритель И-206/1-В</v>
      </c>
      <c r="O117" s="228" t="str">
        <f t="shared" si="122"/>
        <v>Частичное факел</v>
      </c>
      <c r="P117" s="228" t="s">
        <v>83</v>
      </c>
      <c r="Q117" s="228" t="s">
        <v>83</v>
      </c>
      <c r="R117" s="228" t="s">
        <v>83</v>
      </c>
      <c r="S117" s="228" t="s">
        <v>83</v>
      </c>
      <c r="T117" s="228" t="s">
        <v>83</v>
      </c>
      <c r="U117" s="228" t="s">
        <v>83</v>
      </c>
      <c r="V117" s="228" t="s">
        <v>83</v>
      </c>
      <c r="W117" s="228" t="s">
        <v>83</v>
      </c>
      <c r="X117" s="228" t="s">
        <v>83</v>
      </c>
      <c r="Y117" s="228">
        <v>8</v>
      </c>
      <c r="Z117" s="228">
        <v>2</v>
      </c>
      <c r="AA117" s="228" t="s">
        <v>83</v>
      </c>
      <c r="AB117" s="228" t="s">
        <v>83</v>
      </c>
      <c r="AC117" s="228" t="s">
        <v>83</v>
      </c>
      <c r="AD117" s="228" t="s">
        <v>83</v>
      </c>
      <c r="AE117" s="228" t="s">
        <v>83</v>
      </c>
      <c r="AF117" s="228" t="s">
        <v>83</v>
      </c>
      <c r="AG117" s="228" t="s">
        <v>83</v>
      </c>
      <c r="AH117" s="228" t="s">
        <v>83</v>
      </c>
      <c r="AI117" s="228" t="s">
        <v>83</v>
      </c>
      <c r="AJ117" s="228">
        <v>2</v>
      </c>
      <c r="AK117" s="228">
        <v>1</v>
      </c>
      <c r="AL117" s="228">
        <f>0.1*$AL114</f>
        <v>0.19</v>
      </c>
      <c r="AM117" s="228">
        <f>AM112</f>
        <v>2.5000000000000001E-2</v>
      </c>
      <c r="AN117" s="228">
        <f>AN116</f>
        <v>2</v>
      </c>
      <c r="AQ117" s="231">
        <f>AM117*I117+AL117</f>
        <v>0.193571875</v>
      </c>
      <c r="AR117" s="231">
        <f t="shared" si="126"/>
        <v>1.9357187500000001E-2</v>
      </c>
      <c r="AS117" s="232">
        <f t="shared" si="127"/>
        <v>6.25</v>
      </c>
      <c r="AT117" s="232">
        <f t="shared" si="128"/>
        <v>1.6157322656249999</v>
      </c>
      <c r="AU117" s="231">
        <f>10068.2*J117*POWER(10,-6)</f>
        <v>1.4384940749999997E-3</v>
      </c>
      <c r="AV117" s="232">
        <f t="shared" si="123"/>
        <v>8.0800998222000011</v>
      </c>
      <c r="AW117" s="233">
        <f t="shared" si="129"/>
        <v>8.0000000000000018E-7</v>
      </c>
      <c r="AX117" s="233">
        <f t="shared" si="130"/>
        <v>4.0000000000000009E-7</v>
      </c>
      <c r="AY117" s="233">
        <f t="shared" si="124"/>
        <v>3.2320399288800013E-6</v>
      </c>
      <c r="AZ117" s="228">
        <v>1</v>
      </c>
      <c r="BA117" s="228">
        <v>1</v>
      </c>
    </row>
    <row r="118" spans="1:53" s="228" customFormat="1" x14ac:dyDescent="0.3">
      <c r="A118" s="219" t="s">
        <v>210</v>
      </c>
      <c r="B118" s="219" t="str">
        <f>B112</f>
        <v>Испаритель И-206/1-В</v>
      </c>
      <c r="C118" s="53" t="s">
        <v>216</v>
      </c>
      <c r="D118" s="221" t="s">
        <v>165</v>
      </c>
      <c r="E118" s="234">
        <f>E116</f>
        <v>1.0000000000000001E-5</v>
      </c>
      <c r="F118" s="235">
        <f t="shared" si="131"/>
        <v>1</v>
      </c>
      <c r="G118" s="219">
        <v>0.15200000000000002</v>
      </c>
      <c r="H118" s="223">
        <f t="shared" si="125"/>
        <v>1.5200000000000003E-6</v>
      </c>
      <c r="I118" s="236">
        <f>I115*0.15</f>
        <v>0.14287499999999997</v>
      </c>
      <c r="J118" s="225">
        <f>I118</f>
        <v>0.14287499999999997</v>
      </c>
      <c r="K118" s="237"/>
      <c r="L118" s="238"/>
      <c r="M118" s="228" t="str">
        <f t="shared" si="121"/>
        <v>С7</v>
      </c>
      <c r="N118" s="228" t="str">
        <f t="shared" si="121"/>
        <v>Испаритель И-206/1-В</v>
      </c>
      <c r="O118" s="228" t="str">
        <f t="shared" si="122"/>
        <v>Частичное-пожар-вспышка</v>
      </c>
      <c r="P118" s="228" t="s">
        <v>83</v>
      </c>
      <c r="Q118" s="228" t="s">
        <v>83</v>
      </c>
      <c r="R118" s="228" t="s">
        <v>83</v>
      </c>
      <c r="S118" s="228" t="s">
        <v>83</v>
      </c>
      <c r="T118" s="228" t="s">
        <v>83</v>
      </c>
      <c r="U118" s="228" t="s">
        <v>83</v>
      </c>
      <c r="V118" s="228" t="s">
        <v>83</v>
      </c>
      <c r="W118" s="228" t="s">
        <v>83</v>
      </c>
      <c r="X118" s="228" t="s">
        <v>83</v>
      </c>
      <c r="Y118" s="228" t="s">
        <v>83</v>
      </c>
      <c r="Z118" s="228" t="s">
        <v>83</v>
      </c>
      <c r="AA118" s="228">
        <v>17.64</v>
      </c>
      <c r="AB118" s="228">
        <v>21.17</v>
      </c>
      <c r="AC118" s="228" t="s">
        <v>83</v>
      </c>
      <c r="AD118" s="228" t="s">
        <v>83</v>
      </c>
      <c r="AE118" s="228" t="s">
        <v>83</v>
      </c>
      <c r="AF118" s="228" t="s">
        <v>83</v>
      </c>
      <c r="AG118" s="228" t="s">
        <v>83</v>
      </c>
      <c r="AH118" s="228" t="s">
        <v>83</v>
      </c>
      <c r="AI118" s="228" t="s">
        <v>83</v>
      </c>
      <c r="AJ118" s="228">
        <v>1</v>
      </c>
      <c r="AK118" s="228">
        <v>1</v>
      </c>
      <c r="AL118" s="228">
        <f>0.1*$AL115</f>
        <v>1.9000000000000003E-2</v>
      </c>
      <c r="AM118" s="228">
        <f>AM112</f>
        <v>2.5000000000000001E-2</v>
      </c>
      <c r="AN118" s="228">
        <f>ROUNDUP(AN112/3,0)</f>
        <v>2</v>
      </c>
      <c r="AQ118" s="231">
        <f>AM118*I118+AL118</f>
        <v>2.2571875000000002E-2</v>
      </c>
      <c r="AR118" s="231">
        <f t="shared" si="126"/>
        <v>2.2571875000000001E-3</v>
      </c>
      <c r="AS118" s="232">
        <f t="shared" si="127"/>
        <v>3.25</v>
      </c>
      <c r="AT118" s="232">
        <f t="shared" si="128"/>
        <v>0.81870726562499996</v>
      </c>
      <c r="AU118" s="231">
        <f>10068.2*J118*POWER(10,-6)</f>
        <v>1.4384940749999997E-3</v>
      </c>
      <c r="AV118" s="232">
        <f t="shared" si="123"/>
        <v>4.0949748221999993</v>
      </c>
      <c r="AW118" s="233">
        <f t="shared" si="129"/>
        <v>1.5200000000000003E-6</v>
      </c>
      <c r="AX118" s="233">
        <f t="shared" si="130"/>
        <v>1.5200000000000003E-6</v>
      </c>
      <c r="AY118" s="233">
        <f t="shared" si="124"/>
        <v>6.2243617297440003E-6</v>
      </c>
      <c r="AZ118" s="228">
        <v>1</v>
      </c>
      <c r="BA118" s="228">
        <v>1</v>
      </c>
    </row>
    <row r="119" spans="1:53" s="228" customFormat="1" ht="15" thickBot="1" x14ac:dyDescent="0.35">
      <c r="A119" s="219" t="s">
        <v>211</v>
      </c>
      <c r="B119" s="219" t="str">
        <f>B112</f>
        <v>Испаритель И-206/1-В</v>
      </c>
      <c r="C119" s="53" t="s">
        <v>217</v>
      </c>
      <c r="D119" s="221" t="s">
        <v>61</v>
      </c>
      <c r="E119" s="234">
        <f>E116</f>
        <v>1.0000000000000001E-5</v>
      </c>
      <c r="F119" s="235">
        <f t="shared" si="131"/>
        <v>1</v>
      </c>
      <c r="G119" s="219">
        <v>0.6080000000000001</v>
      </c>
      <c r="H119" s="223">
        <f t="shared" si="125"/>
        <v>6.0800000000000011E-6</v>
      </c>
      <c r="I119" s="236">
        <f>I115*0.15</f>
        <v>0.14287499999999997</v>
      </c>
      <c r="J119" s="225">
        <v>0</v>
      </c>
      <c r="K119" s="242"/>
      <c r="L119" s="243"/>
      <c r="M119" s="228" t="str">
        <f t="shared" si="121"/>
        <v>С8</v>
      </c>
      <c r="N119" s="228" t="str">
        <f t="shared" si="121"/>
        <v>Испаритель И-206/1-В</v>
      </c>
      <c r="O119" s="228" t="str">
        <f t="shared" si="122"/>
        <v>Частичное-ликвидация</v>
      </c>
      <c r="P119" s="228" t="s">
        <v>83</v>
      </c>
      <c r="Q119" s="228" t="s">
        <v>83</v>
      </c>
      <c r="R119" s="228" t="s">
        <v>83</v>
      </c>
      <c r="S119" s="228" t="s">
        <v>83</v>
      </c>
      <c r="T119" s="228" t="s">
        <v>83</v>
      </c>
      <c r="U119" s="228" t="s">
        <v>83</v>
      </c>
      <c r="V119" s="228" t="s">
        <v>83</v>
      </c>
      <c r="W119" s="228" t="s">
        <v>83</v>
      </c>
      <c r="X119" s="228" t="s">
        <v>83</v>
      </c>
      <c r="Y119" s="228" t="s">
        <v>83</v>
      </c>
      <c r="Z119" s="228" t="s">
        <v>83</v>
      </c>
      <c r="AA119" s="228" t="s">
        <v>83</v>
      </c>
      <c r="AB119" s="228" t="s">
        <v>83</v>
      </c>
      <c r="AC119" s="228" t="s">
        <v>83</v>
      </c>
      <c r="AD119" s="228" t="s">
        <v>83</v>
      </c>
      <c r="AE119" s="228" t="s">
        <v>83</v>
      </c>
      <c r="AF119" s="228" t="s">
        <v>83</v>
      </c>
      <c r="AG119" s="228" t="s">
        <v>83</v>
      </c>
      <c r="AH119" s="228" t="s">
        <v>83</v>
      </c>
      <c r="AI119" s="228" t="s">
        <v>83</v>
      </c>
      <c r="AJ119" s="228">
        <v>0</v>
      </c>
      <c r="AK119" s="228">
        <v>0</v>
      </c>
      <c r="AL119" s="228">
        <f>0.1*$AL116</f>
        <v>1.9000000000000003E-2</v>
      </c>
      <c r="AM119" s="228">
        <f>AM112</f>
        <v>2.5000000000000001E-2</v>
      </c>
      <c r="AN119" s="228">
        <f>ROUNDUP(AN112/3,0)</f>
        <v>2</v>
      </c>
      <c r="AQ119" s="231">
        <f>AM119*I119*0.1+AL119</f>
        <v>1.9357187500000005E-2</v>
      </c>
      <c r="AR119" s="231">
        <f t="shared" si="126"/>
        <v>1.9357187500000006E-3</v>
      </c>
      <c r="AS119" s="232">
        <f t="shared" si="127"/>
        <v>0</v>
      </c>
      <c r="AT119" s="232">
        <f t="shared" si="128"/>
        <v>5.3232265625000009E-3</v>
      </c>
      <c r="AU119" s="231">
        <f>1333*J117*POWER(10,-6)</f>
        <v>1.9045237499999996E-4</v>
      </c>
      <c r="AV119" s="232">
        <f t="shared" si="123"/>
        <v>2.6806585187500006E-2</v>
      </c>
      <c r="AW119" s="233">
        <f t="shared" si="129"/>
        <v>0</v>
      </c>
      <c r="AX119" s="233">
        <f t="shared" si="130"/>
        <v>0</v>
      </c>
      <c r="AY119" s="233">
        <f t="shared" si="124"/>
        <v>1.6298403794000005E-7</v>
      </c>
      <c r="AZ119" s="228">
        <v>1</v>
      </c>
      <c r="BA119" s="228">
        <v>1</v>
      </c>
    </row>
    <row r="120" spans="1:53" s="228" customFormat="1" x14ac:dyDescent="0.3">
      <c r="A120" s="282" t="s">
        <v>240</v>
      </c>
      <c r="B120" s="282" t="str">
        <f>B112</f>
        <v>Испаритель И-206/1-В</v>
      </c>
      <c r="C120" s="282" t="s">
        <v>302</v>
      </c>
      <c r="D120" s="282" t="s">
        <v>303</v>
      </c>
      <c r="E120" s="283">
        <v>2.5000000000000001E-5</v>
      </c>
      <c r="F120" s="235">
        <f t="shared" si="131"/>
        <v>1</v>
      </c>
      <c r="G120" s="282">
        <v>1</v>
      </c>
      <c r="H120" s="284">
        <f t="shared" si="125"/>
        <v>2.5000000000000001E-5</v>
      </c>
      <c r="I120" s="285">
        <f>I112</f>
        <v>6.35</v>
      </c>
      <c r="J120" s="285">
        <f>I120*0.07</f>
        <v>0.44450000000000001</v>
      </c>
      <c r="K120" s="282"/>
      <c r="L120" s="282"/>
      <c r="M120" s="286" t="str">
        <f t="shared" si="121"/>
        <v>С9</v>
      </c>
      <c r="N120" s="286"/>
      <c r="O120" s="286"/>
      <c r="P120" s="286">
        <v>9.3000000000000007</v>
      </c>
      <c r="Q120" s="286">
        <v>11.4</v>
      </c>
      <c r="R120" s="286">
        <v>14.4</v>
      </c>
      <c r="S120" s="286">
        <v>23.4</v>
      </c>
      <c r="T120" s="286" t="s">
        <v>83</v>
      </c>
      <c r="U120" s="286" t="s">
        <v>83</v>
      </c>
      <c r="V120" s="286" t="s">
        <v>83</v>
      </c>
      <c r="W120" s="286" t="s">
        <v>83</v>
      </c>
      <c r="X120" s="286" t="s">
        <v>83</v>
      </c>
      <c r="Y120" s="286" t="s">
        <v>83</v>
      </c>
      <c r="Z120" s="286" t="s">
        <v>83</v>
      </c>
      <c r="AA120" s="286" t="s">
        <v>83</v>
      </c>
      <c r="AB120" s="286" t="s">
        <v>83</v>
      </c>
      <c r="AC120" s="286" t="s">
        <v>83</v>
      </c>
      <c r="AD120" s="286" t="s">
        <v>83</v>
      </c>
      <c r="AE120" s="286">
        <v>1</v>
      </c>
      <c r="AF120" s="286">
        <v>23.5</v>
      </c>
      <c r="AG120" s="286">
        <v>33.5</v>
      </c>
      <c r="AH120" s="286">
        <v>49.5</v>
      </c>
      <c r="AI120" s="228" t="s">
        <v>83</v>
      </c>
      <c r="AJ120" s="286">
        <v>1</v>
      </c>
      <c r="AK120" s="286">
        <v>4</v>
      </c>
      <c r="AL120" s="286">
        <f>AL112</f>
        <v>1.9</v>
      </c>
      <c r="AM120" s="286">
        <f>AM112</f>
        <v>2.5000000000000001E-2</v>
      </c>
      <c r="AN120" s="286">
        <v>5</v>
      </c>
      <c r="AO120" s="286"/>
      <c r="AP120" s="286"/>
      <c r="AQ120" s="287">
        <f>AM120*I120+AL120</f>
        <v>2.0587499999999999</v>
      </c>
      <c r="AR120" s="287">
        <f>0.1*AQ120</f>
        <v>0.205875</v>
      </c>
      <c r="AS120" s="288">
        <f>AJ120*3+0.25*AK120</f>
        <v>4</v>
      </c>
      <c r="AT120" s="288">
        <f>SUM(AQ120:AS120)/4</f>
        <v>1.5661562499999999</v>
      </c>
      <c r="AU120" s="287">
        <f>10068.2*J120*POWER(10,-6)</f>
        <v>4.4753149000000001E-3</v>
      </c>
      <c r="AV120" s="288">
        <f t="shared" si="123"/>
        <v>7.8352565648999999</v>
      </c>
      <c r="AW120" s="289">
        <f>AJ120*H120</f>
        <v>2.5000000000000001E-5</v>
      </c>
      <c r="AX120" s="289">
        <f>H120*AK120</f>
        <v>1E-4</v>
      </c>
      <c r="AY120" s="289">
        <f t="shared" si="124"/>
        <v>1.9588141412250001E-4</v>
      </c>
      <c r="AZ120" s="228">
        <v>1</v>
      </c>
      <c r="BA120" s="228">
        <v>1</v>
      </c>
    </row>
    <row r="121" spans="1:53" ht="15" thickBot="1" x14ac:dyDescent="0.35">
      <c r="P121" t="s">
        <v>83</v>
      </c>
      <c r="Q121" t="s">
        <v>83</v>
      </c>
      <c r="R121" t="s">
        <v>83</v>
      </c>
      <c r="S121" t="s">
        <v>83</v>
      </c>
      <c r="T121" t="s">
        <v>83</v>
      </c>
      <c r="U121" t="s">
        <v>83</v>
      </c>
      <c r="V121" t="s">
        <v>83</v>
      </c>
      <c r="W121" t="s">
        <v>83</v>
      </c>
      <c r="X121" t="s">
        <v>83</v>
      </c>
      <c r="Y121" t="s">
        <v>83</v>
      </c>
      <c r="Z121" t="s">
        <v>83</v>
      </c>
      <c r="AA121" t="s">
        <v>83</v>
      </c>
      <c r="AB121" t="s">
        <v>83</v>
      </c>
      <c r="AC121" t="s">
        <v>83</v>
      </c>
      <c r="AD121" t="s">
        <v>83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Z121" s="228">
        <v>1</v>
      </c>
      <c r="BA121" s="228">
        <v>1</v>
      </c>
    </row>
    <row r="122" spans="1:53" s="179" customFormat="1" ht="15" thickBot="1" x14ac:dyDescent="0.35">
      <c r="A122" s="169" t="s">
        <v>18</v>
      </c>
      <c r="B122" s="313" t="s">
        <v>427</v>
      </c>
      <c r="C122" s="171" t="s">
        <v>196</v>
      </c>
      <c r="D122" s="172" t="s">
        <v>59</v>
      </c>
      <c r="E122" s="173">
        <v>9.9999999999999995E-7</v>
      </c>
      <c r="F122" s="170">
        <v>1</v>
      </c>
      <c r="G122" s="169">
        <v>0.1</v>
      </c>
      <c r="H122" s="174">
        <f t="shared" ref="H122:H127" si="132">E122*F122*G122</f>
        <v>9.9999999999999995E-8</v>
      </c>
      <c r="I122" s="175">
        <v>9.34</v>
      </c>
      <c r="J122" s="176">
        <f>I122</f>
        <v>9.34</v>
      </c>
      <c r="K122" s="177" t="s">
        <v>175</v>
      </c>
      <c r="L122" s="178">
        <v>120</v>
      </c>
      <c r="M122" s="179" t="str">
        <f t="shared" ref="M122:N127" si="133">A122</f>
        <v>С1</v>
      </c>
      <c r="N122" s="179" t="str">
        <f t="shared" si="133"/>
        <v xml:space="preserve">Емкость V-210/1 </v>
      </c>
      <c r="O122" s="179" t="str">
        <f t="shared" ref="O122:O127" si="134">D122</f>
        <v>Полное-пожар</v>
      </c>
      <c r="P122" s="179">
        <v>15.2</v>
      </c>
      <c r="Q122" s="179">
        <v>20.3</v>
      </c>
      <c r="R122" s="179">
        <v>28.1</v>
      </c>
      <c r="S122" s="179">
        <v>50.9</v>
      </c>
      <c r="T122" s="179" t="s">
        <v>83</v>
      </c>
      <c r="U122" s="179" t="s">
        <v>83</v>
      </c>
      <c r="V122" s="179" t="s">
        <v>83</v>
      </c>
      <c r="W122" s="179" t="s">
        <v>83</v>
      </c>
      <c r="X122" s="179" t="s">
        <v>83</v>
      </c>
      <c r="Y122" s="179" t="s">
        <v>83</v>
      </c>
      <c r="Z122" s="179" t="s">
        <v>83</v>
      </c>
      <c r="AA122" s="179" t="s">
        <v>83</v>
      </c>
      <c r="AB122" s="179" t="s">
        <v>83</v>
      </c>
      <c r="AC122" s="179" t="s">
        <v>83</v>
      </c>
      <c r="AD122" s="179" t="s">
        <v>83</v>
      </c>
      <c r="AE122" s="179" t="s">
        <v>83</v>
      </c>
      <c r="AF122" s="179" t="s">
        <v>83</v>
      </c>
      <c r="AG122" s="179" t="s">
        <v>83</v>
      </c>
      <c r="AH122" s="179" t="s">
        <v>83</v>
      </c>
      <c r="AI122" s="179" t="s">
        <v>83</v>
      </c>
      <c r="AJ122" s="180">
        <v>1</v>
      </c>
      <c r="AK122" s="180">
        <v>2</v>
      </c>
      <c r="AL122" s="181">
        <v>3.36</v>
      </c>
      <c r="AM122" s="181">
        <v>2.7E-2</v>
      </c>
      <c r="AN122" s="181">
        <v>3</v>
      </c>
      <c r="AQ122" s="182">
        <f>AM122*I122+AL122</f>
        <v>3.6121799999999999</v>
      </c>
      <c r="AR122" s="182">
        <f t="shared" ref="AR122:AR127" si="135">0.1*AQ122</f>
        <v>0.36121800000000004</v>
      </c>
      <c r="AS122" s="183">
        <f t="shared" ref="AS122:AS127" si="136">AJ122*3+0.25*AK122</f>
        <v>3.5</v>
      </c>
      <c r="AT122" s="183">
        <f t="shared" ref="AT122:AT127" si="137">SUM(AQ122:AS122)/4</f>
        <v>1.8683494999999999</v>
      </c>
      <c r="AU122" s="182">
        <f>10068.2*J122*POWER(10,-6)</f>
        <v>9.4036988000000002E-2</v>
      </c>
      <c r="AV122" s="183">
        <f t="shared" ref="AV122:AV127" si="138">AU122+AT122+AS122+AR122+AQ122</f>
        <v>9.4357844879999995</v>
      </c>
      <c r="AW122" s="184">
        <f t="shared" ref="AW122:AW127" si="139">AJ122*H122</f>
        <v>9.9999999999999995E-8</v>
      </c>
      <c r="AX122" s="184">
        <f t="shared" ref="AX122:AX127" si="140">H122*AK122</f>
        <v>1.9999999999999999E-7</v>
      </c>
      <c r="AY122" s="184">
        <f t="shared" ref="AY122:AY127" si="141">H122*AV122</f>
        <v>9.4357844879999987E-7</v>
      </c>
      <c r="AZ122" s="228">
        <v>1</v>
      </c>
      <c r="BA122" s="228">
        <v>1</v>
      </c>
    </row>
    <row r="123" spans="1:53" s="179" customFormat="1" ht="15" thickBot="1" x14ac:dyDescent="0.35">
      <c r="A123" s="169" t="s">
        <v>19</v>
      </c>
      <c r="B123" s="169" t="str">
        <f>B122</f>
        <v xml:space="preserve">Емкость V-210/1 </v>
      </c>
      <c r="C123" s="171" t="s">
        <v>197</v>
      </c>
      <c r="D123" s="172" t="s">
        <v>62</v>
      </c>
      <c r="E123" s="185">
        <f>E122</f>
        <v>9.9999999999999995E-7</v>
      </c>
      <c r="F123" s="186">
        <f>F122</f>
        <v>1</v>
      </c>
      <c r="G123" s="169">
        <v>0.18000000000000002</v>
      </c>
      <c r="H123" s="174">
        <f t="shared" si="132"/>
        <v>1.8000000000000002E-7</v>
      </c>
      <c r="I123" s="187">
        <f>I122</f>
        <v>9.34</v>
      </c>
      <c r="J123" s="188">
        <v>0.04</v>
      </c>
      <c r="K123" s="177" t="s">
        <v>176</v>
      </c>
      <c r="L123" s="178">
        <v>0</v>
      </c>
      <c r="M123" s="179" t="str">
        <f t="shared" si="133"/>
        <v>С2</v>
      </c>
      <c r="N123" s="179" t="str">
        <f t="shared" si="133"/>
        <v xml:space="preserve">Емкость V-210/1 </v>
      </c>
      <c r="O123" s="179" t="str">
        <f t="shared" si="134"/>
        <v>Полное-взрыв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>
        <v>0</v>
      </c>
      <c r="U123" s="179">
        <v>0</v>
      </c>
      <c r="V123" s="179">
        <v>26.1</v>
      </c>
      <c r="W123" s="179">
        <v>86.6</v>
      </c>
      <c r="X123" s="179">
        <v>225.1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80">
        <v>2</v>
      </c>
      <c r="AK123" s="180">
        <v>2</v>
      </c>
      <c r="AL123" s="179">
        <f>AL122</f>
        <v>3.36</v>
      </c>
      <c r="AM123" s="179">
        <f>AM122</f>
        <v>2.7E-2</v>
      </c>
      <c r="AN123" s="179">
        <f>AN122</f>
        <v>3</v>
      </c>
      <c r="AQ123" s="182">
        <f>AM123*I123+AL123</f>
        <v>3.6121799999999999</v>
      </c>
      <c r="AR123" s="182">
        <f t="shared" si="135"/>
        <v>0.36121800000000004</v>
      </c>
      <c r="AS123" s="183">
        <f t="shared" si="136"/>
        <v>6.5</v>
      </c>
      <c r="AT123" s="183">
        <f t="shared" si="137"/>
        <v>2.6183494999999999</v>
      </c>
      <c r="AU123" s="182">
        <f>10068.2*J123*POWER(10,-6)*10</f>
        <v>4.0272800000000003E-3</v>
      </c>
      <c r="AV123" s="183">
        <f t="shared" si="138"/>
        <v>13.095774780000001</v>
      </c>
      <c r="AW123" s="184">
        <f t="shared" si="139"/>
        <v>3.6000000000000005E-7</v>
      </c>
      <c r="AX123" s="184">
        <f t="shared" si="140"/>
        <v>3.6000000000000005E-7</v>
      </c>
      <c r="AY123" s="184">
        <f t="shared" si="141"/>
        <v>2.3572394604000004E-6</v>
      </c>
      <c r="AZ123" s="228">
        <v>1</v>
      </c>
      <c r="BA123" s="228">
        <v>1</v>
      </c>
    </row>
    <row r="124" spans="1:53" s="179" customFormat="1" x14ac:dyDescent="0.3">
      <c r="A124" s="169" t="s">
        <v>20</v>
      </c>
      <c r="B124" s="169" t="str">
        <f>B122</f>
        <v xml:space="preserve">Емкость V-210/1 </v>
      </c>
      <c r="C124" s="171" t="s">
        <v>198</v>
      </c>
      <c r="D124" s="172" t="s">
        <v>60</v>
      </c>
      <c r="E124" s="185">
        <f>E122</f>
        <v>9.9999999999999995E-7</v>
      </c>
      <c r="F124" s="186">
        <f>F122</f>
        <v>1</v>
      </c>
      <c r="G124" s="169">
        <v>0.72000000000000008</v>
      </c>
      <c r="H124" s="174">
        <f t="shared" si="132"/>
        <v>7.2000000000000009E-7</v>
      </c>
      <c r="I124" s="187">
        <f>I122</f>
        <v>9.34</v>
      </c>
      <c r="J124" s="189">
        <v>0</v>
      </c>
      <c r="K124" s="177" t="s">
        <v>177</v>
      </c>
      <c r="L124" s="178">
        <v>0</v>
      </c>
      <c r="M124" s="179" t="str">
        <f t="shared" si="133"/>
        <v>С3</v>
      </c>
      <c r="N124" s="179" t="str">
        <f t="shared" si="133"/>
        <v xml:space="preserve">Емкость V-210/1 </v>
      </c>
      <c r="O124" s="179" t="str">
        <f t="shared" si="134"/>
        <v>Полное-ликвидация</v>
      </c>
      <c r="P124" s="179" t="s">
        <v>83</v>
      </c>
      <c r="Q124" s="179" t="s">
        <v>83</v>
      </c>
      <c r="R124" s="179" t="s">
        <v>83</v>
      </c>
      <c r="S124" s="179" t="s">
        <v>83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0</v>
      </c>
      <c r="AL124" s="179">
        <f>AL122</f>
        <v>3.36</v>
      </c>
      <c r="AM124" s="179">
        <f>AM122</f>
        <v>2.7E-2</v>
      </c>
      <c r="AN124" s="179">
        <f>AN122</f>
        <v>3</v>
      </c>
      <c r="AQ124" s="182">
        <f>AM124*I124*0.1+AL124</f>
        <v>3.3852180000000001</v>
      </c>
      <c r="AR124" s="182">
        <f t="shared" si="135"/>
        <v>0.33852180000000004</v>
      </c>
      <c r="AS124" s="183">
        <f t="shared" si="136"/>
        <v>0</v>
      </c>
      <c r="AT124" s="183">
        <f t="shared" si="137"/>
        <v>0.93093495000000004</v>
      </c>
      <c r="AU124" s="182">
        <f>1333*J123*POWER(10,-6)</f>
        <v>5.3319999999999998E-5</v>
      </c>
      <c r="AV124" s="183">
        <f t="shared" si="138"/>
        <v>4.65472807</v>
      </c>
      <c r="AW124" s="184">
        <f t="shared" si="139"/>
        <v>0</v>
      </c>
      <c r="AX124" s="184">
        <f t="shared" si="140"/>
        <v>0</v>
      </c>
      <c r="AY124" s="184">
        <f t="shared" si="141"/>
        <v>3.3514042104000003E-6</v>
      </c>
      <c r="AZ124" s="228">
        <v>1</v>
      </c>
      <c r="BA124" s="228">
        <v>1</v>
      </c>
    </row>
    <row r="125" spans="1:53" s="179" customFormat="1" x14ac:dyDescent="0.3">
      <c r="A125" s="169" t="s">
        <v>21</v>
      </c>
      <c r="B125" s="169" t="str">
        <f>B122</f>
        <v xml:space="preserve">Емкость V-210/1 </v>
      </c>
      <c r="C125" s="171" t="s">
        <v>199</v>
      </c>
      <c r="D125" s="172" t="s">
        <v>84</v>
      </c>
      <c r="E125" s="173">
        <v>1.0000000000000001E-5</v>
      </c>
      <c r="F125" s="186">
        <f>F122</f>
        <v>1</v>
      </c>
      <c r="G125" s="169">
        <v>0.1</v>
      </c>
      <c r="H125" s="174">
        <f t="shared" si="132"/>
        <v>1.0000000000000002E-6</v>
      </c>
      <c r="I125" s="187">
        <f>0.15*I122</f>
        <v>1.401</v>
      </c>
      <c r="J125" s="176">
        <f>I125</f>
        <v>1.401</v>
      </c>
      <c r="K125" s="190" t="s">
        <v>179</v>
      </c>
      <c r="L125" s="191">
        <v>45390</v>
      </c>
      <c r="M125" s="179" t="str">
        <f t="shared" si="133"/>
        <v>С4</v>
      </c>
      <c r="N125" s="179" t="str">
        <f t="shared" si="133"/>
        <v xml:space="preserve">Емкость V-210/1 </v>
      </c>
      <c r="O125" s="179" t="str">
        <f t="shared" si="134"/>
        <v>Частичное-пожар</v>
      </c>
      <c r="P125" s="179">
        <v>11.1</v>
      </c>
      <c r="Q125" s="179">
        <v>13.8</v>
      </c>
      <c r="R125" s="179">
        <v>17.600000000000001</v>
      </c>
      <c r="S125" s="179">
        <v>29.3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 t="s">
        <v>83</v>
      </c>
      <c r="AB125" s="179" t="s">
        <v>83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2</v>
      </c>
      <c r="AL125" s="179">
        <f>0.1*AL122</f>
        <v>0.33600000000000002</v>
      </c>
      <c r="AM125" s="179">
        <f>AM122</f>
        <v>2.7E-2</v>
      </c>
      <c r="AN125" s="179">
        <f>ROUNDUP(AN122/3,0)</f>
        <v>1</v>
      </c>
      <c r="AQ125" s="182">
        <f>AM125*I125+AL125</f>
        <v>0.37382700000000002</v>
      </c>
      <c r="AR125" s="182">
        <f t="shared" si="135"/>
        <v>3.7382700000000005E-2</v>
      </c>
      <c r="AS125" s="183">
        <f t="shared" si="136"/>
        <v>0.5</v>
      </c>
      <c r="AT125" s="183">
        <f t="shared" si="137"/>
        <v>0.227802425</v>
      </c>
      <c r="AU125" s="182">
        <f>10068.2*J125*POWER(10,-6)</f>
        <v>1.41055482E-2</v>
      </c>
      <c r="AV125" s="183">
        <f t="shared" si="138"/>
        <v>1.1531176732000001</v>
      </c>
      <c r="AW125" s="184">
        <f t="shared" si="139"/>
        <v>0</v>
      </c>
      <c r="AX125" s="184">
        <f t="shared" si="140"/>
        <v>2.0000000000000003E-6</v>
      </c>
      <c r="AY125" s="184">
        <f t="shared" si="141"/>
        <v>1.1531176732000004E-6</v>
      </c>
      <c r="AZ125" s="228">
        <v>1</v>
      </c>
      <c r="BA125" s="228">
        <v>1</v>
      </c>
    </row>
    <row r="126" spans="1:53" s="179" customFormat="1" x14ac:dyDescent="0.3">
      <c r="A126" s="169" t="s">
        <v>22</v>
      </c>
      <c r="B126" s="169" t="str">
        <f>B122</f>
        <v xml:space="preserve">Емкость V-210/1 </v>
      </c>
      <c r="C126" s="171" t="s">
        <v>200</v>
      </c>
      <c r="D126" s="172" t="s">
        <v>165</v>
      </c>
      <c r="E126" s="185">
        <f>E125</f>
        <v>1.0000000000000001E-5</v>
      </c>
      <c r="F126" s="186">
        <f>F122</f>
        <v>1</v>
      </c>
      <c r="G126" s="169">
        <v>4.5000000000000005E-2</v>
      </c>
      <c r="H126" s="174">
        <f t="shared" si="132"/>
        <v>4.5000000000000009E-7</v>
      </c>
      <c r="I126" s="187">
        <f>0.15*I122</f>
        <v>1.401</v>
      </c>
      <c r="J126" s="176">
        <f>0.15*J123</f>
        <v>6.0000000000000001E-3</v>
      </c>
      <c r="K126" s="190" t="s">
        <v>180</v>
      </c>
      <c r="L126" s="191">
        <v>3</v>
      </c>
      <c r="M126" s="179" t="str">
        <f t="shared" si="133"/>
        <v>С5</v>
      </c>
      <c r="N126" s="179" t="str">
        <f t="shared" si="133"/>
        <v xml:space="preserve">Емкость V-210/1 </v>
      </c>
      <c r="O126" s="179" t="str">
        <f t="shared" si="134"/>
        <v>Частичное-пожар-вспышка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>
        <v>6.2</v>
      </c>
      <c r="AB126" s="179">
        <v>7.44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1</v>
      </c>
      <c r="AL126" s="179">
        <f t="shared" ref="AL126:AL127" si="142">0.1*AL123</f>
        <v>0.33600000000000002</v>
      </c>
      <c r="AM126" s="179">
        <f>AM122</f>
        <v>2.7E-2</v>
      </c>
      <c r="AN126" s="179">
        <f>ROUNDUP(AN122/3,0)</f>
        <v>1</v>
      </c>
      <c r="AQ126" s="182">
        <f>AM126*I126+AL126</f>
        <v>0.37382700000000002</v>
      </c>
      <c r="AR126" s="182">
        <f t="shared" si="135"/>
        <v>3.7382700000000005E-2</v>
      </c>
      <c r="AS126" s="183">
        <f t="shared" si="136"/>
        <v>0.25</v>
      </c>
      <c r="AT126" s="183">
        <f t="shared" si="137"/>
        <v>0.165302425</v>
      </c>
      <c r="AU126" s="182">
        <f>10068.2*J126*POWER(10,-6)*10</f>
        <v>6.0409200000000008E-4</v>
      </c>
      <c r="AV126" s="183">
        <f t="shared" si="138"/>
        <v>0.82711621700000004</v>
      </c>
      <c r="AW126" s="184">
        <f t="shared" si="139"/>
        <v>0</v>
      </c>
      <c r="AX126" s="184">
        <f t="shared" si="140"/>
        <v>4.5000000000000009E-7</v>
      </c>
      <c r="AY126" s="184">
        <f t="shared" si="141"/>
        <v>3.7220229765000009E-7</v>
      </c>
      <c r="AZ126" s="228">
        <v>1</v>
      </c>
      <c r="BA126" s="228">
        <v>1</v>
      </c>
    </row>
    <row r="127" spans="1:53" s="179" customFormat="1" ht="15" thickBot="1" x14ac:dyDescent="0.35">
      <c r="A127" s="169" t="s">
        <v>23</v>
      </c>
      <c r="B127" s="169" t="str">
        <f>B122</f>
        <v xml:space="preserve">Емкость V-210/1 </v>
      </c>
      <c r="C127" s="171" t="s">
        <v>201</v>
      </c>
      <c r="D127" s="172" t="s">
        <v>61</v>
      </c>
      <c r="E127" s="185">
        <f>E125</f>
        <v>1.0000000000000001E-5</v>
      </c>
      <c r="F127" s="186">
        <f>F122</f>
        <v>1</v>
      </c>
      <c r="G127" s="169">
        <v>0.85499999999999998</v>
      </c>
      <c r="H127" s="174">
        <f t="shared" si="132"/>
        <v>8.5500000000000011E-6</v>
      </c>
      <c r="I127" s="187">
        <f>0.15*I122</f>
        <v>1.401</v>
      </c>
      <c r="J127" s="189">
        <v>0</v>
      </c>
      <c r="K127" s="192" t="s">
        <v>191</v>
      </c>
      <c r="L127" s="192">
        <v>9</v>
      </c>
      <c r="M127" s="179" t="str">
        <f t="shared" si="133"/>
        <v>С6</v>
      </c>
      <c r="N127" s="179" t="str">
        <f t="shared" si="133"/>
        <v xml:space="preserve">Емкость V-210/1 </v>
      </c>
      <c r="O127" s="179" t="str">
        <f t="shared" si="134"/>
        <v>Частичное-ликвидация</v>
      </c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J127" s="179">
        <v>0</v>
      </c>
      <c r="AK127" s="179">
        <v>0</v>
      </c>
      <c r="AL127" s="179">
        <f t="shared" si="142"/>
        <v>0.33600000000000002</v>
      </c>
      <c r="AM127" s="179">
        <f>AM122</f>
        <v>2.7E-2</v>
      </c>
      <c r="AN127" s="179">
        <f>ROUNDUP(AN122/3,0)</f>
        <v>1</v>
      </c>
      <c r="AQ127" s="182">
        <f>AM127*I127*0.1+AL127</f>
        <v>0.33978269999999999</v>
      </c>
      <c r="AR127" s="182">
        <f t="shared" si="135"/>
        <v>3.3978269999999998E-2</v>
      </c>
      <c r="AS127" s="183">
        <f t="shared" si="136"/>
        <v>0</v>
      </c>
      <c r="AT127" s="183">
        <f t="shared" si="137"/>
        <v>9.3440242499999993E-2</v>
      </c>
      <c r="AU127" s="182">
        <f>1333*J126*POWER(10,-6)</f>
        <v>7.9980000000000003E-6</v>
      </c>
      <c r="AV127" s="183">
        <f t="shared" si="138"/>
        <v>0.46720921049999997</v>
      </c>
      <c r="AW127" s="184">
        <f t="shared" si="139"/>
        <v>0</v>
      </c>
      <c r="AX127" s="184">
        <f t="shared" si="140"/>
        <v>0</v>
      </c>
      <c r="AY127" s="184">
        <f t="shared" si="141"/>
        <v>3.9946387497750001E-6</v>
      </c>
      <c r="AZ127" s="228">
        <v>1</v>
      </c>
      <c r="BA127" s="228">
        <v>1</v>
      </c>
    </row>
    <row r="128" spans="1:53" s="179" customFormat="1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  <c r="AZ128" s="228">
        <v>1</v>
      </c>
      <c r="BA128" s="228">
        <v>1</v>
      </c>
    </row>
    <row r="129" spans="1:53" s="179" customFormat="1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  <c r="AZ129" s="228">
        <v>1</v>
      </c>
      <c r="BA129" s="228">
        <v>1</v>
      </c>
    </row>
    <row r="130" spans="1:53" s="179" customFormat="1" x14ac:dyDescent="0.3">
      <c r="A130" s="180"/>
      <c r="B130" s="180"/>
      <c r="D130" s="272"/>
      <c r="E130" s="273"/>
      <c r="F130" s="274"/>
      <c r="G130" s="180"/>
      <c r="H130" s="184"/>
      <c r="I130" s="183"/>
      <c r="J130" s="180"/>
      <c r="K130" s="180"/>
      <c r="L130" s="180"/>
      <c r="P130" s="179" t="s">
        <v>83</v>
      </c>
      <c r="Q130" s="179" t="s">
        <v>83</v>
      </c>
      <c r="R130" s="179" t="s">
        <v>83</v>
      </c>
      <c r="S130" s="179" t="s">
        <v>83</v>
      </c>
      <c r="T130" s="179" t="s">
        <v>83</v>
      </c>
      <c r="U130" s="179" t="s">
        <v>83</v>
      </c>
      <c r="V130" s="179" t="s">
        <v>83</v>
      </c>
      <c r="W130" s="179" t="s">
        <v>83</v>
      </c>
      <c r="X130" s="179" t="s">
        <v>83</v>
      </c>
      <c r="Y130" s="179" t="s">
        <v>83</v>
      </c>
      <c r="Z130" s="179" t="s">
        <v>83</v>
      </c>
      <c r="AA130" s="179" t="s">
        <v>83</v>
      </c>
      <c r="AB130" s="179" t="s">
        <v>83</v>
      </c>
      <c r="AC130" s="179" t="s">
        <v>83</v>
      </c>
      <c r="AD130" s="179" t="s">
        <v>83</v>
      </c>
      <c r="AE130" s="179" t="s">
        <v>83</v>
      </c>
      <c r="AF130" s="179" t="s">
        <v>83</v>
      </c>
      <c r="AG130" s="179" t="s">
        <v>83</v>
      </c>
      <c r="AH130" s="179" t="s">
        <v>83</v>
      </c>
      <c r="AI130" s="179" t="s">
        <v>83</v>
      </c>
      <c r="AQ130" s="182"/>
      <c r="AR130" s="182"/>
      <c r="AS130" s="183"/>
      <c r="AT130" s="183"/>
      <c r="AU130" s="182"/>
      <c r="AV130" s="183"/>
      <c r="AW130" s="184"/>
      <c r="AX130" s="184"/>
      <c r="AY130" s="184"/>
      <c r="AZ130" s="228">
        <v>1</v>
      </c>
      <c r="BA130" s="228">
        <v>1</v>
      </c>
    </row>
    <row r="131" spans="1:53" ht="15" thickBot="1" x14ac:dyDescent="0.35">
      <c r="P131" t="s">
        <v>83</v>
      </c>
      <c r="Q131" t="s">
        <v>83</v>
      </c>
      <c r="R131" t="s">
        <v>83</v>
      </c>
      <c r="S131" t="s">
        <v>83</v>
      </c>
      <c r="T131" t="s">
        <v>83</v>
      </c>
      <c r="U131" t="s">
        <v>83</v>
      </c>
      <c r="V131" t="s">
        <v>83</v>
      </c>
      <c r="W131" t="s">
        <v>83</v>
      </c>
      <c r="X131" t="s">
        <v>83</v>
      </c>
      <c r="Y131" t="s">
        <v>83</v>
      </c>
      <c r="Z131" t="s">
        <v>83</v>
      </c>
      <c r="AA131" t="s">
        <v>83</v>
      </c>
      <c r="AB131" t="s">
        <v>83</v>
      </c>
      <c r="AC131" t="s">
        <v>83</v>
      </c>
      <c r="AD131" t="s">
        <v>83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Z131" s="228">
        <v>1</v>
      </c>
      <c r="BA131" s="228">
        <v>1</v>
      </c>
    </row>
    <row r="132" spans="1:53" s="179" customFormat="1" ht="15" thickBot="1" x14ac:dyDescent="0.35">
      <c r="A132" s="169" t="s">
        <v>18</v>
      </c>
      <c r="B132" s="313" t="s">
        <v>428</v>
      </c>
      <c r="C132" s="171" t="s">
        <v>196</v>
      </c>
      <c r="D132" s="172" t="s">
        <v>59</v>
      </c>
      <c r="E132" s="173">
        <v>9.9999999999999995E-7</v>
      </c>
      <c r="F132" s="170">
        <v>1</v>
      </c>
      <c r="G132" s="169">
        <v>0.1</v>
      </c>
      <c r="H132" s="174">
        <f t="shared" ref="H132:H137" si="143">E132*F132*G132</f>
        <v>9.9999999999999995E-8</v>
      </c>
      <c r="I132" s="175">
        <v>5.69</v>
      </c>
      <c r="J132" s="176">
        <f>I132</f>
        <v>5.69</v>
      </c>
      <c r="K132" s="177" t="s">
        <v>175</v>
      </c>
      <c r="L132" s="178">
        <v>120</v>
      </c>
      <c r="M132" s="179" t="str">
        <f t="shared" ref="M132:N137" si="144">A132</f>
        <v>С1</v>
      </c>
      <c r="N132" s="179" t="str">
        <f t="shared" si="144"/>
        <v xml:space="preserve">Емкость V-216/1 </v>
      </c>
      <c r="O132" s="179" t="str">
        <f t="shared" ref="O132:O137" si="145">D132</f>
        <v>Полное-пожар</v>
      </c>
      <c r="P132" s="179">
        <v>15.2</v>
      </c>
      <c r="Q132" s="179">
        <v>20.3</v>
      </c>
      <c r="R132" s="179">
        <v>28.1</v>
      </c>
      <c r="S132" s="179">
        <v>50.9</v>
      </c>
      <c r="T132" s="179" t="s">
        <v>83</v>
      </c>
      <c r="U132" s="179" t="s">
        <v>83</v>
      </c>
      <c r="V132" s="179" t="s">
        <v>83</v>
      </c>
      <c r="W132" s="179" t="s">
        <v>83</v>
      </c>
      <c r="X132" s="179" t="s">
        <v>83</v>
      </c>
      <c r="Y132" s="179" t="s">
        <v>83</v>
      </c>
      <c r="Z132" s="179" t="s">
        <v>83</v>
      </c>
      <c r="AA132" s="179" t="s">
        <v>83</v>
      </c>
      <c r="AB132" s="179" t="s">
        <v>83</v>
      </c>
      <c r="AC132" s="179" t="s">
        <v>83</v>
      </c>
      <c r="AD132" s="179" t="s">
        <v>83</v>
      </c>
      <c r="AE132" s="179" t="s">
        <v>83</v>
      </c>
      <c r="AF132" s="179" t="s">
        <v>83</v>
      </c>
      <c r="AG132" s="179" t="s">
        <v>83</v>
      </c>
      <c r="AH132" s="179" t="s">
        <v>83</v>
      </c>
      <c r="AI132" s="179" t="s">
        <v>83</v>
      </c>
      <c r="AJ132" s="180">
        <v>1</v>
      </c>
      <c r="AK132" s="180">
        <v>2</v>
      </c>
      <c r="AL132" s="181">
        <v>2.6</v>
      </c>
      <c r="AM132" s="181">
        <v>2.7E-2</v>
      </c>
      <c r="AN132" s="181">
        <v>3</v>
      </c>
      <c r="AQ132" s="182">
        <f>AM132*I132+AL132</f>
        <v>2.7536300000000002</v>
      </c>
      <c r="AR132" s="182">
        <f t="shared" ref="AR132:AR137" si="146">0.1*AQ132</f>
        <v>0.27536300000000002</v>
      </c>
      <c r="AS132" s="183">
        <f t="shared" ref="AS132:AS137" si="147">AJ132*3+0.25*AK132</f>
        <v>3.5</v>
      </c>
      <c r="AT132" s="183">
        <f t="shared" ref="AT132:AT137" si="148">SUM(AQ132:AS132)/4</f>
        <v>1.63224825</v>
      </c>
      <c r="AU132" s="182">
        <f>10068.2*J132*POWER(10,-6)</f>
        <v>5.7288058000000003E-2</v>
      </c>
      <c r="AV132" s="183">
        <f t="shared" ref="AV132:AV137" si="149">AU132+AT132+AS132+AR132+AQ132</f>
        <v>8.2185293080000008</v>
      </c>
      <c r="AW132" s="184">
        <f t="shared" ref="AW132:AW137" si="150">AJ132*H132</f>
        <v>9.9999999999999995E-8</v>
      </c>
      <c r="AX132" s="184">
        <f t="shared" ref="AX132:AX137" si="151">H132*AK132</f>
        <v>1.9999999999999999E-7</v>
      </c>
      <c r="AY132" s="184">
        <f t="shared" ref="AY132:AY137" si="152">H132*AV132</f>
        <v>8.2185293080000002E-7</v>
      </c>
      <c r="AZ132" s="228">
        <v>1</v>
      </c>
      <c r="BA132" s="228">
        <v>1</v>
      </c>
    </row>
    <row r="133" spans="1:53" s="179" customFormat="1" ht="15" thickBot="1" x14ac:dyDescent="0.35">
      <c r="A133" s="169" t="s">
        <v>19</v>
      </c>
      <c r="B133" s="169" t="str">
        <f>B132</f>
        <v xml:space="preserve">Емкость V-216/1 </v>
      </c>
      <c r="C133" s="171" t="s">
        <v>197</v>
      </c>
      <c r="D133" s="172" t="s">
        <v>62</v>
      </c>
      <c r="E133" s="185">
        <f>E132</f>
        <v>9.9999999999999995E-7</v>
      </c>
      <c r="F133" s="186">
        <f>F132</f>
        <v>1</v>
      </c>
      <c r="G133" s="169">
        <v>0.18000000000000002</v>
      </c>
      <c r="H133" s="174">
        <f t="shared" si="143"/>
        <v>1.8000000000000002E-7</v>
      </c>
      <c r="I133" s="187">
        <f>I132</f>
        <v>5.69</v>
      </c>
      <c r="J133" s="188">
        <v>0.5</v>
      </c>
      <c r="K133" s="177" t="s">
        <v>176</v>
      </c>
      <c r="L133" s="178">
        <v>0</v>
      </c>
      <c r="M133" s="179" t="str">
        <f t="shared" si="144"/>
        <v>С2</v>
      </c>
      <c r="N133" s="179" t="str">
        <f t="shared" si="144"/>
        <v xml:space="preserve">Емкость V-216/1 </v>
      </c>
      <c r="O133" s="179" t="str">
        <f t="shared" si="145"/>
        <v>Полное-взрыв</v>
      </c>
      <c r="P133" s="179" t="s">
        <v>83</v>
      </c>
      <c r="Q133" s="179" t="s">
        <v>83</v>
      </c>
      <c r="R133" s="179" t="s">
        <v>83</v>
      </c>
      <c r="S133" s="179" t="s">
        <v>83</v>
      </c>
      <c r="T133" s="179">
        <v>0</v>
      </c>
      <c r="U133" s="179">
        <v>0</v>
      </c>
      <c r="V133" s="179">
        <v>60.1</v>
      </c>
      <c r="W133" s="179">
        <v>200.6</v>
      </c>
      <c r="X133" s="179">
        <v>522.1</v>
      </c>
      <c r="Y133" s="179" t="s">
        <v>83</v>
      </c>
      <c r="Z133" s="179" t="s">
        <v>83</v>
      </c>
      <c r="AA133" s="179" t="s">
        <v>83</v>
      </c>
      <c r="AB133" s="179" t="s">
        <v>83</v>
      </c>
      <c r="AC133" s="179" t="s">
        <v>83</v>
      </c>
      <c r="AD133" s="179" t="s">
        <v>83</v>
      </c>
      <c r="AE133" s="179" t="s">
        <v>83</v>
      </c>
      <c r="AF133" s="179" t="s">
        <v>83</v>
      </c>
      <c r="AG133" s="179" t="s">
        <v>83</v>
      </c>
      <c r="AH133" s="179" t="s">
        <v>83</v>
      </c>
      <c r="AI133" s="179" t="s">
        <v>83</v>
      </c>
      <c r="AJ133" s="180">
        <v>2</v>
      </c>
      <c r="AK133" s="180">
        <v>2</v>
      </c>
      <c r="AL133" s="179">
        <f>AL132</f>
        <v>2.6</v>
      </c>
      <c r="AM133" s="179">
        <f>AM132</f>
        <v>2.7E-2</v>
      </c>
      <c r="AN133" s="179">
        <f>AN132</f>
        <v>3</v>
      </c>
      <c r="AQ133" s="182">
        <f>AM133*I133+AL133</f>
        <v>2.7536300000000002</v>
      </c>
      <c r="AR133" s="182">
        <f t="shared" si="146"/>
        <v>0.27536300000000002</v>
      </c>
      <c r="AS133" s="183">
        <f t="shared" si="147"/>
        <v>6.5</v>
      </c>
      <c r="AT133" s="183">
        <f t="shared" si="148"/>
        <v>2.38224825</v>
      </c>
      <c r="AU133" s="182">
        <f>10068.2*J133*POWER(10,-6)*10</f>
        <v>5.0341000000000004E-2</v>
      </c>
      <c r="AV133" s="183">
        <f t="shared" si="149"/>
        <v>11.961582249999999</v>
      </c>
      <c r="AW133" s="184">
        <f t="shared" si="150"/>
        <v>3.6000000000000005E-7</v>
      </c>
      <c r="AX133" s="184">
        <f t="shared" si="151"/>
        <v>3.6000000000000005E-7</v>
      </c>
      <c r="AY133" s="184">
        <f t="shared" si="152"/>
        <v>2.153084805E-6</v>
      </c>
      <c r="AZ133" s="228">
        <v>1</v>
      </c>
      <c r="BA133" s="228">
        <v>1</v>
      </c>
    </row>
    <row r="134" spans="1:53" s="179" customFormat="1" x14ac:dyDescent="0.3">
      <c r="A134" s="169" t="s">
        <v>20</v>
      </c>
      <c r="B134" s="169" t="str">
        <f>B132</f>
        <v xml:space="preserve">Емкость V-216/1 </v>
      </c>
      <c r="C134" s="171" t="s">
        <v>198</v>
      </c>
      <c r="D134" s="172" t="s">
        <v>60</v>
      </c>
      <c r="E134" s="185">
        <f>E132</f>
        <v>9.9999999999999995E-7</v>
      </c>
      <c r="F134" s="186">
        <f>F132</f>
        <v>1</v>
      </c>
      <c r="G134" s="169">
        <v>0.72000000000000008</v>
      </c>
      <c r="H134" s="174">
        <f t="shared" si="143"/>
        <v>7.2000000000000009E-7</v>
      </c>
      <c r="I134" s="187">
        <f>I132</f>
        <v>5.69</v>
      </c>
      <c r="J134" s="189">
        <v>0</v>
      </c>
      <c r="K134" s="177" t="s">
        <v>177</v>
      </c>
      <c r="L134" s="178">
        <v>0</v>
      </c>
      <c r="M134" s="179" t="str">
        <f t="shared" si="144"/>
        <v>С3</v>
      </c>
      <c r="N134" s="179" t="str">
        <f t="shared" si="144"/>
        <v xml:space="preserve">Емкость V-216/1 </v>
      </c>
      <c r="O134" s="179" t="str">
        <f t="shared" si="145"/>
        <v>Полное-ликвидация</v>
      </c>
      <c r="P134" s="179" t="s">
        <v>83</v>
      </c>
      <c r="Q134" s="179" t="s">
        <v>83</v>
      </c>
      <c r="R134" s="179" t="s">
        <v>83</v>
      </c>
      <c r="S134" s="179" t="s">
        <v>83</v>
      </c>
      <c r="T134" s="179" t="s">
        <v>83</v>
      </c>
      <c r="U134" s="179" t="s">
        <v>83</v>
      </c>
      <c r="V134" s="179" t="s">
        <v>83</v>
      </c>
      <c r="W134" s="179" t="s">
        <v>83</v>
      </c>
      <c r="X134" s="179" t="s">
        <v>83</v>
      </c>
      <c r="Y134" s="179" t="s">
        <v>83</v>
      </c>
      <c r="Z134" s="179" t="s">
        <v>83</v>
      </c>
      <c r="AA134" s="179" t="s">
        <v>83</v>
      </c>
      <c r="AB134" s="179" t="s">
        <v>83</v>
      </c>
      <c r="AC134" s="179" t="s">
        <v>83</v>
      </c>
      <c r="AD134" s="179" t="s">
        <v>83</v>
      </c>
      <c r="AE134" s="179" t="s">
        <v>83</v>
      </c>
      <c r="AF134" s="179" t="s">
        <v>83</v>
      </c>
      <c r="AG134" s="179" t="s">
        <v>83</v>
      </c>
      <c r="AH134" s="179" t="s">
        <v>83</v>
      </c>
      <c r="AI134" s="179" t="s">
        <v>83</v>
      </c>
      <c r="AJ134" s="179">
        <v>0</v>
      </c>
      <c r="AK134" s="179">
        <v>0</v>
      </c>
      <c r="AL134" s="179">
        <f>AL132</f>
        <v>2.6</v>
      </c>
      <c r="AM134" s="179">
        <f>AM132</f>
        <v>2.7E-2</v>
      </c>
      <c r="AN134" s="179">
        <f>AN132</f>
        <v>3</v>
      </c>
      <c r="AQ134" s="182">
        <f>AM134*I134*0.1+AL134</f>
        <v>2.6153629999999999</v>
      </c>
      <c r="AR134" s="182">
        <f t="shared" si="146"/>
        <v>0.2615363</v>
      </c>
      <c r="AS134" s="183">
        <f t="shared" si="147"/>
        <v>0</v>
      </c>
      <c r="AT134" s="183">
        <f t="shared" si="148"/>
        <v>0.71922482499999996</v>
      </c>
      <c r="AU134" s="182">
        <f>1333*J133*POWER(10,-6)</f>
        <v>6.6649999999999999E-4</v>
      </c>
      <c r="AV134" s="183">
        <f t="shared" si="149"/>
        <v>3.5967906249999997</v>
      </c>
      <c r="AW134" s="184">
        <f t="shared" si="150"/>
        <v>0</v>
      </c>
      <c r="AX134" s="184">
        <f t="shared" si="151"/>
        <v>0</v>
      </c>
      <c r="AY134" s="184">
        <f t="shared" si="152"/>
        <v>2.5896892500000001E-6</v>
      </c>
      <c r="AZ134" s="228">
        <v>1</v>
      </c>
      <c r="BA134" s="228">
        <v>1</v>
      </c>
    </row>
    <row r="135" spans="1:53" s="179" customFormat="1" x14ac:dyDescent="0.3">
      <c r="A135" s="169" t="s">
        <v>21</v>
      </c>
      <c r="B135" s="169" t="str">
        <f>B132</f>
        <v xml:space="preserve">Емкость V-216/1 </v>
      </c>
      <c r="C135" s="171" t="s">
        <v>199</v>
      </c>
      <c r="D135" s="172" t="s">
        <v>84</v>
      </c>
      <c r="E135" s="173">
        <v>1.0000000000000001E-5</v>
      </c>
      <c r="F135" s="186">
        <f>F132</f>
        <v>1</v>
      </c>
      <c r="G135" s="169">
        <v>0.1</v>
      </c>
      <c r="H135" s="174">
        <f t="shared" si="143"/>
        <v>1.0000000000000002E-6</v>
      </c>
      <c r="I135" s="187">
        <f>0.15*I132</f>
        <v>0.85350000000000004</v>
      </c>
      <c r="J135" s="176">
        <f>I135</f>
        <v>0.85350000000000004</v>
      </c>
      <c r="K135" s="190" t="s">
        <v>179</v>
      </c>
      <c r="L135" s="191">
        <v>45390</v>
      </c>
      <c r="M135" s="179" t="str">
        <f t="shared" si="144"/>
        <v>С4</v>
      </c>
      <c r="N135" s="179" t="str">
        <f t="shared" si="144"/>
        <v xml:space="preserve">Емкость V-216/1 </v>
      </c>
      <c r="O135" s="179" t="str">
        <f t="shared" si="145"/>
        <v>Частичное-пожар</v>
      </c>
      <c r="P135" s="179">
        <v>11.1</v>
      </c>
      <c r="Q135" s="179">
        <v>13.8</v>
      </c>
      <c r="R135" s="179">
        <v>17.600000000000001</v>
      </c>
      <c r="S135" s="179">
        <v>29.3</v>
      </c>
      <c r="T135" s="179" t="s">
        <v>83</v>
      </c>
      <c r="U135" s="179" t="s">
        <v>83</v>
      </c>
      <c r="V135" s="179" t="s">
        <v>83</v>
      </c>
      <c r="W135" s="179" t="s">
        <v>83</v>
      </c>
      <c r="X135" s="179" t="s">
        <v>83</v>
      </c>
      <c r="Y135" s="179" t="s">
        <v>83</v>
      </c>
      <c r="Z135" s="179" t="s">
        <v>83</v>
      </c>
      <c r="AA135" s="179" t="s">
        <v>83</v>
      </c>
      <c r="AB135" s="179" t="s">
        <v>83</v>
      </c>
      <c r="AC135" s="179" t="s">
        <v>83</v>
      </c>
      <c r="AD135" s="179" t="s">
        <v>83</v>
      </c>
      <c r="AE135" s="179" t="s">
        <v>83</v>
      </c>
      <c r="AF135" s="179" t="s">
        <v>83</v>
      </c>
      <c r="AG135" s="179" t="s">
        <v>83</v>
      </c>
      <c r="AH135" s="179" t="s">
        <v>83</v>
      </c>
      <c r="AI135" s="179" t="s">
        <v>83</v>
      </c>
      <c r="AJ135" s="179">
        <v>0</v>
      </c>
      <c r="AK135" s="179">
        <v>2</v>
      </c>
      <c r="AL135" s="179">
        <f>0.1*AL132</f>
        <v>0.26</v>
      </c>
      <c r="AM135" s="179">
        <f>AM132</f>
        <v>2.7E-2</v>
      </c>
      <c r="AN135" s="179">
        <f>ROUNDUP(AN132/3,0)</f>
        <v>1</v>
      </c>
      <c r="AQ135" s="182">
        <f>AM135*I135+AL135</f>
        <v>0.28304450000000003</v>
      </c>
      <c r="AR135" s="182">
        <f t="shared" si="146"/>
        <v>2.8304450000000005E-2</v>
      </c>
      <c r="AS135" s="183">
        <f t="shared" si="147"/>
        <v>0.5</v>
      </c>
      <c r="AT135" s="183">
        <f t="shared" si="148"/>
        <v>0.20283723749999999</v>
      </c>
      <c r="AU135" s="182">
        <f>10068.2*J135*POWER(10,-6)</f>
        <v>8.5932087000000004E-3</v>
      </c>
      <c r="AV135" s="183">
        <f t="shared" si="149"/>
        <v>1.0227793962</v>
      </c>
      <c r="AW135" s="184">
        <f t="shared" si="150"/>
        <v>0</v>
      </c>
      <c r="AX135" s="184">
        <f t="shared" si="151"/>
        <v>2.0000000000000003E-6</v>
      </c>
      <c r="AY135" s="184">
        <f t="shared" si="152"/>
        <v>1.0227793962000001E-6</v>
      </c>
      <c r="AZ135" s="228">
        <v>1</v>
      </c>
      <c r="BA135" s="228">
        <v>1</v>
      </c>
    </row>
    <row r="136" spans="1:53" s="179" customFormat="1" x14ac:dyDescent="0.3">
      <c r="A136" s="169" t="s">
        <v>22</v>
      </c>
      <c r="B136" s="169" t="str">
        <f>B132</f>
        <v xml:space="preserve">Емкость V-216/1 </v>
      </c>
      <c r="C136" s="171" t="s">
        <v>200</v>
      </c>
      <c r="D136" s="172" t="s">
        <v>165</v>
      </c>
      <c r="E136" s="185">
        <f>E135</f>
        <v>1.0000000000000001E-5</v>
      </c>
      <c r="F136" s="186">
        <f>F132</f>
        <v>1</v>
      </c>
      <c r="G136" s="169">
        <v>4.5000000000000005E-2</v>
      </c>
      <c r="H136" s="174">
        <f t="shared" si="143"/>
        <v>4.5000000000000009E-7</v>
      </c>
      <c r="I136" s="187">
        <f>0.15*I132</f>
        <v>0.85350000000000004</v>
      </c>
      <c r="J136" s="176">
        <f>0.15*J133</f>
        <v>7.4999999999999997E-2</v>
      </c>
      <c r="K136" s="190" t="s">
        <v>180</v>
      </c>
      <c r="L136" s="191">
        <v>3</v>
      </c>
      <c r="M136" s="179" t="str">
        <f t="shared" si="144"/>
        <v>С5</v>
      </c>
      <c r="N136" s="179" t="str">
        <f t="shared" si="144"/>
        <v xml:space="preserve">Емкость V-216/1 </v>
      </c>
      <c r="O136" s="179" t="str">
        <f t="shared" si="145"/>
        <v>Частичное-пожар-вспышка</v>
      </c>
      <c r="P136" s="179" t="s">
        <v>83</v>
      </c>
      <c r="Q136" s="179" t="s">
        <v>83</v>
      </c>
      <c r="R136" s="179" t="s">
        <v>83</v>
      </c>
      <c r="S136" s="179" t="s">
        <v>83</v>
      </c>
      <c r="T136" s="179" t="s">
        <v>83</v>
      </c>
      <c r="U136" s="179" t="s">
        <v>83</v>
      </c>
      <c r="V136" s="179" t="s">
        <v>83</v>
      </c>
      <c r="W136" s="179" t="s">
        <v>83</v>
      </c>
      <c r="X136" s="179" t="s">
        <v>83</v>
      </c>
      <c r="Y136" s="179" t="s">
        <v>83</v>
      </c>
      <c r="Z136" s="179" t="s">
        <v>83</v>
      </c>
      <c r="AA136" s="179">
        <v>14.26</v>
      </c>
      <c r="AB136" s="179">
        <v>17.11</v>
      </c>
      <c r="AC136" s="179" t="s">
        <v>83</v>
      </c>
      <c r="AD136" s="179" t="s">
        <v>83</v>
      </c>
      <c r="AE136" s="179" t="s">
        <v>83</v>
      </c>
      <c r="AF136" s="179" t="s">
        <v>83</v>
      </c>
      <c r="AG136" s="179" t="s">
        <v>83</v>
      </c>
      <c r="AH136" s="179" t="s">
        <v>83</v>
      </c>
      <c r="AI136" s="179" t="s">
        <v>83</v>
      </c>
      <c r="AJ136" s="179">
        <v>0</v>
      </c>
      <c r="AK136" s="179">
        <v>1</v>
      </c>
      <c r="AL136" s="179">
        <f t="shared" ref="AL136:AL137" si="153">0.1*AL133</f>
        <v>0.26</v>
      </c>
      <c r="AM136" s="179">
        <f>AM132</f>
        <v>2.7E-2</v>
      </c>
      <c r="AN136" s="179">
        <f>ROUNDUP(AN132/3,0)</f>
        <v>1</v>
      </c>
      <c r="AQ136" s="182">
        <f>AM136*I136+AL136</f>
        <v>0.28304450000000003</v>
      </c>
      <c r="AR136" s="182">
        <f t="shared" si="146"/>
        <v>2.8304450000000005E-2</v>
      </c>
      <c r="AS136" s="183">
        <f t="shared" si="147"/>
        <v>0.25</v>
      </c>
      <c r="AT136" s="183">
        <f t="shared" si="148"/>
        <v>0.14033723749999999</v>
      </c>
      <c r="AU136" s="182">
        <f>10068.2*J136*POWER(10,-6)*10</f>
        <v>7.5511499999999995E-3</v>
      </c>
      <c r="AV136" s="183">
        <f t="shared" si="149"/>
        <v>0.70923733750000006</v>
      </c>
      <c r="AW136" s="184">
        <f t="shared" si="150"/>
        <v>0</v>
      </c>
      <c r="AX136" s="184">
        <f t="shared" si="151"/>
        <v>4.5000000000000009E-7</v>
      </c>
      <c r="AY136" s="184">
        <f t="shared" si="152"/>
        <v>3.1915680187500007E-7</v>
      </c>
      <c r="AZ136" s="228">
        <v>1</v>
      </c>
      <c r="BA136" s="228">
        <v>1</v>
      </c>
    </row>
    <row r="137" spans="1:53" s="179" customFormat="1" ht="15" thickBot="1" x14ac:dyDescent="0.35">
      <c r="A137" s="169" t="s">
        <v>23</v>
      </c>
      <c r="B137" s="169" t="str">
        <f>B132</f>
        <v xml:space="preserve">Емкость V-216/1 </v>
      </c>
      <c r="C137" s="171" t="s">
        <v>201</v>
      </c>
      <c r="D137" s="172" t="s">
        <v>61</v>
      </c>
      <c r="E137" s="185">
        <f>E135</f>
        <v>1.0000000000000001E-5</v>
      </c>
      <c r="F137" s="186">
        <f>F132</f>
        <v>1</v>
      </c>
      <c r="G137" s="169">
        <v>0.85499999999999998</v>
      </c>
      <c r="H137" s="174">
        <f t="shared" si="143"/>
        <v>8.5500000000000011E-6</v>
      </c>
      <c r="I137" s="187">
        <f>0.15*I132</f>
        <v>0.85350000000000004</v>
      </c>
      <c r="J137" s="189">
        <v>0</v>
      </c>
      <c r="K137" s="192" t="s">
        <v>191</v>
      </c>
      <c r="L137" s="192">
        <v>9</v>
      </c>
      <c r="M137" s="179" t="str">
        <f t="shared" si="144"/>
        <v>С6</v>
      </c>
      <c r="N137" s="179" t="str">
        <f t="shared" si="144"/>
        <v xml:space="preserve">Емкость V-216/1 </v>
      </c>
      <c r="O137" s="179" t="str">
        <f t="shared" si="145"/>
        <v>Частичное-ликвидация</v>
      </c>
      <c r="P137" s="179" t="s">
        <v>83</v>
      </c>
      <c r="Q137" s="179" t="s">
        <v>83</v>
      </c>
      <c r="R137" s="179" t="s">
        <v>83</v>
      </c>
      <c r="S137" s="179" t="s">
        <v>83</v>
      </c>
      <c r="T137" s="179" t="s">
        <v>83</v>
      </c>
      <c r="U137" s="179" t="s">
        <v>83</v>
      </c>
      <c r="V137" s="179" t="s">
        <v>83</v>
      </c>
      <c r="W137" s="179" t="s">
        <v>83</v>
      </c>
      <c r="X137" s="179" t="s">
        <v>83</v>
      </c>
      <c r="Y137" s="179" t="s">
        <v>83</v>
      </c>
      <c r="Z137" s="179" t="s">
        <v>83</v>
      </c>
      <c r="AA137" s="179" t="s">
        <v>83</v>
      </c>
      <c r="AB137" s="179" t="s">
        <v>83</v>
      </c>
      <c r="AC137" s="179" t="s">
        <v>83</v>
      </c>
      <c r="AD137" s="179" t="s">
        <v>83</v>
      </c>
      <c r="AE137" s="179" t="s">
        <v>83</v>
      </c>
      <c r="AF137" s="179" t="s">
        <v>83</v>
      </c>
      <c r="AG137" s="179" t="s">
        <v>83</v>
      </c>
      <c r="AH137" s="179" t="s">
        <v>83</v>
      </c>
      <c r="AI137" s="179" t="s">
        <v>83</v>
      </c>
      <c r="AJ137" s="179">
        <v>0</v>
      </c>
      <c r="AK137" s="179">
        <v>0</v>
      </c>
      <c r="AL137" s="179">
        <f t="shared" si="153"/>
        <v>0.26</v>
      </c>
      <c r="AM137" s="179">
        <f>AM132</f>
        <v>2.7E-2</v>
      </c>
      <c r="AN137" s="179">
        <f>ROUNDUP(AN132/3,0)</f>
        <v>1</v>
      </c>
      <c r="AQ137" s="182">
        <f>AM137*I137*0.1+AL137</f>
        <v>0.26230445000000002</v>
      </c>
      <c r="AR137" s="182">
        <f t="shared" si="146"/>
        <v>2.6230445000000005E-2</v>
      </c>
      <c r="AS137" s="183">
        <f t="shared" si="147"/>
        <v>0</v>
      </c>
      <c r="AT137" s="183">
        <f t="shared" si="148"/>
        <v>7.2133723750000003E-2</v>
      </c>
      <c r="AU137" s="182">
        <f>1333*J136*POWER(10,-6)</f>
        <v>9.9974999999999991E-5</v>
      </c>
      <c r="AV137" s="183">
        <f t="shared" si="149"/>
        <v>0.36076859375000003</v>
      </c>
      <c r="AW137" s="184">
        <f t="shared" si="150"/>
        <v>0</v>
      </c>
      <c r="AX137" s="184">
        <f t="shared" si="151"/>
        <v>0</v>
      </c>
      <c r="AY137" s="184">
        <f t="shared" si="152"/>
        <v>3.0845714765625006E-6</v>
      </c>
      <c r="AZ137" s="228">
        <v>1</v>
      </c>
      <c r="BA137" s="228">
        <v>1</v>
      </c>
    </row>
    <row r="138" spans="1:53" s="179" customFormat="1" x14ac:dyDescent="0.3">
      <c r="A138" s="180"/>
      <c r="B138" s="180"/>
      <c r="D138" s="272"/>
      <c r="E138" s="273"/>
      <c r="F138" s="274"/>
      <c r="G138" s="180"/>
      <c r="H138" s="184"/>
      <c r="I138" s="183"/>
      <c r="J138" s="180"/>
      <c r="K138" s="180"/>
      <c r="L138" s="180"/>
      <c r="P138" s="179" t="s">
        <v>83</v>
      </c>
      <c r="Q138" s="179" t="s">
        <v>83</v>
      </c>
      <c r="R138" s="179" t="s">
        <v>83</v>
      </c>
      <c r="S138" s="179" t="s">
        <v>83</v>
      </c>
      <c r="T138" s="179" t="s">
        <v>83</v>
      </c>
      <c r="U138" s="179" t="s">
        <v>83</v>
      </c>
      <c r="V138" s="179" t="s">
        <v>83</v>
      </c>
      <c r="W138" s="179" t="s">
        <v>83</v>
      </c>
      <c r="X138" s="179" t="s">
        <v>83</v>
      </c>
      <c r="Y138" s="179" t="s">
        <v>83</v>
      </c>
      <c r="Z138" s="179" t="s">
        <v>83</v>
      </c>
      <c r="AA138" s="179" t="s">
        <v>83</v>
      </c>
      <c r="AB138" s="179" t="s">
        <v>83</v>
      </c>
      <c r="AC138" s="179" t="s">
        <v>83</v>
      </c>
      <c r="AD138" s="179" t="s">
        <v>83</v>
      </c>
      <c r="AE138" s="179" t="s">
        <v>83</v>
      </c>
      <c r="AF138" s="179" t="s">
        <v>83</v>
      </c>
      <c r="AG138" s="179" t="s">
        <v>83</v>
      </c>
      <c r="AH138" s="179" t="s">
        <v>83</v>
      </c>
      <c r="AI138" s="179" t="s">
        <v>83</v>
      </c>
      <c r="AQ138" s="182"/>
      <c r="AR138" s="182"/>
      <c r="AS138" s="183"/>
      <c r="AT138" s="183"/>
      <c r="AU138" s="182"/>
      <c r="AV138" s="183"/>
      <c r="AW138" s="184"/>
      <c r="AX138" s="184"/>
      <c r="AY138" s="184"/>
      <c r="AZ138" s="228">
        <v>1</v>
      </c>
      <c r="BA138" s="228">
        <v>1</v>
      </c>
    </row>
    <row r="139" spans="1:53" s="179" customFormat="1" x14ac:dyDescent="0.3">
      <c r="A139" s="180"/>
      <c r="B139" s="180"/>
      <c r="D139" s="272"/>
      <c r="E139" s="273"/>
      <c r="F139" s="274"/>
      <c r="G139" s="180"/>
      <c r="H139" s="184"/>
      <c r="I139" s="183"/>
      <c r="J139" s="180"/>
      <c r="K139" s="180"/>
      <c r="L139" s="180"/>
      <c r="P139" s="179" t="s">
        <v>83</v>
      </c>
      <c r="Q139" s="179" t="s">
        <v>83</v>
      </c>
      <c r="R139" s="179" t="s">
        <v>83</v>
      </c>
      <c r="S139" s="179" t="s">
        <v>83</v>
      </c>
      <c r="T139" s="179" t="s">
        <v>83</v>
      </c>
      <c r="U139" s="179" t="s">
        <v>83</v>
      </c>
      <c r="V139" s="179" t="s">
        <v>83</v>
      </c>
      <c r="W139" s="179" t="s">
        <v>83</v>
      </c>
      <c r="X139" s="179" t="s">
        <v>83</v>
      </c>
      <c r="Y139" s="179" t="s">
        <v>83</v>
      </c>
      <c r="Z139" s="179" t="s">
        <v>83</v>
      </c>
      <c r="AA139" s="179" t="s">
        <v>83</v>
      </c>
      <c r="AB139" s="179" t="s">
        <v>83</v>
      </c>
      <c r="AC139" s="179" t="s">
        <v>83</v>
      </c>
      <c r="AD139" s="179" t="s">
        <v>83</v>
      </c>
      <c r="AE139" s="179" t="s">
        <v>83</v>
      </c>
      <c r="AF139" s="179" t="s">
        <v>83</v>
      </c>
      <c r="AG139" s="179" t="s">
        <v>83</v>
      </c>
      <c r="AH139" s="179" t="s">
        <v>83</v>
      </c>
      <c r="AI139" s="179" t="s">
        <v>83</v>
      </c>
      <c r="AQ139" s="182"/>
      <c r="AR139" s="182"/>
      <c r="AS139" s="183"/>
      <c r="AT139" s="183"/>
      <c r="AU139" s="182"/>
      <c r="AV139" s="183"/>
      <c r="AW139" s="184"/>
      <c r="AX139" s="184"/>
      <c r="AY139" s="184"/>
      <c r="AZ139" s="228">
        <v>1</v>
      </c>
      <c r="BA139" s="228">
        <v>1</v>
      </c>
    </row>
    <row r="140" spans="1:53" s="179" customFormat="1" x14ac:dyDescent="0.3">
      <c r="A140" s="180"/>
      <c r="B140" s="180"/>
      <c r="D140" s="272"/>
      <c r="E140" s="273"/>
      <c r="F140" s="274"/>
      <c r="G140" s="180"/>
      <c r="H140" s="184"/>
      <c r="I140" s="183"/>
      <c r="J140" s="180"/>
      <c r="K140" s="180"/>
      <c r="L140" s="180"/>
      <c r="P140" s="179" t="s">
        <v>83</v>
      </c>
      <c r="Q140" s="179" t="s">
        <v>83</v>
      </c>
      <c r="R140" s="179" t="s">
        <v>83</v>
      </c>
      <c r="S140" s="179" t="s">
        <v>83</v>
      </c>
      <c r="T140" s="179" t="s">
        <v>83</v>
      </c>
      <c r="U140" s="179" t="s">
        <v>83</v>
      </c>
      <c r="V140" s="179" t="s">
        <v>83</v>
      </c>
      <c r="W140" s="179" t="s">
        <v>83</v>
      </c>
      <c r="X140" s="179" t="s">
        <v>83</v>
      </c>
      <c r="Y140" s="179" t="s">
        <v>83</v>
      </c>
      <c r="Z140" s="179" t="s">
        <v>83</v>
      </c>
      <c r="AA140" s="179" t="s">
        <v>83</v>
      </c>
      <c r="AB140" s="179" t="s">
        <v>83</v>
      </c>
      <c r="AC140" s="179" t="s">
        <v>83</v>
      </c>
      <c r="AD140" s="179" t="s">
        <v>83</v>
      </c>
      <c r="AE140" s="179" t="s">
        <v>83</v>
      </c>
      <c r="AF140" s="179" t="s">
        <v>83</v>
      </c>
      <c r="AG140" s="179" t="s">
        <v>83</v>
      </c>
      <c r="AH140" s="179" t="s">
        <v>83</v>
      </c>
      <c r="AI140" s="179" t="s">
        <v>83</v>
      </c>
      <c r="AQ140" s="182"/>
      <c r="AR140" s="182"/>
      <c r="AS140" s="183"/>
      <c r="AT140" s="183"/>
      <c r="AU140" s="182"/>
      <c r="AV140" s="183"/>
      <c r="AW140" s="184"/>
      <c r="AX140" s="184"/>
      <c r="AY140" s="184"/>
      <c r="AZ140" s="228">
        <v>1</v>
      </c>
      <c r="BA140" s="228">
        <v>1</v>
      </c>
    </row>
    <row r="141" spans="1:53" s="406" customFormat="1" ht="15" thickBot="1" x14ac:dyDescent="0.35">
      <c r="A141" s="405"/>
      <c r="B141" s="405"/>
      <c r="D141" s="407"/>
      <c r="E141" s="405"/>
      <c r="F141" s="405"/>
      <c r="G141" s="405"/>
      <c r="H141" s="405"/>
      <c r="I141" s="405"/>
      <c r="J141" s="405"/>
      <c r="K141" s="405"/>
      <c r="P141" s="406" t="s">
        <v>83</v>
      </c>
      <c r="Q141" s="406" t="s">
        <v>83</v>
      </c>
      <c r="R141" s="406" t="s">
        <v>83</v>
      </c>
      <c r="S141" s="406" t="s">
        <v>83</v>
      </c>
      <c r="T141" s="406" t="s">
        <v>83</v>
      </c>
      <c r="U141" s="406" t="s">
        <v>83</v>
      </c>
      <c r="V141" s="406" t="s">
        <v>83</v>
      </c>
      <c r="W141" s="406" t="s">
        <v>83</v>
      </c>
      <c r="X141" s="406" t="s">
        <v>83</v>
      </c>
      <c r="Y141" s="406" t="s">
        <v>83</v>
      </c>
      <c r="Z141" s="406" t="s">
        <v>83</v>
      </c>
      <c r="AA141" s="406" t="s">
        <v>83</v>
      </c>
      <c r="AB141" s="406" t="s">
        <v>83</v>
      </c>
      <c r="AC141" s="406" t="s">
        <v>83</v>
      </c>
      <c r="AD141" s="406" t="s">
        <v>83</v>
      </c>
      <c r="AE141" s="406" t="s">
        <v>83</v>
      </c>
      <c r="AF141" s="406" t="s">
        <v>83</v>
      </c>
      <c r="AG141" s="406" t="s">
        <v>83</v>
      </c>
      <c r="AH141" s="406" t="s">
        <v>83</v>
      </c>
      <c r="AI141" s="406" t="s">
        <v>83</v>
      </c>
      <c r="AZ141" s="228">
        <v>1</v>
      </c>
      <c r="BA141" s="228">
        <v>1</v>
      </c>
    </row>
    <row r="142" spans="1:53" s="202" customFormat="1" ht="15" thickBot="1" x14ac:dyDescent="0.35">
      <c r="A142" s="193" t="s">
        <v>18</v>
      </c>
      <c r="B142" s="312" t="s">
        <v>429</v>
      </c>
      <c r="C142" s="51" t="s">
        <v>196</v>
      </c>
      <c r="D142" s="195" t="s">
        <v>59</v>
      </c>
      <c r="E142" s="196">
        <v>1.0000000000000001E-5</v>
      </c>
      <c r="F142" s="194">
        <v>1</v>
      </c>
      <c r="G142" s="193">
        <v>0.05</v>
      </c>
      <c r="H142" s="197">
        <f t="shared" ref="H142:H147" si="154">E142*F142*G142</f>
        <v>5.0000000000000008E-7</v>
      </c>
      <c r="I142" s="198">
        <v>3.98</v>
      </c>
      <c r="J142" s="210">
        <f>I142</f>
        <v>3.98</v>
      </c>
      <c r="K142" s="200" t="s">
        <v>175</v>
      </c>
      <c r="L142" s="201">
        <v>150</v>
      </c>
      <c r="M142" s="202" t="str">
        <f t="shared" ref="M142:N147" si="155">A142</f>
        <v>С1</v>
      </c>
      <c r="N142" s="202" t="str">
        <f t="shared" si="155"/>
        <v xml:space="preserve">Емкость Е-1 </v>
      </c>
      <c r="O142" s="202" t="str">
        <f t="shared" ref="O142:O147" si="156">D142</f>
        <v>Полное-пожар</v>
      </c>
      <c r="P142" s="202">
        <v>15.7</v>
      </c>
      <c r="Q142" s="202">
        <v>21.1</v>
      </c>
      <c r="R142" s="202">
        <v>29.3</v>
      </c>
      <c r="S142" s="202">
        <v>53.3</v>
      </c>
      <c r="T142" s="202" t="s">
        <v>83</v>
      </c>
      <c r="U142" s="202" t="s">
        <v>83</v>
      </c>
      <c r="V142" s="202" t="s">
        <v>83</v>
      </c>
      <c r="W142" s="202" t="s">
        <v>83</v>
      </c>
      <c r="X142" s="202" t="s">
        <v>83</v>
      </c>
      <c r="Y142" s="202" t="s">
        <v>83</v>
      </c>
      <c r="Z142" s="202" t="s">
        <v>83</v>
      </c>
      <c r="AA142" s="202" t="s">
        <v>83</v>
      </c>
      <c r="AB142" s="202" t="s">
        <v>83</v>
      </c>
      <c r="AC142" s="202" t="s">
        <v>83</v>
      </c>
      <c r="AD142" s="202" t="s">
        <v>83</v>
      </c>
      <c r="AE142" s="202" t="s">
        <v>83</v>
      </c>
      <c r="AF142" s="202" t="s">
        <v>83</v>
      </c>
      <c r="AG142" s="202" t="s">
        <v>83</v>
      </c>
      <c r="AH142" s="202" t="s">
        <v>83</v>
      </c>
      <c r="AI142" s="202" t="s">
        <v>83</v>
      </c>
      <c r="AJ142" s="203">
        <v>1</v>
      </c>
      <c r="AK142" s="203">
        <v>2</v>
      </c>
      <c r="AL142" s="204">
        <v>1.96</v>
      </c>
      <c r="AM142" s="204">
        <v>2.7E-2</v>
      </c>
      <c r="AN142" s="204">
        <v>5</v>
      </c>
      <c r="AQ142" s="205">
        <f>AM142*I142+AL142</f>
        <v>2.0674600000000001</v>
      </c>
      <c r="AR142" s="205">
        <f t="shared" ref="AR142:AR147" si="157">0.1*AQ142</f>
        <v>0.20674600000000001</v>
      </c>
      <c r="AS142" s="206">
        <f t="shared" ref="AS142:AS147" si="158">AJ142*3+0.25*AK142</f>
        <v>3.5</v>
      </c>
      <c r="AT142" s="206">
        <f t="shared" ref="AT142:AT147" si="159">SUM(AQ142:AS142)/4</f>
        <v>1.4435514999999999</v>
      </c>
      <c r="AU142" s="205">
        <f>10068.2*J142*POWER(10,-6)</f>
        <v>4.0071436000000002E-2</v>
      </c>
      <c r="AV142" s="206">
        <f t="shared" ref="AV142:AV147" si="160">AU142+AT142+AS142+AR142+AQ142</f>
        <v>7.2578289359999992</v>
      </c>
      <c r="AW142" s="207">
        <f t="shared" ref="AW142:AW147" si="161">AJ142*H142</f>
        <v>5.0000000000000008E-7</v>
      </c>
      <c r="AX142" s="207">
        <f t="shared" ref="AX142:AX147" si="162">H142*AK142</f>
        <v>1.0000000000000002E-6</v>
      </c>
      <c r="AY142" s="207">
        <f t="shared" ref="AY142:AY147" si="163">H142*AV142</f>
        <v>3.6289144680000001E-6</v>
      </c>
      <c r="AZ142" s="228">
        <v>1</v>
      </c>
      <c r="BA142" s="228">
        <v>1</v>
      </c>
    </row>
    <row r="143" spans="1:53" s="202" customFormat="1" ht="15" thickBot="1" x14ac:dyDescent="0.35">
      <c r="A143" s="193" t="s">
        <v>19</v>
      </c>
      <c r="B143" s="193" t="str">
        <f>B142</f>
        <v xml:space="preserve">Емкость Е-1 </v>
      </c>
      <c r="C143" s="51" t="s">
        <v>205</v>
      </c>
      <c r="D143" s="195" t="s">
        <v>59</v>
      </c>
      <c r="E143" s="208">
        <f>E142</f>
        <v>1.0000000000000001E-5</v>
      </c>
      <c r="F143" s="209">
        <f>F142</f>
        <v>1</v>
      </c>
      <c r="G143" s="193">
        <v>4.7500000000000001E-2</v>
      </c>
      <c r="H143" s="197">
        <f t="shared" si="154"/>
        <v>4.7500000000000006E-7</v>
      </c>
      <c r="I143" s="210">
        <f>I142</f>
        <v>3.98</v>
      </c>
      <c r="J143" s="210">
        <f>I142</f>
        <v>3.98</v>
      </c>
      <c r="K143" s="200" t="s">
        <v>176</v>
      </c>
      <c r="L143" s="201">
        <v>0</v>
      </c>
      <c r="M143" s="202" t="str">
        <f t="shared" si="155"/>
        <v>С2</v>
      </c>
      <c r="N143" s="202" t="str">
        <f t="shared" si="155"/>
        <v xml:space="preserve">Емкость Е-1 </v>
      </c>
      <c r="O143" s="202" t="str">
        <f t="shared" si="156"/>
        <v>Полное-пожар</v>
      </c>
      <c r="P143" s="202">
        <v>15.7</v>
      </c>
      <c r="Q143" s="202">
        <v>21.1</v>
      </c>
      <c r="R143" s="202">
        <v>29.3</v>
      </c>
      <c r="S143" s="202">
        <v>53.3</v>
      </c>
      <c r="T143" s="202" t="s">
        <v>83</v>
      </c>
      <c r="U143" s="202" t="s">
        <v>83</v>
      </c>
      <c r="V143" s="202" t="s">
        <v>83</v>
      </c>
      <c r="W143" s="202" t="s">
        <v>83</v>
      </c>
      <c r="X143" s="202" t="s">
        <v>83</v>
      </c>
      <c r="Y143" s="202" t="s">
        <v>83</v>
      </c>
      <c r="Z143" s="202" t="s">
        <v>83</v>
      </c>
      <c r="AA143" s="202" t="s">
        <v>83</v>
      </c>
      <c r="AB143" s="202" t="s">
        <v>83</v>
      </c>
      <c r="AC143" s="202" t="s">
        <v>83</v>
      </c>
      <c r="AD143" s="202" t="s">
        <v>83</v>
      </c>
      <c r="AE143" s="202" t="s">
        <v>83</v>
      </c>
      <c r="AF143" s="202" t="s">
        <v>83</v>
      </c>
      <c r="AG143" s="202" t="s">
        <v>83</v>
      </c>
      <c r="AH143" s="202" t="s">
        <v>83</v>
      </c>
      <c r="AI143" s="202" t="s">
        <v>83</v>
      </c>
      <c r="AJ143" s="203">
        <v>2</v>
      </c>
      <c r="AK143" s="203">
        <v>2</v>
      </c>
      <c r="AL143" s="202">
        <f>AL142</f>
        <v>1.96</v>
      </c>
      <c r="AM143" s="202">
        <f>AM142</f>
        <v>2.7E-2</v>
      </c>
      <c r="AN143" s="202">
        <f>AN142</f>
        <v>5</v>
      </c>
      <c r="AQ143" s="205">
        <f>AM143*I143+AL143</f>
        <v>2.0674600000000001</v>
      </c>
      <c r="AR143" s="205">
        <f t="shared" si="157"/>
        <v>0.20674600000000001</v>
      </c>
      <c r="AS143" s="206">
        <f t="shared" si="158"/>
        <v>6.5</v>
      </c>
      <c r="AT143" s="206">
        <f t="shared" si="159"/>
        <v>2.1935514999999999</v>
      </c>
      <c r="AU143" s="205">
        <f>10068.2*J143*POWER(10,-6)</f>
        <v>4.0071436000000002E-2</v>
      </c>
      <c r="AV143" s="206">
        <f t="shared" si="160"/>
        <v>11.007828936000001</v>
      </c>
      <c r="AW143" s="207">
        <f t="shared" si="161"/>
        <v>9.5000000000000012E-7</v>
      </c>
      <c r="AX143" s="207">
        <f t="shared" si="162"/>
        <v>9.5000000000000012E-7</v>
      </c>
      <c r="AY143" s="207">
        <f t="shared" si="163"/>
        <v>5.2287187446000007E-6</v>
      </c>
      <c r="AZ143" s="228">
        <v>1</v>
      </c>
      <c r="BA143" s="228">
        <v>1</v>
      </c>
    </row>
    <row r="144" spans="1:53" s="202" customFormat="1" x14ac:dyDescent="0.3">
      <c r="A144" s="193" t="s">
        <v>20</v>
      </c>
      <c r="B144" s="193" t="str">
        <f>B142</f>
        <v xml:space="preserve">Емкость Е-1 </v>
      </c>
      <c r="C144" s="51" t="s">
        <v>198</v>
      </c>
      <c r="D144" s="195" t="s">
        <v>60</v>
      </c>
      <c r="E144" s="208">
        <f>E142</f>
        <v>1.0000000000000001E-5</v>
      </c>
      <c r="F144" s="209">
        <f>F142</f>
        <v>1</v>
      </c>
      <c r="G144" s="193">
        <v>0.90249999999999997</v>
      </c>
      <c r="H144" s="197">
        <f t="shared" si="154"/>
        <v>9.0250000000000008E-6</v>
      </c>
      <c r="I144" s="210">
        <f>I142</f>
        <v>3.98</v>
      </c>
      <c r="J144" s="193">
        <v>0</v>
      </c>
      <c r="K144" s="200" t="s">
        <v>177</v>
      </c>
      <c r="L144" s="201">
        <v>0</v>
      </c>
      <c r="M144" s="202" t="str">
        <f t="shared" si="155"/>
        <v>С3</v>
      </c>
      <c r="N144" s="202" t="str">
        <f t="shared" si="155"/>
        <v xml:space="preserve">Емкость Е-1 </v>
      </c>
      <c r="O144" s="202" t="str">
        <f t="shared" si="156"/>
        <v>Полное-ликвидация</v>
      </c>
      <c r="P144" s="202" t="s">
        <v>83</v>
      </c>
      <c r="Q144" s="202" t="s">
        <v>83</v>
      </c>
      <c r="R144" s="202" t="s">
        <v>83</v>
      </c>
      <c r="S144" s="202" t="s">
        <v>83</v>
      </c>
      <c r="T144" s="202" t="s">
        <v>83</v>
      </c>
      <c r="U144" s="202" t="s">
        <v>83</v>
      </c>
      <c r="V144" s="202" t="s">
        <v>83</v>
      </c>
      <c r="W144" s="202" t="s">
        <v>83</v>
      </c>
      <c r="X144" s="202" t="s">
        <v>83</v>
      </c>
      <c r="Y144" s="202" t="s">
        <v>83</v>
      </c>
      <c r="Z144" s="202" t="s">
        <v>83</v>
      </c>
      <c r="AA144" s="202" t="s">
        <v>83</v>
      </c>
      <c r="AB144" s="202" t="s">
        <v>83</v>
      </c>
      <c r="AC144" s="202" t="s">
        <v>83</v>
      </c>
      <c r="AD144" s="202" t="s">
        <v>83</v>
      </c>
      <c r="AE144" s="202" t="s">
        <v>83</v>
      </c>
      <c r="AF144" s="202" t="s">
        <v>83</v>
      </c>
      <c r="AG144" s="202" t="s">
        <v>83</v>
      </c>
      <c r="AH144" s="202" t="s">
        <v>83</v>
      </c>
      <c r="AI144" s="202" t="s">
        <v>83</v>
      </c>
      <c r="AJ144" s="202">
        <v>0</v>
      </c>
      <c r="AK144" s="202">
        <v>0</v>
      </c>
      <c r="AL144" s="202">
        <f>AL142</f>
        <v>1.96</v>
      </c>
      <c r="AM144" s="202">
        <f>AM142</f>
        <v>2.7E-2</v>
      </c>
      <c r="AN144" s="202">
        <f>AN142</f>
        <v>5</v>
      </c>
      <c r="AQ144" s="205">
        <f>AM144*I144*0.1+AL144</f>
        <v>1.9707459999999999</v>
      </c>
      <c r="AR144" s="205">
        <f t="shared" si="157"/>
        <v>0.19707459999999999</v>
      </c>
      <c r="AS144" s="206">
        <f t="shared" si="158"/>
        <v>0</v>
      </c>
      <c r="AT144" s="206">
        <f t="shared" si="159"/>
        <v>0.54195514999999994</v>
      </c>
      <c r="AU144" s="205">
        <f>1333*J143*POWER(10,-6)</f>
        <v>5.3053399999999995E-3</v>
      </c>
      <c r="AV144" s="206">
        <f t="shared" si="160"/>
        <v>2.71508109</v>
      </c>
      <c r="AW144" s="207">
        <f t="shared" si="161"/>
        <v>0</v>
      </c>
      <c r="AX144" s="207">
        <f t="shared" si="162"/>
        <v>0</v>
      </c>
      <c r="AY144" s="207">
        <f t="shared" si="163"/>
        <v>2.4503606837250001E-5</v>
      </c>
      <c r="AZ144" s="228">
        <v>1</v>
      </c>
      <c r="BA144" s="228">
        <v>1</v>
      </c>
    </row>
    <row r="145" spans="1:53" s="202" customFormat="1" x14ac:dyDescent="0.3">
      <c r="A145" s="193" t="s">
        <v>21</v>
      </c>
      <c r="B145" s="193" t="str">
        <f>B142</f>
        <v xml:space="preserve">Емкость Е-1 </v>
      </c>
      <c r="C145" s="51" t="s">
        <v>199</v>
      </c>
      <c r="D145" s="195" t="s">
        <v>84</v>
      </c>
      <c r="E145" s="196">
        <v>1E-4</v>
      </c>
      <c r="F145" s="209">
        <f>F142</f>
        <v>1</v>
      </c>
      <c r="G145" s="193">
        <v>0.05</v>
      </c>
      <c r="H145" s="197">
        <f t="shared" si="154"/>
        <v>5.0000000000000004E-6</v>
      </c>
      <c r="I145" s="210">
        <f>0.15*I142</f>
        <v>0.59699999999999998</v>
      </c>
      <c r="J145" s="210">
        <f>I145</f>
        <v>0.59699999999999998</v>
      </c>
      <c r="K145" s="213" t="s">
        <v>179</v>
      </c>
      <c r="L145" s="214">
        <v>45390</v>
      </c>
      <c r="M145" s="202" t="str">
        <f t="shared" si="155"/>
        <v>С4</v>
      </c>
      <c r="N145" s="202" t="str">
        <f t="shared" si="155"/>
        <v xml:space="preserve">Емкость Е-1 </v>
      </c>
      <c r="O145" s="202" t="str">
        <f t="shared" si="156"/>
        <v>Частичное-пожар</v>
      </c>
      <c r="P145" s="202">
        <v>11.6</v>
      </c>
      <c r="Q145" s="202">
        <v>14.5</v>
      </c>
      <c r="R145" s="202">
        <v>18.7</v>
      </c>
      <c r="S145" s="202">
        <v>31.3</v>
      </c>
      <c r="T145" s="202" t="s">
        <v>83</v>
      </c>
      <c r="U145" s="202" t="s">
        <v>83</v>
      </c>
      <c r="V145" s="202" t="s">
        <v>83</v>
      </c>
      <c r="W145" s="202" t="s">
        <v>83</v>
      </c>
      <c r="X145" s="202" t="s">
        <v>83</v>
      </c>
      <c r="Y145" s="202" t="s">
        <v>83</v>
      </c>
      <c r="Z145" s="202" t="s">
        <v>83</v>
      </c>
      <c r="AA145" s="202" t="s">
        <v>83</v>
      </c>
      <c r="AB145" s="202" t="s">
        <v>83</v>
      </c>
      <c r="AC145" s="202" t="s">
        <v>83</v>
      </c>
      <c r="AD145" s="202" t="s">
        <v>83</v>
      </c>
      <c r="AE145" s="202" t="s">
        <v>83</v>
      </c>
      <c r="AF145" s="202" t="s">
        <v>83</v>
      </c>
      <c r="AG145" s="202" t="s">
        <v>83</v>
      </c>
      <c r="AH145" s="202" t="s">
        <v>83</v>
      </c>
      <c r="AI145" s="202" t="s">
        <v>83</v>
      </c>
      <c r="AJ145" s="202">
        <v>0</v>
      </c>
      <c r="AK145" s="202">
        <v>2</v>
      </c>
      <c r="AL145" s="202">
        <f>0.1*$AL$2</f>
        <v>7.5000000000000011E-2</v>
      </c>
      <c r="AM145" s="202">
        <f>AM142</f>
        <v>2.7E-2</v>
      </c>
      <c r="AN145" s="202">
        <f>ROUNDUP(AN142/3,0)</f>
        <v>2</v>
      </c>
      <c r="AQ145" s="205">
        <f>AM145*I145+AL145</f>
        <v>9.1119000000000006E-2</v>
      </c>
      <c r="AR145" s="205">
        <f t="shared" si="157"/>
        <v>9.1119000000000009E-3</v>
      </c>
      <c r="AS145" s="206">
        <f t="shared" si="158"/>
        <v>0.5</v>
      </c>
      <c r="AT145" s="206">
        <f t="shared" si="159"/>
        <v>0.150057725</v>
      </c>
      <c r="AU145" s="205">
        <f>10068.2*J145*POWER(10,-6)</f>
        <v>6.0107153999999999E-3</v>
      </c>
      <c r="AV145" s="206">
        <f t="shared" si="160"/>
        <v>0.75629934040000002</v>
      </c>
      <c r="AW145" s="207">
        <f t="shared" si="161"/>
        <v>0</v>
      </c>
      <c r="AX145" s="207">
        <f t="shared" si="162"/>
        <v>1.0000000000000001E-5</v>
      </c>
      <c r="AY145" s="207">
        <f t="shared" si="163"/>
        <v>3.7814967020000002E-6</v>
      </c>
      <c r="AZ145" s="228">
        <v>1</v>
      </c>
      <c r="BA145" s="228">
        <v>1</v>
      </c>
    </row>
    <row r="146" spans="1:53" s="202" customFormat="1" x14ac:dyDescent="0.3">
      <c r="A146" s="193" t="s">
        <v>22</v>
      </c>
      <c r="B146" s="193" t="str">
        <f>B142</f>
        <v xml:space="preserve">Емкость Е-1 </v>
      </c>
      <c r="C146" s="51" t="s">
        <v>206</v>
      </c>
      <c r="D146" s="195" t="s">
        <v>84</v>
      </c>
      <c r="E146" s="208">
        <f>E145</f>
        <v>1E-4</v>
      </c>
      <c r="F146" s="209">
        <f>F142</f>
        <v>1</v>
      </c>
      <c r="G146" s="193">
        <v>4.7500000000000001E-2</v>
      </c>
      <c r="H146" s="197">
        <f t="shared" si="154"/>
        <v>4.7500000000000003E-6</v>
      </c>
      <c r="I146" s="210">
        <f>0.15*I142</f>
        <v>0.59699999999999998</v>
      </c>
      <c r="J146" s="210">
        <f>I145</f>
        <v>0.59699999999999998</v>
      </c>
      <c r="K146" s="213" t="s">
        <v>180</v>
      </c>
      <c r="L146" s="214">
        <v>3</v>
      </c>
      <c r="M146" s="202" t="str">
        <f t="shared" si="155"/>
        <v>С5</v>
      </c>
      <c r="N146" s="202" t="str">
        <f t="shared" si="155"/>
        <v xml:space="preserve">Емкость Е-1 </v>
      </c>
      <c r="O146" s="202" t="str">
        <f t="shared" si="156"/>
        <v>Частичное-пожар</v>
      </c>
      <c r="P146" s="202">
        <v>11.6</v>
      </c>
      <c r="Q146" s="202">
        <v>14.5</v>
      </c>
      <c r="R146" s="202">
        <v>18.7</v>
      </c>
      <c r="S146" s="202">
        <v>31.3</v>
      </c>
      <c r="T146" s="202" t="s">
        <v>83</v>
      </c>
      <c r="U146" s="202" t="s">
        <v>83</v>
      </c>
      <c r="V146" s="202" t="s">
        <v>83</v>
      </c>
      <c r="W146" s="202" t="s">
        <v>83</v>
      </c>
      <c r="X146" s="202" t="s">
        <v>83</v>
      </c>
      <c r="Y146" s="202" t="s">
        <v>83</v>
      </c>
      <c r="Z146" s="202" t="s">
        <v>83</v>
      </c>
      <c r="AA146" s="202" t="s">
        <v>83</v>
      </c>
      <c r="AB146" s="202" t="s">
        <v>83</v>
      </c>
      <c r="AC146" s="202" t="s">
        <v>83</v>
      </c>
      <c r="AD146" s="202" t="s">
        <v>83</v>
      </c>
      <c r="AE146" s="202" t="s">
        <v>83</v>
      </c>
      <c r="AF146" s="202" t="s">
        <v>83</v>
      </c>
      <c r="AG146" s="202" t="s">
        <v>83</v>
      </c>
      <c r="AH146" s="202" t="s">
        <v>83</v>
      </c>
      <c r="AI146" s="202" t="s">
        <v>83</v>
      </c>
      <c r="AJ146" s="202">
        <v>0</v>
      </c>
      <c r="AK146" s="202">
        <v>1</v>
      </c>
      <c r="AL146" s="202">
        <f>0.1*$AL$2</f>
        <v>7.5000000000000011E-2</v>
      </c>
      <c r="AM146" s="202">
        <f>AM142</f>
        <v>2.7E-2</v>
      </c>
      <c r="AN146" s="202">
        <f>ROUNDUP(AN142/3,0)</f>
        <v>2</v>
      </c>
      <c r="AQ146" s="205">
        <f>AM146*I146+AL146</f>
        <v>9.1119000000000006E-2</v>
      </c>
      <c r="AR146" s="205">
        <f t="shared" si="157"/>
        <v>9.1119000000000009E-3</v>
      </c>
      <c r="AS146" s="206">
        <f t="shared" si="158"/>
        <v>0.25</v>
      </c>
      <c r="AT146" s="206">
        <f t="shared" si="159"/>
        <v>8.7557725000000003E-2</v>
      </c>
      <c r="AU146" s="205">
        <f>10068.2*J146*POWER(10,-6)</f>
        <v>6.0107153999999999E-3</v>
      </c>
      <c r="AV146" s="206">
        <f t="shared" si="160"/>
        <v>0.44379934040000002</v>
      </c>
      <c r="AW146" s="207">
        <f t="shared" si="161"/>
        <v>0</v>
      </c>
      <c r="AX146" s="207">
        <f t="shared" si="162"/>
        <v>4.7500000000000003E-6</v>
      </c>
      <c r="AY146" s="207">
        <f t="shared" si="163"/>
        <v>2.1080468669000004E-6</v>
      </c>
      <c r="AZ146" s="228">
        <v>1</v>
      </c>
      <c r="BA146" s="228">
        <v>1</v>
      </c>
    </row>
    <row r="147" spans="1:53" s="202" customFormat="1" ht="15" thickBot="1" x14ac:dyDescent="0.35">
      <c r="A147" s="193" t="s">
        <v>23</v>
      </c>
      <c r="B147" s="193" t="str">
        <f>B142</f>
        <v xml:space="preserve">Емкость Е-1 </v>
      </c>
      <c r="C147" s="51" t="s">
        <v>201</v>
      </c>
      <c r="D147" s="195" t="s">
        <v>61</v>
      </c>
      <c r="E147" s="208">
        <f>E145</f>
        <v>1E-4</v>
      </c>
      <c r="F147" s="209">
        <f>F142</f>
        <v>1</v>
      </c>
      <c r="G147" s="193">
        <v>0.90249999999999997</v>
      </c>
      <c r="H147" s="197">
        <f t="shared" si="154"/>
        <v>9.0249999999999998E-5</v>
      </c>
      <c r="I147" s="210">
        <f>0.15*I142</f>
        <v>0.59699999999999998</v>
      </c>
      <c r="J147" s="193">
        <v>0</v>
      </c>
      <c r="K147" s="215" t="s">
        <v>191</v>
      </c>
      <c r="L147" s="216">
        <v>8</v>
      </c>
      <c r="M147" s="202" t="str">
        <f t="shared" si="155"/>
        <v>С6</v>
      </c>
      <c r="N147" s="202" t="str">
        <f t="shared" si="155"/>
        <v xml:space="preserve">Емкость Е-1 </v>
      </c>
      <c r="O147" s="202" t="str">
        <f t="shared" si="156"/>
        <v>Частичное-ликвидация</v>
      </c>
      <c r="P147" s="202" t="s">
        <v>83</v>
      </c>
      <c r="Q147" s="202" t="s">
        <v>83</v>
      </c>
      <c r="R147" s="202" t="s">
        <v>83</v>
      </c>
      <c r="S147" s="202" t="s">
        <v>83</v>
      </c>
      <c r="T147" s="202" t="s">
        <v>83</v>
      </c>
      <c r="U147" s="202" t="s">
        <v>83</v>
      </c>
      <c r="V147" s="202" t="s">
        <v>83</v>
      </c>
      <c r="W147" s="202" t="s">
        <v>83</v>
      </c>
      <c r="X147" s="202" t="s">
        <v>83</v>
      </c>
      <c r="Y147" s="202" t="s">
        <v>83</v>
      </c>
      <c r="Z147" s="202" t="s">
        <v>83</v>
      </c>
      <c r="AA147" s="202" t="s">
        <v>83</v>
      </c>
      <c r="AB147" s="202" t="s">
        <v>83</v>
      </c>
      <c r="AC147" s="202" t="s">
        <v>83</v>
      </c>
      <c r="AD147" s="202" t="s">
        <v>83</v>
      </c>
      <c r="AE147" s="202" t="s">
        <v>83</v>
      </c>
      <c r="AF147" s="202" t="s">
        <v>83</v>
      </c>
      <c r="AG147" s="202" t="s">
        <v>83</v>
      </c>
      <c r="AH147" s="202" t="s">
        <v>83</v>
      </c>
      <c r="AI147" s="202" t="s">
        <v>83</v>
      </c>
      <c r="AJ147" s="202">
        <v>0</v>
      </c>
      <c r="AK147" s="202">
        <v>0</v>
      </c>
      <c r="AL147" s="202">
        <f>0.1*$AL$2</f>
        <v>7.5000000000000011E-2</v>
      </c>
      <c r="AM147" s="202">
        <f>AM142</f>
        <v>2.7E-2</v>
      </c>
      <c r="AN147" s="202">
        <f>ROUNDUP(AN142/3,0)</f>
        <v>2</v>
      </c>
      <c r="AQ147" s="205">
        <f>AM147*I147*0.1+AL147</f>
        <v>7.6611900000000011E-2</v>
      </c>
      <c r="AR147" s="205">
        <f t="shared" si="157"/>
        <v>7.6611900000000017E-3</v>
      </c>
      <c r="AS147" s="206">
        <f t="shared" si="158"/>
        <v>0</v>
      </c>
      <c r="AT147" s="206">
        <f t="shared" si="159"/>
        <v>2.1068272500000002E-2</v>
      </c>
      <c r="AU147" s="205">
        <f>1333*J146*POWER(10,-6)</f>
        <v>7.9580099999999984E-4</v>
      </c>
      <c r="AV147" s="206">
        <f t="shared" si="160"/>
        <v>0.10613716350000002</v>
      </c>
      <c r="AW147" s="207">
        <f t="shared" si="161"/>
        <v>0</v>
      </c>
      <c r="AX147" s="207">
        <f t="shared" si="162"/>
        <v>0</v>
      </c>
      <c r="AY147" s="207">
        <f t="shared" si="163"/>
        <v>9.5788790058750018E-6</v>
      </c>
      <c r="AZ147" s="228">
        <v>1</v>
      </c>
      <c r="BA147" s="228">
        <v>1</v>
      </c>
    </row>
    <row r="148" spans="1:53" s="202" customFormat="1" x14ac:dyDescent="0.3">
      <c r="A148" s="203"/>
      <c r="B148" s="203"/>
      <c r="D148" s="269"/>
      <c r="E148" s="270"/>
      <c r="F148" s="271"/>
      <c r="G148" s="203"/>
      <c r="H148" s="207"/>
      <c r="I148" s="206"/>
      <c r="J148" s="203"/>
      <c r="K148" s="203"/>
      <c r="L148" s="271"/>
      <c r="P148" s="202" t="s">
        <v>83</v>
      </c>
      <c r="Q148" s="202" t="s">
        <v>83</v>
      </c>
      <c r="R148" s="202" t="s">
        <v>83</v>
      </c>
      <c r="S148" s="202" t="s">
        <v>83</v>
      </c>
      <c r="T148" s="202" t="s">
        <v>83</v>
      </c>
      <c r="U148" s="202" t="s">
        <v>83</v>
      </c>
      <c r="V148" s="202" t="s">
        <v>83</v>
      </c>
      <c r="W148" s="202" t="s">
        <v>83</v>
      </c>
      <c r="X148" s="202" t="s">
        <v>83</v>
      </c>
      <c r="Y148" s="202" t="s">
        <v>83</v>
      </c>
      <c r="Z148" s="202" t="s">
        <v>83</v>
      </c>
      <c r="AA148" s="202" t="s">
        <v>83</v>
      </c>
      <c r="AB148" s="202" t="s">
        <v>83</v>
      </c>
      <c r="AC148" s="202" t="s">
        <v>83</v>
      </c>
      <c r="AD148" s="202" t="s">
        <v>83</v>
      </c>
      <c r="AE148" s="202" t="s">
        <v>83</v>
      </c>
      <c r="AF148" s="202" t="s">
        <v>83</v>
      </c>
      <c r="AG148" s="202" t="s">
        <v>83</v>
      </c>
      <c r="AH148" s="202" t="s">
        <v>83</v>
      </c>
      <c r="AI148" s="202" t="s">
        <v>83</v>
      </c>
      <c r="AQ148" s="205"/>
      <c r="AR148" s="205"/>
      <c r="AS148" s="206"/>
      <c r="AT148" s="206"/>
      <c r="AU148" s="205"/>
      <c r="AV148" s="206"/>
      <c r="AW148" s="207"/>
      <c r="AX148" s="207"/>
      <c r="AY148" s="207"/>
      <c r="AZ148" s="228">
        <v>1</v>
      </c>
      <c r="BA148" s="228">
        <v>1</v>
      </c>
    </row>
    <row r="149" spans="1:53" s="202" customFormat="1" x14ac:dyDescent="0.3">
      <c r="A149" s="203"/>
      <c r="B149" s="203"/>
      <c r="D149" s="269"/>
      <c r="E149" s="270"/>
      <c r="F149" s="271"/>
      <c r="G149" s="203"/>
      <c r="H149" s="207"/>
      <c r="I149" s="206"/>
      <c r="J149" s="203"/>
      <c r="K149" s="203"/>
      <c r="L149" s="271"/>
      <c r="P149" s="202" t="s">
        <v>83</v>
      </c>
      <c r="Q149" s="202" t="s">
        <v>83</v>
      </c>
      <c r="R149" s="202" t="s">
        <v>83</v>
      </c>
      <c r="S149" s="202" t="s">
        <v>83</v>
      </c>
      <c r="T149" s="202" t="s">
        <v>83</v>
      </c>
      <c r="U149" s="202" t="s">
        <v>83</v>
      </c>
      <c r="V149" s="202" t="s">
        <v>83</v>
      </c>
      <c r="W149" s="202" t="s">
        <v>83</v>
      </c>
      <c r="X149" s="202" t="s">
        <v>83</v>
      </c>
      <c r="Y149" s="202" t="s">
        <v>83</v>
      </c>
      <c r="Z149" s="202" t="s">
        <v>83</v>
      </c>
      <c r="AA149" s="202" t="s">
        <v>83</v>
      </c>
      <c r="AB149" s="202" t="s">
        <v>83</v>
      </c>
      <c r="AC149" s="202" t="s">
        <v>83</v>
      </c>
      <c r="AD149" s="202" t="s">
        <v>83</v>
      </c>
      <c r="AE149" s="202" t="s">
        <v>83</v>
      </c>
      <c r="AF149" s="202" t="s">
        <v>83</v>
      </c>
      <c r="AG149" s="202" t="s">
        <v>83</v>
      </c>
      <c r="AH149" s="202" t="s">
        <v>83</v>
      </c>
      <c r="AI149" s="202" t="s">
        <v>83</v>
      </c>
      <c r="AQ149" s="205"/>
      <c r="AR149" s="205"/>
      <c r="AS149" s="206"/>
      <c r="AT149" s="206"/>
      <c r="AU149" s="205"/>
      <c r="AV149" s="206"/>
      <c r="AW149" s="207"/>
      <c r="AX149" s="207"/>
      <c r="AY149" s="207"/>
      <c r="AZ149" s="228">
        <v>1</v>
      </c>
      <c r="BA149" s="228">
        <v>1</v>
      </c>
    </row>
    <row r="150" spans="1:53" s="202" customFormat="1" x14ac:dyDescent="0.3">
      <c r="A150" s="203"/>
      <c r="B150" s="203"/>
      <c r="D150" s="269"/>
      <c r="E150" s="270"/>
      <c r="F150" s="271"/>
      <c r="G150" s="203"/>
      <c r="H150" s="207"/>
      <c r="I150" s="206"/>
      <c r="J150" s="203"/>
      <c r="K150" s="203"/>
      <c r="L150" s="271"/>
      <c r="P150" s="202" t="s">
        <v>83</v>
      </c>
      <c r="Q150" s="202" t="s">
        <v>83</v>
      </c>
      <c r="R150" s="202" t="s">
        <v>83</v>
      </c>
      <c r="S150" s="202" t="s">
        <v>83</v>
      </c>
      <c r="T150" s="202" t="s">
        <v>83</v>
      </c>
      <c r="U150" s="202" t="s">
        <v>83</v>
      </c>
      <c r="V150" s="202" t="s">
        <v>83</v>
      </c>
      <c r="W150" s="202" t="s">
        <v>83</v>
      </c>
      <c r="X150" s="202" t="s">
        <v>83</v>
      </c>
      <c r="Y150" s="202" t="s">
        <v>83</v>
      </c>
      <c r="Z150" s="202" t="s">
        <v>83</v>
      </c>
      <c r="AA150" s="202" t="s">
        <v>83</v>
      </c>
      <c r="AB150" s="202" t="s">
        <v>83</v>
      </c>
      <c r="AC150" s="202" t="s">
        <v>83</v>
      </c>
      <c r="AD150" s="202" t="s">
        <v>83</v>
      </c>
      <c r="AE150" s="202" t="s">
        <v>83</v>
      </c>
      <c r="AF150" s="202" t="s">
        <v>83</v>
      </c>
      <c r="AG150" s="202" t="s">
        <v>83</v>
      </c>
      <c r="AH150" s="202" t="s">
        <v>83</v>
      </c>
      <c r="AI150" s="202" t="s">
        <v>83</v>
      </c>
      <c r="AQ150" s="205"/>
      <c r="AR150" s="205"/>
      <c r="AS150" s="206"/>
      <c r="AT150" s="206"/>
      <c r="AU150" s="205"/>
      <c r="AV150" s="206"/>
      <c r="AW150" s="207"/>
      <c r="AX150" s="207"/>
      <c r="AY150" s="207"/>
      <c r="AZ150" s="228">
        <v>1</v>
      </c>
      <c r="BA150" s="228">
        <v>1</v>
      </c>
    </row>
    <row r="151" spans="1:53" ht="15" thickBot="1" x14ac:dyDescent="0.35">
      <c r="P151" t="s">
        <v>83</v>
      </c>
      <c r="Q151" t="s">
        <v>83</v>
      </c>
      <c r="R151" t="s">
        <v>83</v>
      </c>
      <c r="S151" t="s">
        <v>83</v>
      </c>
      <c r="T151" t="s">
        <v>83</v>
      </c>
      <c r="U151" t="s">
        <v>83</v>
      </c>
      <c r="V151" t="s">
        <v>83</v>
      </c>
      <c r="W151" t="s">
        <v>83</v>
      </c>
      <c r="X151" t="s">
        <v>83</v>
      </c>
      <c r="Y151" t="s">
        <v>83</v>
      </c>
      <c r="Z151" t="s">
        <v>83</v>
      </c>
      <c r="AA151" t="s">
        <v>83</v>
      </c>
      <c r="AB151" t="s">
        <v>83</v>
      </c>
      <c r="AC151" t="s">
        <v>83</v>
      </c>
      <c r="AD151" t="s">
        <v>83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Z151" s="228">
        <v>1</v>
      </c>
      <c r="BA151" s="228">
        <v>1</v>
      </c>
    </row>
    <row r="152" spans="1:53" s="202" customFormat="1" ht="15" thickBot="1" x14ac:dyDescent="0.35">
      <c r="A152" s="193" t="s">
        <v>18</v>
      </c>
      <c r="B152" s="312" t="s">
        <v>430</v>
      </c>
      <c r="C152" s="51" t="s">
        <v>196</v>
      </c>
      <c r="D152" s="195" t="s">
        <v>59</v>
      </c>
      <c r="E152" s="196">
        <v>1.0000000000000001E-5</v>
      </c>
      <c r="F152" s="194">
        <v>1</v>
      </c>
      <c r="G152" s="193">
        <v>0.05</v>
      </c>
      <c r="H152" s="197">
        <f t="shared" ref="H152:H157" si="164">E152*F152*G152</f>
        <v>5.0000000000000008E-7</v>
      </c>
      <c r="I152" s="198">
        <v>3.98</v>
      </c>
      <c r="J152" s="210">
        <f>I152</f>
        <v>3.98</v>
      </c>
      <c r="K152" s="200" t="s">
        <v>175</v>
      </c>
      <c r="L152" s="201">
        <v>150</v>
      </c>
      <c r="M152" s="202" t="str">
        <f t="shared" ref="M152:N157" si="165">A152</f>
        <v>С1</v>
      </c>
      <c r="N152" s="202" t="str">
        <f t="shared" si="165"/>
        <v>Емкость Е-2</v>
      </c>
      <c r="O152" s="202" t="str">
        <f t="shared" ref="O152:O157" si="166">D152</f>
        <v>Полное-пожар</v>
      </c>
      <c r="P152" s="202">
        <v>15.7</v>
      </c>
      <c r="Q152" s="202">
        <v>21.1</v>
      </c>
      <c r="R152" s="202">
        <v>29.3</v>
      </c>
      <c r="S152" s="202">
        <v>53.3</v>
      </c>
      <c r="T152" s="202" t="s">
        <v>83</v>
      </c>
      <c r="U152" s="202" t="s">
        <v>83</v>
      </c>
      <c r="V152" s="202" t="s">
        <v>83</v>
      </c>
      <c r="W152" s="202" t="s">
        <v>83</v>
      </c>
      <c r="X152" s="202" t="s">
        <v>83</v>
      </c>
      <c r="Y152" s="202" t="s">
        <v>83</v>
      </c>
      <c r="Z152" s="202" t="s">
        <v>83</v>
      </c>
      <c r="AA152" s="202" t="s">
        <v>83</v>
      </c>
      <c r="AB152" s="202" t="s">
        <v>83</v>
      </c>
      <c r="AC152" s="202" t="s">
        <v>83</v>
      </c>
      <c r="AD152" s="202" t="s">
        <v>83</v>
      </c>
      <c r="AE152" s="202" t="s">
        <v>83</v>
      </c>
      <c r="AF152" s="202" t="s">
        <v>83</v>
      </c>
      <c r="AG152" s="202" t="s">
        <v>83</v>
      </c>
      <c r="AH152" s="202" t="s">
        <v>83</v>
      </c>
      <c r="AI152" s="202" t="s">
        <v>83</v>
      </c>
      <c r="AJ152" s="203">
        <v>1</v>
      </c>
      <c r="AK152" s="203">
        <v>2</v>
      </c>
      <c r="AL152" s="204">
        <v>1.96</v>
      </c>
      <c r="AM152" s="204">
        <v>2.7E-2</v>
      </c>
      <c r="AN152" s="204">
        <v>5</v>
      </c>
      <c r="AQ152" s="205">
        <f>AM152*I152+AL152</f>
        <v>2.0674600000000001</v>
      </c>
      <c r="AR152" s="205">
        <f t="shared" ref="AR152:AR157" si="167">0.1*AQ152</f>
        <v>0.20674600000000001</v>
      </c>
      <c r="AS152" s="206">
        <f t="shared" ref="AS152:AS157" si="168">AJ152*3+0.25*AK152</f>
        <v>3.5</v>
      </c>
      <c r="AT152" s="206">
        <f t="shared" ref="AT152:AT157" si="169">SUM(AQ152:AS152)/4</f>
        <v>1.4435514999999999</v>
      </c>
      <c r="AU152" s="205">
        <f>10068.2*J152*POWER(10,-6)</f>
        <v>4.0071436000000002E-2</v>
      </c>
      <c r="AV152" s="206">
        <f t="shared" ref="AV152:AV157" si="170">AU152+AT152+AS152+AR152+AQ152</f>
        <v>7.2578289359999992</v>
      </c>
      <c r="AW152" s="207">
        <f t="shared" ref="AW152:AW157" si="171">AJ152*H152</f>
        <v>5.0000000000000008E-7</v>
      </c>
      <c r="AX152" s="207">
        <f t="shared" ref="AX152:AX157" si="172">H152*AK152</f>
        <v>1.0000000000000002E-6</v>
      </c>
      <c r="AY152" s="207">
        <f t="shared" ref="AY152:AY157" si="173">H152*AV152</f>
        <v>3.6289144680000001E-6</v>
      </c>
      <c r="AZ152" s="228">
        <v>1</v>
      </c>
      <c r="BA152" s="228">
        <v>1</v>
      </c>
    </row>
    <row r="153" spans="1:53" s="202" customFormat="1" ht="15" thickBot="1" x14ac:dyDescent="0.35">
      <c r="A153" s="193" t="s">
        <v>19</v>
      </c>
      <c r="B153" s="193" t="str">
        <f>B152</f>
        <v>Емкость Е-2</v>
      </c>
      <c r="C153" s="51" t="s">
        <v>205</v>
      </c>
      <c r="D153" s="195" t="s">
        <v>59</v>
      </c>
      <c r="E153" s="208">
        <f>E152</f>
        <v>1.0000000000000001E-5</v>
      </c>
      <c r="F153" s="209">
        <f>F152</f>
        <v>1</v>
      </c>
      <c r="G153" s="193">
        <v>4.7500000000000001E-2</v>
      </c>
      <c r="H153" s="197">
        <f t="shared" si="164"/>
        <v>4.7500000000000006E-7</v>
      </c>
      <c r="I153" s="210">
        <f>I152</f>
        <v>3.98</v>
      </c>
      <c r="J153" s="210">
        <f>I152</f>
        <v>3.98</v>
      </c>
      <c r="K153" s="200" t="s">
        <v>176</v>
      </c>
      <c r="L153" s="201">
        <v>0</v>
      </c>
      <c r="M153" s="202" t="str">
        <f t="shared" si="165"/>
        <v>С2</v>
      </c>
      <c r="N153" s="202" t="str">
        <f t="shared" si="165"/>
        <v>Емкость Е-2</v>
      </c>
      <c r="O153" s="202" t="str">
        <f t="shared" si="166"/>
        <v>Полное-пожар</v>
      </c>
      <c r="P153" s="202">
        <v>15.7</v>
      </c>
      <c r="Q153" s="202">
        <v>21.1</v>
      </c>
      <c r="R153" s="202">
        <v>29.3</v>
      </c>
      <c r="S153" s="202">
        <v>53.3</v>
      </c>
      <c r="T153" s="202" t="s">
        <v>83</v>
      </c>
      <c r="U153" s="202" t="s">
        <v>83</v>
      </c>
      <c r="V153" s="202" t="s">
        <v>83</v>
      </c>
      <c r="W153" s="202" t="s">
        <v>83</v>
      </c>
      <c r="X153" s="202" t="s">
        <v>83</v>
      </c>
      <c r="Y153" s="202" t="s">
        <v>83</v>
      </c>
      <c r="Z153" s="202" t="s">
        <v>83</v>
      </c>
      <c r="AA153" s="202" t="s">
        <v>83</v>
      </c>
      <c r="AB153" s="202" t="s">
        <v>83</v>
      </c>
      <c r="AC153" s="202" t="s">
        <v>83</v>
      </c>
      <c r="AD153" s="202" t="s">
        <v>83</v>
      </c>
      <c r="AE153" s="202" t="s">
        <v>83</v>
      </c>
      <c r="AF153" s="202" t="s">
        <v>83</v>
      </c>
      <c r="AG153" s="202" t="s">
        <v>83</v>
      </c>
      <c r="AH153" s="202" t="s">
        <v>83</v>
      </c>
      <c r="AI153" s="202" t="s">
        <v>83</v>
      </c>
      <c r="AJ153" s="203">
        <v>2</v>
      </c>
      <c r="AK153" s="203">
        <v>2</v>
      </c>
      <c r="AL153" s="202">
        <f>AL152</f>
        <v>1.96</v>
      </c>
      <c r="AM153" s="202">
        <f>AM152</f>
        <v>2.7E-2</v>
      </c>
      <c r="AN153" s="202">
        <f>AN152</f>
        <v>5</v>
      </c>
      <c r="AQ153" s="205">
        <f>AM153*I153+AL153</f>
        <v>2.0674600000000001</v>
      </c>
      <c r="AR153" s="205">
        <f t="shared" si="167"/>
        <v>0.20674600000000001</v>
      </c>
      <c r="AS153" s="206">
        <f t="shared" si="168"/>
        <v>6.5</v>
      </c>
      <c r="AT153" s="206">
        <f t="shared" si="169"/>
        <v>2.1935514999999999</v>
      </c>
      <c r="AU153" s="205">
        <f>10068.2*J153*POWER(10,-6)</f>
        <v>4.0071436000000002E-2</v>
      </c>
      <c r="AV153" s="206">
        <f t="shared" si="170"/>
        <v>11.007828936000001</v>
      </c>
      <c r="AW153" s="207">
        <f t="shared" si="171"/>
        <v>9.5000000000000012E-7</v>
      </c>
      <c r="AX153" s="207">
        <f t="shared" si="172"/>
        <v>9.5000000000000012E-7</v>
      </c>
      <c r="AY153" s="207">
        <f t="shared" si="173"/>
        <v>5.2287187446000007E-6</v>
      </c>
      <c r="AZ153" s="228">
        <v>1</v>
      </c>
      <c r="BA153" s="228">
        <v>1</v>
      </c>
    </row>
    <row r="154" spans="1:53" s="202" customFormat="1" x14ac:dyDescent="0.3">
      <c r="A154" s="193" t="s">
        <v>20</v>
      </c>
      <c r="B154" s="193" t="str">
        <f>B152</f>
        <v>Емкость Е-2</v>
      </c>
      <c r="C154" s="51" t="s">
        <v>198</v>
      </c>
      <c r="D154" s="195" t="s">
        <v>60</v>
      </c>
      <c r="E154" s="208">
        <f>E152</f>
        <v>1.0000000000000001E-5</v>
      </c>
      <c r="F154" s="209">
        <f>F152</f>
        <v>1</v>
      </c>
      <c r="G154" s="193">
        <v>0.90249999999999997</v>
      </c>
      <c r="H154" s="197">
        <f t="shared" si="164"/>
        <v>9.0250000000000008E-6</v>
      </c>
      <c r="I154" s="210">
        <f>I152</f>
        <v>3.98</v>
      </c>
      <c r="J154" s="193">
        <v>0</v>
      </c>
      <c r="K154" s="200" t="s">
        <v>177</v>
      </c>
      <c r="L154" s="201">
        <v>0</v>
      </c>
      <c r="M154" s="202" t="str">
        <f t="shared" si="165"/>
        <v>С3</v>
      </c>
      <c r="N154" s="202" t="str">
        <f t="shared" si="165"/>
        <v>Емкость Е-2</v>
      </c>
      <c r="O154" s="202" t="str">
        <f t="shared" si="166"/>
        <v>Полное-ликвидация</v>
      </c>
      <c r="P154" s="202" t="s">
        <v>83</v>
      </c>
      <c r="Q154" s="202" t="s">
        <v>83</v>
      </c>
      <c r="R154" s="202" t="s">
        <v>83</v>
      </c>
      <c r="S154" s="202" t="s">
        <v>83</v>
      </c>
      <c r="T154" s="202" t="s">
        <v>83</v>
      </c>
      <c r="U154" s="202" t="s">
        <v>83</v>
      </c>
      <c r="V154" s="202" t="s">
        <v>83</v>
      </c>
      <c r="W154" s="202" t="s">
        <v>83</v>
      </c>
      <c r="X154" s="202" t="s">
        <v>83</v>
      </c>
      <c r="Y154" s="202" t="s">
        <v>83</v>
      </c>
      <c r="Z154" s="202" t="s">
        <v>83</v>
      </c>
      <c r="AA154" s="202" t="s">
        <v>83</v>
      </c>
      <c r="AB154" s="202" t="s">
        <v>83</v>
      </c>
      <c r="AC154" s="202" t="s">
        <v>83</v>
      </c>
      <c r="AD154" s="202" t="s">
        <v>83</v>
      </c>
      <c r="AE154" s="202" t="s">
        <v>83</v>
      </c>
      <c r="AF154" s="202" t="s">
        <v>83</v>
      </c>
      <c r="AG154" s="202" t="s">
        <v>83</v>
      </c>
      <c r="AH154" s="202" t="s">
        <v>83</v>
      </c>
      <c r="AI154" s="202" t="s">
        <v>83</v>
      </c>
      <c r="AJ154" s="202">
        <v>0</v>
      </c>
      <c r="AK154" s="202">
        <v>0</v>
      </c>
      <c r="AL154" s="202">
        <f>AL152</f>
        <v>1.96</v>
      </c>
      <c r="AM154" s="202">
        <f>AM152</f>
        <v>2.7E-2</v>
      </c>
      <c r="AN154" s="202">
        <f>AN152</f>
        <v>5</v>
      </c>
      <c r="AQ154" s="205">
        <f>AM154*I154*0.1+AL154</f>
        <v>1.9707459999999999</v>
      </c>
      <c r="AR154" s="205">
        <f t="shared" si="167"/>
        <v>0.19707459999999999</v>
      </c>
      <c r="AS154" s="206">
        <f t="shared" si="168"/>
        <v>0</v>
      </c>
      <c r="AT154" s="206">
        <f t="shared" si="169"/>
        <v>0.54195514999999994</v>
      </c>
      <c r="AU154" s="205">
        <f>1333*J153*POWER(10,-6)</f>
        <v>5.3053399999999995E-3</v>
      </c>
      <c r="AV154" s="206">
        <f t="shared" si="170"/>
        <v>2.71508109</v>
      </c>
      <c r="AW154" s="207">
        <f t="shared" si="171"/>
        <v>0</v>
      </c>
      <c r="AX154" s="207">
        <f t="shared" si="172"/>
        <v>0</v>
      </c>
      <c r="AY154" s="207">
        <f t="shared" si="173"/>
        <v>2.4503606837250001E-5</v>
      </c>
      <c r="AZ154" s="228">
        <v>1</v>
      </c>
      <c r="BA154" s="228">
        <v>1</v>
      </c>
    </row>
    <row r="155" spans="1:53" s="202" customFormat="1" x14ac:dyDescent="0.3">
      <c r="A155" s="193" t="s">
        <v>21</v>
      </c>
      <c r="B155" s="193" t="str">
        <f>B152</f>
        <v>Емкость Е-2</v>
      </c>
      <c r="C155" s="51" t="s">
        <v>199</v>
      </c>
      <c r="D155" s="195" t="s">
        <v>84</v>
      </c>
      <c r="E155" s="196">
        <v>1E-4</v>
      </c>
      <c r="F155" s="209">
        <f>F152</f>
        <v>1</v>
      </c>
      <c r="G155" s="193">
        <v>0.05</v>
      </c>
      <c r="H155" s="197">
        <f t="shared" si="164"/>
        <v>5.0000000000000004E-6</v>
      </c>
      <c r="I155" s="210">
        <f>0.15*I152</f>
        <v>0.59699999999999998</v>
      </c>
      <c r="J155" s="210">
        <f>I155</f>
        <v>0.59699999999999998</v>
      </c>
      <c r="K155" s="213" t="s">
        <v>179</v>
      </c>
      <c r="L155" s="214">
        <v>45390</v>
      </c>
      <c r="M155" s="202" t="str">
        <f t="shared" si="165"/>
        <v>С4</v>
      </c>
      <c r="N155" s="202" t="str">
        <f t="shared" si="165"/>
        <v>Емкость Е-2</v>
      </c>
      <c r="O155" s="202" t="str">
        <f t="shared" si="166"/>
        <v>Частичное-пожар</v>
      </c>
      <c r="P155" s="202">
        <v>11.6</v>
      </c>
      <c r="Q155" s="202">
        <v>14.5</v>
      </c>
      <c r="R155" s="202">
        <v>18.7</v>
      </c>
      <c r="S155" s="202">
        <v>31.3</v>
      </c>
      <c r="T155" s="202" t="s">
        <v>83</v>
      </c>
      <c r="U155" s="202" t="s">
        <v>83</v>
      </c>
      <c r="V155" s="202" t="s">
        <v>83</v>
      </c>
      <c r="W155" s="202" t="s">
        <v>83</v>
      </c>
      <c r="X155" s="202" t="s">
        <v>83</v>
      </c>
      <c r="Y155" s="202" t="s">
        <v>83</v>
      </c>
      <c r="Z155" s="202" t="s">
        <v>83</v>
      </c>
      <c r="AA155" s="202" t="s">
        <v>83</v>
      </c>
      <c r="AB155" s="202" t="s">
        <v>83</v>
      </c>
      <c r="AC155" s="202" t="s">
        <v>83</v>
      </c>
      <c r="AD155" s="202" t="s">
        <v>83</v>
      </c>
      <c r="AE155" s="202" t="s">
        <v>83</v>
      </c>
      <c r="AF155" s="202" t="s">
        <v>83</v>
      </c>
      <c r="AG155" s="202" t="s">
        <v>83</v>
      </c>
      <c r="AH155" s="202" t="s">
        <v>83</v>
      </c>
      <c r="AI155" s="202" t="s">
        <v>83</v>
      </c>
      <c r="AJ155" s="202">
        <v>0</v>
      </c>
      <c r="AK155" s="202">
        <v>2</v>
      </c>
      <c r="AL155" s="202">
        <f>0.1*$AL$2</f>
        <v>7.5000000000000011E-2</v>
      </c>
      <c r="AM155" s="202">
        <f>AM152</f>
        <v>2.7E-2</v>
      </c>
      <c r="AN155" s="202">
        <f>ROUNDUP(AN152/3,0)</f>
        <v>2</v>
      </c>
      <c r="AQ155" s="205">
        <f>AM155*I155+AL155</f>
        <v>9.1119000000000006E-2</v>
      </c>
      <c r="AR155" s="205">
        <f t="shared" si="167"/>
        <v>9.1119000000000009E-3</v>
      </c>
      <c r="AS155" s="206">
        <f t="shared" si="168"/>
        <v>0.5</v>
      </c>
      <c r="AT155" s="206">
        <f t="shared" si="169"/>
        <v>0.150057725</v>
      </c>
      <c r="AU155" s="205">
        <f>10068.2*J155*POWER(10,-6)</f>
        <v>6.0107153999999999E-3</v>
      </c>
      <c r="AV155" s="206">
        <f t="shared" si="170"/>
        <v>0.75629934040000002</v>
      </c>
      <c r="AW155" s="207">
        <f t="shared" si="171"/>
        <v>0</v>
      </c>
      <c r="AX155" s="207">
        <f t="shared" si="172"/>
        <v>1.0000000000000001E-5</v>
      </c>
      <c r="AY155" s="207">
        <f t="shared" si="173"/>
        <v>3.7814967020000002E-6</v>
      </c>
      <c r="AZ155" s="228">
        <v>1</v>
      </c>
      <c r="BA155" s="228">
        <v>1</v>
      </c>
    </row>
    <row r="156" spans="1:53" s="202" customFormat="1" x14ac:dyDescent="0.3">
      <c r="A156" s="193" t="s">
        <v>22</v>
      </c>
      <c r="B156" s="193" t="str">
        <f>B152</f>
        <v>Емкость Е-2</v>
      </c>
      <c r="C156" s="51" t="s">
        <v>206</v>
      </c>
      <c r="D156" s="195" t="s">
        <v>84</v>
      </c>
      <c r="E156" s="208">
        <f>E155</f>
        <v>1E-4</v>
      </c>
      <c r="F156" s="209">
        <f>F152</f>
        <v>1</v>
      </c>
      <c r="G156" s="193">
        <v>4.7500000000000001E-2</v>
      </c>
      <c r="H156" s="197">
        <f t="shared" si="164"/>
        <v>4.7500000000000003E-6</v>
      </c>
      <c r="I156" s="210">
        <f>0.15*I152</f>
        <v>0.59699999999999998</v>
      </c>
      <c r="J156" s="210">
        <f>I155</f>
        <v>0.59699999999999998</v>
      </c>
      <c r="K156" s="213" t="s">
        <v>180</v>
      </c>
      <c r="L156" s="214">
        <v>3</v>
      </c>
      <c r="M156" s="202" t="str">
        <f t="shared" si="165"/>
        <v>С5</v>
      </c>
      <c r="N156" s="202" t="str">
        <f t="shared" si="165"/>
        <v>Емкость Е-2</v>
      </c>
      <c r="O156" s="202" t="str">
        <f t="shared" si="166"/>
        <v>Частичное-пожар</v>
      </c>
      <c r="P156" s="202">
        <v>11.6</v>
      </c>
      <c r="Q156" s="202">
        <v>14.5</v>
      </c>
      <c r="R156" s="202">
        <v>18.7</v>
      </c>
      <c r="S156" s="202">
        <v>31.3</v>
      </c>
      <c r="T156" s="202" t="s">
        <v>83</v>
      </c>
      <c r="U156" s="202" t="s">
        <v>83</v>
      </c>
      <c r="V156" s="202" t="s">
        <v>83</v>
      </c>
      <c r="W156" s="202" t="s">
        <v>83</v>
      </c>
      <c r="X156" s="202" t="s">
        <v>83</v>
      </c>
      <c r="Y156" s="202" t="s">
        <v>83</v>
      </c>
      <c r="Z156" s="202" t="s">
        <v>83</v>
      </c>
      <c r="AA156" s="202" t="s">
        <v>83</v>
      </c>
      <c r="AB156" s="202" t="s">
        <v>83</v>
      </c>
      <c r="AC156" s="202" t="s">
        <v>83</v>
      </c>
      <c r="AD156" s="202" t="s">
        <v>83</v>
      </c>
      <c r="AE156" s="202" t="s">
        <v>83</v>
      </c>
      <c r="AF156" s="202" t="s">
        <v>83</v>
      </c>
      <c r="AG156" s="202" t="s">
        <v>83</v>
      </c>
      <c r="AH156" s="202" t="s">
        <v>83</v>
      </c>
      <c r="AI156" s="202" t="s">
        <v>83</v>
      </c>
      <c r="AJ156" s="202">
        <v>0</v>
      </c>
      <c r="AK156" s="202">
        <v>1</v>
      </c>
      <c r="AL156" s="202">
        <f>0.1*$AL$2</f>
        <v>7.5000000000000011E-2</v>
      </c>
      <c r="AM156" s="202">
        <f>AM152</f>
        <v>2.7E-2</v>
      </c>
      <c r="AN156" s="202">
        <f>ROUNDUP(AN152/3,0)</f>
        <v>2</v>
      </c>
      <c r="AQ156" s="205">
        <f>AM156*I156+AL156</f>
        <v>9.1119000000000006E-2</v>
      </c>
      <c r="AR156" s="205">
        <f t="shared" si="167"/>
        <v>9.1119000000000009E-3</v>
      </c>
      <c r="AS156" s="206">
        <f t="shared" si="168"/>
        <v>0.25</v>
      </c>
      <c r="AT156" s="206">
        <f t="shared" si="169"/>
        <v>8.7557725000000003E-2</v>
      </c>
      <c r="AU156" s="205">
        <f>10068.2*J156*POWER(10,-6)</f>
        <v>6.0107153999999999E-3</v>
      </c>
      <c r="AV156" s="206">
        <f t="shared" si="170"/>
        <v>0.44379934040000002</v>
      </c>
      <c r="AW156" s="207">
        <f t="shared" si="171"/>
        <v>0</v>
      </c>
      <c r="AX156" s="207">
        <f t="shared" si="172"/>
        <v>4.7500000000000003E-6</v>
      </c>
      <c r="AY156" s="207">
        <f t="shared" si="173"/>
        <v>2.1080468669000004E-6</v>
      </c>
      <c r="AZ156" s="228">
        <v>1</v>
      </c>
      <c r="BA156" s="228">
        <v>1</v>
      </c>
    </row>
    <row r="157" spans="1:53" s="202" customFormat="1" ht="15" thickBot="1" x14ac:dyDescent="0.35">
      <c r="A157" s="193" t="s">
        <v>23</v>
      </c>
      <c r="B157" s="193" t="str">
        <f>B152</f>
        <v>Емкость Е-2</v>
      </c>
      <c r="C157" s="51" t="s">
        <v>201</v>
      </c>
      <c r="D157" s="195" t="s">
        <v>61</v>
      </c>
      <c r="E157" s="208">
        <f>E155</f>
        <v>1E-4</v>
      </c>
      <c r="F157" s="209">
        <f>F152</f>
        <v>1</v>
      </c>
      <c r="G157" s="193">
        <v>0.90249999999999997</v>
      </c>
      <c r="H157" s="197">
        <f t="shared" si="164"/>
        <v>9.0249999999999998E-5</v>
      </c>
      <c r="I157" s="210">
        <f>0.15*I152</f>
        <v>0.59699999999999998</v>
      </c>
      <c r="J157" s="193">
        <v>0</v>
      </c>
      <c r="K157" s="215" t="s">
        <v>191</v>
      </c>
      <c r="L157" s="216">
        <v>8</v>
      </c>
      <c r="M157" s="202" t="str">
        <f t="shared" si="165"/>
        <v>С6</v>
      </c>
      <c r="N157" s="202" t="str">
        <f t="shared" si="165"/>
        <v>Емкость Е-2</v>
      </c>
      <c r="O157" s="202" t="str">
        <f t="shared" si="166"/>
        <v>Частичное-ликвидация</v>
      </c>
      <c r="P157" s="202" t="s">
        <v>83</v>
      </c>
      <c r="Q157" s="202" t="s">
        <v>83</v>
      </c>
      <c r="R157" s="202" t="s">
        <v>83</v>
      </c>
      <c r="S157" s="202" t="s">
        <v>83</v>
      </c>
      <c r="T157" s="202" t="s">
        <v>83</v>
      </c>
      <c r="U157" s="202" t="s">
        <v>83</v>
      </c>
      <c r="V157" s="202" t="s">
        <v>83</v>
      </c>
      <c r="W157" s="202" t="s">
        <v>83</v>
      </c>
      <c r="X157" s="202" t="s">
        <v>83</v>
      </c>
      <c r="Y157" s="202" t="s">
        <v>83</v>
      </c>
      <c r="Z157" s="202" t="s">
        <v>83</v>
      </c>
      <c r="AA157" s="202" t="s">
        <v>83</v>
      </c>
      <c r="AB157" s="202" t="s">
        <v>83</v>
      </c>
      <c r="AC157" s="202" t="s">
        <v>83</v>
      </c>
      <c r="AD157" s="202" t="s">
        <v>83</v>
      </c>
      <c r="AE157" s="202" t="s">
        <v>83</v>
      </c>
      <c r="AF157" s="202" t="s">
        <v>83</v>
      </c>
      <c r="AG157" s="202" t="s">
        <v>83</v>
      </c>
      <c r="AH157" s="202" t="s">
        <v>83</v>
      </c>
      <c r="AI157" s="202" t="s">
        <v>83</v>
      </c>
      <c r="AJ157" s="202">
        <v>0</v>
      </c>
      <c r="AK157" s="202">
        <v>0</v>
      </c>
      <c r="AL157" s="202">
        <f>0.1*$AL$2</f>
        <v>7.5000000000000011E-2</v>
      </c>
      <c r="AM157" s="202">
        <f>AM152</f>
        <v>2.7E-2</v>
      </c>
      <c r="AN157" s="202">
        <f>ROUNDUP(AN152/3,0)</f>
        <v>2</v>
      </c>
      <c r="AQ157" s="205">
        <f>AM157*I157*0.1+AL157</f>
        <v>7.6611900000000011E-2</v>
      </c>
      <c r="AR157" s="205">
        <f t="shared" si="167"/>
        <v>7.6611900000000017E-3</v>
      </c>
      <c r="AS157" s="206">
        <f t="shared" si="168"/>
        <v>0</v>
      </c>
      <c r="AT157" s="206">
        <f t="shared" si="169"/>
        <v>2.1068272500000002E-2</v>
      </c>
      <c r="AU157" s="205">
        <f>1333*J156*POWER(10,-6)</f>
        <v>7.9580099999999984E-4</v>
      </c>
      <c r="AV157" s="206">
        <f t="shared" si="170"/>
        <v>0.10613716350000002</v>
      </c>
      <c r="AW157" s="207">
        <f t="shared" si="171"/>
        <v>0</v>
      </c>
      <c r="AX157" s="207">
        <f t="shared" si="172"/>
        <v>0</v>
      </c>
      <c r="AY157" s="207">
        <f t="shared" si="173"/>
        <v>9.5788790058750018E-6</v>
      </c>
      <c r="AZ157" s="228">
        <v>1</v>
      </c>
      <c r="BA157" s="228">
        <v>1</v>
      </c>
    </row>
    <row r="158" spans="1:53" s="202" customFormat="1" x14ac:dyDescent="0.3">
      <c r="A158" s="203"/>
      <c r="B158" s="203"/>
      <c r="D158" s="269"/>
      <c r="E158" s="270"/>
      <c r="F158" s="271"/>
      <c r="G158" s="203"/>
      <c r="H158" s="207"/>
      <c r="I158" s="206"/>
      <c r="J158" s="203"/>
      <c r="K158" s="203"/>
      <c r="L158" s="271"/>
      <c r="P158" s="202" t="s">
        <v>83</v>
      </c>
      <c r="Q158" s="202" t="s">
        <v>83</v>
      </c>
      <c r="R158" s="202" t="s">
        <v>83</v>
      </c>
      <c r="S158" s="202" t="s">
        <v>83</v>
      </c>
      <c r="T158" s="202" t="s">
        <v>83</v>
      </c>
      <c r="U158" s="202" t="s">
        <v>83</v>
      </c>
      <c r="V158" s="202" t="s">
        <v>83</v>
      </c>
      <c r="W158" s="202" t="s">
        <v>83</v>
      </c>
      <c r="X158" s="202" t="s">
        <v>83</v>
      </c>
      <c r="Y158" s="202" t="s">
        <v>83</v>
      </c>
      <c r="Z158" s="202" t="s">
        <v>83</v>
      </c>
      <c r="AA158" s="202" t="s">
        <v>83</v>
      </c>
      <c r="AB158" s="202" t="s">
        <v>83</v>
      </c>
      <c r="AC158" s="202" t="s">
        <v>83</v>
      </c>
      <c r="AD158" s="202" t="s">
        <v>83</v>
      </c>
      <c r="AE158" s="202" t="s">
        <v>83</v>
      </c>
      <c r="AF158" s="202" t="s">
        <v>83</v>
      </c>
      <c r="AG158" s="202" t="s">
        <v>83</v>
      </c>
      <c r="AH158" s="202" t="s">
        <v>83</v>
      </c>
      <c r="AI158" s="202" t="s">
        <v>83</v>
      </c>
      <c r="AQ158" s="205"/>
      <c r="AR158" s="205"/>
      <c r="AS158" s="206"/>
      <c r="AT158" s="206"/>
      <c r="AU158" s="205"/>
      <c r="AV158" s="206"/>
      <c r="AW158" s="207"/>
      <c r="AX158" s="207"/>
      <c r="AY158" s="207"/>
      <c r="AZ158" s="228">
        <v>1</v>
      </c>
      <c r="BA158" s="228">
        <v>1</v>
      </c>
    </row>
    <row r="159" spans="1:53" s="202" customFormat="1" x14ac:dyDescent="0.3">
      <c r="A159" s="203"/>
      <c r="B159" s="203"/>
      <c r="D159" s="269"/>
      <c r="E159" s="270"/>
      <c r="F159" s="271"/>
      <c r="G159" s="203"/>
      <c r="H159" s="207"/>
      <c r="I159" s="206"/>
      <c r="J159" s="203"/>
      <c r="K159" s="203"/>
      <c r="L159" s="271"/>
      <c r="P159" s="202" t="s">
        <v>83</v>
      </c>
      <c r="Q159" s="202" t="s">
        <v>83</v>
      </c>
      <c r="R159" s="202" t="s">
        <v>83</v>
      </c>
      <c r="S159" s="202" t="s">
        <v>83</v>
      </c>
      <c r="T159" s="202" t="s">
        <v>83</v>
      </c>
      <c r="U159" s="202" t="s">
        <v>83</v>
      </c>
      <c r="V159" s="202" t="s">
        <v>83</v>
      </c>
      <c r="W159" s="202" t="s">
        <v>83</v>
      </c>
      <c r="X159" s="202" t="s">
        <v>83</v>
      </c>
      <c r="Y159" s="202" t="s">
        <v>83</v>
      </c>
      <c r="Z159" s="202" t="s">
        <v>83</v>
      </c>
      <c r="AA159" s="202" t="s">
        <v>83</v>
      </c>
      <c r="AB159" s="202" t="s">
        <v>83</v>
      </c>
      <c r="AC159" s="202" t="s">
        <v>83</v>
      </c>
      <c r="AD159" s="202" t="s">
        <v>83</v>
      </c>
      <c r="AE159" s="202" t="s">
        <v>83</v>
      </c>
      <c r="AF159" s="202" t="s">
        <v>83</v>
      </c>
      <c r="AG159" s="202" t="s">
        <v>83</v>
      </c>
      <c r="AH159" s="202" t="s">
        <v>83</v>
      </c>
      <c r="AI159" s="202" t="s">
        <v>83</v>
      </c>
      <c r="AQ159" s="205"/>
      <c r="AR159" s="205"/>
      <c r="AS159" s="206"/>
      <c r="AT159" s="206"/>
      <c r="AU159" s="205"/>
      <c r="AV159" s="206"/>
      <c r="AW159" s="207"/>
      <c r="AX159" s="207"/>
      <c r="AY159" s="207"/>
      <c r="AZ159" s="228">
        <v>1</v>
      </c>
      <c r="BA159" s="228">
        <v>1</v>
      </c>
    </row>
    <row r="160" spans="1:53" s="202" customFormat="1" x14ac:dyDescent="0.3">
      <c r="A160" s="203"/>
      <c r="B160" s="203"/>
      <c r="D160" s="269"/>
      <c r="E160" s="270"/>
      <c r="F160" s="271"/>
      <c r="G160" s="203"/>
      <c r="H160" s="207"/>
      <c r="I160" s="206"/>
      <c r="J160" s="203"/>
      <c r="K160" s="203"/>
      <c r="L160" s="271"/>
      <c r="P160" s="202" t="s">
        <v>83</v>
      </c>
      <c r="Q160" s="202" t="s">
        <v>83</v>
      </c>
      <c r="R160" s="202" t="s">
        <v>83</v>
      </c>
      <c r="S160" s="202" t="s">
        <v>83</v>
      </c>
      <c r="T160" s="202" t="s">
        <v>83</v>
      </c>
      <c r="U160" s="202" t="s">
        <v>83</v>
      </c>
      <c r="V160" s="202" t="s">
        <v>83</v>
      </c>
      <c r="W160" s="202" t="s">
        <v>83</v>
      </c>
      <c r="X160" s="202" t="s">
        <v>83</v>
      </c>
      <c r="Y160" s="202" t="s">
        <v>83</v>
      </c>
      <c r="Z160" s="202" t="s">
        <v>83</v>
      </c>
      <c r="AA160" s="202" t="s">
        <v>83</v>
      </c>
      <c r="AB160" s="202" t="s">
        <v>83</v>
      </c>
      <c r="AC160" s="202" t="s">
        <v>83</v>
      </c>
      <c r="AD160" s="202" t="s">
        <v>83</v>
      </c>
      <c r="AE160" s="202" t="s">
        <v>83</v>
      </c>
      <c r="AF160" s="202" t="s">
        <v>83</v>
      </c>
      <c r="AG160" s="202" t="s">
        <v>83</v>
      </c>
      <c r="AH160" s="202" t="s">
        <v>83</v>
      </c>
      <c r="AI160" s="202" t="s">
        <v>83</v>
      </c>
      <c r="AQ160" s="205"/>
      <c r="AR160" s="205"/>
      <c r="AS160" s="206"/>
      <c r="AT160" s="206"/>
      <c r="AU160" s="205"/>
      <c r="AV160" s="206"/>
      <c r="AW160" s="207"/>
      <c r="AX160" s="207"/>
      <c r="AY160" s="207"/>
      <c r="AZ160" s="228">
        <v>1</v>
      </c>
      <c r="BA160" s="228">
        <v>1</v>
      </c>
    </row>
    <row r="161" spans="1:53" ht="15" thickBot="1" x14ac:dyDescent="0.35">
      <c r="P161" t="s">
        <v>83</v>
      </c>
      <c r="Q161" t="s">
        <v>83</v>
      </c>
      <c r="R161" t="s">
        <v>83</v>
      </c>
      <c r="S161" t="s">
        <v>83</v>
      </c>
      <c r="T161" t="s">
        <v>83</v>
      </c>
      <c r="U161" t="s">
        <v>83</v>
      </c>
      <c r="V161" t="s">
        <v>83</v>
      </c>
      <c r="W161" t="s">
        <v>83</v>
      </c>
      <c r="X161" t="s">
        <v>83</v>
      </c>
      <c r="Y161" t="s">
        <v>83</v>
      </c>
      <c r="Z161" t="s">
        <v>83</v>
      </c>
      <c r="AA161" t="s">
        <v>83</v>
      </c>
      <c r="AB161" t="s">
        <v>83</v>
      </c>
      <c r="AC161" t="s">
        <v>83</v>
      </c>
      <c r="AD161" t="s">
        <v>83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Z161" s="228">
        <v>1</v>
      </c>
      <c r="BA161" s="228">
        <v>1</v>
      </c>
    </row>
    <row r="162" spans="1:53" ht="18" customHeight="1" x14ac:dyDescent="0.3">
      <c r="A162" s="48" t="s">
        <v>18</v>
      </c>
      <c r="B162" s="150" t="s">
        <v>431</v>
      </c>
      <c r="C162" s="166" t="s">
        <v>432</v>
      </c>
      <c r="D162" s="49" t="s">
        <v>183</v>
      </c>
      <c r="E162" s="153">
        <v>9.9999999999999995E-8</v>
      </c>
      <c r="F162" s="150">
        <v>1</v>
      </c>
      <c r="G162" s="48">
        <v>0.2</v>
      </c>
      <c r="H162" s="50">
        <f>E162*F162*G162</f>
        <v>2E-8</v>
      </c>
      <c r="I162" s="151">
        <v>2.0099999999999998</v>
      </c>
      <c r="J162" s="156">
        <f>I162</f>
        <v>2.0099999999999998</v>
      </c>
      <c r="K162" s="159" t="s">
        <v>175</v>
      </c>
      <c r="L162" s="164">
        <v>0</v>
      </c>
      <c r="M162" s="92" t="str">
        <f t="shared" ref="M162:N169" si="174">A162</f>
        <v>С1</v>
      </c>
      <c r="N162" s="92" t="str">
        <f t="shared" si="174"/>
        <v>Емкость подземная Е- 100/3</v>
      </c>
      <c r="O162" s="92" t="str">
        <f t="shared" ref="O162:O169" si="175">D162</f>
        <v>Полное-факел</v>
      </c>
      <c r="P162" s="92" t="s">
        <v>83</v>
      </c>
      <c r="Q162" s="92" t="s">
        <v>83</v>
      </c>
      <c r="R162" s="92" t="s">
        <v>83</v>
      </c>
      <c r="S162" s="92" t="s">
        <v>83</v>
      </c>
      <c r="T162" s="92" t="s">
        <v>83</v>
      </c>
      <c r="U162" s="92" t="s">
        <v>83</v>
      </c>
      <c r="V162" s="92" t="s">
        <v>83</v>
      </c>
      <c r="W162" s="92" t="s">
        <v>83</v>
      </c>
      <c r="X162" s="92" t="s">
        <v>83</v>
      </c>
      <c r="Y162" s="92">
        <v>27</v>
      </c>
      <c r="Z162" s="92">
        <v>5</v>
      </c>
      <c r="AA162" s="92" t="s">
        <v>83</v>
      </c>
      <c r="AB162" s="92" t="s">
        <v>83</v>
      </c>
      <c r="AC162" s="92" t="s">
        <v>83</v>
      </c>
      <c r="AD162" s="92" t="s">
        <v>83</v>
      </c>
      <c r="AE162" s="92" t="s">
        <v>83</v>
      </c>
      <c r="AF162" s="92" t="s">
        <v>83</v>
      </c>
      <c r="AG162" s="92" t="s">
        <v>83</v>
      </c>
      <c r="AH162" s="92" t="s">
        <v>83</v>
      </c>
      <c r="AI162" t="s">
        <v>83</v>
      </c>
      <c r="AJ162" s="52">
        <v>2</v>
      </c>
      <c r="AK162" s="52">
        <v>3</v>
      </c>
      <c r="AL162" s="152">
        <v>1.2</v>
      </c>
      <c r="AM162" s="152">
        <v>2.7E-2</v>
      </c>
      <c r="AN162" s="152">
        <v>6</v>
      </c>
      <c r="AO162" s="92"/>
      <c r="AP162" s="92"/>
      <c r="AQ162" s="93">
        <f>AM162*I162+AL162</f>
        <v>1.25427</v>
      </c>
      <c r="AR162" s="93">
        <f>0.1*AQ162</f>
        <v>0.12542700000000001</v>
      </c>
      <c r="AS162" s="94">
        <f>AJ162*3+0.25*AK162</f>
        <v>6.75</v>
      </c>
      <c r="AT162" s="94">
        <f>SUM(AQ162:AS162)/4</f>
        <v>2.03242425</v>
      </c>
      <c r="AU162" s="93">
        <f>10068.2*J162*POWER(10,-6)</f>
        <v>2.0237081999999997E-2</v>
      </c>
      <c r="AV162" s="94">
        <f t="shared" ref="AV162:AV169" si="176">AU162+AT162+AS162+AR162+AQ162</f>
        <v>10.182358332</v>
      </c>
      <c r="AW162" s="95">
        <f>AJ162*H162</f>
        <v>4.0000000000000001E-8</v>
      </c>
      <c r="AX162" s="95">
        <f>H162*AK162</f>
        <v>6.0000000000000008E-8</v>
      </c>
      <c r="AY162" s="95">
        <f>H162*AV162</f>
        <v>2.0364716664000001E-7</v>
      </c>
      <c r="AZ162" s="228">
        <v>1</v>
      </c>
      <c r="BA162" s="228">
        <v>1</v>
      </c>
    </row>
    <row r="163" spans="1:53" s="1" customFormat="1" x14ac:dyDescent="0.3">
      <c r="A163" s="329" t="s">
        <v>19</v>
      </c>
      <c r="B163" s="329" t="str">
        <f>B162</f>
        <v>Емкость подземная Е- 100/3</v>
      </c>
      <c r="C163" s="330" t="s">
        <v>202</v>
      </c>
      <c r="D163" s="331" t="s">
        <v>62</v>
      </c>
      <c r="E163" s="332">
        <f>E162</f>
        <v>9.9999999999999995E-8</v>
      </c>
      <c r="F163" s="333">
        <f>F162</f>
        <v>1</v>
      </c>
      <c r="G163" s="329">
        <v>0.1152</v>
      </c>
      <c r="H163" s="334">
        <f t="shared" ref="H163:H169" si="177">E163*F163*G163</f>
        <v>1.152E-8</v>
      </c>
      <c r="I163" s="335">
        <f>I162</f>
        <v>2.0099999999999998</v>
      </c>
      <c r="J163" s="336">
        <f>0.067*I162</f>
        <v>0.13466999999999998</v>
      </c>
      <c r="K163" s="337" t="s">
        <v>176</v>
      </c>
      <c r="L163" s="338">
        <v>6</v>
      </c>
      <c r="M163" s="339" t="str">
        <f t="shared" si="174"/>
        <v>С2</v>
      </c>
      <c r="N163" s="339" t="str">
        <f t="shared" si="174"/>
        <v>Емкость подземная Е- 100/3</v>
      </c>
      <c r="O163" s="339" t="str">
        <f t="shared" si="175"/>
        <v>Полное-взрыв</v>
      </c>
      <c r="P163" s="339" t="s">
        <v>83</v>
      </c>
      <c r="Q163" s="339" t="s">
        <v>83</v>
      </c>
      <c r="R163" s="339" t="s">
        <v>83</v>
      </c>
      <c r="S163" s="339" t="s">
        <v>83</v>
      </c>
      <c r="T163" s="339">
        <v>0</v>
      </c>
      <c r="U163" s="339">
        <v>0</v>
      </c>
      <c r="V163" s="339">
        <v>39.1</v>
      </c>
      <c r="W163" s="339">
        <v>129.6</v>
      </c>
      <c r="X163" s="339">
        <v>337.1</v>
      </c>
      <c r="Y163" s="339" t="s">
        <v>83</v>
      </c>
      <c r="Z163" s="339" t="s">
        <v>83</v>
      </c>
      <c r="AA163" s="339" t="s">
        <v>83</v>
      </c>
      <c r="AB163" s="339" t="s">
        <v>83</v>
      </c>
      <c r="AC163" s="339" t="s">
        <v>83</v>
      </c>
      <c r="AD163" s="339" t="s">
        <v>83</v>
      </c>
      <c r="AE163" s="339" t="s">
        <v>83</v>
      </c>
      <c r="AF163" s="339" t="s">
        <v>83</v>
      </c>
      <c r="AG163" s="339" t="s">
        <v>83</v>
      </c>
      <c r="AH163" s="339" t="s">
        <v>83</v>
      </c>
      <c r="AI163" s="1" t="s">
        <v>83</v>
      </c>
      <c r="AJ163" s="340">
        <v>3</v>
      </c>
      <c r="AK163" s="340">
        <v>3</v>
      </c>
      <c r="AL163" s="339">
        <f>AL162</f>
        <v>1.2</v>
      </c>
      <c r="AM163" s="339">
        <f>AM162</f>
        <v>2.7E-2</v>
      </c>
      <c r="AN163" s="339">
        <f>AN162</f>
        <v>6</v>
      </c>
      <c r="AO163" s="339"/>
      <c r="AP163" s="339"/>
      <c r="AQ163" s="341">
        <f>AM163*I163+AL163</f>
        <v>1.25427</v>
      </c>
      <c r="AR163" s="341">
        <f t="shared" ref="AR163:AR169" si="178">0.1*AQ163</f>
        <v>0.12542700000000001</v>
      </c>
      <c r="AS163" s="342">
        <f t="shared" ref="AS163:AS169" si="179">AJ163*3+0.25*AK163</f>
        <v>9.75</v>
      </c>
      <c r="AT163" s="342">
        <f t="shared" ref="AT163:AT169" si="180">SUM(AQ163:AS163)/4</f>
        <v>2.78242425</v>
      </c>
      <c r="AU163" s="341">
        <f>10068.2*J163*POWER(10,-6)*10</f>
        <v>1.3558844939999998E-2</v>
      </c>
      <c r="AV163" s="342">
        <f t="shared" si="176"/>
        <v>13.925680094940001</v>
      </c>
      <c r="AW163" s="343">
        <f t="shared" ref="AW163:AW169" si="181">AJ163*H163</f>
        <v>3.456E-8</v>
      </c>
      <c r="AX163" s="343">
        <f t="shared" ref="AX163:AX169" si="182">H163*AK163</f>
        <v>3.456E-8</v>
      </c>
      <c r="AY163" s="343">
        <f t="shared" ref="AY163:AY169" si="183">H163*AV163</f>
        <v>1.604238346937088E-7</v>
      </c>
      <c r="AZ163" s="306">
        <v>1</v>
      </c>
      <c r="BA163" s="306">
        <v>1</v>
      </c>
    </row>
    <row r="164" spans="1:53" x14ac:dyDescent="0.3">
      <c r="A164" s="48" t="s">
        <v>20</v>
      </c>
      <c r="B164" s="48" t="str">
        <f>B162</f>
        <v>Емкость подземная Е- 100/3</v>
      </c>
      <c r="C164" s="166" t="s">
        <v>433</v>
      </c>
      <c r="D164" s="49" t="s">
        <v>185</v>
      </c>
      <c r="E164" s="154">
        <f>E162</f>
        <v>9.9999999999999995E-8</v>
      </c>
      <c r="F164" s="155">
        <f>F162</f>
        <v>1</v>
      </c>
      <c r="G164" s="48">
        <v>7.6799999999999993E-2</v>
      </c>
      <c r="H164" s="50">
        <f t="shared" si="177"/>
        <v>7.6799999999999983E-9</v>
      </c>
      <c r="I164" s="149">
        <f>I162</f>
        <v>2.0099999999999998</v>
      </c>
      <c r="J164" s="156">
        <f>I162</f>
        <v>2.0099999999999998</v>
      </c>
      <c r="K164" s="161" t="s">
        <v>177</v>
      </c>
      <c r="L164" s="165">
        <v>0</v>
      </c>
      <c r="M164" s="92" t="str">
        <f t="shared" si="174"/>
        <v>С3</v>
      </c>
      <c r="N164" s="92" t="str">
        <f t="shared" si="174"/>
        <v>Емкость подземная Е- 100/3</v>
      </c>
      <c r="O164" s="92" t="str">
        <f t="shared" si="175"/>
        <v>Полное-вспышка</v>
      </c>
      <c r="P164" s="92" t="s">
        <v>83</v>
      </c>
      <c r="Q164" s="92" t="s">
        <v>83</v>
      </c>
      <c r="R164" s="92" t="s">
        <v>83</v>
      </c>
      <c r="S164" s="92" t="s">
        <v>83</v>
      </c>
      <c r="T164" s="92" t="s">
        <v>83</v>
      </c>
      <c r="U164" s="92" t="s">
        <v>83</v>
      </c>
      <c r="V164" s="92" t="s">
        <v>83</v>
      </c>
      <c r="W164" s="92" t="s">
        <v>83</v>
      </c>
      <c r="X164" s="92" t="s">
        <v>83</v>
      </c>
      <c r="Y164" s="92" t="s">
        <v>83</v>
      </c>
      <c r="Z164" s="92" t="s">
        <v>83</v>
      </c>
      <c r="AA164" s="92">
        <v>42.2</v>
      </c>
      <c r="AB164" s="92">
        <v>50.64</v>
      </c>
      <c r="AC164" s="92" t="s">
        <v>83</v>
      </c>
      <c r="AD164" s="92" t="s">
        <v>83</v>
      </c>
      <c r="AE164" s="92" t="s">
        <v>83</v>
      </c>
      <c r="AF164" s="92" t="s">
        <v>83</v>
      </c>
      <c r="AG164" s="92" t="s">
        <v>83</v>
      </c>
      <c r="AH164" s="92" t="s">
        <v>83</v>
      </c>
      <c r="AI164" t="s">
        <v>83</v>
      </c>
      <c r="AJ164" s="92">
        <v>0</v>
      </c>
      <c r="AK164" s="92">
        <v>0</v>
      </c>
      <c r="AL164" s="92">
        <f>AL162</f>
        <v>1.2</v>
      </c>
      <c r="AM164" s="92">
        <f>AM162</f>
        <v>2.7E-2</v>
      </c>
      <c r="AN164" s="92">
        <f>AN162</f>
        <v>6</v>
      </c>
      <c r="AO164" s="92"/>
      <c r="AP164" s="92"/>
      <c r="AQ164" s="93">
        <f>AM164*I164*0.1+AL164</f>
        <v>1.205427</v>
      </c>
      <c r="AR164" s="93">
        <f t="shared" si="178"/>
        <v>0.1205427</v>
      </c>
      <c r="AS164" s="94">
        <f t="shared" si="179"/>
        <v>0</v>
      </c>
      <c r="AT164" s="94">
        <f t="shared" si="180"/>
        <v>0.33149242499999998</v>
      </c>
      <c r="AU164" s="93">
        <f>1333*J162*POWER(10,-6)</f>
        <v>2.6793299999999997E-3</v>
      </c>
      <c r="AV164" s="94">
        <f t="shared" si="176"/>
        <v>1.660141455</v>
      </c>
      <c r="AW164" s="95">
        <f t="shared" si="181"/>
        <v>0</v>
      </c>
      <c r="AX164" s="95">
        <f t="shared" si="182"/>
        <v>0</v>
      </c>
      <c r="AY164" s="95">
        <f t="shared" si="183"/>
        <v>1.2749886374399998E-8</v>
      </c>
      <c r="AZ164" s="228">
        <v>1</v>
      </c>
      <c r="BA164" s="228">
        <v>1</v>
      </c>
    </row>
    <row r="165" spans="1:53" x14ac:dyDescent="0.3">
      <c r="A165" s="48" t="s">
        <v>21</v>
      </c>
      <c r="B165" s="48" t="str">
        <f>B162</f>
        <v>Емкость подземная Е- 100/3</v>
      </c>
      <c r="C165" s="166" t="s">
        <v>198</v>
      </c>
      <c r="D165" s="49" t="s">
        <v>60</v>
      </c>
      <c r="E165" s="154">
        <f>E162</f>
        <v>9.9999999999999995E-8</v>
      </c>
      <c r="F165" s="155">
        <f>F162</f>
        <v>1</v>
      </c>
      <c r="G165" s="48">
        <v>0.60799999999999998</v>
      </c>
      <c r="H165" s="50">
        <f t="shared" si="177"/>
        <v>6.0800000000000002E-8</v>
      </c>
      <c r="I165" s="149">
        <f>I162</f>
        <v>2.0099999999999998</v>
      </c>
      <c r="J165" s="158">
        <v>0</v>
      </c>
      <c r="K165" s="161" t="s">
        <v>179</v>
      </c>
      <c r="L165" s="165">
        <v>45390</v>
      </c>
      <c r="M165" s="92" t="str">
        <f t="shared" si="174"/>
        <v>С4</v>
      </c>
      <c r="N165" s="92" t="str">
        <f t="shared" si="174"/>
        <v>Емкость подземная Е- 100/3</v>
      </c>
      <c r="O165" s="92" t="str">
        <f t="shared" si="175"/>
        <v>Полное-ликвидация</v>
      </c>
      <c r="P165" s="92" t="s">
        <v>83</v>
      </c>
      <c r="Q165" s="92" t="s">
        <v>83</v>
      </c>
      <c r="R165" s="92" t="s">
        <v>83</v>
      </c>
      <c r="S165" s="92" t="s">
        <v>83</v>
      </c>
      <c r="T165" s="92" t="s">
        <v>83</v>
      </c>
      <c r="U165" s="92" t="s">
        <v>83</v>
      </c>
      <c r="V165" s="92" t="s">
        <v>83</v>
      </c>
      <c r="W165" s="92" t="s">
        <v>83</v>
      </c>
      <c r="X165" s="92" t="s">
        <v>83</v>
      </c>
      <c r="Y165" s="92" t="s">
        <v>83</v>
      </c>
      <c r="Z165" s="92" t="s">
        <v>83</v>
      </c>
      <c r="AA165" s="92" t="s">
        <v>83</v>
      </c>
      <c r="AB165" s="92" t="s">
        <v>83</v>
      </c>
      <c r="AC165" s="92" t="s">
        <v>83</v>
      </c>
      <c r="AD165" s="92" t="s">
        <v>83</v>
      </c>
      <c r="AE165" s="92" t="s">
        <v>83</v>
      </c>
      <c r="AF165" s="92" t="s">
        <v>83</v>
      </c>
      <c r="AG165" s="92" t="s">
        <v>83</v>
      </c>
      <c r="AH165" s="92" t="s">
        <v>83</v>
      </c>
      <c r="AI165" t="s">
        <v>83</v>
      </c>
      <c r="AJ165" s="92">
        <v>0</v>
      </c>
      <c r="AK165" s="92">
        <v>0</v>
      </c>
      <c r="AL165" s="92">
        <f>AL162</f>
        <v>1.2</v>
      </c>
      <c r="AM165" s="92">
        <f>AM162</f>
        <v>2.7E-2</v>
      </c>
      <c r="AN165" s="92">
        <f>AN162</f>
        <v>6</v>
      </c>
      <c r="AO165" s="92"/>
      <c r="AP165" s="92"/>
      <c r="AQ165" s="93">
        <f>AM165*I165*0.1+AL165</f>
        <v>1.205427</v>
      </c>
      <c r="AR165" s="93">
        <f t="shared" si="178"/>
        <v>0.1205427</v>
      </c>
      <c r="AS165" s="94">
        <f t="shared" si="179"/>
        <v>0</v>
      </c>
      <c r="AT165" s="94">
        <f t="shared" si="180"/>
        <v>0.33149242499999998</v>
      </c>
      <c r="AU165" s="93">
        <f>1333*J163*POWER(10,-6)</f>
        <v>1.7951510999999999E-4</v>
      </c>
      <c r="AV165" s="94">
        <f t="shared" si="176"/>
        <v>1.65764164011</v>
      </c>
      <c r="AW165" s="95">
        <f t="shared" si="181"/>
        <v>0</v>
      </c>
      <c r="AX165" s="95">
        <f t="shared" si="182"/>
        <v>0</v>
      </c>
      <c r="AY165" s="95">
        <f t="shared" si="183"/>
        <v>1.00784611718688E-7</v>
      </c>
      <c r="AZ165" s="228">
        <v>1</v>
      </c>
      <c r="BA165" s="228">
        <v>1</v>
      </c>
    </row>
    <row r="166" spans="1:53" x14ac:dyDescent="0.3">
      <c r="A166" s="48" t="s">
        <v>22</v>
      </c>
      <c r="B166" s="48" t="str">
        <f>B162</f>
        <v>Емкость подземная Е- 100/3</v>
      </c>
      <c r="C166" s="166" t="s">
        <v>434</v>
      </c>
      <c r="D166" s="49" t="s">
        <v>187</v>
      </c>
      <c r="E166" s="153">
        <v>4.9999999999999998E-7</v>
      </c>
      <c r="F166" s="155">
        <f>F162</f>
        <v>1</v>
      </c>
      <c r="G166" s="48">
        <v>3.5000000000000003E-2</v>
      </c>
      <c r="H166" s="50">
        <f t="shared" si="177"/>
        <v>1.7500000000000001E-8</v>
      </c>
      <c r="I166" s="149">
        <f>0.15*I162</f>
        <v>0.30149999999999993</v>
      </c>
      <c r="J166" s="156">
        <f>I166</f>
        <v>0.30149999999999993</v>
      </c>
      <c r="K166" s="161" t="s">
        <v>180</v>
      </c>
      <c r="L166" s="165">
        <v>3</v>
      </c>
      <c r="M166" s="92" t="str">
        <f t="shared" si="174"/>
        <v>С5</v>
      </c>
      <c r="N166" s="92" t="str">
        <f t="shared" si="174"/>
        <v>Емкость подземная Е- 100/3</v>
      </c>
      <c r="O166" s="92" t="str">
        <f t="shared" si="175"/>
        <v>Частичное-факел</v>
      </c>
      <c r="P166" s="92" t="s">
        <v>83</v>
      </c>
      <c r="Q166" s="92" t="s">
        <v>83</v>
      </c>
      <c r="R166" s="92" t="s">
        <v>83</v>
      </c>
      <c r="S166" s="92" t="s">
        <v>83</v>
      </c>
      <c r="T166" s="92" t="s">
        <v>83</v>
      </c>
      <c r="U166" s="92" t="s">
        <v>83</v>
      </c>
      <c r="V166" s="92" t="s">
        <v>83</v>
      </c>
      <c r="W166" s="92" t="s">
        <v>83</v>
      </c>
      <c r="X166" s="92" t="s">
        <v>83</v>
      </c>
      <c r="Y166" s="92">
        <v>17</v>
      </c>
      <c r="Z166" s="92">
        <v>3</v>
      </c>
      <c r="AA166" s="92" t="s">
        <v>83</v>
      </c>
      <c r="AB166" s="92" t="s">
        <v>83</v>
      </c>
      <c r="AC166" s="92" t="s">
        <v>83</v>
      </c>
      <c r="AD166" s="92" t="s">
        <v>83</v>
      </c>
      <c r="AE166" s="92" t="s">
        <v>83</v>
      </c>
      <c r="AF166" s="92" t="s">
        <v>83</v>
      </c>
      <c r="AG166" s="92" t="s">
        <v>83</v>
      </c>
      <c r="AH166" s="92" t="s">
        <v>83</v>
      </c>
      <c r="AI166" t="s">
        <v>83</v>
      </c>
      <c r="AJ166" s="92">
        <v>0</v>
      </c>
      <c r="AK166" s="92">
        <v>2</v>
      </c>
      <c r="AL166" s="92">
        <f>0.1*$AL$2</f>
        <v>7.5000000000000011E-2</v>
      </c>
      <c r="AM166" s="92">
        <f>AM162</f>
        <v>2.7E-2</v>
      </c>
      <c r="AN166" s="92">
        <f>ROUNDUP(AN162/3,0)</f>
        <v>2</v>
      </c>
      <c r="AO166" s="92"/>
      <c r="AP166" s="92"/>
      <c r="AQ166" s="93">
        <f>AM166*I166+AL166</f>
        <v>8.3140500000000006E-2</v>
      </c>
      <c r="AR166" s="93">
        <f t="shared" si="178"/>
        <v>8.3140500000000016E-3</v>
      </c>
      <c r="AS166" s="94">
        <f t="shared" si="179"/>
        <v>0.5</v>
      </c>
      <c r="AT166" s="94">
        <f t="shared" si="180"/>
        <v>0.14786363750000001</v>
      </c>
      <c r="AU166" s="93">
        <f>10068.2*J166*POWER(10,-6)</f>
        <v>3.0355622999999996E-3</v>
      </c>
      <c r="AV166" s="94">
        <f t="shared" si="176"/>
        <v>0.74235374979999991</v>
      </c>
      <c r="AW166" s="95">
        <f t="shared" si="181"/>
        <v>0</v>
      </c>
      <c r="AX166" s="95">
        <f t="shared" si="182"/>
        <v>3.5000000000000002E-8</v>
      </c>
      <c r="AY166" s="95">
        <f t="shared" si="183"/>
        <v>1.2991190621499999E-8</v>
      </c>
      <c r="AZ166" s="228">
        <v>1</v>
      </c>
      <c r="BA166" s="228">
        <v>1</v>
      </c>
    </row>
    <row r="167" spans="1:53" x14ac:dyDescent="0.3">
      <c r="A167" s="48" t="s">
        <v>23</v>
      </c>
      <c r="B167" s="48" t="str">
        <f>B162</f>
        <v>Емкость подземная Е- 100/3</v>
      </c>
      <c r="C167" s="166" t="s">
        <v>435</v>
      </c>
      <c r="D167" s="49" t="s">
        <v>189</v>
      </c>
      <c r="E167" s="154">
        <f>E166</f>
        <v>4.9999999999999998E-7</v>
      </c>
      <c r="F167" s="155">
        <f>F162</f>
        <v>1</v>
      </c>
      <c r="G167" s="48">
        <v>8.3000000000000001E-3</v>
      </c>
      <c r="H167" s="50">
        <f t="shared" si="177"/>
        <v>4.1499999999999999E-9</v>
      </c>
      <c r="I167" s="149">
        <f>I166</f>
        <v>0.30149999999999993</v>
      </c>
      <c r="J167" s="156">
        <f>J163*0.15</f>
        <v>2.0200499999999996E-2</v>
      </c>
      <c r="K167" s="160" t="s">
        <v>191</v>
      </c>
      <c r="L167" s="217">
        <v>4</v>
      </c>
      <c r="M167" s="92" t="str">
        <f t="shared" si="174"/>
        <v>С6</v>
      </c>
      <c r="N167" s="92" t="str">
        <f t="shared" si="174"/>
        <v>Емкость подземная Е- 100/3</v>
      </c>
      <c r="O167" s="92" t="str">
        <f t="shared" si="175"/>
        <v>Частичное-взрыв</v>
      </c>
      <c r="P167" s="92" t="s">
        <v>83</v>
      </c>
      <c r="Q167" s="92" t="s">
        <v>83</v>
      </c>
      <c r="R167" s="92" t="s">
        <v>83</v>
      </c>
      <c r="S167" s="92" t="s">
        <v>83</v>
      </c>
      <c r="T167" s="92">
        <v>0</v>
      </c>
      <c r="U167" s="92">
        <v>0</v>
      </c>
      <c r="V167" s="92">
        <v>20.6</v>
      </c>
      <c r="W167" s="92">
        <v>69.099999999999994</v>
      </c>
      <c r="X167" s="92">
        <v>179.1</v>
      </c>
      <c r="Y167" s="92" t="s">
        <v>83</v>
      </c>
      <c r="Z167" s="92" t="s">
        <v>83</v>
      </c>
      <c r="AA167" s="92" t="s">
        <v>83</v>
      </c>
      <c r="AB167" s="92" t="s">
        <v>83</v>
      </c>
      <c r="AC167" s="92" t="s">
        <v>83</v>
      </c>
      <c r="AD167" s="92" t="s">
        <v>83</v>
      </c>
      <c r="AE167" s="92" t="s">
        <v>83</v>
      </c>
      <c r="AF167" s="92" t="s">
        <v>83</v>
      </c>
      <c r="AG167" s="92" t="s">
        <v>83</v>
      </c>
      <c r="AH167" s="92" t="s">
        <v>83</v>
      </c>
      <c r="AI167" t="s">
        <v>83</v>
      </c>
      <c r="AJ167" s="92">
        <v>0</v>
      </c>
      <c r="AK167" s="92">
        <v>1</v>
      </c>
      <c r="AL167" s="92">
        <f>0.1*$AL$2</f>
        <v>7.5000000000000011E-2</v>
      </c>
      <c r="AM167" s="92">
        <f>AM162</f>
        <v>2.7E-2</v>
      </c>
      <c r="AN167" s="92">
        <f>AN166</f>
        <v>2</v>
      </c>
      <c r="AO167" s="92"/>
      <c r="AP167" s="92"/>
      <c r="AQ167" s="93">
        <f>AM167*I167+AL167</f>
        <v>8.3140500000000006E-2</v>
      </c>
      <c r="AR167" s="93">
        <f t="shared" si="178"/>
        <v>8.3140500000000016E-3</v>
      </c>
      <c r="AS167" s="94">
        <f t="shared" si="179"/>
        <v>0.25</v>
      </c>
      <c r="AT167" s="94">
        <f t="shared" si="180"/>
        <v>8.5363637500000006E-2</v>
      </c>
      <c r="AU167" s="93">
        <f>10068.2*J167*POWER(10,-6)*10</f>
        <v>2.0338267409999995E-3</v>
      </c>
      <c r="AV167" s="94">
        <f t="shared" si="176"/>
        <v>0.42885201424100006</v>
      </c>
      <c r="AW167" s="95">
        <f t="shared" si="181"/>
        <v>0</v>
      </c>
      <c r="AX167" s="95">
        <f t="shared" si="182"/>
        <v>4.1499999999999999E-9</v>
      </c>
      <c r="AY167" s="95">
        <f t="shared" si="183"/>
        <v>1.7797358591001502E-9</v>
      </c>
      <c r="AZ167" s="228">
        <v>1</v>
      </c>
      <c r="BA167" s="228">
        <v>1</v>
      </c>
    </row>
    <row r="168" spans="1:53" x14ac:dyDescent="0.3">
      <c r="A168" s="48" t="s">
        <v>210</v>
      </c>
      <c r="B168" s="48" t="str">
        <f>B162</f>
        <v>Емкость подземная Е- 100/3</v>
      </c>
      <c r="C168" s="166" t="s">
        <v>436</v>
      </c>
      <c r="D168" s="49" t="s">
        <v>165</v>
      </c>
      <c r="E168" s="154">
        <f>E166</f>
        <v>4.9999999999999998E-7</v>
      </c>
      <c r="F168" s="155">
        <f>F162</f>
        <v>1</v>
      </c>
      <c r="G168" s="48">
        <v>2.64E-2</v>
      </c>
      <c r="H168" s="50">
        <f t="shared" si="177"/>
        <v>1.3199999999999999E-8</v>
      </c>
      <c r="I168" s="149">
        <f>0.15*I162</f>
        <v>0.30149999999999993</v>
      </c>
      <c r="J168" s="156">
        <f>J164*0.15</f>
        <v>0.30149999999999993</v>
      </c>
      <c r="K168" s="161"/>
      <c r="L168" s="165"/>
      <c r="M168" s="92" t="str">
        <f t="shared" si="174"/>
        <v>С7</v>
      </c>
      <c r="N168" s="92" t="str">
        <f t="shared" si="174"/>
        <v>Емкость подземная Е- 100/3</v>
      </c>
      <c r="O168" s="92" t="str">
        <f t="shared" si="175"/>
        <v>Частичное-пожар-вспышка</v>
      </c>
      <c r="P168" s="92" t="s">
        <v>83</v>
      </c>
      <c r="Q168" s="92" t="s">
        <v>83</v>
      </c>
      <c r="R168" s="92" t="s">
        <v>83</v>
      </c>
      <c r="S168" s="92" t="s">
        <v>83</v>
      </c>
      <c r="T168" s="92" t="s">
        <v>83</v>
      </c>
      <c r="U168" s="92" t="s">
        <v>83</v>
      </c>
      <c r="V168" s="92" t="s">
        <v>83</v>
      </c>
      <c r="W168" s="92" t="s">
        <v>83</v>
      </c>
      <c r="X168" s="92" t="s">
        <v>83</v>
      </c>
      <c r="Y168" s="92" t="s">
        <v>83</v>
      </c>
      <c r="Z168" s="92" t="s">
        <v>83</v>
      </c>
      <c r="AA168" s="92">
        <v>22.57</v>
      </c>
      <c r="AB168" s="92">
        <v>27.08</v>
      </c>
      <c r="AC168" s="92" t="s">
        <v>83</v>
      </c>
      <c r="AD168" s="92" t="s">
        <v>83</v>
      </c>
      <c r="AE168" s="92" t="s">
        <v>83</v>
      </c>
      <c r="AF168" s="92" t="s">
        <v>83</v>
      </c>
      <c r="AG168" s="92" t="s">
        <v>83</v>
      </c>
      <c r="AH168" s="92" t="s">
        <v>83</v>
      </c>
      <c r="AI168" t="s">
        <v>83</v>
      </c>
      <c r="AJ168" s="92">
        <v>0</v>
      </c>
      <c r="AK168" s="92">
        <v>1</v>
      </c>
      <c r="AL168" s="92">
        <f>0.1*$AL$2</f>
        <v>7.5000000000000011E-2</v>
      </c>
      <c r="AM168" s="92">
        <f>AM162</f>
        <v>2.7E-2</v>
      </c>
      <c r="AN168" s="92">
        <f>ROUNDUP(AN162/3,0)</f>
        <v>2</v>
      </c>
      <c r="AO168" s="92"/>
      <c r="AP168" s="92"/>
      <c r="AQ168" s="93">
        <f>AM168*I168+AL168</f>
        <v>8.3140500000000006E-2</v>
      </c>
      <c r="AR168" s="93">
        <f t="shared" si="178"/>
        <v>8.3140500000000016E-3</v>
      </c>
      <c r="AS168" s="94">
        <f t="shared" si="179"/>
        <v>0.25</v>
      </c>
      <c r="AT168" s="94">
        <f t="shared" si="180"/>
        <v>8.5363637500000006E-2</v>
      </c>
      <c r="AU168" s="93">
        <f>10068.2*J168*POWER(10,-6)*10</f>
        <v>3.0355622999999995E-2</v>
      </c>
      <c r="AV168" s="94">
        <f t="shared" si="176"/>
        <v>0.45717381050000006</v>
      </c>
      <c r="AW168" s="95">
        <f t="shared" si="181"/>
        <v>0</v>
      </c>
      <c r="AX168" s="95">
        <f t="shared" si="182"/>
        <v>1.3199999999999999E-8</v>
      </c>
      <c r="AY168" s="95">
        <f t="shared" si="183"/>
        <v>6.0346942986000002E-9</v>
      </c>
      <c r="AZ168" s="228">
        <v>1</v>
      </c>
      <c r="BA168" s="228">
        <v>1</v>
      </c>
    </row>
    <row r="169" spans="1:53" ht="15" thickBot="1" x14ac:dyDescent="0.35">
      <c r="A169" s="48" t="s">
        <v>211</v>
      </c>
      <c r="B169" s="48" t="str">
        <f>B162</f>
        <v>Емкость подземная Е- 100/3</v>
      </c>
      <c r="C169" s="166" t="s">
        <v>310</v>
      </c>
      <c r="D169" s="49" t="s">
        <v>61</v>
      </c>
      <c r="E169" s="154">
        <f>E166</f>
        <v>4.9999999999999998E-7</v>
      </c>
      <c r="F169" s="155">
        <f>F162</f>
        <v>1</v>
      </c>
      <c r="G169" s="48">
        <v>0.93030000000000002</v>
      </c>
      <c r="H169" s="50">
        <f t="shared" si="177"/>
        <v>4.6515000000000001E-7</v>
      </c>
      <c r="I169" s="149">
        <f>0.15*I162</f>
        <v>0.30149999999999993</v>
      </c>
      <c r="J169" s="158">
        <v>0</v>
      </c>
      <c r="K169" s="162"/>
      <c r="L169" s="163"/>
      <c r="M169" s="92" t="str">
        <f t="shared" si="174"/>
        <v>С8</v>
      </c>
      <c r="N169" s="92" t="str">
        <f t="shared" si="174"/>
        <v>Емкость подземная Е- 100/3</v>
      </c>
      <c r="O169" s="92" t="str">
        <f t="shared" si="175"/>
        <v>Частичное-ликвидация</v>
      </c>
      <c r="P169" s="92" t="s">
        <v>83</v>
      </c>
      <c r="Q169" s="92" t="s">
        <v>83</v>
      </c>
      <c r="R169" s="92" t="s">
        <v>83</v>
      </c>
      <c r="S169" s="92" t="s">
        <v>83</v>
      </c>
      <c r="T169" s="92" t="s">
        <v>83</v>
      </c>
      <c r="U169" s="92" t="s">
        <v>83</v>
      </c>
      <c r="V169" s="92" t="s">
        <v>83</v>
      </c>
      <c r="W169" s="92" t="s">
        <v>83</v>
      </c>
      <c r="X169" s="92" t="s">
        <v>83</v>
      </c>
      <c r="Y169" s="92" t="s">
        <v>83</v>
      </c>
      <c r="Z169" s="92" t="s">
        <v>83</v>
      </c>
      <c r="AA169" s="92" t="s">
        <v>83</v>
      </c>
      <c r="AB169" s="92" t="s">
        <v>83</v>
      </c>
      <c r="AC169" s="92" t="s">
        <v>83</v>
      </c>
      <c r="AD169" s="92" t="s">
        <v>83</v>
      </c>
      <c r="AE169" s="92" t="s">
        <v>83</v>
      </c>
      <c r="AF169" s="92" t="s">
        <v>83</v>
      </c>
      <c r="AG169" s="92" t="s">
        <v>83</v>
      </c>
      <c r="AH169" s="92" t="s">
        <v>83</v>
      </c>
      <c r="AI169" t="s">
        <v>83</v>
      </c>
      <c r="AJ169" s="92">
        <v>0</v>
      </c>
      <c r="AK169" s="92">
        <v>0</v>
      </c>
      <c r="AL169" s="92">
        <f>0.1*$AL$2</f>
        <v>7.5000000000000011E-2</v>
      </c>
      <c r="AM169" s="92">
        <f>AM162</f>
        <v>2.7E-2</v>
      </c>
      <c r="AN169" s="92">
        <f>ROUNDUP(AN162/3,0)</f>
        <v>2</v>
      </c>
      <c r="AO169" s="92"/>
      <c r="AP169" s="92"/>
      <c r="AQ169" s="93">
        <f>AM169*I169*0.1+AL169</f>
        <v>7.5814050000000008E-2</v>
      </c>
      <c r="AR169" s="93">
        <f t="shared" si="178"/>
        <v>7.5814050000000011E-3</v>
      </c>
      <c r="AS169" s="94">
        <f t="shared" si="179"/>
        <v>0</v>
      </c>
      <c r="AT169" s="94">
        <f t="shared" si="180"/>
        <v>2.0848863750000002E-2</v>
      </c>
      <c r="AU169" s="93">
        <f>1333*J168*POWER(10,-6)</f>
        <v>4.0189949999999989E-4</v>
      </c>
      <c r="AV169" s="94">
        <f t="shared" si="176"/>
        <v>0.10464621825000001</v>
      </c>
      <c r="AW169" s="95">
        <f t="shared" si="181"/>
        <v>0</v>
      </c>
      <c r="AX169" s="95">
        <f t="shared" si="182"/>
        <v>0</v>
      </c>
      <c r="AY169" s="95">
        <f t="shared" si="183"/>
        <v>4.8676188418987507E-8</v>
      </c>
      <c r="AZ169" s="228">
        <v>1</v>
      </c>
      <c r="BA169" s="228">
        <v>1</v>
      </c>
    </row>
    <row r="170" spans="1:53" x14ac:dyDescent="0.3">
      <c r="A170" s="52"/>
      <c r="B170" s="52"/>
      <c r="C170" s="92"/>
      <c r="D170" s="255"/>
      <c r="E170" s="256"/>
      <c r="F170" s="257"/>
      <c r="G170" s="52"/>
      <c r="H170" s="95"/>
      <c r="I170" s="94"/>
      <c r="J170" s="52"/>
      <c r="K170" s="52"/>
      <c r="L170" s="52"/>
      <c r="M170" s="92"/>
      <c r="N170" s="92"/>
      <c r="O170" s="92"/>
      <c r="P170" s="92" t="s">
        <v>83</v>
      </c>
      <c r="Q170" s="92" t="s">
        <v>83</v>
      </c>
      <c r="R170" s="92" t="s">
        <v>83</v>
      </c>
      <c r="S170" s="92" t="s">
        <v>83</v>
      </c>
      <c r="T170" s="92" t="s">
        <v>83</v>
      </c>
      <c r="U170" s="92" t="s">
        <v>83</v>
      </c>
      <c r="V170" s="92" t="s">
        <v>83</v>
      </c>
      <c r="W170" s="92" t="s">
        <v>83</v>
      </c>
      <c r="X170" s="92" t="s">
        <v>83</v>
      </c>
      <c r="Y170" s="92" t="s">
        <v>83</v>
      </c>
      <c r="Z170" s="92" t="s">
        <v>83</v>
      </c>
      <c r="AA170" s="92" t="s">
        <v>83</v>
      </c>
      <c r="AB170" s="92" t="s">
        <v>83</v>
      </c>
      <c r="AC170" s="92" t="s">
        <v>83</v>
      </c>
      <c r="AD170" s="92" t="s">
        <v>83</v>
      </c>
      <c r="AE170" s="92" t="s">
        <v>83</v>
      </c>
      <c r="AF170" s="92" t="s">
        <v>83</v>
      </c>
      <c r="AG170" s="92" t="s">
        <v>83</v>
      </c>
      <c r="AH170" s="92" t="s">
        <v>83</v>
      </c>
      <c r="AI170" t="s">
        <v>83</v>
      </c>
      <c r="AJ170" s="92"/>
      <c r="AK170" s="92"/>
      <c r="AL170" s="92"/>
      <c r="AM170" s="92"/>
      <c r="AN170" s="92"/>
      <c r="AO170" s="92"/>
      <c r="AP170" s="92"/>
      <c r="AQ170" s="93"/>
      <c r="AR170" s="93"/>
      <c r="AS170" s="94"/>
      <c r="AT170" s="94"/>
      <c r="AU170" s="93"/>
      <c r="AV170" s="94"/>
      <c r="AW170" s="95"/>
      <c r="AX170" s="95"/>
      <c r="AY170" s="95"/>
      <c r="AZ170" s="228">
        <v>1</v>
      </c>
      <c r="BA170" s="228">
        <v>1</v>
      </c>
    </row>
    <row r="171" spans="1:53" s="406" customFormat="1" ht="15" thickBot="1" x14ac:dyDescent="0.35">
      <c r="A171" s="405"/>
      <c r="B171" s="405"/>
      <c r="D171" s="407"/>
      <c r="E171" s="405"/>
      <c r="F171" s="405"/>
      <c r="G171" s="405"/>
      <c r="H171" s="405"/>
      <c r="I171" s="405"/>
      <c r="J171" s="405"/>
      <c r="K171" s="405"/>
      <c r="P171" s="406" t="s">
        <v>83</v>
      </c>
      <c r="Q171" s="406" t="s">
        <v>83</v>
      </c>
      <c r="R171" s="406" t="s">
        <v>83</v>
      </c>
      <c r="S171" s="406" t="s">
        <v>83</v>
      </c>
      <c r="T171" s="406" t="s">
        <v>83</v>
      </c>
      <c r="U171" s="406" t="s">
        <v>83</v>
      </c>
      <c r="V171" s="406" t="s">
        <v>83</v>
      </c>
      <c r="W171" s="406" t="s">
        <v>83</v>
      </c>
      <c r="X171" s="406" t="s">
        <v>83</v>
      </c>
      <c r="Y171" s="406" t="s">
        <v>83</v>
      </c>
      <c r="Z171" s="406" t="s">
        <v>83</v>
      </c>
      <c r="AA171" s="406" t="s">
        <v>83</v>
      </c>
      <c r="AB171" s="406" t="s">
        <v>83</v>
      </c>
      <c r="AC171" s="406" t="s">
        <v>83</v>
      </c>
      <c r="AD171" s="406" t="s">
        <v>83</v>
      </c>
      <c r="AE171" s="406" t="s">
        <v>83</v>
      </c>
      <c r="AF171" s="406" t="s">
        <v>83</v>
      </c>
      <c r="AG171" s="406" t="s">
        <v>83</v>
      </c>
      <c r="AH171" s="406" t="s">
        <v>83</v>
      </c>
      <c r="AI171" s="406" t="s">
        <v>83</v>
      </c>
      <c r="AZ171" s="228">
        <v>1</v>
      </c>
      <c r="BA171" s="228">
        <v>1</v>
      </c>
    </row>
    <row r="172" spans="1:53" s="179" customFormat="1" ht="15" thickBot="1" x14ac:dyDescent="0.35">
      <c r="A172" s="169" t="s">
        <v>18</v>
      </c>
      <c r="B172" s="313" t="s">
        <v>437</v>
      </c>
      <c r="C172" s="171" t="s">
        <v>196</v>
      </c>
      <c r="D172" s="172" t="s">
        <v>59</v>
      </c>
      <c r="E172" s="173">
        <v>9.9999999999999995E-7</v>
      </c>
      <c r="F172" s="170">
        <v>1</v>
      </c>
      <c r="G172" s="169">
        <v>0.1</v>
      </c>
      <c r="H172" s="174">
        <f t="shared" ref="H172:H177" si="184">E172*F172*G172</f>
        <v>9.9999999999999995E-8</v>
      </c>
      <c r="I172" s="175">
        <v>2.1</v>
      </c>
      <c r="J172" s="176">
        <f>I172</f>
        <v>2.1</v>
      </c>
      <c r="K172" s="177" t="s">
        <v>175</v>
      </c>
      <c r="L172" s="178">
        <v>60</v>
      </c>
      <c r="M172" s="179" t="str">
        <f t="shared" ref="M172:N177" si="185">A172</f>
        <v>С1</v>
      </c>
      <c r="N172" s="179" t="str">
        <f t="shared" si="185"/>
        <v>Абсорбер гликолевый К-301/1</v>
      </c>
      <c r="O172" s="179" t="str">
        <f t="shared" ref="O172:O177" si="186">D172</f>
        <v>Полное-пожар</v>
      </c>
      <c r="P172" s="179">
        <v>13.4</v>
      </c>
      <c r="Q172" s="179">
        <v>17.7</v>
      </c>
      <c r="R172" s="179">
        <v>24.2</v>
      </c>
      <c r="S172" s="179">
        <v>43.5</v>
      </c>
      <c r="T172" s="179" t="s">
        <v>83</v>
      </c>
      <c r="U172" s="179" t="s">
        <v>83</v>
      </c>
      <c r="V172" s="179" t="s">
        <v>83</v>
      </c>
      <c r="W172" s="179" t="s">
        <v>83</v>
      </c>
      <c r="X172" s="179" t="s">
        <v>83</v>
      </c>
      <c r="Y172" s="179" t="s">
        <v>83</v>
      </c>
      <c r="Z172" s="179" t="s">
        <v>83</v>
      </c>
      <c r="AA172" s="179" t="s">
        <v>83</v>
      </c>
      <c r="AB172" s="179" t="s">
        <v>83</v>
      </c>
      <c r="AC172" s="179" t="s">
        <v>83</v>
      </c>
      <c r="AD172" s="179" t="s">
        <v>83</v>
      </c>
      <c r="AE172" s="179" t="s">
        <v>83</v>
      </c>
      <c r="AF172" s="179" t="s">
        <v>83</v>
      </c>
      <c r="AG172" s="179" t="s">
        <v>83</v>
      </c>
      <c r="AH172" s="179" t="s">
        <v>83</v>
      </c>
      <c r="AI172" s="179" t="s">
        <v>83</v>
      </c>
      <c r="AJ172" s="180">
        <v>1</v>
      </c>
      <c r="AK172" s="180">
        <v>2</v>
      </c>
      <c r="AL172" s="181">
        <v>3.5</v>
      </c>
      <c r="AM172" s="181">
        <v>2.7E-2</v>
      </c>
      <c r="AN172" s="181">
        <v>3</v>
      </c>
      <c r="AQ172" s="182">
        <f>AM172*I172+AL172</f>
        <v>3.5567000000000002</v>
      </c>
      <c r="AR172" s="182">
        <f t="shared" ref="AR172:AR177" si="187">0.1*AQ172</f>
        <v>0.35567000000000004</v>
      </c>
      <c r="AS172" s="183">
        <f t="shared" ref="AS172:AS177" si="188">AJ172*3+0.25*AK172</f>
        <v>3.5</v>
      </c>
      <c r="AT172" s="183">
        <f t="shared" ref="AT172:AT177" si="189">SUM(AQ172:AS172)/4</f>
        <v>1.8530925</v>
      </c>
      <c r="AU172" s="182">
        <f>10068.2*J172*POWER(10,-6)</f>
        <v>2.1143220000000001E-2</v>
      </c>
      <c r="AV172" s="183">
        <f t="shared" ref="AV172:AV177" si="190">AU172+AT172+AS172+AR172+AQ172</f>
        <v>9.2866057200000007</v>
      </c>
      <c r="AW172" s="184">
        <f t="shared" ref="AW172:AW177" si="191">AJ172*H172</f>
        <v>9.9999999999999995E-8</v>
      </c>
      <c r="AX172" s="184">
        <f t="shared" ref="AX172:AX177" si="192">H172*AK172</f>
        <v>1.9999999999999999E-7</v>
      </c>
      <c r="AY172" s="184">
        <f t="shared" ref="AY172:AY177" si="193">H172*AV172</f>
        <v>9.2866057200000002E-7</v>
      </c>
      <c r="AZ172" s="228">
        <v>1</v>
      </c>
      <c r="BA172" s="228">
        <v>1</v>
      </c>
    </row>
    <row r="173" spans="1:53" s="179" customFormat="1" ht="15" thickBot="1" x14ac:dyDescent="0.35">
      <c r="A173" s="169" t="s">
        <v>19</v>
      </c>
      <c r="B173" s="169" t="str">
        <f>B172</f>
        <v>Абсорбер гликолевый К-301/1</v>
      </c>
      <c r="C173" s="171" t="s">
        <v>197</v>
      </c>
      <c r="D173" s="172" t="s">
        <v>62</v>
      </c>
      <c r="E173" s="185">
        <f>E172</f>
        <v>9.9999999999999995E-7</v>
      </c>
      <c r="F173" s="186">
        <f>F172</f>
        <v>1</v>
      </c>
      <c r="G173" s="169">
        <v>0.18000000000000002</v>
      </c>
      <c r="H173" s="174">
        <f t="shared" si="184"/>
        <v>1.8000000000000002E-7</v>
      </c>
      <c r="I173" s="187">
        <f>I172</f>
        <v>2.1</v>
      </c>
      <c r="J173" s="188">
        <v>0.4</v>
      </c>
      <c r="K173" s="177" t="s">
        <v>176</v>
      </c>
      <c r="L173" s="178">
        <v>0</v>
      </c>
      <c r="M173" s="179" t="str">
        <f t="shared" si="185"/>
        <v>С2</v>
      </c>
      <c r="N173" s="179" t="str">
        <f t="shared" si="185"/>
        <v>Абсорбер гликолевый К-301/1</v>
      </c>
      <c r="O173" s="179" t="str">
        <f t="shared" si="186"/>
        <v>Полное-взрыв</v>
      </c>
      <c r="P173" s="179" t="s">
        <v>83</v>
      </c>
      <c r="Q173" s="179" t="s">
        <v>83</v>
      </c>
      <c r="R173" s="179" t="s">
        <v>83</v>
      </c>
      <c r="S173" s="179" t="s">
        <v>83</v>
      </c>
      <c r="T173" s="179">
        <v>0</v>
      </c>
      <c r="U173" s="179">
        <v>0</v>
      </c>
      <c r="V173" s="179">
        <v>56.1</v>
      </c>
      <c r="W173" s="179">
        <v>186.1</v>
      </c>
      <c r="X173" s="179">
        <v>484.6</v>
      </c>
      <c r="Y173" s="179" t="s">
        <v>83</v>
      </c>
      <c r="Z173" s="179" t="s">
        <v>83</v>
      </c>
      <c r="AA173" s="179" t="s">
        <v>83</v>
      </c>
      <c r="AB173" s="179" t="s">
        <v>83</v>
      </c>
      <c r="AC173" s="179" t="s">
        <v>83</v>
      </c>
      <c r="AD173" s="179" t="s">
        <v>83</v>
      </c>
      <c r="AE173" s="179" t="s">
        <v>83</v>
      </c>
      <c r="AF173" s="179" t="s">
        <v>83</v>
      </c>
      <c r="AG173" s="179" t="s">
        <v>83</v>
      </c>
      <c r="AH173" s="179" t="s">
        <v>83</v>
      </c>
      <c r="AI173" s="179" t="s">
        <v>83</v>
      </c>
      <c r="AJ173" s="180">
        <v>2</v>
      </c>
      <c r="AK173" s="180">
        <v>2</v>
      </c>
      <c r="AL173" s="179">
        <f>AL172</f>
        <v>3.5</v>
      </c>
      <c r="AM173" s="179">
        <f>AM172</f>
        <v>2.7E-2</v>
      </c>
      <c r="AN173" s="179">
        <f>AN172</f>
        <v>3</v>
      </c>
      <c r="AQ173" s="182">
        <f>AM173*I173+AL173</f>
        <v>3.5567000000000002</v>
      </c>
      <c r="AR173" s="182">
        <f t="shared" si="187"/>
        <v>0.35567000000000004</v>
      </c>
      <c r="AS173" s="183">
        <f t="shared" si="188"/>
        <v>6.5</v>
      </c>
      <c r="AT173" s="183">
        <f t="shared" si="189"/>
        <v>2.6030924999999998</v>
      </c>
      <c r="AU173" s="182">
        <f>10068.2*J173*POWER(10,-6)*10</f>
        <v>4.0272800000000004E-2</v>
      </c>
      <c r="AV173" s="183">
        <f t="shared" si="190"/>
        <v>13.055735299999998</v>
      </c>
      <c r="AW173" s="184">
        <f t="shared" si="191"/>
        <v>3.6000000000000005E-7</v>
      </c>
      <c r="AX173" s="184">
        <f t="shared" si="192"/>
        <v>3.6000000000000005E-7</v>
      </c>
      <c r="AY173" s="184">
        <f t="shared" si="193"/>
        <v>2.3500323540000002E-6</v>
      </c>
      <c r="AZ173" s="228">
        <v>1</v>
      </c>
      <c r="BA173" s="228">
        <v>1</v>
      </c>
    </row>
    <row r="174" spans="1:53" s="179" customFormat="1" x14ac:dyDescent="0.3">
      <c r="A174" s="169" t="s">
        <v>20</v>
      </c>
      <c r="B174" s="169" t="str">
        <f>B172</f>
        <v>Абсорбер гликолевый К-301/1</v>
      </c>
      <c r="C174" s="171" t="s">
        <v>198</v>
      </c>
      <c r="D174" s="172" t="s">
        <v>60</v>
      </c>
      <c r="E174" s="185">
        <f>E172</f>
        <v>9.9999999999999995E-7</v>
      </c>
      <c r="F174" s="186">
        <f>F172</f>
        <v>1</v>
      </c>
      <c r="G174" s="169">
        <v>0.72000000000000008</v>
      </c>
      <c r="H174" s="174">
        <f t="shared" si="184"/>
        <v>7.2000000000000009E-7</v>
      </c>
      <c r="I174" s="187">
        <f>I172</f>
        <v>2.1</v>
      </c>
      <c r="J174" s="189">
        <v>0</v>
      </c>
      <c r="K174" s="177" t="s">
        <v>177</v>
      </c>
      <c r="L174" s="178">
        <v>0</v>
      </c>
      <c r="M174" s="179" t="str">
        <f t="shared" si="185"/>
        <v>С3</v>
      </c>
      <c r="N174" s="179" t="str">
        <f t="shared" si="185"/>
        <v>Абсорбер гликолевый К-301/1</v>
      </c>
      <c r="O174" s="179" t="str">
        <f t="shared" si="186"/>
        <v>Полное-ликвидация</v>
      </c>
      <c r="P174" s="179" t="s">
        <v>83</v>
      </c>
      <c r="Q174" s="179" t="s">
        <v>83</v>
      </c>
      <c r="R174" s="179" t="s">
        <v>83</v>
      </c>
      <c r="S174" s="179" t="s">
        <v>83</v>
      </c>
      <c r="T174" s="179" t="s">
        <v>83</v>
      </c>
      <c r="U174" s="179" t="s">
        <v>83</v>
      </c>
      <c r="V174" s="179" t="s">
        <v>83</v>
      </c>
      <c r="W174" s="179" t="s">
        <v>83</v>
      </c>
      <c r="X174" s="179" t="s">
        <v>83</v>
      </c>
      <c r="Y174" s="179" t="s">
        <v>83</v>
      </c>
      <c r="Z174" s="179" t="s">
        <v>83</v>
      </c>
      <c r="AA174" s="179" t="s">
        <v>83</v>
      </c>
      <c r="AB174" s="179" t="s">
        <v>83</v>
      </c>
      <c r="AC174" s="179" t="s">
        <v>83</v>
      </c>
      <c r="AD174" s="179" t="s">
        <v>83</v>
      </c>
      <c r="AE174" s="179" t="s">
        <v>83</v>
      </c>
      <c r="AF174" s="179" t="s">
        <v>83</v>
      </c>
      <c r="AG174" s="179" t="s">
        <v>83</v>
      </c>
      <c r="AH174" s="179" t="s">
        <v>83</v>
      </c>
      <c r="AI174" s="179" t="s">
        <v>83</v>
      </c>
      <c r="AJ174" s="179">
        <v>0</v>
      </c>
      <c r="AK174" s="179">
        <v>0</v>
      </c>
      <c r="AL174" s="179">
        <f>AL172</f>
        <v>3.5</v>
      </c>
      <c r="AM174" s="179">
        <f>AM172</f>
        <v>2.7E-2</v>
      </c>
      <c r="AN174" s="179">
        <f>AN172</f>
        <v>3</v>
      </c>
      <c r="AQ174" s="182">
        <f>AM174*I174*0.1+AL174</f>
        <v>3.5056699999999998</v>
      </c>
      <c r="AR174" s="182">
        <f t="shared" si="187"/>
        <v>0.35056700000000002</v>
      </c>
      <c r="AS174" s="183">
        <f t="shared" si="188"/>
        <v>0</v>
      </c>
      <c r="AT174" s="183">
        <f t="shared" si="189"/>
        <v>0.96405924999999992</v>
      </c>
      <c r="AU174" s="182">
        <f>1333*J173*POWER(10,-6)</f>
        <v>5.3320000000000006E-4</v>
      </c>
      <c r="AV174" s="183">
        <f t="shared" si="190"/>
        <v>4.8208294499999997</v>
      </c>
      <c r="AW174" s="184">
        <f t="shared" si="191"/>
        <v>0</v>
      </c>
      <c r="AX174" s="184">
        <f t="shared" si="192"/>
        <v>0</v>
      </c>
      <c r="AY174" s="184">
        <f t="shared" si="193"/>
        <v>3.4709972040000003E-6</v>
      </c>
      <c r="AZ174" s="228">
        <v>1</v>
      </c>
      <c r="BA174" s="228">
        <v>1</v>
      </c>
    </row>
    <row r="175" spans="1:53" s="179" customFormat="1" x14ac:dyDescent="0.3">
      <c r="A175" s="169" t="s">
        <v>21</v>
      </c>
      <c r="B175" s="169" t="str">
        <f>B172</f>
        <v>Абсорбер гликолевый К-301/1</v>
      </c>
      <c r="C175" s="171" t="s">
        <v>199</v>
      </c>
      <c r="D175" s="172" t="s">
        <v>84</v>
      </c>
      <c r="E175" s="173">
        <v>1.0000000000000001E-5</v>
      </c>
      <c r="F175" s="186">
        <f>F172</f>
        <v>1</v>
      </c>
      <c r="G175" s="169">
        <v>0.1</v>
      </c>
      <c r="H175" s="174">
        <f t="shared" si="184"/>
        <v>1.0000000000000002E-6</v>
      </c>
      <c r="I175" s="187">
        <f>0.15*I172</f>
        <v>0.315</v>
      </c>
      <c r="J175" s="176">
        <f>I175</f>
        <v>0.315</v>
      </c>
      <c r="K175" s="190" t="s">
        <v>179</v>
      </c>
      <c r="L175" s="191">
        <v>45390</v>
      </c>
      <c r="M175" s="179" t="str">
        <f t="shared" si="185"/>
        <v>С4</v>
      </c>
      <c r="N175" s="179" t="str">
        <f t="shared" si="185"/>
        <v>Абсорбер гликолевый К-301/1</v>
      </c>
      <c r="O175" s="179" t="str">
        <f t="shared" si="186"/>
        <v>Частичное-пожар</v>
      </c>
      <c r="P175" s="179">
        <v>9.3000000000000007</v>
      </c>
      <c r="Q175" s="179">
        <v>11.4</v>
      </c>
      <c r="R175" s="179">
        <v>14.4</v>
      </c>
      <c r="S175" s="179">
        <v>23.4</v>
      </c>
      <c r="T175" s="179" t="s">
        <v>83</v>
      </c>
      <c r="U175" s="179" t="s">
        <v>83</v>
      </c>
      <c r="V175" s="179" t="s">
        <v>83</v>
      </c>
      <c r="W175" s="179" t="s">
        <v>83</v>
      </c>
      <c r="X175" s="179" t="s">
        <v>83</v>
      </c>
      <c r="Y175" s="179" t="s">
        <v>83</v>
      </c>
      <c r="Z175" s="179" t="s">
        <v>83</v>
      </c>
      <c r="AA175" s="179" t="s">
        <v>83</v>
      </c>
      <c r="AB175" s="179" t="s">
        <v>83</v>
      </c>
      <c r="AC175" s="179" t="s">
        <v>83</v>
      </c>
      <c r="AD175" s="179" t="s">
        <v>83</v>
      </c>
      <c r="AE175" s="179" t="s">
        <v>83</v>
      </c>
      <c r="AF175" s="179" t="s">
        <v>83</v>
      </c>
      <c r="AG175" s="179" t="s">
        <v>83</v>
      </c>
      <c r="AH175" s="179" t="s">
        <v>83</v>
      </c>
      <c r="AI175" s="179" t="s">
        <v>83</v>
      </c>
      <c r="AJ175" s="179">
        <v>0</v>
      </c>
      <c r="AK175" s="179">
        <v>2</v>
      </c>
      <c r="AL175" s="179">
        <f>0.1*AL172</f>
        <v>0.35000000000000003</v>
      </c>
      <c r="AM175" s="179">
        <f>AM172</f>
        <v>2.7E-2</v>
      </c>
      <c r="AN175" s="179">
        <f>ROUNDUP(AN172/3,0)</f>
        <v>1</v>
      </c>
      <c r="AQ175" s="182">
        <f>AM175*I175+AL175</f>
        <v>0.35850500000000002</v>
      </c>
      <c r="AR175" s="182">
        <f t="shared" si="187"/>
        <v>3.58505E-2</v>
      </c>
      <c r="AS175" s="183">
        <f t="shared" si="188"/>
        <v>0.5</v>
      </c>
      <c r="AT175" s="183">
        <f t="shared" si="189"/>
        <v>0.22358887500000002</v>
      </c>
      <c r="AU175" s="182">
        <f>10068.2*J175*POWER(10,-6)</f>
        <v>3.1714830000000001E-3</v>
      </c>
      <c r="AV175" s="183">
        <f t="shared" si="190"/>
        <v>1.121115858</v>
      </c>
      <c r="AW175" s="184">
        <f t="shared" si="191"/>
        <v>0</v>
      </c>
      <c r="AX175" s="184">
        <f t="shared" si="192"/>
        <v>2.0000000000000003E-6</v>
      </c>
      <c r="AY175" s="184">
        <f t="shared" si="193"/>
        <v>1.1211158580000003E-6</v>
      </c>
      <c r="AZ175" s="228">
        <v>1</v>
      </c>
      <c r="BA175" s="228">
        <v>1</v>
      </c>
    </row>
    <row r="176" spans="1:53" s="179" customFormat="1" x14ac:dyDescent="0.3">
      <c r="A176" s="169" t="s">
        <v>22</v>
      </c>
      <c r="B176" s="169" t="str">
        <f>B172</f>
        <v>Абсорбер гликолевый К-301/1</v>
      </c>
      <c r="C176" s="171" t="s">
        <v>200</v>
      </c>
      <c r="D176" s="172" t="s">
        <v>165</v>
      </c>
      <c r="E176" s="185">
        <f>E175</f>
        <v>1.0000000000000001E-5</v>
      </c>
      <c r="F176" s="186">
        <f>F172</f>
        <v>1</v>
      </c>
      <c r="G176" s="169">
        <v>4.5000000000000005E-2</v>
      </c>
      <c r="H176" s="174">
        <f t="shared" si="184"/>
        <v>4.5000000000000009E-7</v>
      </c>
      <c r="I176" s="187">
        <f>0.15*I172</f>
        <v>0.315</v>
      </c>
      <c r="J176" s="176">
        <f>0.15*J173</f>
        <v>0.06</v>
      </c>
      <c r="K176" s="190" t="s">
        <v>180</v>
      </c>
      <c r="L176" s="191">
        <v>3</v>
      </c>
      <c r="M176" s="179" t="str">
        <f t="shared" si="185"/>
        <v>С5</v>
      </c>
      <c r="N176" s="179" t="str">
        <f t="shared" si="185"/>
        <v>Абсорбер гликолевый К-301/1</v>
      </c>
      <c r="O176" s="179" t="str">
        <f t="shared" si="186"/>
        <v>Частичное-пожар-вспышка</v>
      </c>
      <c r="P176" s="179" t="s">
        <v>83</v>
      </c>
      <c r="Q176" s="179" t="s">
        <v>83</v>
      </c>
      <c r="R176" s="179" t="s">
        <v>83</v>
      </c>
      <c r="S176" s="179" t="s">
        <v>83</v>
      </c>
      <c r="T176" s="179" t="s">
        <v>83</v>
      </c>
      <c r="U176" s="179" t="s">
        <v>83</v>
      </c>
      <c r="V176" s="179" t="s">
        <v>83</v>
      </c>
      <c r="W176" s="179" t="s">
        <v>83</v>
      </c>
      <c r="X176" s="179" t="s">
        <v>83</v>
      </c>
      <c r="Y176" s="179" t="s">
        <v>83</v>
      </c>
      <c r="Z176" s="179" t="s">
        <v>83</v>
      </c>
      <c r="AA176" s="179">
        <v>13.25</v>
      </c>
      <c r="AB176" s="179">
        <v>15.9</v>
      </c>
      <c r="AC176" s="179" t="s">
        <v>83</v>
      </c>
      <c r="AD176" s="179" t="s">
        <v>83</v>
      </c>
      <c r="AE176" s="179" t="s">
        <v>83</v>
      </c>
      <c r="AF176" s="179" t="s">
        <v>83</v>
      </c>
      <c r="AG176" s="179" t="s">
        <v>83</v>
      </c>
      <c r="AH176" s="179" t="s">
        <v>83</v>
      </c>
      <c r="AI176" s="179" t="s">
        <v>83</v>
      </c>
      <c r="AJ176" s="179">
        <v>0</v>
      </c>
      <c r="AK176" s="179">
        <v>1</v>
      </c>
      <c r="AL176" s="179">
        <f t="shared" ref="AL176:AL177" si="194">0.1*AL173</f>
        <v>0.35000000000000003</v>
      </c>
      <c r="AM176" s="179">
        <f>AM172</f>
        <v>2.7E-2</v>
      </c>
      <c r="AN176" s="179">
        <f>ROUNDUP(AN172/3,0)</f>
        <v>1</v>
      </c>
      <c r="AQ176" s="182">
        <f>AM176*I176+AL176</f>
        <v>0.35850500000000002</v>
      </c>
      <c r="AR176" s="182">
        <f t="shared" si="187"/>
        <v>3.58505E-2</v>
      </c>
      <c r="AS176" s="183">
        <f t="shared" si="188"/>
        <v>0.25</v>
      </c>
      <c r="AT176" s="183">
        <f t="shared" si="189"/>
        <v>0.16108887500000002</v>
      </c>
      <c r="AU176" s="182">
        <f>10068.2*J176*POWER(10,-6)*10</f>
        <v>6.04092E-3</v>
      </c>
      <c r="AV176" s="183">
        <f t="shared" si="190"/>
        <v>0.811485295</v>
      </c>
      <c r="AW176" s="184">
        <f t="shared" si="191"/>
        <v>0</v>
      </c>
      <c r="AX176" s="184">
        <f t="shared" si="192"/>
        <v>4.5000000000000009E-7</v>
      </c>
      <c r="AY176" s="184">
        <f t="shared" si="193"/>
        <v>3.6516838275000007E-7</v>
      </c>
      <c r="AZ176" s="228">
        <v>1</v>
      </c>
      <c r="BA176" s="228">
        <v>1</v>
      </c>
    </row>
    <row r="177" spans="1:53" s="179" customFormat="1" ht="15" thickBot="1" x14ac:dyDescent="0.35">
      <c r="A177" s="169" t="s">
        <v>23</v>
      </c>
      <c r="B177" s="169" t="str">
        <f>B172</f>
        <v>Абсорбер гликолевый К-301/1</v>
      </c>
      <c r="C177" s="171" t="s">
        <v>201</v>
      </c>
      <c r="D177" s="172" t="s">
        <v>61</v>
      </c>
      <c r="E177" s="185">
        <f>E175</f>
        <v>1.0000000000000001E-5</v>
      </c>
      <c r="F177" s="186">
        <f>F172</f>
        <v>1</v>
      </c>
      <c r="G177" s="169">
        <v>0.85499999999999998</v>
      </c>
      <c r="H177" s="174">
        <f t="shared" si="184"/>
        <v>8.5500000000000011E-6</v>
      </c>
      <c r="I177" s="187">
        <f>0.15*I172</f>
        <v>0.315</v>
      </c>
      <c r="J177" s="189">
        <v>0</v>
      </c>
      <c r="K177" s="192" t="s">
        <v>191</v>
      </c>
      <c r="L177" s="192">
        <v>9</v>
      </c>
      <c r="M177" s="179" t="str">
        <f t="shared" si="185"/>
        <v>С6</v>
      </c>
      <c r="N177" s="179" t="str">
        <f t="shared" si="185"/>
        <v>Абсорбер гликолевый К-301/1</v>
      </c>
      <c r="O177" s="179" t="str">
        <f t="shared" si="186"/>
        <v>Частичное-ликвидация</v>
      </c>
      <c r="P177" s="179" t="s">
        <v>83</v>
      </c>
      <c r="Q177" s="179" t="s">
        <v>83</v>
      </c>
      <c r="R177" s="179" t="s">
        <v>83</v>
      </c>
      <c r="S177" s="179" t="s">
        <v>83</v>
      </c>
      <c r="T177" s="179" t="s">
        <v>83</v>
      </c>
      <c r="U177" s="179" t="s">
        <v>83</v>
      </c>
      <c r="V177" s="179" t="s">
        <v>83</v>
      </c>
      <c r="W177" s="179" t="s">
        <v>83</v>
      </c>
      <c r="X177" s="179" t="s">
        <v>83</v>
      </c>
      <c r="Y177" s="179" t="s">
        <v>83</v>
      </c>
      <c r="Z177" s="179" t="s">
        <v>83</v>
      </c>
      <c r="AA177" s="179" t="s">
        <v>83</v>
      </c>
      <c r="AB177" s="179" t="s">
        <v>83</v>
      </c>
      <c r="AC177" s="179" t="s">
        <v>83</v>
      </c>
      <c r="AD177" s="179" t="s">
        <v>83</v>
      </c>
      <c r="AE177" s="179" t="s">
        <v>83</v>
      </c>
      <c r="AF177" s="179" t="s">
        <v>83</v>
      </c>
      <c r="AG177" s="179" t="s">
        <v>83</v>
      </c>
      <c r="AH177" s="179" t="s">
        <v>83</v>
      </c>
      <c r="AI177" s="179" t="s">
        <v>83</v>
      </c>
      <c r="AJ177" s="179">
        <v>0</v>
      </c>
      <c r="AK177" s="179">
        <v>0</v>
      </c>
      <c r="AL177" s="179">
        <f t="shared" si="194"/>
        <v>0.35000000000000003</v>
      </c>
      <c r="AM177" s="179">
        <f>AM172</f>
        <v>2.7E-2</v>
      </c>
      <c r="AN177" s="179">
        <f>ROUNDUP(AN172/3,0)</f>
        <v>1</v>
      </c>
      <c r="AQ177" s="182">
        <f>AM177*I177*0.1+AL177</f>
        <v>0.35085050000000001</v>
      </c>
      <c r="AR177" s="182">
        <f t="shared" si="187"/>
        <v>3.508505E-2</v>
      </c>
      <c r="AS177" s="183">
        <f t="shared" si="188"/>
        <v>0</v>
      </c>
      <c r="AT177" s="183">
        <f t="shared" si="189"/>
        <v>9.6483887500000004E-2</v>
      </c>
      <c r="AU177" s="182">
        <f>1333*J176*POWER(10,-6)</f>
        <v>7.9980000000000003E-5</v>
      </c>
      <c r="AV177" s="183">
        <f t="shared" si="190"/>
        <v>0.48249941750000003</v>
      </c>
      <c r="AW177" s="184">
        <f t="shared" si="191"/>
        <v>0</v>
      </c>
      <c r="AX177" s="184">
        <f t="shared" si="192"/>
        <v>0</v>
      </c>
      <c r="AY177" s="184">
        <f t="shared" si="193"/>
        <v>4.1253700196250012E-6</v>
      </c>
      <c r="AZ177" s="228">
        <v>1</v>
      </c>
      <c r="BA177" s="228">
        <v>1</v>
      </c>
    </row>
    <row r="178" spans="1:53" s="179" customFormat="1" x14ac:dyDescent="0.3">
      <c r="A178" s="180"/>
      <c r="B178" s="180"/>
      <c r="D178" s="272"/>
      <c r="E178" s="273"/>
      <c r="F178" s="274"/>
      <c r="G178" s="180"/>
      <c r="H178" s="184"/>
      <c r="I178" s="183"/>
      <c r="J178" s="180"/>
      <c r="K178" s="180"/>
      <c r="L178" s="180"/>
      <c r="P178" s="179" t="s">
        <v>83</v>
      </c>
      <c r="Q178" s="179" t="s">
        <v>83</v>
      </c>
      <c r="R178" s="179" t="s">
        <v>83</v>
      </c>
      <c r="S178" s="179" t="s">
        <v>83</v>
      </c>
      <c r="T178" s="179" t="s">
        <v>83</v>
      </c>
      <c r="U178" s="179" t="s">
        <v>83</v>
      </c>
      <c r="V178" s="179" t="s">
        <v>83</v>
      </c>
      <c r="W178" s="179" t="s">
        <v>83</v>
      </c>
      <c r="X178" s="179" t="s">
        <v>83</v>
      </c>
      <c r="Y178" s="179" t="s">
        <v>83</v>
      </c>
      <c r="Z178" s="179" t="s">
        <v>83</v>
      </c>
      <c r="AA178" s="179" t="s">
        <v>83</v>
      </c>
      <c r="AB178" s="179" t="s">
        <v>83</v>
      </c>
      <c r="AC178" s="179" t="s">
        <v>83</v>
      </c>
      <c r="AD178" s="179" t="s">
        <v>83</v>
      </c>
      <c r="AE178" s="179" t="s">
        <v>83</v>
      </c>
      <c r="AF178" s="179" t="s">
        <v>83</v>
      </c>
      <c r="AG178" s="179" t="s">
        <v>83</v>
      </c>
      <c r="AH178" s="179" t="s">
        <v>83</v>
      </c>
      <c r="AI178" s="179" t="s">
        <v>83</v>
      </c>
      <c r="AQ178" s="182"/>
      <c r="AR178" s="182"/>
      <c r="AS178" s="183"/>
      <c r="AT178" s="183"/>
      <c r="AU178" s="182"/>
      <c r="AV178" s="183"/>
      <c r="AW178" s="184"/>
      <c r="AX178" s="184"/>
      <c r="AY178" s="184"/>
      <c r="AZ178" s="228">
        <v>1</v>
      </c>
      <c r="BA178" s="228">
        <v>1</v>
      </c>
    </row>
    <row r="179" spans="1:53" s="179" customFormat="1" x14ac:dyDescent="0.3">
      <c r="A179" s="180"/>
      <c r="B179" s="180"/>
      <c r="D179" s="272"/>
      <c r="E179" s="273"/>
      <c r="F179" s="274"/>
      <c r="G179" s="180"/>
      <c r="H179" s="184"/>
      <c r="I179" s="183"/>
      <c r="J179" s="180"/>
      <c r="K179" s="180"/>
      <c r="L179" s="180"/>
      <c r="P179" s="179" t="s">
        <v>83</v>
      </c>
      <c r="Q179" s="179" t="s">
        <v>83</v>
      </c>
      <c r="R179" s="179" t="s">
        <v>83</v>
      </c>
      <c r="S179" s="179" t="s">
        <v>83</v>
      </c>
      <c r="T179" s="179" t="s">
        <v>83</v>
      </c>
      <c r="U179" s="179" t="s">
        <v>83</v>
      </c>
      <c r="V179" s="179" t="s">
        <v>83</v>
      </c>
      <c r="W179" s="179" t="s">
        <v>83</v>
      </c>
      <c r="X179" s="179" t="s">
        <v>83</v>
      </c>
      <c r="Y179" s="179" t="s">
        <v>83</v>
      </c>
      <c r="Z179" s="179" t="s">
        <v>83</v>
      </c>
      <c r="AA179" s="179" t="s">
        <v>83</v>
      </c>
      <c r="AB179" s="179" t="s">
        <v>83</v>
      </c>
      <c r="AC179" s="179" t="s">
        <v>83</v>
      </c>
      <c r="AD179" s="179" t="s">
        <v>83</v>
      </c>
      <c r="AE179" s="179" t="s">
        <v>83</v>
      </c>
      <c r="AF179" s="179" t="s">
        <v>83</v>
      </c>
      <c r="AG179" s="179" t="s">
        <v>83</v>
      </c>
      <c r="AH179" s="179" t="s">
        <v>83</v>
      </c>
      <c r="AI179" s="179" t="s">
        <v>83</v>
      </c>
      <c r="AQ179" s="182"/>
      <c r="AR179" s="182"/>
      <c r="AS179" s="183"/>
      <c r="AT179" s="183"/>
      <c r="AU179" s="182"/>
      <c r="AV179" s="183"/>
      <c r="AW179" s="184"/>
      <c r="AX179" s="184"/>
      <c r="AY179" s="184"/>
      <c r="AZ179" s="228">
        <v>1</v>
      </c>
      <c r="BA179" s="228">
        <v>1</v>
      </c>
    </row>
    <row r="180" spans="1:53" s="179" customFormat="1" x14ac:dyDescent="0.3">
      <c r="A180" s="180"/>
      <c r="B180" s="180"/>
      <c r="D180" s="272"/>
      <c r="E180" s="273"/>
      <c r="F180" s="274"/>
      <c r="G180" s="180"/>
      <c r="H180" s="184"/>
      <c r="I180" s="183"/>
      <c r="J180" s="180"/>
      <c r="K180" s="180"/>
      <c r="L180" s="180"/>
      <c r="P180" s="179" t="s">
        <v>83</v>
      </c>
      <c r="Q180" s="179" t="s">
        <v>83</v>
      </c>
      <c r="R180" s="179" t="s">
        <v>83</v>
      </c>
      <c r="S180" s="179" t="s">
        <v>83</v>
      </c>
      <c r="T180" s="179" t="s">
        <v>83</v>
      </c>
      <c r="U180" s="179" t="s">
        <v>83</v>
      </c>
      <c r="V180" s="179" t="s">
        <v>83</v>
      </c>
      <c r="W180" s="179" t="s">
        <v>83</v>
      </c>
      <c r="X180" s="179" t="s">
        <v>83</v>
      </c>
      <c r="Y180" s="179" t="s">
        <v>83</v>
      </c>
      <c r="Z180" s="179" t="s">
        <v>83</v>
      </c>
      <c r="AA180" s="179" t="s">
        <v>83</v>
      </c>
      <c r="AB180" s="179" t="s">
        <v>83</v>
      </c>
      <c r="AC180" s="179" t="s">
        <v>83</v>
      </c>
      <c r="AD180" s="179" t="s">
        <v>83</v>
      </c>
      <c r="AE180" s="179" t="s">
        <v>83</v>
      </c>
      <c r="AF180" s="179" t="s">
        <v>83</v>
      </c>
      <c r="AG180" s="179" t="s">
        <v>83</v>
      </c>
      <c r="AH180" s="179" t="s">
        <v>83</v>
      </c>
      <c r="AI180" s="179" t="s">
        <v>83</v>
      </c>
      <c r="AQ180" s="182"/>
      <c r="AR180" s="182"/>
      <c r="AS180" s="183"/>
      <c r="AT180" s="183"/>
      <c r="AU180" s="182"/>
      <c r="AV180" s="183"/>
      <c r="AW180" s="184"/>
      <c r="AX180" s="184"/>
      <c r="AY180" s="184"/>
      <c r="AZ180" s="228">
        <v>1</v>
      </c>
      <c r="BA180" s="228">
        <v>1</v>
      </c>
    </row>
    <row r="181" spans="1:53" ht="15" thickBot="1" x14ac:dyDescent="0.35">
      <c r="P181" t="s">
        <v>83</v>
      </c>
      <c r="Q181" t="s">
        <v>83</v>
      </c>
      <c r="R181" t="s">
        <v>83</v>
      </c>
      <c r="S181" t="s">
        <v>83</v>
      </c>
      <c r="T181" t="s">
        <v>83</v>
      </c>
      <c r="U181" t="s">
        <v>83</v>
      </c>
      <c r="V181" t="s">
        <v>83</v>
      </c>
      <c r="W181" t="s">
        <v>83</v>
      </c>
      <c r="X181" t="s">
        <v>83</v>
      </c>
      <c r="Y181" t="s">
        <v>83</v>
      </c>
      <c r="Z181" t="s">
        <v>83</v>
      </c>
      <c r="AA181" t="s">
        <v>83</v>
      </c>
      <c r="AB181" t="s">
        <v>83</v>
      </c>
      <c r="AC181" t="s">
        <v>83</v>
      </c>
      <c r="AD181" t="s">
        <v>83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Z181" s="228">
        <v>1</v>
      </c>
      <c r="BA181" s="228">
        <v>1</v>
      </c>
    </row>
    <row r="182" spans="1:53" s="179" customFormat="1" ht="15" thickBot="1" x14ac:dyDescent="0.35">
      <c r="A182" s="169" t="s">
        <v>18</v>
      </c>
      <c r="B182" s="313" t="s">
        <v>438</v>
      </c>
      <c r="C182" s="171" t="s">
        <v>196</v>
      </c>
      <c r="D182" s="172" t="s">
        <v>59</v>
      </c>
      <c r="E182" s="173">
        <v>9.9999999999999995E-7</v>
      </c>
      <c r="F182" s="170">
        <v>1</v>
      </c>
      <c r="G182" s="169">
        <v>0.1</v>
      </c>
      <c r="H182" s="174">
        <f t="shared" ref="H182:H187" si="195">E182*F182*G182</f>
        <v>9.9999999999999995E-8</v>
      </c>
      <c r="I182" s="175">
        <v>1.87</v>
      </c>
      <c r="J182" s="176">
        <f>I182</f>
        <v>1.87</v>
      </c>
      <c r="K182" s="177" t="s">
        <v>175</v>
      </c>
      <c r="L182" s="178">
        <v>50</v>
      </c>
      <c r="M182" s="179" t="str">
        <f t="shared" ref="M182:N187" si="196">A182</f>
        <v>С1</v>
      </c>
      <c r="N182" s="179" t="str">
        <f t="shared" si="196"/>
        <v xml:space="preserve">Емкость регенерированного гликоля Е-301/1 </v>
      </c>
      <c r="O182" s="179" t="str">
        <f t="shared" ref="O182:O187" si="197">D182</f>
        <v>Полное-пожар</v>
      </c>
      <c r="P182" s="179">
        <v>12.9</v>
      </c>
      <c r="Q182" s="179">
        <v>17</v>
      </c>
      <c r="R182" s="179">
        <v>23.1</v>
      </c>
      <c r="S182" s="179">
        <v>41.5</v>
      </c>
      <c r="T182" s="179" t="s">
        <v>83</v>
      </c>
      <c r="U182" s="179" t="s">
        <v>83</v>
      </c>
      <c r="V182" s="179" t="s">
        <v>83</v>
      </c>
      <c r="W182" s="179" t="s">
        <v>83</v>
      </c>
      <c r="X182" s="179" t="s">
        <v>83</v>
      </c>
      <c r="Y182" s="179" t="s">
        <v>83</v>
      </c>
      <c r="Z182" s="179" t="s">
        <v>83</v>
      </c>
      <c r="AA182" s="179" t="s">
        <v>83</v>
      </c>
      <c r="AB182" s="179" t="s">
        <v>83</v>
      </c>
      <c r="AC182" s="179" t="s">
        <v>83</v>
      </c>
      <c r="AD182" s="179" t="s">
        <v>83</v>
      </c>
      <c r="AE182" s="179" t="s">
        <v>83</v>
      </c>
      <c r="AF182" s="179" t="s">
        <v>83</v>
      </c>
      <c r="AG182" s="179" t="s">
        <v>83</v>
      </c>
      <c r="AH182" s="179" t="s">
        <v>83</v>
      </c>
      <c r="AI182" s="179" t="s">
        <v>83</v>
      </c>
      <c r="AJ182" s="180">
        <v>1</v>
      </c>
      <c r="AK182" s="180">
        <v>2</v>
      </c>
      <c r="AL182" s="181">
        <v>2.4</v>
      </c>
      <c r="AM182" s="181">
        <v>2.7E-2</v>
      </c>
      <c r="AN182" s="181">
        <v>3</v>
      </c>
      <c r="AQ182" s="182">
        <f>AM182*I182+AL182</f>
        <v>2.4504899999999998</v>
      </c>
      <c r="AR182" s="182">
        <f t="shared" ref="AR182:AR187" si="198">0.1*AQ182</f>
        <v>0.24504899999999999</v>
      </c>
      <c r="AS182" s="183">
        <f t="shared" ref="AS182:AS187" si="199">AJ182*3+0.25*AK182</f>
        <v>3.5</v>
      </c>
      <c r="AT182" s="183">
        <f t="shared" ref="AT182:AT187" si="200">SUM(AQ182:AS182)/4</f>
        <v>1.54888475</v>
      </c>
      <c r="AU182" s="182">
        <f>10068.2*J182*POWER(10,-6)</f>
        <v>1.8827534000000003E-2</v>
      </c>
      <c r="AV182" s="183">
        <f t="shared" ref="AV182:AV187" si="201">AU182+AT182+AS182+AR182+AQ182</f>
        <v>7.763251283999999</v>
      </c>
      <c r="AW182" s="184">
        <f t="shared" ref="AW182:AW187" si="202">AJ182*H182</f>
        <v>9.9999999999999995E-8</v>
      </c>
      <c r="AX182" s="184">
        <f t="shared" ref="AX182:AX187" si="203">H182*AK182</f>
        <v>1.9999999999999999E-7</v>
      </c>
      <c r="AY182" s="184">
        <f t="shared" ref="AY182:AY187" si="204">H182*AV182</f>
        <v>7.7632512839999985E-7</v>
      </c>
      <c r="AZ182" s="228">
        <v>1</v>
      </c>
      <c r="BA182" s="228">
        <v>1</v>
      </c>
    </row>
    <row r="183" spans="1:53" s="179" customFormat="1" ht="15" thickBot="1" x14ac:dyDescent="0.35">
      <c r="A183" s="169" t="s">
        <v>19</v>
      </c>
      <c r="B183" s="169" t="str">
        <f>B182</f>
        <v xml:space="preserve">Емкость регенерированного гликоля Е-301/1 </v>
      </c>
      <c r="C183" s="171" t="s">
        <v>197</v>
      </c>
      <c r="D183" s="172" t="s">
        <v>62</v>
      </c>
      <c r="E183" s="185">
        <f>E182</f>
        <v>9.9999999999999995E-7</v>
      </c>
      <c r="F183" s="186">
        <f>F182</f>
        <v>1</v>
      </c>
      <c r="G183" s="169">
        <v>0.18000000000000002</v>
      </c>
      <c r="H183" s="174">
        <f t="shared" si="195"/>
        <v>1.8000000000000002E-7</v>
      </c>
      <c r="I183" s="187">
        <f>I182</f>
        <v>1.87</v>
      </c>
      <c r="J183" s="188">
        <v>0.4</v>
      </c>
      <c r="K183" s="177" t="s">
        <v>176</v>
      </c>
      <c r="L183" s="178">
        <v>0</v>
      </c>
      <c r="M183" s="179" t="str">
        <f t="shared" si="196"/>
        <v>С2</v>
      </c>
      <c r="N183" s="179" t="str">
        <f t="shared" si="196"/>
        <v xml:space="preserve">Емкость регенерированного гликоля Е-301/1 </v>
      </c>
      <c r="O183" s="179" t="str">
        <f t="shared" si="197"/>
        <v>Полное-взрыв</v>
      </c>
      <c r="P183" s="179" t="s">
        <v>83</v>
      </c>
      <c r="Q183" s="179" t="s">
        <v>83</v>
      </c>
      <c r="R183" s="179" t="s">
        <v>83</v>
      </c>
      <c r="S183" s="179" t="s">
        <v>83</v>
      </c>
      <c r="T183" s="179">
        <v>0</v>
      </c>
      <c r="U183" s="179">
        <v>0</v>
      </c>
      <c r="V183" s="179">
        <v>56.1</v>
      </c>
      <c r="W183" s="179">
        <v>186.1</v>
      </c>
      <c r="X183" s="179">
        <v>484.6</v>
      </c>
      <c r="Y183" s="179" t="s">
        <v>83</v>
      </c>
      <c r="Z183" s="179" t="s">
        <v>83</v>
      </c>
      <c r="AA183" s="179" t="s">
        <v>83</v>
      </c>
      <c r="AB183" s="179" t="s">
        <v>83</v>
      </c>
      <c r="AC183" s="179" t="s">
        <v>83</v>
      </c>
      <c r="AD183" s="179" t="s">
        <v>83</v>
      </c>
      <c r="AE183" s="179" t="s">
        <v>83</v>
      </c>
      <c r="AF183" s="179" t="s">
        <v>83</v>
      </c>
      <c r="AG183" s="179" t="s">
        <v>83</v>
      </c>
      <c r="AH183" s="179" t="s">
        <v>83</v>
      </c>
      <c r="AI183" s="179" t="s">
        <v>83</v>
      </c>
      <c r="AJ183" s="180">
        <v>2</v>
      </c>
      <c r="AK183" s="180">
        <v>2</v>
      </c>
      <c r="AL183" s="179">
        <f>AL182</f>
        <v>2.4</v>
      </c>
      <c r="AM183" s="179">
        <f>AM182</f>
        <v>2.7E-2</v>
      </c>
      <c r="AN183" s="179">
        <f>AN182</f>
        <v>3</v>
      </c>
      <c r="AQ183" s="182">
        <f>AM183*I183+AL183</f>
        <v>2.4504899999999998</v>
      </c>
      <c r="AR183" s="182">
        <f t="shared" si="198"/>
        <v>0.24504899999999999</v>
      </c>
      <c r="AS183" s="183">
        <f t="shared" si="199"/>
        <v>6.5</v>
      </c>
      <c r="AT183" s="183">
        <f t="shared" si="200"/>
        <v>2.29888475</v>
      </c>
      <c r="AU183" s="182">
        <f>10068.2*J183*POWER(10,-6)*10</f>
        <v>4.0272800000000004E-2</v>
      </c>
      <c r="AV183" s="183">
        <f t="shared" si="201"/>
        <v>11.53469655</v>
      </c>
      <c r="AW183" s="184">
        <f t="shared" si="202"/>
        <v>3.6000000000000005E-7</v>
      </c>
      <c r="AX183" s="184">
        <f t="shared" si="203"/>
        <v>3.6000000000000005E-7</v>
      </c>
      <c r="AY183" s="184">
        <f t="shared" si="204"/>
        <v>2.0762453790000001E-6</v>
      </c>
      <c r="AZ183" s="228">
        <v>1</v>
      </c>
      <c r="BA183" s="228">
        <v>1</v>
      </c>
    </row>
    <row r="184" spans="1:53" s="179" customFormat="1" x14ac:dyDescent="0.3">
      <c r="A184" s="169" t="s">
        <v>20</v>
      </c>
      <c r="B184" s="169" t="str">
        <f>B182</f>
        <v xml:space="preserve">Емкость регенерированного гликоля Е-301/1 </v>
      </c>
      <c r="C184" s="171" t="s">
        <v>198</v>
      </c>
      <c r="D184" s="172" t="s">
        <v>60</v>
      </c>
      <c r="E184" s="185">
        <f>E182</f>
        <v>9.9999999999999995E-7</v>
      </c>
      <c r="F184" s="186">
        <f>F182</f>
        <v>1</v>
      </c>
      <c r="G184" s="169">
        <v>0.72000000000000008</v>
      </c>
      <c r="H184" s="174">
        <f t="shared" si="195"/>
        <v>7.2000000000000009E-7</v>
      </c>
      <c r="I184" s="187">
        <f>I182</f>
        <v>1.87</v>
      </c>
      <c r="J184" s="189">
        <v>0</v>
      </c>
      <c r="K184" s="177" t="s">
        <v>177</v>
      </c>
      <c r="L184" s="178">
        <v>0</v>
      </c>
      <c r="M184" s="179" t="str">
        <f t="shared" si="196"/>
        <v>С3</v>
      </c>
      <c r="N184" s="179" t="str">
        <f t="shared" si="196"/>
        <v xml:space="preserve">Емкость регенерированного гликоля Е-301/1 </v>
      </c>
      <c r="O184" s="179" t="str">
        <f t="shared" si="197"/>
        <v>Полное-ликвидация</v>
      </c>
      <c r="P184" s="179" t="s">
        <v>83</v>
      </c>
      <c r="Q184" s="179" t="s">
        <v>83</v>
      </c>
      <c r="R184" s="179" t="s">
        <v>83</v>
      </c>
      <c r="S184" s="179" t="s">
        <v>83</v>
      </c>
      <c r="T184" s="179" t="s">
        <v>83</v>
      </c>
      <c r="U184" s="179" t="s">
        <v>83</v>
      </c>
      <c r="V184" s="179" t="s">
        <v>83</v>
      </c>
      <c r="W184" s="179" t="s">
        <v>83</v>
      </c>
      <c r="X184" s="179" t="s">
        <v>83</v>
      </c>
      <c r="Y184" s="179" t="s">
        <v>83</v>
      </c>
      <c r="Z184" s="179" t="s">
        <v>83</v>
      </c>
      <c r="AA184" s="179" t="s">
        <v>83</v>
      </c>
      <c r="AB184" s="179" t="s">
        <v>83</v>
      </c>
      <c r="AC184" s="179" t="s">
        <v>83</v>
      </c>
      <c r="AD184" s="179" t="s">
        <v>83</v>
      </c>
      <c r="AE184" s="179" t="s">
        <v>83</v>
      </c>
      <c r="AF184" s="179" t="s">
        <v>83</v>
      </c>
      <c r="AG184" s="179" t="s">
        <v>83</v>
      </c>
      <c r="AH184" s="179" t="s">
        <v>83</v>
      </c>
      <c r="AI184" s="179" t="s">
        <v>83</v>
      </c>
      <c r="AJ184" s="179">
        <v>0</v>
      </c>
      <c r="AK184" s="179">
        <v>0</v>
      </c>
      <c r="AL184" s="179">
        <f>AL182</f>
        <v>2.4</v>
      </c>
      <c r="AM184" s="179">
        <f>AM182</f>
        <v>2.7E-2</v>
      </c>
      <c r="AN184" s="179">
        <f>AN182</f>
        <v>3</v>
      </c>
      <c r="AQ184" s="182">
        <f>AM184*I184*0.1+AL184</f>
        <v>2.405049</v>
      </c>
      <c r="AR184" s="182">
        <f t="shared" si="198"/>
        <v>0.24050490000000002</v>
      </c>
      <c r="AS184" s="183">
        <f t="shared" si="199"/>
        <v>0</v>
      </c>
      <c r="AT184" s="183">
        <f t="shared" si="200"/>
        <v>0.66138847499999998</v>
      </c>
      <c r="AU184" s="182">
        <f>1333*J183*POWER(10,-6)</f>
        <v>5.3320000000000006E-4</v>
      </c>
      <c r="AV184" s="183">
        <f t="shared" si="201"/>
        <v>3.3074755749999998</v>
      </c>
      <c r="AW184" s="184">
        <f t="shared" si="202"/>
        <v>0</v>
      </c>
      <c r="AX184" s="184">
        <f t="shared" si="203"/>
        <v>0</v>
      </c>
      <c r="AY184" s="184">
        <f t="shared" si="204"/>
        <v>2.3813824140000001E-6</v>
      </c>
      <c r="AZ184" s="228">
        <v>1</v>
      </c>
      <c r="BA184" s="228">
        <v>1</v>
      </c>
    </row>
    <row r="185" spans="1:53" s="179" customFormat="1" x14ac:dyDescent="0.3">
      <c r="A185" s="169" t="s">
        <v>21</v>
      </c>
      <c r="B185" s="169" t="str">
        <f>B182</f>
        <v xml:space="preserve">Емкость регенерированного гликоля Е-301/1 </v>
      </c>
      <c r="C185" s="171" t="s">
        <v>199</v>
      </c>
      <c r="D185" s="172" t="s">
        <v>84</v>
      </c>
      <c r="E185" s="173">
        <v>1.0000000000000001E-5</v>
      </c>
      <c r="F185" s="186">
        <f>F182</f>
        <v>1</v>
      </c>
      <c r="G185" s="169">
        <v>0.1</v>
      </c>
      <c r="H185" s="174">
        <f t="shared" si="195"/>
        <v>1.0000000000000002E-6</v>
      </c>
      <c r="I185" s="187">
        <f>0.15*I182</f>
        <v>0.28050000000000003</v>
      </c>
      <c r="J185" s="176">
        <f>I185</f>
        <v>0.28050000000000003</v>
      </c>
      <c r="K185" s="190" t="s">
        <v>179</v>
      </c>
      <c r="L185" s="191">
        <v>45390</v>
      </c>
      <c r="M185" s="179" t="str">
        <f t="shared" si="196"/>
        <v>С4</v>
      </c>
      <c r="N185" s="179" t="str">
        <f t="shared" si="196"/>
        <v xml:space="preserve">Емкость регенерированного гликоля Е-301/1 </v>
      </c>
      <c r="O185" s="179" t="str">
        <f t="shared" si="197"/>
        <v>Частичное-пожар</v>
      </c>
      <c r="P185" s="179">
        <v>8.8000000000000007</v>
      </c>
      <c r="Q185" s="179">
        <v>10.8</v>
      </c>
      <c r="R185" s="179">
        <v>13.6</v>
      </c>
      <c r="S185" s="179">
        <v>22</v>
      </c>
      <c r="T185" s="179" t="s">
        <v>83</v>
      </c>
      <c r="U185" s="179" t="s">
        <v>83</v>
      </c>
      <c r="V185" s="179" t="s">
        <v>83</v>
      </c>
      <c r="W185" s="179" t="s">
        <v>83</v>
      </c>
      <c r="X185" s="179" t="s">
        <v>83</v>
      </c>
      <c r="Y185" s="179" t="s">
        <v>83</v>
      </c>
      <c r="Z185" s="179" t="s">
        <v>83</v>
      </c>
      <c r="AA185" s="179" t="s">
        <v>83</v>
      </c>
      <c r="AB185" s="179" t="s">
        <v>83</v>
      </c>
      <c r="AC185" s="179" t="s">
        <v>83</v>
      </c>
      <c r="AD185" s="179" t="s">
        <v>83</v>
      </c>
      <c r="AE185" s="179" t="s">
        <v>83</v>
      </c>
      <c r="AF185" s="179" t="s">
        <v>83</v>
      </c>
      <c r="AG185" s="179" t="s">
        <v>83</v>
      </c>
      <c r="AH185" s="179" t="s">
        <v>83</v>
      </c>
      <c r="AI185" s="179" t="s">
        <v>83</v>
      </c>
      <c r="AJ185" s="179">
        <v>0</v>
      </c>
      <c r="AK185" s="179">
        <v>2</v>
      </c>
      <c r="AL185" s="179">
        <f>0.1*AL182</f>
        <v>0.24</v>
      </c>
      <c r="AM185" s="179">
        <f>AM182</f>
        <v>2.7E-2</v>
      </c>
      <c r="AN185" s="179">
        <f>ROUNDUP(AN182/3,0)</f>
        <v>1</v>
      </c>
      <c r="AQ185" s="182">
        <f>AM185*I185+AL185</f>
        <v>0.2475735</v>
      </c>
      <c r="AR185" s="182">
        <f t="shared" si="198"/>
        <v>2.4757350000000001E-2</v>
      </c>
      <c r="AS185" s="183">
        <f t="shared" si="199"/>
        <v>0.5</v>
      </c>
      <c r="AT185" s="183">
        <f t="shared" si="200"/>
        <v>0.1930827125</v>
      </c>
      <c r="AU185" s="182">
        <f>10068.2*J185*POWER(10,-6)</f>
        <v>2.8241301000000003E-3</v>
      </c>
      <c r="AV185" s="183">
        <f t="shared" si="201"/>
        <v>0.96823769260000003</v>
      </c>
      <c r="AW185" s="184">
        <f t="shared" si="202"/>
        <v>0</v>
      </c>
      <c r="AX185" s="184">
        <f t="shared" si="203"/>
        <v>2.0000000000000003E-6</v>
      </c>
      <c r="AY185" s="184">
        <f t="shared" si="204"/>
        <v>9.6823769260000027E-7</v>
      </c>
      <c r="AZ185" s="228">
        <v>1</v>
      </c>
      <c r="BA185" s="228">
        <v>1</v>
      </c>
    </row>
    <row r="186" spans="1:53" s="179" customFormat="1" x14ac:dyDescent="0.3">
      <c r="A186" s="169" t="s">
        <v>22</v>
      </c>
      <c r="B186" s="169" t="str">
        <f>B182</f>
        <v xml:space="preserve">Емкость регенерированного гликоля Е-301/1 </v>
      </c>
      <c r="C186" s="171" t="s">
        <v>200</v>
      </c>
      <c r="D186" s="172" t="s">
        <v>165</v>
      </c>
      <c r="E186" s="185">
        <f>E185</f>
        <v>1.0000000000000001E-5</v>
      </c>
      <c r="F186" s="186">
        <f>F182</f>
        <v>1</v>
      </c>
      <c r="G186" s="169">
        <v>4.5000000000000005E-2</v>
      </c>
      <c r="H186" s="174">
        <f t="shared" si="195"/>
        <v>4.5000000000000009E-7</v>
      </c>
      <c r="I186" s="187">
        <f>0.15*I182</f>
        <v>0.28050000000000003</v>
      </c>
      <c r="J186" s="176">
        <f>0.15*J183</f>
        <v>0.06</v>
      </c>
      <c r="K186" s="190" t="s">
        <v>180</v>
      </c>
      <c r="L186" s="191">
        <v>3</v>
      </c>
      <c r="M186" s="179" t="str">
        <f t="shared" si="196"/>
        <v>С5</v>
      </c>
      <c r="N186" s="179" t="str">
        <f t="shared" si="196"/>
        <v xml:space="preserve">Емкость регенерированного гликоля Е-301/1 </v>
      </c>
      <c r="O186" s="179" t="str">
        <f t="shared" si="197"/>
        <v>Частичное-пожар-вспышка</v>
      </c>
      <c r="P186" s="179" t="s">
        <v>83</v>
      </c>
      <c r="Q186" s="179" t="s">
        <v>83</v>
      </c>
      <c r="R186" s="179" t="s">
        <v>83</v>
      </c>
      <c r="S186" s="179" t="s">
        <v>83</v>
      </c>
      <c r="T186" s="179" t="s">
        <v>83</v>
      </c>
      <c r="U186" s="179" t="s">
        <v>83</v>
      </c>
      <c r="V186" s="179" t="s">
        <v>83</v>
      </c>
      <c r="W186" s="179" t="s">
        <v>83</v>
      </c>
      <c r="X186" s="179" t="s">
        <v>83</v>
      </c>
      <c r="Y186" s="179" t="s">
        <v>83</v>
      </c>
      <c r="Z186" s="179" t="s">
        <v>83</v>
      </c>
      <c r="AA186" s="179">
        <v>13.25</v>
      </c>
      <c r="AB186" s="179">
        <v>15.9</v>
      </c>
      <c r="AC186" s="179" t="s">
        <v>83</v>
      </c>
      <c r="AD186" s="179" t="s">
        <v>83</v>
      </c>
      <c r="AE186" s="179" t="s">
        <v>83</v>
      </c>
      <c r="AF186" s="179" t="s">
        <v>83</v>
      </c>
      <c r="AG186" s="179" t="s">
        <v>83</v>
      </c>
      <c r="AH186" s="179" t="s">
        <v>83</v>
      </c>
      <c r="AI186" s="179" t="s">
        <v>83</v>
      </c>
      <c r="AJ186" s="179">
        <v>0</v>
      </c>
      <c r="AK186" s="179">
        <v>1</v>
      </c>
      <c r="AL186" s="179">
        <f t="shared" ref="AL186:AL187" si="205">0.1*AL183</f>
        <v>0.24</v>
      </c>
      <c r="AM186" s="179">
        <f>AM182</f>
        <v>2.7E-2</v>
      </c>
      <c r="AN186" s="179">
        <f>ROUNDUP(AN182/3,0)</f>
        <v>1</v>
      </c>
      <c r="AQ186" s="182">
        <f>AM186*I186+AL186</f>
        <v>0.2475735</v>
      </c>
      <c r="AR186" s="182">
        <f t="shared" si="198"/>
        <v>2.4757350000000001E-2</v>
      </c>
      <c r="AS186" s="183">
        <f t="shared" si="199"/>
        <v>0.25</v>
      </c>
      <c r="AT186" s="183">
        <f t="shared" si="200"/>
        <v>0.1305827125</v>
      </c>
      <c r="AU186" s="182">
        <f>10068.2*J186*POWER(10,-6)*10</f>
        <v>6.04092E-3</v>
      </c>
      <c r="AV186" s="183">
        <f t="shared" si="201"/>
        <v>0.65895448249999999</v>
      </c>
      <c r="AW186" s="184">
        <f t="shared" si="202"/>
        <v>0</v>
      </c>
      <c r="AX186" s="184">
        <f t="shared" si="203"/>
        <v>4.5000000000000009E-7</v>
      </c>
      <c r="AY186" s="184">
        <f t="shared" si="204"/>
        <v>2.9652951712500006E-7</v>
      </c>
      <c r="AZ186" s="228">
        <v>1</v>
      </c>
      <c r="BA186" s="228">
        <v>1</v>
      </c>
    </row>
    <row r="187" spans="1:53" s="179" customFormat="1" ht="15" thickBot="1" x14ac:dyDescent="0.35">
      <c r="A187" s="169" t="s">
        <v>23</v>
      </c>
      <c r="B187" s="169" t="str">
        <f>B182</f>
        <v xml:space="preserve">Емкость регенерированного гликоля Е-301/1 </v>
      </c>
      <c r="C187" s="171" t="s">
        <v>201</v>
      </c>
      <c r="D187" s="172" t="s">
        <v>61</v>
      </c>
      <c r="E187" s="185">
        <f>E185</f>
        <v>1.0000000000000001E-5</v>
      </c>
      <c r="F187" s="186">
        <f>F182</f>
        <v>1</v>
      </c>
      <c r="G187" s="169">
        <v>0.85499999999999998</v>
      </c>
      <c r="H187" s="174">
        <f t="shared" si="195"/>
        <v>8.5500000000000011E-6</v>
      </c>
      <c r="I187" s="187">
        <f>0.15*I182</f>
        <v>0.28050000000000003</v>
      </c>
      <c r="J187" s="189">
        <v>0</v>
      </c>
      <c r="K187" s="192" t="s">
        <v>191</v>
      </c>
      <c r="L187" s="192">
        <v>9</v>
      </c>
      <c r="M187" s="179" t="str">
        <f t="shared" si="196"/>
        <v>С6</v>
      </c>
      <c r="N187" s="179" t="str">
        <f t="shared" si="196"/>
        <v xml:space="preserve">Емкость регенерированного гликоля Е-301/1 </v>
      </c>
      <c r="O187" s="179" t="str">
        <f t="shared" si="197"/>
        <v>Частичное-ликвидация</v>
      </c>
      <c r="P187" s="179" t="s">
        <v>83</v>
      </c>
      <c r="Q187" s="179" t="s">
        <v>83</v>
      </c>
      <c r="R187" s="179" t="s">
        <v>83</v>
      </c>
      <c r="S187" s="179" t="s">
        <v>83</v>
      </c>
      <c r="T187" s="179" t="s">
        <v>83</v>
      </c>
      <c r="U187" s="179" t="s">
        <v>83</v>
      </c>
      <c r="V187" s="179" t="s">
        <v>83</v>
      </c>
      <c r="W187" s="179" t="s">
        <v>83</v>
      </c>
      <c r="X187" s="179" t="s">
        <v>83</v>
      </c>
      <c r="Y187" s="179" t="s">
        <v>83</v>
      </c>
      <c r="Z187" s="179" t="s">
        <v>83</v>
      </c>
      <c r="AA187" s="179" t="s">
        <v>83</v>
      </c>
      <c r="AB187" s="179" t="s">
        <v>83</v>
      </c>
      <c r="AC187" s="179" t="s">
        <v>83</v>
      </c>
      <c r="AD187" s="179" t="s">
        <v>83</v>
      </c>
      <c r="AE187" s="179" t="s">
        <v>83</v>
      </c>
      <c r="AF187" s="179" t="s">
        <v>83</v>
      </c>
      <c r="AG187" s="179" t="s">
        <v>83</v>
      </c>
      <c r="AH187" s="179" t="s">
        <v>83</v>
      </c>
      <c r="AI187" s="179" t="s">
        <v>83</v>
      </c>
      <c r="AJ187" s="179">
        <v>0</v>
      </c>
      <c r="AK187" s="179">
        <v>0</v>
      </c>
      <c r="AL187" s="179">
        <f t="shared" si="205"/>
        <v>0.24</v>
      </c>
      <c r="AM187" s="179">
        <f>AM182</f>
        <v>2.7E-2</v>
      </c>
      <c r="AN187" s="179">
        <f>ROUNDUP(AN182/3,0)</f>
        <v>1</v>
      </c>
      <c r="AQ187" s="182">
        <f>AM187*I187*0.1+AL187</f>
        <v>0.24075734999999998</v>
      </c>
      <c r="AR187" s="182">
        <f t="shared" si="198"/>
        <v>2.4075735000000001E-2</v>
      </c>
      <c r="AS187" s="183">
        <f t="shared" si="199"/>
        <v>0</v>
      </c>
      <c r="AT187" s="183">
        <f t="shared" si="200"/>
        <v>6.6208271249999992E-2</v>
      </c>
      <c r="AU187" s="182">
        <f>1333*J186*POWER(10,-6)</f>
        <v>7.9980000000000003E-5</v>
      </c>
      <c r="AV187" s="183">
        <f t="shared" si="201"/>
        <v>0.33112133624999995</v>
      </c>
      <c r="AW187" s="184">
        <f t="shared" si="202"/>
        <v>0</v>
      </c>
      <c r="AX187" s="184">
        <f t="shared" si="203"/>
        <v>0</v>
      </c>
      <c r="AY187" s="184">
        <f t="shared" si="204"/>
        <v>2.8310874249374999E-6</v>
      </c>
      <c r="AZ187" s="228">
        <v>1</v>
      </c>
      <c r="BA187" s="228">
        <v>1</v>
      </c>
    </row>
    <row r="188" spans="1:53" s="179" customFormat="1" x14ac:dyDescent="0.3">
      <c r="A188" s="180"/>
      <c r="B188" s="180"/>
      <c r="D188" s="272"/>
      <c r="E188" s="273"/>
      <c r="F188" s="274"/>
      <c r="G188" s="180"/>
      <c r="H188" s="184"/>
      <c r="I188" s="183"/>
      <c r="J188" s="180"/>
      <c r="K188" s="180"/>
      <c r="L188" s="180"/>
      <c r="P188" s="179" t="s">
        <v>83</v>
      </c>
      <c r="Q188" s="179" t="s">
        <v>83</v>
      </c>
      <c r="R188" s="179" t="s">
        <v>83</v>
      </c>
      <c r="S188" s="179" t="s">
        <v>83</v>
      </c>
      <c r="T188" s="179" t="s">
        <v>83</v>
      </c>
      <c r="U188" s="179" t="s">
        <v>83</v>
      </c>
      <c r="V188" s="179" t="s">
        <v>83</v>
      </c>
      <c r="W188" s="179" t="s">
        <v>83</v>
      </c>
      <c r="X188" s="179" t="s">
        <v>83</v>
      </c>
      <c r="Y188" s="179" t="s">
        <v>83</v>
      </c>
      <c r="Z188" s="179" t="s">
        <v>83</v>
      </c>
      <c r="AA188" s="179" t="s">
        <v>83</v>
      </c>
      <c r="AB188" s="179" t="s">
        <v>83</v>
      </c>
      <c r="AC188" s="179" t="s">
        <v>83</v>
      </c>
      <c r="AD188" s="179" t="s">
        <v>83</v>
      </c>
      <c r="AE188" s="179" t="s">
        <v>83</v>
      </c>
      <c r="AF188" s="179" t="s">
        <v>83</v>
      </c>
      <c r="AG188" s="179" t="s">
        <v>83</v>
      </c>
      <c r="AH188" s="179" t="s">
        <v>83</v>
      </c>
      <c r="AI188" s="179" t="s">
        <v>83</v>
      </c>
      <c r="AQ188" s="182"/>
      <c r="AR188" s="182"/>
      <c r="AS188" s="183"/>
      <c r="AT188" s="183"/>
      <c r="AU188" s="182"/>
      <c r="AV188" s="183"/>
      <c r="AW188" s="184"/>
      <c r="AX188" s="184"/>
      <c r="AY188" s="184"/>
      <c r="AZ188" s="228">
        <v>1</v>
      </c>
      <c r="BA188" s="228">
        <v>1</v>
      </c>
    </row>
    <row r="189" spans="1:53" s="179" customFormat="1" x14ac:dyDescent="0.3">
      <c r="A189" s="180"/>
      <c r="B189" s="180"/>
      <c r="D189" s="272"/>
      <c r="E189" s="273"/>
      <c r="F189" s="274"/>
      <c r="G189" s="180"/>
      <c r="H189" s="184"/>
      <c r="I189" s="183"/>
      <c r="J189" s="180"/>
      <c r="K189" s="180"/>
      <c r="L189" s="180"/>
      <c r="P189" s="179" t="s">
        <v>83</v>
      </c>
      <c r="Q189" s="179" t="s">
        <v>83</v>
      </c>
      <c r="R189" s="179" t="s">
        <v>83</v>
      </c>
      <c r="S189" s="179" t="s">
        <v>83</v>
      </c>
      <c r="T189" s="179" t="s">
        <v>83</v>
      </c>
      <c r="U189" s="179" t="s">
        <v>83</v>
      </c>
      <c r="V189" s="179" t="s">
        <v>83</v>
      </c>
      <c r="W189" s="179" t="s">
        <v>83</v>
      </c>
      <c r="X189" s="179" t="s">
        <v>83</v>
      </c>
      <c r="Y189" s="179" t="s">
        <v>83</v>
      </c>
      <c r="Z189" s="179" t="s">
        <v>83</v>
      </c>
      <c r="AA189" s="179" t="s">
        <v>83</v>
      </c>
      <c r="AB189" s="179" t="s">
        <v>83</v>
      </c>
      <c r="AC189" s="179" t="s">
        <v>83</v>
      </c>
      <c r="AD189" s="179" t="s">
        <v>83</v>
      </c>
      <c r="AE189" s="179" t="s">
        <v>83</v>
      </c>
      <c r="AF189" s="179" t="s">
        <v>83</v>
      </c>
      <c r="AG189" s="179" t="s">
        <v>83</v>
      </c>
      <c r="AH189" s="179" t="s">
        <v>83</v>
      </c>
      <c r="AI189" s="179" t="s">
        <v>83</v>
      </c>
      <c r="AQ189" s="182"/>
      <c r="AR189" s="182"/>
      <c r="AS189" s="183"/>
      <c r="AT189" s="183"/>
      <c r="AU189" s="182"/>
      <c r="AV189" s="183"/>
      <c r="AW189" s="184"/>
      <c r="AX189" s="184"/>
      <c r="AY189" s="184"/>
      <c r="AZ189" s="228">
        <v>1</v>
      </c>
      <c r="BA189" s="228">
        <v>1</v>
      </c>
    </row>
    <row r="190" spans="1:53" s="179" customFormat="1" x14ac:dyDescent="0.3">
      <c r="A190" s="180"/>
      <c r="B190" s="180"/>
      <c r="D190" s="272"/>
      <c r="E190" s="273"/>
      <c r="F190" s="274"/>
      <c r="G190" s="180"/>
      <c r="H190" s="184"/>
      <c r="I190" s="183"/>
      <c r="J190" s="180"/>
      <c r="K190" s="180"/>
      <c r="L190" s="180"/>
      <c r="P190" s="179" t="s">
        <v>83</v>
      </c>
      <c r="Q190" s="179" t="s">
        <v>83</v>
      </c>
      <c r="R190" s="179" t="s">
        <v>83</v>
      </c>
      <c r="S190" s="179" t="s">
        <v>83</v>
      </c>
      <c r="T190" s="179" t="s">
        <v>83</v>
      </c>
      <c r="U190" s="179" t="s">
        <v>83</v>
      </c>
      <c r="V190" s="179" t="s">
        <v>83</v>
      </c>
      <c r="W190" s="179" t="s">
        <v>83</v>
      </c>
      <c r="X190" s="179" t="s">
        <v>83</v>
      </c>
      <c r="Y190" s="179" t="s">
        <v>83</v>
      </c>
      <c r="Z190" s="179" t="s">
        <v>83</v>
      </c>
      <c r="AA190" s="179" t="s">
        <v>83</v>
      </c>
      <c r="AB190" s="179" t="s">
        <v>83</v>
      </c>
      <c r="AC190" s="179" t="s">
        <v>83</v>
      </c>
      <c r="AD190" s="179" t="s">
        <v>83</v>
      </c>
      <c r="AE190" s="179" t="s">
        <v>83</v>
      </c>
      <c r="AF190" s="179" t="s">
        <v>83</v>
      </c>
      <c r="AG190" s="179" t="s">
        <v>83</v>
      </c>
      <c r="AH190" s="179" t="s">
        <v>83</v>
      </c>
      <c r="AI190" s="179" t="s">
        <v>83</v>
      </c>
      <c r="AQ190" s="182"/>
      <c r="AR190" s="182"/>
      <c r="AS190" s="183"/>
      <c r="AT190" s="183"/>
      <c r="AU190" s="182"/>
      <c r="AV190" s="183"/>
      <c r="AW190" s="184"/>
      <c r="AX190" s="184"/>
      <c r="AY190" s="184"/>
      <c r="AZ190" s="228">
        <v>1</v>
      </c>
      <c r="BA190" s="228">
        <v>1</v>
      </c>
    </row>
    <row r="191" spans="1:53" ht="15" thickBot="1" x14ac:dyDescent="0.35">
      <c r="P191" t="s">
        <v>83</v>
      </c>
      <c r="Q191" t="s">
        <v>83</v>
      </c>
      <c r="R191" t="s">
        <v>83</v>
      </c>
      <c r="S191" t="s">
        <v>83</v>
      </c>
      <c r="T191" t="s">
        <v>83</v>
      </c>
      <c r="U191" t="s">
        <v>83</v>
      </c>
      <c r="V191" t="s">
        <v>83</v>
      </c>
      <c r="W191" t="s">
        <v>83</v>
      </c>
      <c r="X191" t="s">
        <v>83</v>
      </c>
      <c r="Y191" t="s">
        <v>83</v>
      </c>
      <c r="Z191" t="s">
        <v>83</v>
      </c>
      <c r="AA191" t="s">
        <v>83</v>
      </c>
      <c r="AB191" t="s">
        <v>83</v>
      </c>
      <c r="AC191" t="s">
        <v>83</v>
      </c>
      <c r="AD191" t="s">
        <v>83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Z191" s="228">
        <v>1</v>
      </c>
      <c r="BA191" s="228">
        <v>1</v>
      </c>
    </row>
    <row r="192" spans="1:53" s="179" customFormat="1" ht="15" thickBot="1" x14ac:dyDescent="0.35">
      <c r="A192" s="169" t="s">
        <v>18</v>
      </c>
      <c r="B192" s="313" t="s">
        <v>439</v>
      </c>
      <c r="C192" s="171" t="s">
        <v>196</v>
      </c>
      <c r="D192" s="172" t="s">
        <v>59</v>
      </c>
      <c r="E192" s="173">
        <v>9.9999999999999995E-7</v>
      </c>
      <c r="F192" s="170">
        <v>1</v>
      </c>
      <c r="G192" s="169">
        <v>0.1</v>
      </c>
      <c r="H192" s="174">
        <f t="shared" ref="H192:H197" si="206">E192*F192*G192</f>
        <v>9.9999999999999995E-8</v>
      </c>
      <c r="I192" s="175">
        <v>3.74</v>
      </c>
      <c r="J192" s="176">
        <f>I192</f>
        <v>3.74</v>
      </c>
      <c r="K192" s="177" t="s">
        <v>175</v>
      </c>
      <c r="L192" s="178">
        <v>80</v>
      </c>
      <c r="M192" s="179" t="str">
        <f t="shared" ref="M192:N197" si="207">A192</f>
        <v>С1</v>
      </c>
      <c r="N192" s="179" t="str">
        <f t="shared" si="207"/>
        <v>Емкость для приема ТЭГ Е-303/1</v>
      </c>
      <c r="O192" s="179" t="str">
        <f t="shared" ref="O192:O197" si="208">D192</f>
        <v>Полное-пожар</v>
      </c>
      <c r="P192" s="179">
        <v>14.2</v>
      </c>
      <c r="Q192" s="179">
        <v>18.8</v>
      </c>
      <c r="R192" s="179">
        <v>25.8</v>
      </c>
      <c r="S192" s="179">
        <v>46.6</v>
      </c>
      <c r="T192" s="179" t="s">
        <v>83</v>
      </c>
      <c r="U192" s="179" t="s">
        <v>83</v>
      </c>
      <c r="V192" s="179" t="s">
        <v>83</v>
      </c>
      <c r="W192" s="179" t="s">
        <v>83</v>
      </c>
      <c r="X192" s="179" t="s">
        <v>83</v>
      </c>
      <c r="Y192" s="179" t="s">
        <v>83</v>
      </c>
      <c r="Z192" s="179" t="s">
        <v>83</v>
      </c>
      <c r="AA192" s="179" t="s">
        <v>83</v>
      </c>
      <c r="AB192" s="179" t="s">
        <v>83</v>
      </c>
      <c r="AC192" s="179" t="s">
        <v>83</v>
      </c>
      <c r="AD192" s="179" t="s">
        <v>83</v>
      </c>
      <c r="AE192" s="179" t="s">
        <v>83</v>
      </c>
      <c r="AF192" s="179" t="s">
        <v>83</v>
      </c>
      <c r="AG192" s="179" t="s">
        <v>83</v>
      </c>
      <c r="AH192" s="179" t="s">
        <v>83</v>
      </c>
      <c r="AI192" s="179" t="s">
        <v>83</v>
      </c>
      <c r="AJ192" s="180">
        <v>1</v>
      </c>
      <c r="AK192" s="180">
        <v>2</v>
      </c>
      <c r="AL192" s="181">
        <v>2.6</v>
      </c>
      <c r="AM192" s="181">
        <v>2.7E-2</v>
      </c>
      <c r="AN192" s="181">
        <v>3</v>
      </c>
      <c r="AQ192" s="182">
        <f>AM192*I192+AL192</f>
        <v>2.7009799999999999</v>
      </c>
      <c r="AR192" s="182">
        <f t="shared" ref="AR192:AR197" si="209">0.1*AQ192</f>
        <v>0.270098</v>
      </c>
      <c r="AS192" s="183">
        <f t="shared" ref="AS192:AS197" si="210">AJ192*3+0.25*AK192</f>
        <v>3.5</v>
      </c>
      <c r="AT192" s="183">
        <f t="shared" ref="AT192:AT197" si="211">SUM(AQ192:AS192)/4</f>
        <v>1.6177695000000001</v>
      </c>
      <c r="AU192" s="182">
        <f>10068.2*J192*POWER(10,-6)</f>
        <v>3.7655068000000007E-2</v>
      </c>
      <c r="AV192" s="183">
        <f t="shared" ref="AV192:AV197" si="212">AU192+AT192+AS192+AR192+AQ192</f>
        <v>8.1265025679999994</v>
      </c>
      <c r="AW192" s="184">
        <f t="shared" ref="AW192:AW197" si="213">AJ192*H192</f>
        <v>9.9999999999999995E-8</v>
      </c>
      <c r="AX192" s="184">
        <f t="shared" ref="AX192:AX197" si="214">H192*AK192</f>
        <v>1.9999999999999999E-7</v>
      </c>
      <c r="AY192" s="184">
        <f t="shared" ref="AY192:AY197" si="215">H192*AV192</f>
        <v>8.126502567999999E-7</v>
      </c>
      <c r="AZ192" s="228">
        <v>1</v>
      </c>
      <c r="BA192" s="228">
        <v>1</v>
      </c>
    </row>
    <row r="193" spans="1:53" s="179" customFormat="1" ht="15" thickBot="1" x14ac:dyDescent="0.35">
      <c r="A193" s="169" t="s">
        <v>19</v>
      </c>
      <c r="B193" s="169" t="str">
        <f>B192</f>
        <v>Емкость для приема ТЭГ Е-303/1</v>
      </c>
      <c r="C193" s="171" t="s">
        <v>197</v>
      </c>
      <c r="D193" s="172" t="s">
        <v>62</v>
      </c>
      <c r="E193" s="185">
        <f>E192</f>
        <v>9.9999999999999995E-7</v>
      </c>
      <c r="F193" s="186">
        <f>F192</f>
        <v>1</v>
      </c>
      <c r="G193" s="169">
        <v>0.18000000000000002</v>
      </c>
      <c r="H193" s="174">
        <f t="shared" si="206"/>
        <v>1.8000000000000002E-7</v>
      </c>
      <c r="I193" s="187">
        <f>I192</f>
        <v>3.74</v>
      </c>
      <c r="J193" s="188">
        <v>0.5</v>
      </c>
      <c r="K193" s="177" t="s">
        <v>176</v>
      </c>
      <c r="L193" s="178">
        <v>0</v>
      </c>
      <c r="M193" s="179" t="str">
        <f t="shared" si="207"/>
        <v>С2</v>
      </c>
      <c r="N193" s="179" t="str">
        <f t="shared" si="207"/>
        <v>Емкость для приема ТЭГ Е-303/1</v>
      </c>
      <c r="O193" s="179" t="str">
        <f t="shared" si="208"/>
        <v>Полное-взрыв</v>
      </c>
      <c r="P193" s="179" t="s">
        <v>83</v>
      </c>
      <c r="Q193" s="179" t="s">
        <v>83</v>
      </c>
      <c r="R193" s="179" t="s">
        <v>83</v>
      </c>
      <c r="S193" s="179" t="s">
        <v>83</v>
      </c>
      <c r="T193" s="179">
        <v>0</v>
      </c>
      <c r="U193" s="179">
        <v>0</v>
      </c>
      <c r="V193" s="179">
        <v>60.1</v>
      </c>
      <c r="W193" s="179">
        <v>200.6</v>
      </c>
      <c r="X193" s="179">
        <v>522.1</v>
      </c>
      <c r="Y193" s="179" t="s">
        <v>83</v>
      </c>
      <c r="Z193" s="179" t="s">
        <v>83</v>
      </c>
      <c r="AA193" s="179" t="s">
        <v>83</v>
      </c>
      <c r="AB193" s="179" t="s">
        <v>83</v>
      </c>
      <c r="AC193" s="179" t="s">
        <v>83</v>
      </c>
      <c r="AD193" s="179" t="s">
        <v>83</v>
      </c>
      <c r="AE193" s="179" t="s">
        <v>83</v>
      </c>
      <c r="AF193" s="179" t="s">
        <v>83</v>
      </c>
      <c r="AG193" s="179" t="s">
        <v>83</v>
      </c>
      <c r="AH193" s="179" t="s">
        <v>83</v>
      </c>
      <c r="AI193" s="179" t="s">
        <v>83</v>
      </c>
      <c r="AJ193" s="180">
        <v>2</v>
      </c>
      <c r="AK193" s="180">
        <v>2</v>
      </c>
      <c r="AL193" s="179">
        <f>AL192</f>
        <v>2.6</v>
      </c>
      <c r="AM193" s="179">
        <f>AM192</f>
        <v>2.7E-2</v>
      </c>
      <c r="AN193" s="179">
        <f>AN192</f>
        <v>3</v>
      </c>
      <c r="AQ193" s="182">
        <f>AM193*I193+AL193</f>
        <v>2.7009799999999999</v>
      </c>
      <c r="AR193" s="182">
        <f t="shared" si="209"/>
        <v>0.270098</v>
      </c>
      <c r="AS193" s="183">
        <f t="shared" si="210"/>
        <v>6.5</v>
      </c>
      <c r="AT193" s="183">
        <f t="shared" si="211"/>
        <v>2.3677695000000001</v>
      </c>
      <c r="AU193" s="182">
        <f>10068.2*J193*POWER(10,-6)*10</f>
        <v>5.0341000000000004E-2</v>
      </c>
      <c r="AV193" s="183">
        <f t="shared" si="212"/>
        <v>11.889188500000001</v>
      </c>
      <c r="AW193" s="184">
        <f t="shared" si="213"/>
        <v>3.6000000000000005E-7</v>
      </c>
      <c r="AX193" s="184">
        <f t="shared" si="214"/>
        <v>3.6000000000000005E-7</v>
      </c>
      <c r="AY193" s="184">
        <f t="shared" si="215"/>
        <v>2.1400539300000004E-6</v>
      </c>
      <c r="AZ193" s="228">
        <v>1</v>
      </c>
      <c r="BA193" s="228">
        <v>1</v>
      </c>
    </row>
    <row r="194" spans="1:53" s="179" customFormat="1" x14ac:dyDescent="0.3">
      <c r="A194" s="169" t="s">
        <v>20</v>
      </c>
      <c r="B194" s="169" t="str">
        <f>B192</f>
        <v>Емкость для приема ТЭГ Е-303/1</v>
      </c>
      <c r="C194" s="171" t="s">
        <v>198</v>
      </c>
      <c r="D194" s="172" t="s">
        <v>60</v>
      </c>
      <c r="E194" s="185">
        <f>E192</f>
        <v>9.9999999999999995E-7</v>
      </c>
      <c r="F194" s="186">
        <f>F192</f>
        <v>1</v>
      </c>
      <c r="G194" s="169">
        <v>0.72000000000000008</v>
      </c>
      <c r="H194" s="174">
        <f t="shared" si="206"/>
        <v>7.2000000000000009E-7</v>
      </c>
      <c r="I194" s="187">
        <f>I192</f>
        <v>3.74</v>
      </c>
      <c r="J194" s="189">
        <v>0</v>
      </c>
      <c r="K194" s="177" t="s">
        <v>177</v>
      </c>
      <c r="L194" s="178">
        <v>0</v>
      </c>
      <c r="M194" s="179" t="str">
        <f t="shared" si="207"/>
        <v>С3</v>
      </c>
      <c r="N194" s="179" t="str">
        <f t="shared" si="207"/>
        <v>Емкость для приема ТЭГ Е-303/1</v>
      </c>
      <c r="O194" s="179" t="str">
        <f t="shared" si="208"/>
        <v>Полное-ликвидация</v>
      </c>
      <c r="P194" s="179" t="s">
        <v>83</v>
      </c>
      <c r="Q194" s="179" t="s">
        <v>83</v>
      </c>
      <c r="R194" s="179" t="s">
        <v>83</v>
      </c>
      <c r="S194" s="179" t="s">
        <v>83</v>
      </c>
      <c r="T194" s="179" t="s">
        <v>83</v>
      </c>
      <c r="U194" s="179" t="s">
        <v>83</v>
      </c>
      <c r="V194" s="179" t="s">
        <v>83</v>
      </c>
      <c r="W194" s="179" t="s">
        <v>83</v>
      </c>
      <c r="X194" s="179" t="s">
        <v>83</v>
      </c>
      <c r="Y194" s="179" t="s">
        <v>83</v>
      </c>
      <c r="Z194" s="179" t="s">
        <v>83</v>
      </c>
      <c r="AA194" s="179" t="s">
        <v>83</v>
      </c>
      <c r="AB194" s="179" t="s">
        <v>83</v>
      </c>
      <c r="AC194" s="179" t="s">
        <v>83</v>
      </c>
      <c r="AD194" s="179" t="s">
        <v>83</v>
      </c>
      <c r="AE194" s="179" t="s">
        <v>83</v>
      </c>
      <c r="AF194" s="179" t="s">
        <v>83</v>
      </c>
      <c r="AG194" s="179" t="s">
        <v>83</v>
      </c>
      <c r="AH194" s="179" t="s">
        <v>83</v>
      </c>
      <c r="AI194" s="179" t="s">
        <v>83</v>
      </c>
      <c r="AJ194" s="179">
        <v>0</v>
      </c>
      <c r="AK194" s="179">
        <v>0</v>
      </c>
      <c r="AL194" s="179">
        <f>AL192</f>
        <v>2.6</v>
      </c>
      <c r="AM194" s="179">
        <f>AM192</f>
        <v>2.7E-2</v>
      </c>
      <c r="AN194" s="179">
        <f>AN192</f>
        <v>3</v>
      </c>
      <c r="AQ194" s="182">
        <f>AM194*I194*0.1+AL194</f>
        <v>2.6100980000000003</v>
      </c>
      <c r="AR194" s="182">
        <f t="shared" si="209"/>
        <v>0.26100980000000001</v>
      </c>
      <c r="AS194" s="183">
        <f t="shared" si="210"/>
        <v>0</v>
      </c>
      <c r="AT194" s="183">
        <f t="shared" si="211"/>
        <v>0.71777695000000008</v>
      </c>
      <c r="AU194" s="182">
        <f>1333*J193*POWER(10,-6)</f>
        <v>6.6649999999999999E-4</v>
      </c>
      <c r="AV194" s="183">
        <f t="shared" si="212"/>
        <v>3.5895512500000004</v>
      </c>
      <c r="AW194" s="184">
        <f t="shared" si="213"/>
        <v>0</v>
      </c>
      <c r="AX194" s="184">
        <f t="shared" si="214"/>
        <v>0</v>
      </c>
      <c r="AY194" s="184">
        <f t="shared" si="215"/>
        <v>2.5844769000000005E-6</v>
      </c>
      <c r="AZ194" s="228">
        <v>1</v>
      </c>
      <c r="BA194" s="228">
        <v>1</v>
      </c>
    </row>
    <row r="195" spans="1:53" s="179" customFormat="1" x14ac:dyDescent="0.3">
      <c r="A195" s="169" t="s">
        <v>21</v>
      </c>
      <c r="B195" s="169" t="str">
        <f>B192</f>
        <v>Емкость для приема ТЭГ Е-303/1</v>
      </c>
      <c r="C195" s="171" t="s">
        <v>199</v>
      </c>
      <c r="D195" s="172" t="s">
        <v>84</v>
      </c>
      <c r="E195" s="173">
        <v>1.0000000000000001E-5</v>
      </c>
      <c r="F195" s="186">
        <f>F192</f>
        <v>1</v>
      </c>
      <c r="G195" s="169">
        <v>0.1</v>
      </c>
      <c r="H195" s="174">
        <f t="shared" si="206"/>
        <v>1.0000000000000002E-6</v>
      </c>
      <c r="I195" s="187">
        <f>0.15*I192</f>
        <v>0.56100000000000005</v>
      </c>
      <c r="J195" s="176">
        <f>I195</f>
        <v>0.56100000000000005</v>
      </c>
      <c r="K195" s="190" t="s">
        <v>179</v>
      </c>
      <c r="L195" s="191">
        <v>45390</v>
      </c>
      <c r="M195" s="179" t="str">
        <f t="shared" si="207"/>
        <v>С4</v>
      </c>
      <c r="N195" s="179" t="str">
        <f t="shared" si="207"/>
        <v>Емкость для приема ТЭГ Е-303/1</v>
      </c>
      <c r="O195" s="179" t="str">
        <f t="shared" si="208"/>
        <v>Частичное-пожар</v>
      </c>
      <c r="P195" s="179">
        <v>10</v>
      </c>
      <c r="Q195" s="179">
        <v>12.3</v>
      </c>
      <c r="R195" s="179">
        <v>15.7</v>
      </c>
      <c r="S195" s="179">
        <v>25.8</v>
      </c>
      <c r="T195" s="179" t="s">
        <v>83</v>
      </c>
      <c r="U195" s="179" t="s">
        <v>83</v>
      </c>
      <c r="V195" s="179" t="s">
        <v>83</v>
      </c>
      <c r="W195" s="179" t="s">
        <v>83</v>
      </c>
      <c r="X195" s="179" t="s">
        <v>83</v>
      </c>
      <c r="Y195" s="179" t="s">
        <v>83</v>
      </c>
      <c r="Z195" s="179" t="s">
        <v>83</v>
      </c>
      <c r="AA195" s="179" t="s">
        <v>83</v>
      </c>
      <c r="AB195" s="179" t="s">
        <v>83</v>
      </c>
      <c r="AC195" s="179" t="s">
        <v>83</v>
      </c>
      <c r="AD195" s="179" t="s">
        <v>83</v>
      </c>
      <c r="AE195" s="179" t="s">
        <v>83</v>
      </c>
      <c r="AF195" s="179" t="s">
        <v>83</v>
      </c>
      <c r="AG195" s="179" t="s">
        <v>83</v>
      </c>
      <c r="AH195" s="179" t="s">
        <v>83</v>
      </c>
      <c r="AI195" s="179" t="s">
        <v>83</v>
      </c>
      <c r="AJ195" s="179">
        <v>0</v>
      </c>
      <c r="AK195" s="179">
        <v>2</v>
      </c>
      <c r="AL195" s="179">
        <f>0.1*AL192</f>
        <v>0.26</v>
      </c>
      <c r="AM195" s="179">
        <f>AM192</f>
        <v>2.7E-2</v>
      </c>
      <c r="AN195" s="179">
        <f>ROUNDUP(AN192/3,0)</f>
        <v>1</v>
      </c>
      <c r="AQ195" s="182">
        <f>AM195*I195+AL195</f>
        <v>0.27514700000000003</v>
      </c>
      <c r="AR195" s="182">
        <f t="shared" si="209"/>
        <v>2.7514700000000003E-2</v>
      </c>
      <c r="AS195" s="183">
        <f t="shared" si="210"/>
        <v>0.5</v>
      </c>
      <c r="AT195" s="183">
        <f t="shared" si="211"/>
        <v>0.20066542500000001</v>
      </c>
      <c r="AU195" s="182">
        <f>10068.2*J195*POWER(10,-6)</f>
        <v>5.6482602000000005E-3</v>
      </c>
      <c r="AV195" s="183">
        <f t="shared" si="212"/>
        <v>1.0089753852000001</v>
      </c>
      <c r="AW195" s="184">
        <f t="shared" si="213"/>
        <v>0</v>
      </c>
      <c r="AX195" s="184">
        <f t="shared" si="214"/>
        <v>2.0000000000000003E-6</v>
      </c>
      <c r="AY195" s="184">
        <f t="shared" si="215"/>
        <v>1.0089753852000003E-6</v>
      </c>
      <c r="AZ195" s="228">
        <v>1</v>
      </c>
      <c r="BA195" s="228">
        <v>1</v>
      </c>
    </row>
    <row r="196" spans="1:53" s="179" customFormat="1" x14ac:dyDescent="0.3">
      <c r="A196" s="169" t="s">
        <v>22</v>
      </c>
      <c r="B196" s="169" t="str">
        <f>B192</f>
        <v>Емкость для приема ТЭГ Е-303/1</v>
      </c>
      <c r="C196" s="171" t="s">
        <v>200</v>
      </c>
      <c r="D196" s="172" t="s">
        <v>165</v>
      </c>
      <c r="E196" s="185">
        <f>E195</f>
        <v>1.0000000000000001E-5</v>
      </c>
      <c r="F196" s="186">
        <f>F192</f>
        <v>1</v>
      </c>
      <c r="G196" s="169">
        <v>4.5000000000000005E-2</v>
      </c>
      <c r="H196" s="174">
        <f t="shared" si="206"/>
        <v>4.5000000000000009E-7</v>
      </c>
      <c r="I196" s="187">
        <f>0.15*I192</f>
        <v>0.56100000000000005</v>
      </c>
      <c r="J196" s="176">
        <f>0.15*J193</f>
        <v>7.4999999999999997E-2</v>
      </c>
      <c r="K196" s="190" t="s">
        <v>180</v>
      </c>
      <c r="L196" s="191">
        <v>3</v>
      </c>
      <c r="M196" s="179" t="str">
        <f t="shared" si="207"/>
        <v>С5</v>
      </c>
      <c r="N196" s="179" t="str">
        <f t="shared" si="207"/>
        <v>Емкость для приема ТЭГ Е-303/1</v>
      </c>
      <c r="O196" s="179" t="str">
        <f t="shared" si="208"/>
        <v>Частичное-пожар-вспышка</v>
      </c>
      <c r="P196" s="179" t="s">
        <v>83</v>
      </c>
      <c r="Q196" s="179" t="s">
        <v>83</v>
      </c>
      <c r="R196" s="179" t="s">
        <v>83</v>
      </c>
      <c r="S196" s="179" t="s">
        <v>83</v>
      </c>
      <c r="T196" s="179" t="s">
        <v>83</v>
      </c>
      <c r="U196" s="179" t="s">
        <v>83</v>
      </c>
      <c r="V196" s="179" t="s">
        <v>83</v>
      </c>
      <c r="W196" s="179" t="s">
        <v>83</v>
      </c>
      <c r="X196" s="179" t="s">
        <v>83</v>
      </c>
      <c r="Y196" s="179" t="s">
        <v>83</v>
      </c>
      <c r="Z196" s="179" t="s">
        <v>83</v>
      </c>
      <c r="AA196" s="179">
        <v>14.26</v>
      </c>
      <c r="AB196" s="179">
        <v>17.11</v>
      </c>
      <c r="AC196" s="179" t="s">
        <v>83</v>
      </c>
      <c r="AD196" s="179" t="s">
        <v>83</v>
      </c>
      <c r="AE196" s="179" t="s">
        <v>83</v>
      </c>
      <c r="AF196" s="179" t="s">
        <v>83</v>
      </c>
      <c r="AG196" s="179" t="s">
        <v>83</v>
      </c>
      <c r="AH196" s="179" t="s">
        <v>83</v>
      </c>
      <c r="AI196" s="179" t="s">
        <v>83</v>
      </c>
      <c r="AJ196" s="179">
        <v>0</v>
      </c>
      <c r="AK196" s="179">
        <v>1</v>
      </c>
      <c r="AL196" s="179">
        <f t="shared" ref="AL196:AL197" si="216">0.1*AL193</f>
        <v>0.26</v>
      </c>
      <c r="AM196" s="179">
        <f>AM192</f>
        <v>2.7E-2</v>
      </c>
      <c r="AN196" s="179">
        <f>ROUNDUP(AN192/3,0)</f>
        <v>1</v>
      </c>
      <c r="AQ196" s="182">
        <f>AM196*I196+AL196</f>
        <v>0.27514700000000003</v>
      </c>
      <c r="AR196" s="182">
        <f t="shared" si="209"/>
        <v>2.7514700000000003E-2</v>
      </c>
      <c r="AS196" s="183">
        <f t="shared" si="210"/>
        <v>0.25</v>
      </c>
      <c r="AT196" s="183">
        <f t="shared" si="211"/>
        <v>0.13816542500000001</v>
      </c>
      <c r="AU196" s="182">
        <f>10068.2*J196*POWER(10,-6)*10</f>
        <v>7.5511499999999995E-3</v>
      </c>
      <c r="AV196" s="183">
        <f t="shared" si="212"/>
        <v>0.69837827500000005</v>
      </c>
      <c r="AW196" s="184">
        <f t="shared" si="213"/>
        <v>0</v>
      </c>
      <c r="AX196" s="184">
        <f t="shared" si="214"/>
        <v>4.5000000000000009E-7</v>
      </c>
      <c r="AY196" s="184">
        <f t="shared" si="215"/>
        <v>3.1427022375000006E-7</v>
      </c>
      <c r="AZ196" s="228">
        <v>1</v>
      </c>
      <c r="BA196" s="228">
        <v>1</v>
      </c>
    </row>
    <row r="197" spans="1:53" s="179" customFormat="1" ht="15" thickBot="1" x14ac:dyDescent="0.35">
      <c r="A197" s="169" t="s">
        <v>23</v>
      </c>
      <c r="B197" s="169" t="str">
        <f>B192</f>
        <v>Емкость для приема ТЭГ Е-303/1</v>
      </c>
      <c r="C197" s="171" t="s">
        <v>201</v>
      </c>
      <c r="D197" s="172" t="s">
        <v>61</v>
      </c>
      <c r="E197" s="185">
        <f>E195</f>
        <v>1.0000000000000001E-5</v>
      </c>
      <c r="F197" s="186">
        <f>F192</f>
        <v>1</v>
      </c>
      <c r="G197" s="169">
        <v>0.85499999999999998</v>
      </c>
      <c r="H197" s="174">
        <f t="shared" si="206"/>
        <v>8.5500000000000011E-6</v>
      </c>
      <c r="I197" s="187">
        <f>0.15*I192</f>
        <v>0.56100000000000005</v>
      </c>
      <c r="J197" s="189">
        <v>0</v>
      </c>
      <c r="K197" s="192" t="s">
        <v>191</v>
      </c>
      <c r="L197" s="192">
        <v>9</v>
      </c>
      <c r="M197" s="179" t="str">
        <f t="shared" si="207"/>
        <v>С6</v>
      </c>
      <c r="N197" s="179" t="str">
        <f t="shared" si="207"/>
        <v>Емкость для приема ТЭГ Е-303/1</v>
      </c>
      <c r="O197" s="179" t="str">
        <f t="shared" si="208"/>
        <v>Частичное-ликвидация</v>
      </c>
      <c r="P197" s="179" t="s">
        <v>83</v>
      </c>
      <c r="Q197" s="179" t="s">
        <v>83</v>
      </c>
      <c r="R197" s="179" t="s">
        <v>83</v>
      </c>
      <c r="S197" s="179" t="s">
        <v>83</v>
      </c>
      <c r="T197" s="179" t="s">
        <v>83</v>
      </c>
      <c r="U197" s="179" t="s">
        <v>83</v>
      </c>
      <c r="V197" s="179" t="s">
        <v>83</v>
      </c>
      <c r="W197" s="179" t="s">
        <v>83</v>
      </c>
      <c r="X197" s="179" t="s">
        <v>83</v>
      </c>
      <c r="Y197" s="179" t="s">
        <v>83</v>
      </c>
      <c r="Z197" s="179" t="s">
        <v>83</v>
      </c>
      <c r="AA197" s="179" t="s">
        <v>83</v>
      </c>
      <c r="AB197" s="179" t="s">
        <v>83</v>
      </c>
      <c r="AC197" s="179" t="s">
        <v>83</v>
      </c>
      <c r="AD197" s="179" t="s">
        <v>83</v>
      </c>
      <c r="AE197" s="179" t="s">
        <v>83</v>
      </c>
      <c r="AF197" s="179" t="s">
        <v>83</v>
      </c>
      <c r="AG197" s="179" t="s">
        <v>83</v>
      </c>
      <c r="AH197" s="179" t="s">
        <v>83</v>
      </c>
      <c r="AI197" s="179" t="s">
        <v>83</v>
      </c>
      <c r="AJ197" s="179">
        <v>0</v>
      </c>
      <c r="AK197" s="179">
        <v>0</v>
      </c>
      <c r="AL197" s="179">
        <f t="shared" si="216"/>
        <v>0.26</v>
      </c>
      <c r="AM197" s="179">
        <f>AM192</f>
        <v>2.7E-2</v>
      </c>
      <c r="AN197" s="179">
        <f>ROUNDUP(AN192/3,0)</f>
        <v>1</v>
      </c>
      <c r="AQ197" s="182">
        <f>AM197*I197*0.1+AL197</f>
        <v>0.26151469999999999</v>
      </c>
      <c r="AR197" s="182">
        <f t="shared" si="209"/>
        <v>2.615147E-2</v>
      </c>
      <c r="AS197" s="183">
        <f t="shared" si="210"/>
        <v>0</v>
      </c>
      <c r="AT197" s="183">
        <f t="shared" si="211"/>
        <v>7.19165425E-2</v>
      </c>
      <c r="AU197" s="182">
        <f>1333*J196*POWER(10,-6)</f>
        <v>9.9974999999999991E-5</v>
      </c>
      <c r="AV197" s="183">
        <f t="shared" si="212"/>
        <v>0.35968268749999999</v>
      </c>
      <c r="AW197" s="184">
        <f t="shared" si="213"/>
        <v>0</v>
      </c>
      <c r="AX197" s="184">
        <f t="shared" si="214"/>
        <v>0</v>
      </c>
      <c r="AY197" s="184">
        <f t="shared" si="215"/>
        <v>3.0752869781250005E-6</v>
      </c>
      <c r="AZ197" s="228">
        <v>1</v>
      </c>
      <c r="BA197" s="228">
        <v>1</v>
      </c>
    </row>
    <row r="198" spans="1:53" s="179" customFormat="1" x14ac:dyDescent="0.3">
      <c r="A198" s="180"/>
      <c r="B198" s="180"/>
      <c r="D198" s="272"/>
      <c r="E198" s="273"/>
      <c r="F198" s="274"/>
      <c r="G198" s="180"/>
      <c r="H198" s="184"/>
      <c r="I198" s="183"/>
      <c r="J198" s="180"/>
      <c r="K198" s="180"/>
      <c r="L198" s="180"/>
      <c r="P198" s="179" t="s">
        <v>83</v>
      </c>
      <c r="Q198" s="179" t="s">
        <v>83</v>
      </c>
      <c r="R198" s="179" t="s">
        <v>83</v>
      </c>
      <c r="S198" s="179" t="s">
        <v>83</v>
      </c>
      <c r="T198" s="179" t="s">
        <v>83</v>
      </c>
      <c r="U198" s="179" t="s">
        <v>83</v>
      </c>
      <c r="V198" s="179" t="s">
        <v>83</v>
      </c>
      <c r="W198" s="179" t="s">
        <v>83</v>
      </c>
      <c r="X198" s="179" t="s">
        <v>83</v>
      </c>
      <c r="Y198" s="179" t="s">
        <v>83</v>
      </c>
      <c r="Z198" s="179" t="s">
        <v>83</v>
      </c>
      <c r="AA198" s="179" t="s">
        <v>83</v>
      </c>
      <c r="AB198" s="179" t="s">
        <v>83</v>
      </c>
      <c r="AC198" s="179" t="s">
        <v>83</v>
      </c>
      <c r="AD198" s="179" t="s">
        <v>83</v>
      </c>
      <c r="AE198" s="179" t="s">
        <v>83</v>
      </c>
      <c r="AF198" s="179" t="s">
        <v>83</v>
      </c>
      <c r="AG198" s="179" t="s">
        <v>83</v>
      </c>
      <c r="AH198" s="179" t="s">
        <v>83</v>
      </c>
      <c r="AI198" s="179" t="s">
        <v>83</v>
      </c>
      <c r="AQ198" s="182"/>
      <c r="AR198" s="182"/>
      <c r="AS198" s="183"/>
      <c r="AT198" s="183"/>
      <c r="AU198" s="182"/>
      <c r="AV198" s="183"/>
      <c r="AW198" s="184"/>
      <c r="AX198" s="184"/>
      <c r="AY198" s="184"/>
      <c r="AZ198" s="228">
        <v>1</v>
      </c>
      <c r="BA198" s="228">
        <v>1</v>
      </c>
    </row>
    <row r="199" spans="1:53" s="179" customFormat="1" x14ac:dyDescent="0.3">
      <c r="A199" s="180"/>
      <c r="B199" s="180"/>
      <c r="D199" s="272"/>
      <c r="E199" s="273"/>
      <c r="F199" s="274"/>
      <c r="G199" s="180"/>
      <c r="H199" s="184"/>
      <c r="I199" s="183"/>
      <c r="J199" s="180"/>
      <c r="K199" s="180"/>
      <c r="L199" s="180"/>
      <c r="P199" s="179" t="s">
        <v>83</v>
      </c>
      <c r="Q199" s="179" t="s">
        <v>83</v>
      </c>
      <c r="R199" s="179" t="s">
        <v>83</v>
      </c>
      <c r="S199" s="179" t="s">
        <v>83</v>
      </c>
      <c r="T199" s="179" t="s">
        <v>83</v>
      </c>
      <c r="U199" s="179" t="s">
        <v>83</v>
      </c>
      <c r="V199" s="179" t="s">
        <v>83</v>
      </c>
      <c r="W199" s="179" t="s">
        <v>83</v>
      </c>
      <c r="X199" s="179" t="s">
        <v>83</v>
      </c>
      <c r="Y199" s="179" t="s">
        <v>83</v>
      </c>
      <c r="Z199" s="179" t="s">
        <v>83</v>
      </c>
      <c r="AA199" s="179" t="s">
        <v>83</v>
      </c>
      <c r="AB199" s="179" t="s">
        <v>83</v>
      </c>
      <c r="AC199" s="179" t="s">
        <v>83</v>
      </c>
      <c r="AD199" s="179" t="s">
        <v>83</v>
      </c>
      <c r="AE199" s="179" t="s">
        <v>83</v>
      </c>
      <c r="AF199" s="179" t="s">
        <v>83</v>
      </c>
      <c r="AG199" s="179" t="s">
        <v>83</v>
      </c>
      <c r="AH199" s="179" t="s">
        <v>83</v>
      </c>
      <c r="AI199" s="179" t="s">
        <v>83</v>
      </c>
      <c r="AQ199" s="182"/>
      <c r="AR199" s="182"/>
      <c r="AS199" s="183"/>
      <c r="AT199" s="183"/>
      <c r="AU199" s="182"/>
      <c r="AV199" s="183"/>
      <c r="AW199" s="184"/>
      <c r="AX199" s="184"/>
      <c r="AY199" s="184"/>
      <c r="AZ199" s="228">
        <v>1</v>
      </c>
      <c r="BA199" s="228">
        <v>1</v>
      </c>
    </row>
    <row r="200" spans="1:53" s="179" customFormat="1" x14ac:dyDescent="0.3">
      <c r="A200" s="180"/>
      <c r="B200" s="180"/>
      <c r="D200" s="272"/>
      <c r="E200" s="273"/>
      <c r="F200" s="274"/>
      <c r="G200" s="180"/>
      <c r="H200" s="184"/>
      <c r="I200" s="183"/>
      <c r="J200" s="180"/>
      <c r="K200" s="180"/>
      <c r="L200" s="180"/>
      <c r="P200" s="179" t="s">
        <v>83</v>
      </c>
      <c r="Q200" s="179" t="s">
        <v>83</v>
      </c>
      <c r="R200" s="179" t="s">
        <v>83</v>
      </c>
      <c r="S200" s="179" t="s">
        <v>83</v>
      </c>
      <c r="T200" s="179" t="s">
        <v>83</v>
      </c>
      <c r="U200" s="179" t="s">
        <v>83</v>
      </c>
      <c r="V200" s="179" t="s">
        <v>83</v>
      </c>
      <c r="W200" s="179" t="s">
        <v>83</v>
      </c>
      <c r="X200" s="179" t="s">
        <v>83</v>
      </c>
      <c r="Y200" s="179" t="s">
        <v>83</v>
      </c>
      <c r="Z200" s="179" t="s">
        <v>83</v>
      </c>
      <c r="AA200" s="179" t="s">
        <v>83</v>
      </c>
      <c r="AB200" s="179" t="s">
        <v>83</v>
      </c>
      <c r="AC200" s="179" t="s">
        <v>83</v>
      </c>
      <c r="AD200" s="179" t="s">
        <v>83</v>
      </c>
      <c r="AE200" s="179" t="s">
        <v>83</v>
      </c>
      <c r="AF200" s="179" t="s">
        <v>83</v>
      </c>
      <c r="AG200" s="179" t="s">
        <v>83</v>
      </c>
      <c r="AH200" s="179" t="s">
        <v>83</v>
      </c>
      <c r="AI200" s="179" t="s">
        <v>83</v>
      </c>
      <c r="AQ200" s="182"/>
      <c r="AR200" s="182"/>
      <c r="AS200" s="183"/>
      <c r="AT200" s="183"/>
      <c r="AU200" s="182"/>
      <c r="AV200" s="183"/>
      <c r="AW200" s="184"/>
      <c r="AX200" s="184"/>
      <c r="AY200" s="184"/>
      <c r="AZ200" s="228">
        <v>1</v>
      </c>
      <c r="BA200" s="228">
        <v>1</v>
      </c>
    </row>
    <row r="201" spans="1:53" ht="15" thickBot="1" x14ac:dyDescent="0.35">
      <c r="P201" t="s">
        <v>83</v>
      </c>
      <c r="Q201" t="s">
        <v>83</v>
      </c>
      <c r="R201" t="s">
        <v>83</v>
      </c>
      <c r="S201" t="s">
        <v>83</v>
      </c>
      <c r="T201" t="s">
        <v>83</v>
      </c>
      <c r="U201" t="s">
        <v>83</v>
      </c>
      <c r="V201" t="s">
        <v>83</v>
      </c>
      <c r="W201" t="s">
        <v>83</v>
      </c>
      <c r="X201" t="s">
        <v>83</v>
      </c>
      <c r="Y201" t="s">
        <v>83</v>
      </c>
      <c r="Z201" t="s">
        <v>83</v>
      </c>
      <c r="AA201" t="s">
        <v>83</v>
      </c>
      <c r="AB201" t="s">
        <v>83</v>
      </c>
      <c r="AC201" t="s">
        <v>83</v>
      </c>
      <c r="AD201" t="s">
        <v>83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Z201" s="228">
        <v>1</v>
      </c>
      <c r="BA201" s="228">
        <v>1</v>
      </c>
    </row>
    <row r="202" spans="1:53" s="179" customFormat="1" ht="15" thickBot="1" x14ac:dyDescent="0.35">
      <c r="A202" s="169" t="s">
        <v>18</v>
      </c>
      <c r="B202" s="313" t="s">
        <v>440</v>
      </c>
      <c r="C202" s="171" t="s">
        <v>196</v>
      </c>
      <c r="D202" s="172" t="s">
        <v>59</v>
      </c>
      <c r="E202" s="173">
        <v>9.9999999999999995E-7</v>
      </c>
      <c r="F202" s="170">
        <v>1</v>
      </c>
      <c r="G202" s="169">
        <v>0.1</v>
      </c>
      <c r="H202" s="174">
        <f t="shared" ref="H202:H207" si="217">E202*F202*G202</f>
        <v>9.9999999999999995E-8</v>
      </c>
      <c r="I202" s="175">
        <v>2.37</v>
      </c>
      <c r="J202" s="176">
        <f>I202</f>
        <v>2.37</v>
      </c>
      <c r="K202" s="177" t="s">
        <v>175</v>
      </c>
      <c r="L202" s="178">
        <v>70</v>
      </c>
      <c r="M202" s="179" t="str">
        <f t="shared" ref="M202:N207" si="218">A202</f>
        <v>С1</v>
      </c>
      <c r="N202" s="179" t="str">
        <f t="shared" si="218"/>
        <v xml:space="preserve">Емкость для освобождения аппаратов 304/1 </v>
      </c>
      <c r="O202" s="179" t="str">
        <f t="shared" ref="O202:O207" si="219">D202</f>
        <v>Полное-пожар</v>
      </c>
      <c r="P202" s="179">
        <v>13.8</v>
      </c>
      <c r="Q202" s="179">
        <v>18.3</v>
      </c>
      <c r="R202" s="179">
        <v>25.1</v>
      </c>
      <c r="S202" s="179">
        <v>45.1</v>
      </c>
      <c r="T202" s="179" t="s">
        <v>83</v>
      </c>
      <c r="U202" s="179" t="s">
        <v>83</v>
      </c>
      <c r="V202" s="179" t="s">
        <v>83</v>
      </c>
      <c r="W202" s="179" t="s">
        <v>83</v>
      </c>
      <c r="X202" s="179" t="s">
        <v>83</v>
      </c>
      <c r="Y202" s="179" t="s">
        <v>83</v>
      </c>
      <c r="Z202" s="179" t="s">
        <v>83</v>
      </c>
      <c r="AA202" s="179" t="s">
        <v>83</v>
      </c>
      <c r="AB202" s="179" t="s">
        <v>83</v>
      </c>
      <c r="AC202" s="179" t="s">
        <v>83</v>
      </c>
      <c r="AD202" s="179" t="s">
        <v>83</v>
      </c>
      <c r="AE202" s="179" t="s">
        <v>83</v>
      </c>
      <c r="AF202" s="179" t="s">
        <v>83</v>
      </c>
      <c r="AG202" s="179" t="s">
        <v>83</v>
      </c>
      <c r="AH202" s="179" t="s">
        <v>83</v>
      </c>
      <c r="AI202" s="179" t="s">
        <v>83</v>
      </c>
      <c r="AJ202" s="180">
        <v>1</v>
      </c>
      <c r="AK202" s="180">
        <v>2</v>
      </c>
      <c r="AL202" s="181">
        <v>2.2999999999999998</v>
      </c>
      <c r="AM202" s="181">
        <v>2.7E-2</v>
      </c>
      <c r="AN202" s="181">
        <v>3</v>
      </c>
      <c r="AQ202" s="182">
        <f>AM202*I202+AL202</f>
        <v>2.3639899999999998</v>
      </c>
      <c r="AR202" s="182">
        <f t="shared" ref="AR202:AR207" si="220">0.1*AQ202</f>
        <v>0.236399</v>
      </c>
      <c r="AS202" s="183">
        <f t="shared" ref="AS202:AS207" si="221">AJ202*3+0.25*AK202</f>
        <v>3.5</v>
      </c>
      <c r="AT202" s="183">
        <f t="shared" ref="AT202:AT207" si="222">SUM(AQ202:AS202)/4</f>
        <v>1.52509725</v>
      </c>
      <c r="AU202" s="182">
        <f>10068.2*J202*POWER(10,-6)</f>
        <v>2.3861634E-2</v>
      </c>
      <c r="AV202" s="183">
        <f t="shared" ref="AV202:AV207" si="223">AU202+AT202+AS202+AR202+AQ202</f>
        <v>7.6493478839999991</v>
      </c>
      <c r="AW202" s="184">
        <f t="shared" ref="AW202:AW207" si="224">AJ202*H202</f>
        <v>9.9999999999999995E-8</v>
      </c>
      <c r="AX202" s="184">
        <f t="shared" ref="AX202:AX207" si="225">H202*AK202</f>
        <v>1.9999999999999999E-7</v>
      </c>
      <c r="AY202" s="184">
        <f t="shared" ref="AY202:AY207" si="226">H202*AV202</f>
        <v>7.6493478839999983E-7</v>
      </c>
      <c r="AZ202" s="228">
        <v>1</v>
      </c>
      <c r="BA202" s="228">
        <v>1</v>
      </c>
    </row>
    <row r="203" spans="1:53" s="179" customFormat="1" ht="15" thickBot="1" x14ac:dyDescent="0.35">
      <c r="A203" s="169" t="s">
        <v>19</v>
      </c>
      <c r="B203" s="169" t="str">
        <f>B202</f>
        <v xml:space="preserve">Емкость для освобождения аппаратов 304/1 </v>
      </c>
      <c r="C203" s="171" t="s">
        <v>197</v>
      </c>
      <c r="D203" s="172" t="s">
        <v>62</v>
      </c>
      <c r="E203" s="185">
        <f>E202</f>
        <v>9.9999999999999995E-7</v>
      </c>
      <c r="F203" s="186">
        <f>F202</f>
        <v>1</v>
      </c>
      <c r="G203" s="169">
        <v>0.18000000000000002</v>
      </c>
      <c r="H203" s="174">
        <f t="shared" si="217"/>
        <v>1.8000000000000002E-7</v>
      </c>
      <c r="I203" s="187">
        <f>I202</f>
        <v>2.37</v>
      </c>
      <c r="J203" s="188">
        <v>0.4</v>
      </c>
      <c r="K203" s="177" t="s">
        <v>176</v>
      </c>
      <c r="L203" s="178">
        <v>0</v>
      </c>
      <c r="M203" s="179" t="str">
        <f t="shared" si="218"/>
        <v>С2</v>
      </c>
      <c r="N203" s="179" t="str">
        <f t="shared" si="218"/>
        <v xml:space="preserve">Емкость для освобождения аппаратов 304/1 </v>
      </c>
      <c r="O203" s="179" t="str">
        <f t="shared" si="219"/>
        <v>Полное-взрыв</v>
      </c>
      <c r="P203" s="179" t="s">
        <v>83</v>
      </c>
      <c r="Q203" s="179" t="s">
        <v>83</v>
      </c>
      <c r="R203" s="179" t="s">
        <v>83</v>
      </c>
      <c r="S203" s="179" t="s">
        <v>83</v>
      </c>
      <c r="T203" s="179">
        <v>0</v>
      </c>
      <c r="U203" s="179">
        <v>0</v>
      </c>
      <c r="V203" s="179">
        <v>56.1</v>
      </c>
      <c r="W203" s="179">
        <v>186.1</v>
      </c>
      <c r="X203" s="179">
        <v>484.6</v>
      </c>
      <c r="Y203" s="179" t="s">
        <v>83</v>
      </c>
      <c r="Z203" s="179" t="s">
        <v>83</v>
      </c>
      <c r="AA203" s="179" t="s">
        <v>83</v>
      </c>
      <c r="AB203" s="179" t="s">
        <v>83</v>
      </c>
      <c r="AC203" s="179" t="s">
        <v>83</v>
      </c>
      <c r="AD203" s="179" t="s">
        <v>83</v>
      </c>
      <c r="AE203" s="179" t="s">
        <v>83</v>
      </c>
      <c r="AF203" s="179" t="s">
        <v>83</v>
      </c>
      <c r="AG203" s="179" t="s">
        <v>83</v>
      </c>
      <c r="AH203" s="179" t="s">
        <v>83</v>
      </c>
      <c r="AI203" s="179" t="s">
        <v>83</v>
      </c>
      <c r="AJ203" s="180">
        <v>2</v>
      </c>
      <c r="AK203" s="180">
        <v>2</v>
      </c>
      <c r="AL203" s="179">
        <f>AL202</f>
        <v>2.2999999999999998</v>
      </c>
      <c r="AM203" s="179">
        <f>AM202</f>
        <v>2.7E-2</v>
      </c>
      <c r="AN203" s="179">
        <f>AN202</f>
        <v>3</v>
      </c>
      <c r="AQ203" s="182">
        <f>AM203*I203+AL203</f>
        <v>2.3639899999999998</v>
      </c>
      <c r="AR203" s="182">
        <f t="shared" si="220"/>
        <v>0.236399</v>
      </c>
      <c r="AS203" s="183">
        <f t="shared" si="221"/>
        <v>6.5</v>
      </c>
      <c r="AT203" s="183">
        <f t="shared" si="222"/>
        <v>2.27509725</v>
      </c>
      <c r="AU203" s="182">
        <f>10068.2*J203*POWER(10,-6)*10</f>
        <v>4.0272800000000004E-2</v>
      </c>
      <c r="AV203" s="183">
        <f t="shared" si="223"/>
        <v>11.41575905</v>
      </c>
      <c r="AW203" s="184">
        <f t="shared" si="224"/>
        <v>3.6000000000000005E-7</v>
      </c>
      <c r="AX203" s="184">
        <f t="shared" si="225"/>
        <v>3.6000000000000005E-7</v>
      </c>
      <c r="AY203" s="184">
        <f t="shared" si="226"/>
        <v>2.0548366290000004E-6</v>
      </c>
      <c r="AZ203" s="228">
        <v>1</v>
      </c>
      <c r="BA203" s="228">
        <v>1</v>
      </c>
    </row>
    <row r="204" spans="1:53" s="179" customFormat="1" x14ac:dyDescent="0.3">
      <c r="A204" s="169" t="s">
        <v>20</v>
      </c>
      <c r="B204" s="169" t="str">
        <f>B202</f>
        <v xml:space="preserve">Емкость для освобождения аппаратов 304/1 </v>
      </c>
      <c r="C204" s="171" t="s">
        <v>198</v>
      </c>
      <c r="D204" s="172" t="s">
        <v>60</v>
      </c>
      <c r="E204" s="185">
        <f>E202</f>
        <v>9.9999999999999995E-7</v>
      </c>
      <c r="F204" s="186">
        <f>F202</f>
        <v>1</v>
      </c>
      <c r="G204" s="169">
        <v>0.72000000000000008</v>
      </c>
      <c r="H204" s="174">
        <f t="shared" si="217"/>
        <v>7.2000000000000009E-7</v>
      </c>
      <c r="I204" s="187">
        <f>I202</f>
        <v>2.37</v>
      </c>
      <c r="J204" s="189">
        <v>0</v>
      </c>
      <c r="K204" s="177" t="s">
        <v>177</v>
      </c>
      <c r="L204" s="178">
        <v>0</v>
      </c>
      <c r="M204" s="179" t="str">
        <f t="shared" si="218"/>
        <v>С3</v>
      </c>
      <c r="N204" s="179" t="str">
        <f t="shared" si="218"/>
        <v xml:space="preserve">Емкость для освобождения аппаратов 304/1 </v>
      </c>
      <c r="O204" s="179" t="str">
        <f t="shared" si="219"/>
        <v>Полное-ликвидация</v>
      </c>
      <c r="P204" s="179" t="s">
        <v>83</v>
      </c>
      <c r="Q204" s="179" t="s">
        <v>83</v>
      </c>
      <c r="R204" s="179" t="s">
        <v>83</v>
      </c>
      <c r="S204" s="179" t="s">
        <v>83</v>
      </c>
      <c r="T204" s="179" t="s">
        <v>83</v>
      </c>
      <c r="U204" s="179" t="s">
        <v>83</v>
      </c>
      <c r="V204" s="179" t="s">
        <v>83</v>
      </c>
      <c r="W204" s="179" t="s">
        <v>83</v>
      </c>
      <c r="X204" s="179" t="s">
        <v>83</v>
      </c>
      <c r="Y204" s="179" t="s">
        <v>83</v>
      </c>
      <c r="Z204" s="179" t="s">
        <v>83</v>
      </c>
      <c r="AA204" s="179" t="s">
        <v>83</v>
      </c>
      <c r="AB204" s="179" t="s">
        <v>83</v>
      </c>
      <c r="AC204" s="179" t="s">
        <v>83</v>
      </c>
      <c r="AD204" s="179" t="s">
        <v>83</v>
      </c>
      <c r="AE204" s="179" t="s">
        <v>83</v>
      </c>
      <c r="AF204" s="179" t="s">
        <v>83</v>
      </c>
      <c r="AG204" s="179" t="s">
        <v>83</v>
      </c>
      <c r="AH204" s="179" t="s">
        <v>83</v>
      </c>
      <c r="AI204" s="179" t="s">
        <v>83</v>
      </c>
      <c r="AJ204" s="179">
        <v>0</v>
      </c>
      <c r="AK204" s="179">
        <v>0</v>
      </c>
      <c r="AL204" s="179">
        <f>AL202</f>
        <v>2.2999999999999998</v>
      </c>
      <c r="AM204" s="179">
        <f>AM202</f>
        <v>2.7E-2</v>
      </c>
      <c r="AN204" s="179">
        <f>AN202</f>
        <v>3</v>
      </c>
      <c r="AQ204" s="182">
        <f>AM204*I204*0.1+AL204</f>
        <v>2.3063989999999999</v>
      </c>
      <c r="AR204" s="182">
        <f t="shared" si="220"/>
        <v>0.23063990000000001</v>
      </c>
      <c r="AS204" s="183">
        <f t="shared" si="221"/>
        <v>0</v>
      </c>
      <c r="AT204" s="183">
        <f t="shared" si="222"/>
        <v>0.63425972499999994</v>
      </c>
      <c r="AU204" s="182">
        <f>1333*J203*POWER(10,-6)</f>
        <v>5.3320000000000006E-4</v>
      </c>
      <c r="AV204" s="183">
        <f t="shared" si="223"/>
        <v>3.1718318249999999</v>
      </c>
      <c r="AW204" s="184">
        <f t="shared" si="224"/>
        <v>0</v>
      </c>
      <c r="AX204" s="184">
        <f t="shared" si="225"/>
        <v>0</v>
      </c>
      <c r="AY204" s="184">
        <f t="shared" si="226"/>
        <v>2.283718914E-6</v>
      </c>
      <c r="AZ204" s="228">
        <v>1</v>
      </c>
      <c r="BA204" s="228">
        <v>1</v>
      </c>
    </row>
    <row r="205" spans="1:53" s="179" customFormat="1" x14ac:dyDescent="0.3">
      <c r="A205" s="169" t="s">
        <v>21</v>
      </c>
      <c r="B205" s="169" t="str">
        <f>B202</f>
        <v xml:space="preserve">Емкость для освобождения аппаратов 304/1 </v>
      </c>
      <c r="C205" s="171" t="s">
        <v>199</v>
      </c>
      <c r="D205" s="172" t="s">
        <v>84</v>
      </c>
      <c r="E205" s="173">
        <v>1.0000000000000001E-5</v>
      </c>
      <c r="F205" s="186">
        <f>F202</f>
        <v>1</v>
      </c>
      <c r="G205" s="169">
        <v>0.1</v>
      </c>
      <c r="H205" s="174">
        <f t="shared" si="217"/>
        <v>1.0000000000000002E-6</v>
      </c>
      <c r="I205" s="187">
        <f>0.15*I202</f>
        <v>0.35549999999999998</v>
      </c>
      <c r="J205" s="176">
        <f>I205</f>
        <v>0.35549999999999998</v>
      </c>
      <c r="K205" s="190" t="s">
        <v>179</v>
      </c>
      <c r="L205" s="191">
        <v>45390</v>
      </c>
      <c r="M205" s="179" t="str">
        <f t="shared" si="218"/>
        <v>С4</v>
      </c>
      <c r="N205" s="179" t="str">
        <f t="shared" si="218"/>
        <v xml:space="preserve">Емкость для освобождения аппаратов 304/1 </v>
      </c>
      <c r="O205" s="179" t="str">
        <f t="shared" si="219"/>
        <v>Частичное-пожар</v>
      </c>
      <c r="P205" s="179">
        <v>9.6999999999999993</v>
      </c>
      <c r="Q205" s="179">
        <v>11.9</v>
      </c>
      <c r="R205" s="179">
        <v>15.1</v>
      </c>
      <c r="S205" s="179">
        <v>24.7</v>
      </c>
      <c r="T205" s="179" t="s">
        <v>83</v>
      </c>
      <c r="U205" s="179" t="s">
        <v>83</v>
      </c>
      <c r="V205" s="179" t="s">
        <v>83</v>
      </c>
      <c r="W205" s="179" t="s">
        <v>83</v>
      </c>
      <c r="X205" s="179" t="s">
        <v>83</v>
      </c>
      <c r="Y205" s="179" t="s">
        <v>83</v>
      </c>
      <c r="Z205" s="179" t="s">
        <v>83</v>
      </c>
      <c r="AA205" s="179" t="s">
        <v>83</v>
      </c>
      <c r="AB205" s="179" t="s">
        <v>83</v>
      </c>
      <c r="AC205" s="179" t="s">
        <v>83</v>
      </c>
      <c r="AD205" s="179" t="s">
        <v>83</v>
      </c>
      <c r="AE205" s="179" t="s">
        <v>83</v>
      </c>
      <c r="AF205" s="179" t="s">
        <v>83</v>
      </c>
      <c r="AG205" s="179" t="s">
        <v>83</v>
      </c>
      <c r="AH205" s="179" t="s">
        <v>83</v>
      </c>
      <c r="AI205" s="179" t="s">
        <v>83</v>
      </c>
      <c r="AJ205" s="179">
        <v>0</v>
      </c>
      <c r="AK205" s="179">
        <v>2</v>
      </c>
      <c r="AL205" s="179">
        <f>0.1*AL202</f>
        <v>0.22999999999999998</v>
      </c>
      <c r="AM205" s="179">
        <f>AM202</f>
        <v>2.7E-2</v>
      </c>
      <c r="AN205" s="179">
        <f>ROUNDUP(AN202/3,0)</f>
        <v>1</v>
      </c>
      <c r="AQ205" s="182">
        <f>AM205*I205+AL205</f>
        <v>0.23959849999999999</v>
      </c>
      <c r="AR205" s="182">
        <f t="shared" si="220"/>
        <v>2.3959850000000001E-2</v>
      </c>
      <c r="AS205" s="183">
        <f t="shared" si="221"/>
        <v>0.5</v>
      </c>
      <c r="AT205" s="183">
        <f t="shared" si="222"/>
        <v>0.19088958750000001</v>
      </c>
      <c r="AU205" s="182">
        <f>10068.2*J205*POWER(10,-6)</f>
        <v>3.5792451E-3</v>
      </c>
      <c r="AV205" s="183">
        <f t="shared" si="223"/>
        <v>0.95802718259999997</v>
      </c>
      <c r="AW205" s="184">
        <f t="shared" si="224"/>
        <v>0</v>
      </c>
      <c r="AX205" s="184">
        <f t="shared" si="225"/>
        <v>2.0000000000000003E-6</v>
      </c>
      <c r="AY205" s="184">
        <f t="shared" si="226"/>
        <v>9.5802718260000013E-7</v>
      </c>
      <c r="AZ205" s="228">
        <v>1</v>
      </c>
      <c r="BA205" s="228">
        <v>1</v>
      </c>
    </row>
    <row r="206" spans="1:53" s="179" customFormat="1" x14ac:dyDescent="0.3">
      <c r="A206" s="169" t="s">
        <v>22</v>
      </c>
      <c r="B206" s="169" t="str">
        <f>B202</f>
        <v xml:space="preserve">Емкость для освобождения аппаратов 304/1 </v>
      </c>
      <c r="C206" s="171" t="s">
        <v>200</v>
      </c>
      <c r="D206" s="172" t="s">
        <v>165</v>
      </c>
      <c r="E206" s="185">
        <f>E205</f>
        <v>1.0000000000000001E-5</v>
      </c>
      <c r="F206" s="186">
        <f>F202</f>
        <v>1</v>
      </c>
      <c r="G206" s="169">
        <v>4.5000000000000005E-2</v>
      </c>
      <c r="H206" s="174">
        <f t="shared" si="217"/>
        <v>4.5000000000000009E-7</v>
      </c>
      <c r="I206" s="187">
        <f>0.15*I202</f>
        <v>0.35549999999999998</v>
      </c>
      <c r="J206" s="176">
        <f>0.15*J203</f>
        <v>0.06</v>
      </c>
      <c r="K206" s="190" t="s">
        <v>180</v>
      </c>
      <c r="L206" s="191">
        <v>3</v>
      </c>
      <c r="M206" s="179" t="str">
        <f t="shared" si="218"/>
        <v>С5</v>
      </c>
      <c r="N206" s="179" t="str">
        <f t="shared" si="218"/>
        <v xml:space="preserve">Емкость для освобождения аппаратов 304/1 </v>
      </c>
      <c r="O206" s="179" t="str">
        <f t="shared" si="219"/>
        <v>Частичное-пожар-вспышка</v>
      </c>
      <c r="P206" s="179" t="s">
        <v>83</v>
      </c>
      <c r="Q206" s="179" t="s">
        <v>83</v>
      </c>
      <c r="R206" s="179" t="s">
        <v>83</v>
      </c>
      <c r="S206" s="179" t="s">
        <v>83</v>
      </c>
      <c r="T206" s="179" t="s">
        <v>83</v>
      </c>
      <c r="U206" s="179" t="s">
        <v>83</v>
      </c>
      <c r="V206" s="179" t="s">
        <v>83</v>
      </c>
      <c r="W206" s="179" t="s">
        <v>83</v>
      </c>
      <c r="X206" s="179" t="s">
        <v>83</v>
      </c>
      <c r="Y206" s="179" t="s">
        <v>83</v>
      </c>
      <c r="Z206" s="179" t="s">
        <v>83</v>
      </c>
      <c r="AA206" s="179">
        <v>13.25</v>
      </c>
      <c r="AB206" s="179">
        <v>15.9</v>
      </c>
      <c r="AC206" s="179" t="s">
        <v>83</v>
      </c>
      <c r="AD206" s="179" t="s">
        <v>83</v>
      </c>
      <c r="AE206" s="179" t="s">
        <v>83</v>
      </c>
      <c r="AF206" s="179" t="s">
        <v>83</v>
      </c>
      <c r="AG206" s="179" t="s">
        <v>83</v>
      </c>
      <c r="AH206" s="179" t="s">
        <v>83</v>
      </c>
      <c r="AI206" s="179" t="s">
        <v>83</v>
      </c>
      <c r="AJ206" s="179">
        <v>0</v>
      </c>
      <c r="AK206" s="179">
        <v>1</v>
      </c>
      <c r="AL206" s="179">
        <f t="shared" ref="AL206:AL207" si="227">0.1*AL203</f>
        <v>0.22999999999999998</v>
      </c>
      <c r="AM206" s="179">
        <f>AM202</f>
        <v>2.7E-2</v>
      </c>
      <c r="AN206" s="179">
        <f>ROUNDUP(AN202/3,0)</f>
        <v>1</v>
      </c>
      <c r="AQ206" s="182">
        <f>AM206*I206+AL206</f>
        <v>0.23959849999999999</v>
      </c>
      <c r="AR206" s="182">
        <f t="shared" si="220"/>
        <v>2.3959850000000001E-2</v>
      </c>
      <c r="AS206" s="183">
        <f t="shared" si="221"/>
        <v>0.25</v>
      </c>
      <c r="AT206" s="183">
        <f t="shared" si="222"/>
        <v>0.12838958750000001</v>
      </c>
      <c r="AU206" s="182">
        <f>10068.2*J206*POWER(10,-6)*10</f>
        <v>6.04092E-3</v>
      </c>
      <c r="AV206" s="183">
        <f t="shared" si="223"/>
        <v>0.64798885750000002</v>
      </c>
      <c r="AW206" s="184">
        <f t="shared" si="224"/>
        <v>0</v>
      </c>
      <c r="AX206" s="184">
        <f t="shared" si="225"/>
        <v>4.5000000000000009E-7</v>
      </c>
      <c r="AY206" s="184">
        <f t="shared" si="226"/>
        <v>2.9159498587500008E-7</v>
      </c>
      <c r="AZ206" s="228">
        <v>1</v>
      </c>
      <c r="BA206" s="228">
        <v>1</v>
      </c>
    </row>
    <row r="207" spans="1:53" s="179" customFormat="1" ht="15" thickBot="1" x14ac:dyDescent="0.35">
      <c r="A207" s="169" t="s">
        <v>23</v>
      </c>
      <c r="B207" s="169" t="str">
        <f>B202</f>
        <v xml:space="preserve">Емкость для освобождения аппаратов 304/1 </v>
      </c>
      <c r="C207" s="171" t="s">
        <v>201</v>
      </c>
      <c r="D207" s="172" t="s">
        <v>61</v>
      </c>
      <c r="E207" s="185">
        <f>E205</f>
        <v>1.0000000000000001E-5</v>
      </c>
      <c r="F207" s="186">
        <f>F202</f>
        <v>1</v>
      </c>
      <c r="G207" s="169">
        <v>0.85499999999999998</v>
      </c>
      <c r="H207" s="174">
        <f t="shared" si="217"/>
        <v>8.5500000000000011E-6</v>
      </c>
      <c r="I207" s="187">
        <f>0.15*I202</f>
        <v>0.35549999999999998</v>
      </c>
      <c r="J207" s="189">
        <v>0</v>
      </c>
      <c r="K207" s="192" t="s">
        <v>191</v>
      </c>
      <c r="L207" s="192">
        <v>9</v>
      </c>
      <c r="M207" s="179" t="str">
        <f t="shared" si="218"/>
        <v>С6</v>
      </c>
      <c r="N207" s="179" t="str">
        <f t="shared" si="218"/>
        <v xml:space="preserve">Емкость для освобождения аппаратов 304/1 </v>
      </c>
      <c r="O207" s="179" t="str">
        <f t="shared" si="219"/>
        <v>Частичное-ликвидация</v>
      </c>
      <c r="P207" s="179" t="s">
        <v>83</v>
      </c>
      <c r="Q207" s="179" t="s">
        <v>83</v>
      </c>
      <c r="R207" s="179" t="s">
        <v>83</v>
      </c>
      <c r="S207" s="179" t="s">
        <v>83</v>
      </c>
      <c r="T207" s="179" t="s">
        <v>83</v>
      </c>
      <c r="U207" s="179" t="s">
        <v>83</v>
      </c>
      <c r="V207" s="179" t="s">
        <v>83</v>
      </c>
      <c r="W207" s="179" t="s">
        <v>83</v>
      </c>
      <c r="X207" s="179" t="s">
        <v>83</v>
      </c>
      <c r="Y207" s="179" t="s">
        <v>83</v>
      </c>
      <c r="Z207" s="179" t="s">
        <v>83</v>
      </c>
      <c r="AA207" s="179" t="s">
        <v>83</v>
      </c>
      <c r="AB207" s="179" t="s">
        <v>83</v>
      </c>
      <c r="AC207" s="179" t="s">
        <v>83</v>
      </c>
      <c r="AD207" s="179" t="s">
        <v>83</v>
      </c>
      <c r="AE207" s="179" t="s">
        <v>83</v>
      </c>
      <c r="AF207" s="179" t="s">
        <v>83</v>
      </c>
      <c r="AG207" s="179" t="s">
        <v>83</v>
      </c>
      <c r="AH207" s="179" t="s">
        <v>83</v>
      </c>
      <c r="AI207" s="179" t="s">
        <v>83</v>
      </c>
      <c r="AJ207" s="179">
        <v>0</v>
      </c>
      <c r="AK207" s="179">
        <v>0</v>
      </c>
      <c r="AL207" s="179">
        <f t="shared" si="227"/>
        <v>0.22999999999999998</v>
      </c>
      <c r="AM207" s="179">
        <f>AM202</f>
        <v>2.7E-2</v>
      </c>
      <c r="AN207" s="179">
        <f>ROUNDUP(AN202/3,0)</f>
        <v>1</v>
      </c>
      <c r="AQ207" s="182">
        <f>AM207*I207*0.1+AL207</f>
        <v>0.23095984999999999</v>
      </c>
      <c r="AR207" s="182">
        <f t="shared" si="220"/>
        <v>2.3095984999999999E-2</v>
      </c>
      <c r="AS207" s="183">
        <f t="shared" si="221"/>
        <v>0</v>
      </c>
      <c r="AT207" s="183">
        <f t="shared" si="222"/>
        <v>6.3513958750000002E-2</v>
      </c>
      <c r="AU207" s="182">
        <f>1333*J206*POWER(10,-6)</f>
        <v>7.9980000000000003E-5</v>
      </c>
      <c r="AV207" s="183">
        <f t="shared" si="223"/>
        <v>0.31764977374999998</v>
      </c>
      <c r="AW207" s="184">
        <f t="shared" si="224"/>
        <v>0</v>
      </c>
      <c r="AX207" s="184">
        <f t="shared" si="225"/>
        <v>0</v>
      </c>
      <c r="AY207" s="184">
        <f t="shared" si="226"/>
        <v>2.7159055655625001E-6</v>
      </c>
      <c r="AZ207" s="228">
        <v>1</v>
      </c>
      <c r="BA207" s="228">
        <v>1</v>
      </c>
    </row>
    <row r="208" spans="1:53" s="179" customFormat="1" x14ac:dyDescent="0.3">
      <c r="A208" s="180"/>
      <c r="B208" s="180"/>
      <c r="D208" s="272"/>
      <c r="E208" s="273"/>
      <c r="F208" s="274"/>
      <c r="G208" s="180"/>
      <c r="H208" s="184"/>
      <c r="I208" s="183"/>
      <c r="J208" s="180"/>
      <c r="K208" s="180"/>
      <c r="L208" s="180"/>
      <c r="P208" s="179" t="s">
        <v>83</v>
      </c>
      <c r="Q208" s="179" t="s">
        <v>83</v>
      </c>
      <c r="R208" s="179" t="s">
        <v>83</v>
      </c>
      <c r="S208" s="179" t="s">
        <v>83</v>
      </c>
      <c r="T208" s="179" t="s">
        <v>83</v>
      </c>
      <c r="U208" s="179" t="s">
        <v>83</v>
      </c>
      <c r="V208" s="179" t="s">
        <v>83</v>
      </c>
      <c r="W208" s="179" t="s">
        <v>83</v>
      </c>
      <c r="X208" s="179" t="s">
        <v>83</v>
      </c>
      <c r="Y208" s="179" t="s">
        <v>83</v>
      </c>
      <c r="Z208" s="179" t="s">
        <v>83</v>
      </c>
      <c r="AA208" s="179" t="s">
        <v>83</v>
      </c>
      <c r="AB208" s="179" t="s">
        <v>83</v>
      </c>
      <c r="AC208" s="179" t="s">
        <v>83</v>
      </c>
      <c r="AD208" s="179" t="s">
        <v>83</v>
      </c>
      <c r="AE208" s="179" t="s">
        <v>83</v>
      </c>
      <c r="AF208" s="179" t="s">
        <v>83</v>
      </c>
      <c r="AG208" s="179" t="s">
        <v>83</v>
      </c>
      <c r="AH208" s="179" t="s">
        <v>83</v>
      </c>
      <c r="AI208" s="179" t="s">
        <v>83</v>
      </c>
      <c r="AQ208" s="182"/>
      <c r="AR208" s="182"/>
      <c r="AS208" s="183"/>
      <c r="AT208" s="183"/>
      <c r="AU208" s="182"/>
      <c r="AV208" s="183"/>
      <c r="AW208" s="184"/>
      <c r="AX208" s="184"/>
      <c r="AY208" s="184"/>
      <c r="AZ208" s="228">
        <v>1</v>
      </c>
      <c r="BA208" s="228">
        <v>1</v>
      </c>
    </row>
    <row r="209" spans="1:53" s="179" customFormat="1" x14ac:dyDescent="0.3">
      <c r="A209" s="180"/>
      <c r="B209" s="180"/>
      <c r="D209" s="272"/>
      <c r="E209" s="273"/>
      <c r="F209" s="274"/>
      <c r="G209" s="180"/>
      <c r="H209" s="184"/>
      <c r="I209" s="183"/>
      <c r="J209" s="180"/>
      <c r="K209" s="180"/>
      <c r="L209" s="180"/>
      <c r="P209" s="179" t="s">
        <v>83</v>
      </c>
      <c r="Q209" s="179" t="s">
        <v>83</v>
      </c>
      <c r="R209" s="179" t="s">
        <v>83</v>
      </c>
      <c r="S209" s="179" t="s">
        <v>83</v>
      </c>
      <c r="T209" s="179" t="s">
        <v>83</v>
      </c>
      <c r="U209" s="179" t="s">
        <v>83</v>
      </c>
      <c r="V209" s="179" t="s">
        <v>83</v>
      </c>
      <c r="W209" s="179" t="s">
        <v>83</v>
      </c>
      <c r="X209" s="179" t="s">
        <v>83</v>
      </c>
      <c r="Y209" s="179" t="s">
        <v>83</v>
      </c>
      <c r="Z209" s="179" t="s">
        <v>83</v>
      </c>
      <c r="AA209" s="179" t="s">
        <v>83</v>
      </c>
      <c r="AB209" s="179" t="s">
        <v>83</v>
      </c>
      <c r="AC209" s="179" t="s">
        <v>83</v>
      </c>
      <c r="AD209" s="179" t="s">
        <v>83</v>
      </c>
      <c r="AE209" s="179" t="s">
        <v>83</v>
      </c>
      <c r="AF209" s="179" t="s">
        <v>83</v>
      </c>
      <c r="AG209" s="179" t="s">
        <v>83</v>
      </c>
      <c r="AH209" s="179" t="s">
        <v>83</v>
      </c>
      <c r="AI209" s="179" t="s">
        <v>83</v>
      </c>
      <c r="AQ209" s="182"/>
      <c r="AR209" s="182"/>
      <c r="AS209" s="183"/>
      <c r="AT209" s="183"/>
      <c r="AU209" s="182"/>
      <c r="AV209" s="183"/>
      <c r="AW209" s="184"/>
      <c r="AX209" s="184"/>
      <c r="AY209" s="184"/>
      <c r="AZ209" s="228">
        <v>1</v>
      </c>
      <c r="BA209" s="228">
        <v>1</v>
      </c>
    </row>
    <row r="210" spans="1:53" s="179" customFormat="1" x14ac:dyDescent="0.3">
      <c r="A210" s="180"/>
      <c r="B210" s="180"/>
      <c r="D210" s="272"/>
      <c r="E210" s="273"/>
      <c r="F210" s="274"/>
      <c r="G210" s="180"/>
      <c r="H210" s="184"/>
      <c r="I210" s="183"/>
      <c r="J210" s="180"/>
      <c r="K210" s="180"/>
      <c r="L210" s="180"/>
      <c r="P210" s="179" t="s">
        <v>83</v>
      </c>
      <c r="Q210" s="179" t="s">
        <v>83</v>
      </c>
      <c r="R210" s="179" t="s">
        <v>83</v>
      </c>
      <c r="S210" s="179" t="s">
        <v>83</v>
      </c>
      <c r="T210" s="179" t="s">
        <v>83</v>
      </c>
      <c r="U210" s="179" t="s">
        <v>83</v>
      </c>
      <c r="V210" s="179" t="s">
        <v>83</v>
      </c>
      <c r="W210" s="179" t="s">
        <v>83</v>
      </c>
      <c r="X210" s="179" t="s">
        <v>83</v>
      </c>
      <c r="Y210" s="179" t="s">
        <v>83</v>
      </c>
      <c r="Z210" s="179" t="s">
        <v>83</v>
      </c>
      <c r="AA210" s="179" t="s">
        <v>83</v>
      </c>
      <c r="AB210" s="179" t="s">
        <v>83</v>
      </c>
      <c r="AC210" s="179" t="s">
        <v>83</v>
      </c>
      <c r="AD210" s="179" t="s">
        <v>83</v>
      </c>
      <c r="AE210" s="179" t="s">
        <v>83</v>
      </c>
      <c r="AF210" s="179" t="s">
        <v>83</v>
      </c>
      <c r="AG210" s="179" t="s">
        <v>83</v>
      </c>
      <c r="AH210" s="179" t="s">
        <v>83</v>
      </c>
      <c r="AI210" s="179" t="s">
        <v>83</v>
      </c>
      <c r="AQ210" s="182"/>
      <c r="AR210" s="182"/>
      <c r="AS210" s="183"/>
      <c r="AT210" s="183"/>
      <c r="AU210" s="182"/>
      <c r="AV210" s="183"/>
      <c r="AW210" s="184"/>
      <c r="AX210" s="184"/>
      <c r="AY210" s="184"/>
      <c r="AZ210" s="228">
        <v>1</v>
      </c>
      <c r="BA210" s="228">
        <v>1</v>
      </c>
    </row>
    <row r="211" spans="1:53" ht="15" thickBot="1" x14ac:dyDescent="0.35">
      <c r="P211" t="s">
        <v>83</v>
      </c>
      <c r="Q211" t="s">
        <v>83</v>
      </c>
      <c r="R211" t="s">
        <v>83</v>
      </c>
      <c r="S211" t="s">
        <v>83</v>
      </c>
      <c r="T211" t="s">
        <v>83</v>
      </c>
      <c r="U211" t="s">
        <v>83</v>
      </c>
      <c r="V211" t="s">
        <v>83</v>
      </c>
      <c r="W211" t="s">
        <v>83</v>
      </c>
      <c r="X211" t="s">
        <v>83</v>
      </c>
      <c r="Y211" t="s">
        <v>83</v>
      </c>
      <c r="Z211" t="s">
        <v>83</v>
      </c>
      <c r="AA211" t="s">
        <v>83</v>
      </c>
      <c r="AB211" t="s">
        <v>83</v>
      </c>
      <c r="AC211" t="s">
        <v>83</v>
      </c>
      <c r="AD211" t="s">
        <v>83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Z211" s="228">
        <v>1</v>
      </c>
      <c r="BA211" s="228">
        <v>1</v>
      </c>
    </row>
    <row r="212" spans="1:53" s="179" customFormat="1" ht="15" thickBot="1" x14ac:dyDescent="0.35">
      <c r="A212" s="169" t="s">
        <v>18</v>
      </c>
      <c r="B212" s="313" t="s">
        <v>441</v>
      </c>
      <c r="C212" s="171" t="s">
        <v>196</v>
      </c>
      <c r="D212" s="172" t="s">
        <v>59</v>
      </c>
      <c r="E212" s="173">
        <v>9.9999999999999995E-7</v>
      </c>
      <c r="F212" s="170">
        <v>1</v>
      </c>
      <c r="G212" s="169">
        <v>0.1</v>
      </c>
      <c r="H212" s="174">
        <f t="shared" ref="H212:H217" si="228">E212*F212*G212</f>
        <v>9.9999999999999995E-8</v>
      </c>
      <c r="I212" s="175">
        <v>19.36</v>
      </c>
      <c r="J212" s="176">
        <f>I212</f>
        <v>19.36</v>
      </c>
      <c r="K212" s="177" t="s">
        <v>175</v>
      </c>
      <c r="L212" s="178">
        <v>360</v>
      </c>
      <c r="M212" s="179" t="str">
        <f t="shared" ref="M212:N217" si="229">A212</f>
        <v>С1</v>
      </c>
      <c r="N212" s="179" t="str">
        <f t="shared" si="229"/>
        <v>Емкость керосина Е- 305/1</v>
      </c>
      <c r="O212" s="179" t="str">
        <f t="shared" ref="O212:O217" si="230">D212</f>
        <v>Полное-пожар</v>
      </c>
      <c r="P212" s="179">
        <v>17.5</v>
      </c>
      <c r="Q212" s="179">
        <v>24.2</v>
      </c>
      <c r="R212" s="179">
        <v>34.299999999999997</v>
      </c>
      <c r="S212" s="179">
        <v>63.7</v>
      </c>
      <c r="T212" s="179" t="s">
        <v>83</v>
      </c>
      <c r="U212" s="179" t="s">
        <v>83</v>
      </c>
      <c r="V212" s="179" t="s">
        <v>83</v>
      </c>
      <c r="W212" s="179" t="s">
        <v>83</v>
      </c>
      <c r="X212" s="179" t="s">
        <v>83</v>
      </c>
      <c r="Y212" s="179" t="s">
        <v>83</v>
      </c>
      <c r="Z212" s="179" t="s">
        <v>83</v>
      </c>
      <c r="AA212" s="179" t="s">
        <v>83</v>
      </c>
      <c r="AB212" s="179" t="s">
        <v>83</v>
      </c>
      <c r="AC212" s="179" t="s">
        <v>83</v>
      </c>
      <c r="AD212" s="179" t="s">
        <v>83</v>
      </c>
      <c r="AE212" s="179" t="s">
        <v>83</v>
      </c>
      <c r="AF212" s="179" t="s">
        <v>83</v>
      </c>
      <c r="AG212" s="179" t="s">
        <v>83</v>
      </c>
      <c r="AH212" s="179" t="s">
        <v>83</v>
      </c>
      <c r="AI212" s="179" t="s">
        <v>83</v>
      </c>
      <c r="AJ212" s="180">
        <v>1</v>
      </c>
      <c r="AK212" s="180">
        <v>2</v>
      </c>
      <c r="AL212" s="181">
        <v>2.1</v>
      </c>
      <c r="AM212" s="181">
        <v>2.7E-2</v>
      </c>
      <c r="AN212" s="181">
        <v>3</v>
      </c>
      <c r="AQ212" s="182">
        <f>AM212*I212+AL212</f>
        <v>2.6227200000000002</v>
      </c>
      <c r="AR212" s="182">
        <f t="shared" ref="AR212:AR217" si="231">0.1*AQ212</f>
        <v>0.26227200000000001</v>
      </c>
      <c r="AS212" s="183">
        <f t="shared" ref="AS212:AS217" si="232">AJ212*3+0.25*AK212</f>
        <v>3.5</v>
      </c>
      <c r="AT212" s="183">
        <f t="shared" ref="AT212:AT217" si="233">SUM(AQ212:AS212)/4</f>
        <v>1.5962480000000001</v>
      </c>
      <c r="AU212" s="182">
        <f>10068.2*J212*POWER(10,-6)</f>
        <v>0.19492035199999999</v>
      </c>
      <c r="AV212" s="183">
        <f t="shared" ref="AV212:AV217" si="234">AU212+AT212+AS212+AR212+AQ212</f>
        <v>8.1761603520000001</v>
      </c>
      <c r="AW212" s="184">
        <f t="shared" ref="AW212:AW217" si="235">AJ212*H212</f>
        <v>9.9999999999999995E-8</v>
      </c>
      <c r="AX212" s="184">
        <f t="shared" ref="AX212:AX217" si="236">H212*AK212</f>
        <v>1.9999999999999999E-7</v>
      </c>
      <c r="AY212" s="184">
        <f t="shared" ref="AY212:AY217" si="237">H212*AV212</f>
        <v>8.1761603519999999E-7</v>
      </c>
      <c r="AZ212" s="228">
        <v>1</v>
      </c>
      <c r="BA212" s="228">
        <v>1</v>
      </c>
    </row>
    <row r="213" spans="1:53" s="324" customFormat="1" ht="15" thickBot="1" x14ac:dyDescent="0.35">
      <c r="A213" s="314" t="s">
        <v>19</v>
      </c>
      <c r="B213" s="314" t="str">
        <f>B212</f>
        <v>Емкость керосина Е- 305/1</v>
      </c>
      <c r="C213" s="315" t="s">
        <v>197</v>
      </c>
      <c r="D213" s="316" t="s">
        <v>62</v>
      </c>
      <c r="E213" s="317">
        <f>E212</f>
        <v>9.9999999999999995E-7</v>
      </c>
      <c r="F213" s="318">
        <f>F212</f>
        <v>1</v>
      </c>
      <c r="G213" s="314">
        <v>0.18000000000000002</v>
      </c>
      <c r="H213" s="319">
        <f t="shared" si="228"/>
        <v>1.8000000000000002E-7</v>
      </c>
      <c r="I213" s="320">
        <f>I212</f>
        <v>19.36</v>
      </c>
      <c r="J213" s="321">
        <v>0.89</v>
      </c>
      <c r="K213" s="322" t="s">
        <v>176</v>
      </c>
      <c r="L213" s="323">
        <v>0</v>
      </c>
      <c r="M213" s="324" t="str">
        <f t="shared" si="229"/>
        <v>С2</v>
      </c>
      <c r="N213" s="324" t="str">
        <f t="shared" si="229"/>
        <v>Емкость керосина Е- 305/1</v>
      </c>
      <c r="O213" s="324" t="str">
        <f t="shared" si="230"/>
        <v>Полное-взрыв</v>
      </c>
      <c r="P213" s="324" t="s">
        <v>83</v>
      </c>
      <c r="Q213" s="324" t="s">
        <v>83</v>
      </c>
      <c r="R213" s="324" t="s">
        <v>83</v>
      </c>
      <c r="S213" s="324" t="s">
        <v>83</v>
      </c>
      <c r="T213" s="324">
        <v>0</v>
      </c>
      <c r="U213" s="324">
        <v>0</v>
      </c>
      <c r="V213" s="324">
        <v>73.099999999999994</v>
      </c>
      <c r="W213" s="324">
        <v>243.1</v>
      </c>
      <c r="X213" s="324">
        <v>632.6</v>
      </c>
      <c r="Y213" s="324" t="s">
        <v>83</v>
      </c>
      <c r="Z213" s="324" t="s">
        <v>83</v>
      </c>
      <c r="AA213" s="324" t="s">
        <v>83</v>
      </c>
      <c r="AB213" s="324" t="s">
        <v>83</v>
      </c>
      <c r="AC213" s="324" t="s">
        <v>83</v>
      </c>
      <c r="AD213" s="324" t="s">
        <v>83</v>
      </c>
      <c r="AE213" s="324" t="s">
        <v>83</v>
      </c>
      <c r="AF213" s="324" t="s">
        <v>83</v>
      </c>
      <c r="AG213" s="324" t="s">
        <v>83</v>
      </c>
      <c r="AH213" s="324" t="s">
        <v>83</v>
      </c>
      <c r="AI213" s="324" t="s">
        <v>83</v>
      </c>
      <c r="AJ213" s="325">
        <v>3</v>
      </c>
      <c r="AK213" s="325">
        <v>4</v>
      </c>
      <c r="AL213" s="324">
        <f>AL212</f>
        <v>2.1</v>
      </c>
      <c r="AM213" s="324">
        <f>AM212</f>
        <v>2.7E-2</v>
      </c>
      <c r="AN213" s="324">
        <f>AN212</f>
        <v>3</v>
      </c>
      <c r="AQ213" s="326">
        <f>AM213*I213+AL213</f>
        <v>2.6227200000000002</v>
      </c>
      <c r="AR213" s="326">
        <f t="shared" si="231"/>
        <v>0.26227200000000001</v>
      </c>
      <c r="AS213" s="327">
        <f t="shared" si="232"/>
        <v>10</v>
      </c>
      <c r="AT213" s="327">
        <f t="shared" si="233"/>
        <v>3.2212480000000001</v>
      </c>
      <c r="AU213" s="326">
        <f>10068.2*J213*POWER(10,-6)*10</f>
        <v>8.9606980000000003E-2</v>
      </c>
      <c r="AV213" s="327">
        <f t="shared" si="234"/>
        <v>16.195846979999999</v>
      </c>
      <c r="AW213" s="328">
        <f t="shared" si="235"/>
        <v>5.4000000000000012E-7</v>
      </c>
      <c r="AX213" s="328">
        <f t="shared" si="236"/>
        <v>7.2000000000000009E-7</v>
      </c>
      <c r="AY213" s="328">
        <f t="shared" si="237"/>
        <v>2.9152524564000001E-6</v>
      </c>
      <c r="AZ213" s="306">
        <v>1</v>
      </c>
      <c r="BA213" s="306">
        <v>1</v>
      </c>
    </row>
    <row r="214" spans="1:53" s="179" customFormat="1" x14ac:dyDescent="0.3">
      <c r="A214" s="169" t="s">
        <v>20</v>
      </c>
      <c r="B214" s="169" t="str">
        <f>B212</f>
        <v>Емкость керосина Е- 305/1</v>
      </c>
      <c r="C214" s="171" t="s">
        <v>198</v>
      </c>
      <c r="D214" s="172" t="s">
        <v>60</v>
      </c>
      <c r="E214" s="185">
        <f>E212</f>
        <v>9.9999999999999995E-7</v>
      </c>
      <c r="F214" s="186">
        <f>F212</f>
        <v>1</v>
      </c>
      <c r="G214" s="169">
        <v>0.72000000000000008</v>
      </c>
      <c r="H214" s="174">
        <f t="shared" si="228"/>
        <v>7.2000000000000009E-7</v>
      </c>
      <c r="I214" s="187">
        <f>I212</f>
        <v>19.36</v>
      </c>
      <c r="J214" s="189">
        <v>0</v>
      </c>
      <c r="K214" s="177" t="s">
        <v>177</v>
      </c>
      <c r="L214" s="178">
        <v>0</v>
      </c>
      <c r="M214" s="179" t="str">
        <f t="shared" si="229"/>
        <v>С3</v>
      </c>
      <c r="N214" s="179" t="str">
        <f t="shared" si="229"/>
        <v>Емкость керосина Е- 305/1</v>
      </c>
      <c r="O214" s="179" t="str">
        <f t="shared" si="230"/>
        <v>Полное-ликвидация</v>
      </c>
      <c r="P214" s="179" t="s">
        <v>83</v>
      </c>
      <c r="Q214" s="179" t="s">
        <v>83</v>
      </c>
      <c r="R214" s="179" t="s">
        <v>83</v>
      </c>
      <c r="S214" s="179" t="s">
        <v>83</v>
      </c>
      <c r="T214" s="179" t="s">
        <v>83</v>
      </c>
      <c r="U214" s="179" t="s">
        <v>83</v>
      </c>
      <c r="V214" s="179" t="s">
        <v>83</v>
      </c>
      <c r="W214" s="179" t="s">
        <v>83</v>
      </c>
      <c r="X214" s="179" t="s">
        <v>83</v>
      </c>
      <c r="Y214" s="179" t="s">
        <v>83</v>
      </c>
      <c r="Z214" s="179" t="s">
        <v>83</v>
      </c>
      <c r="AA214" s="179" t="s">
        <v>83</v>
      </c>
      <c r="AB214" s="179" t="s">
        <v>83</v>
      </c>
      <c r="AC214" s="179" t="s">
        <v>83</v>
      </c>
      <c r="AD214" s="179" t="s">
        <v>83</v>
      </c>
      <c r="AE214" s="179" t="s">
        <v>83</v>
      </c>
      <c r="AF214" s="179" t="s">
        <v>83</v>
      </c>
      <c r="AG214" s="179" t="s">
        <v>83</v>
      </c>
      <c r="AH214" s="179" t="s">
        <v>83</v>
      </c>
      <c r="AI214" s="179" t="s">
        <v>83</v>
      </c>
      <c r="AJ214" s="179">
        <v>0</v>
      </c>
      <c r="AK214" s="179">
        <v>0</v>
      </c>
      <c r="AL214" s="179">
        <f>AL212</f>
        <v>2.1</v>
      </c>
      <c r="AM214" s="179">
        <f>AM212</f>
        <v>2.7E-2</v>
      </c>
      <c r="AN214" s="179">
        <f>AN212</f>
        <v>3</v>
      </c>
      <c r="AQ214" s="182">
        <f>AM214*I214*0.1+AL214</f>
        <v>2.152272</v>
      </c>
      <c r="AR214" s="182">
        <f t="shared" si="231"/>
        <v>0.21522720000000001</v>
      </c>
      <c r="AS214" s="183">
        <f t="shared" si="232"/>
        <v>0</v>
      </c>
      <c r="AT214" s="183">
        <f t="shared" si="233"/>
        <v>0.59187480000000003</v>
      </c>
      <c r="AU214" s="182">
        <f>1333*J213*POWER(10,-6)</f>
        <v>1.18637E-3</v>
      </c>
      <c r="AV214" s="183">
        <f t="shared" si="234"/>
        <v>2.9605603700000001</v>
      </c>
      <c r="AW214" s="184">
        <f t="shared" si="235"/>
        <v>0</v>
      </c>
      <c r="AX214" s="184">
        <f t="shared" si="236"/>
        <v>0</v>
      </c>
      <c r="AY214" s="184">
        <f t="shared" si="237"/>
        <v>2.1316034664000004E-6</v>
      </c>
      <c r="AZ214" s="228">
        <v>1</v>
      </c>
      <c r="BA214" s="228">
        <v>1</v>
      </c>
    </row>
    <row r="215" spans="1:53" s="179" customFormat="1" x14ac:dyDescent="0.3">
      <c r="A215" s="169" t="s">
        <v>21</v>
      </c>
      <c r="B215" s="169" t="str">
        <f>B212</f>
        <v>Емкость керосина Е- 305/1</v>
      </c>
      <c r="C215" s="171" t="s">
        <v>199</v>
      </c>
      <c r="D215" s="172" t="s">
        <v>84</v>
      </c>
      <c r="E215" s="173">
        <v>1.0000000000000001E-5</v>
      </c>
      <c r="F215" s="186">
        <f>F212</f>
        <v>1</v>
      </c>
      <c r="G215" s="169">
        <v>0.1</v>
      </c>
      <c r="H215" s="174">
        <f t="shared" si="228"/>
        <v>1.0000000000000002E-6</v>
      </c>
      <c r="I215" s="187">
        <f>0.15*I212</f>
        <v>2.9039999999999999</v>
      </c>
      <c r="J215" s="176">
        <f>I215</f>
        <v>2.9039999999999999</v>
      </c>
      <c r="K215" s="190" t="s">
        <v>179</v>
      </c>
      <c r="L215" s="191">
        <v>45390</v>
      </c>
      <c r="M215" s="179" t="str">
        <f t="shared" si="229"/>
        <v>С4</v>
      </c>
      <c r="N215" s="179" t="str">
        <f t="shared" si="229"/>
        <v>Емкость керосина Е- 305/1</v>
      </c>
      <c r="O215" s="179" t="str">
        <f t="shared" si="230"/>
        <v>Частичное-пожар</v>
      </c>
      <c r="P215" s="179">
        <v>12.7</v>
      </c>
      <c r="Q215" s="179">
        <v>16.5</v>
      </c>
      <c r="R215" s="179">
        <v>22</v>
      </c>
      <c r="S215" s="179">
        <v>38.6</v>
      </c>
      <c r="T215" s="179" t="s">
        <v>83</v>
      </c>
      <c r="U215" s="179" t="s">
        <v>83</v>
      </c>
      <c r="V215" s="179" t="s">
        <v>83</v>
      </c>
      <c r="W215" s="179" t="s">
        <v>83</v>
      </c>
      <c r="X215" s="179" t="s">
        <v>83</v>
      </c>
      <c r="Y215" s="179" t="s">
        <v>83</v>
      </c>
      <c r="Z215" s="179" t="s">
        <v>83</v>
      </c>
      <c r="AA215" s="179" t="s">
        <v>83</v>
      </c>
      <c r="AB215" s="179" t="s">
        <v>83</v>
      </c>
      <c r="AC215" s="179" t="s">
        <v>83</v>
      </c>
      <c r="AD215" s="179" t="s">
        <v>83</v>
      </c>
      <c r="AE215" s="179" t="s">
        <v>83</v>
      </c>
      <c r="AF215" s="179" t="s">
        <v>83</v>
      </c>
      <c r="AG215" s="179" t="s">
        <v>83</v>
      </c>
      <c r="AH215" s="179" t="s">
        <v>83</v>
      </c>
      <c r="AI215" s="179" t="s">
        <v>83</v>
      </c>
      <c r="AJ215" s="179">
        <v>0</v>
      </c>
      <c r="AK215" s="179">
        <v>2</v>
      </c>
      <c r="AL215" s="179">
        <f>0.1*AL212</f>
        <v>0.21000000000000002</v>
      </c>
      <c r="AM215" s="179">
        <f>AM212</f>
        <v>2.7E-2</v>
      </c>
      <c r="AN215" s="179">
        <f>ROUNDUP(AN212/3,0)</f>
        <v>1</v>
      </c>
      <c r="AQ215" s="182">
        <f>AM215*I215+AL215</f>
        <v>0.288408</v>
      </c>
      <c r="AR215" s="182">
        <f t="shared" si="231"/>
        <v>2.88408E-2</v>
      </c>
      <c r="AS215" s="183">
        <f t="shared" si="232"/>
        <v>0.5</v>
      </c>
      <c r="AT215" s="183">
        <f t="shared" si="233"/>
        <v>0.2043122</v>
      </c>
      <c r="AU215" s="182">
        <f>10068.2*J215*POWER(10,-6)</f>
        <v>2.9238052800000001E-2</v>
      </c>
      <c r="AV215" s="183">
        <f t="shared" si="234"/>
        <v>1.0507990528</v>
      </c>
      <c r="AW215" s="184">
        <f t="shared" si="235"/>
        <v>0</v>
      </c>
      <c r="AX215" s="184">
        <f t="shared" si="236"/>
        <v>2.0000000000000003E-6</v>
      </c>
      <c r="AY215" s="184">
        <f t="shared" si="237"/>
        <v>1.0507990528000001E-6</v>
      </c>
      <c r="AZ215" s="228">
        <v>1</v>
      </c>
      <c r="BA215" s="228">
        <v>1</v>
      </c>
    </row>
    <row r="216" spans="1:53" s="179" customFormat="1" x14ac:dyDescent="0.3">
      <c r="A216" s="169" t="s">
        <v>22</v>
      </c>
      <c r="B216" s="169" t="str">
        <f>B212</f>
        <v>Емкость керосина Е- 305/1</v>
      </c>
      <c r="C216" s="171" t="s">
        <v>200</v>
      </c>
      <c r="D216" s="172" t="s">
        <v>165</v>
      </c>
      <c r="E216" s="185">
        <f>E215</f>
        <v>1.0000000000000001E-5</v>
      </c>
      <c r="F216" s="186">
        <f>F212</f>
        <v>1</v>
      </c>
      <c r="G216" s="169">
        <v>4.5000000000000005E-2</v>
      </c>
      <c r="H216" s="174">
        <f t="shared" si="228"/>
        <v>4.5000000000000009E-7</v>
      </c>
      <c r="I216" s="187">
        <f>0.15*I212</f>
        <v>2.9039999999999999</v>
      </c>
      <c r="J216" s="176">
        <f>0.15*J213</f>
        <v>0.13350000000000001</v>
      </c>
      <c r="K216" s="190" t="s">
        <v>180</v>
      </c>
      <c r="L216" s="191">
        <v>3</v>
      </c>
      <c r="M216" s="179" t="str">
        <f t="shared" si="229"/>
        <v>С5</v>
      </c>
      <c r="N216" s="179" t="str">
        <f t="shared" si="229"/>
        <v>Емкость керосина Е- 305/1</v>
      </c>
      <c r="O216" s="179" t="str">
        <f t="shared" si="230"/>
        <v>Частичное-пожар-вспышка</v>
      </c>
      <c r="P216" s="179" t="s">
        <v>83</v>
      </c>
      <c r="Q216" s="179" t="s">
        <v>83</v>
      </c>
      <c r="R216" s="179" t="s">
        <v>83</v>
      </c>
      <c r="S216" s="179" t="s">
        <v>83</v>
      </c>
      <c r="T216" s="179" t="s">
        <v>83</v>
      </c>
      <c r="U216" s="179" t="s">
        <v>83</v>
      </c>
      <c r="V216" s="179" t="s">
        <v>83</v>
      </c>
      <c r="W216" s="179" t="s">
        <v>83</v>
      </c>
      <c r="X216" s="179" t="s">
        <v>83</v>
      </c>
      <c r="Y216" s="179" t="s">
        <v>83</v>
      </c>
      <c r="Z216" s="179" t="s">
        <v>83</v>
      </c>
      <c r="AA216" s="179">
        <v>17.25</v>
      </c>
      <c r="AB216" s="179">
        <v>20.7</v>
      </c>
      <c r="AC216" s="179" t="s">
        <v>83</v>
      </c>
      <c r="AD216" s="179" t="s">
        <v>83</v>
      </c>
      <c r="AE216" s="179" t="s">
        <v>83</v>
      </c>
      <c r="AF216" s="179" t="s">
        <v>83</v>
      </c>
      <c r="AG216" s="179" t="s">
        <v>83</v>
      </c>
      <c r="AH216" s="179" t="s">
        <v>83</v>
      </c>
      <c r="AI216" s="179" t="s">
        <v>83</v>
      </c>
      <c r="AJ216" s="179">
        <v>0</v>
      </c>
      <c r="AK216" s="179">
        <v>1</v>
      </c>
      <c r="AL216" s="179">
        <f t="shared" ref="AL216:AL217" si="238">0.1*AL213</f>
        <v>0.21000000000000002</v>
      </c>
      <c r="AM216" s="179">
        <f>AM212</f>
        <v>2.7E-2</v>
      </c>
      <c r="AN216" s="179">
        <f>ROUNDUP(AN212/3,0)</f>
        <v>1</v>
      </c>
      <c r="AQ216" s="182">
        <f>AM216*I216+AL216</f>
        <v>0.288408</v>
      </c>
      <c r="AR216" s="182">
        <f t="shared" si="231"/>
        <v>2.88408E-2</v>
      </c>
      <c r="AS216" s="183">
        <f t="shared" si="232"/>
        <v>0.25</v>
      </c>
      <c r="AT216" s="183">
        <f t="shared" si="233"/>
        <v>0.1418122</v>
      </c>
      <c r="AU216" s="182">
        <f>10068.2*J216*POWER(10,-6)*10</f>
        <v>1.3441047000000001E-2</v>
      </c>
      <c r="AV216" s="183">
        <f t="shared" si="234"/>
        <v>0.72250204699999998</v>
      </c>
      <c r="AW216" s="184">
        <f t="shared" si="235"/>
        <v>0</v>
      </c>
      <c r="AX216" s="184">
        <f t="shared" si="236"/>
        <v>4.5000000000000009E-7</v>
      </c>
      <c r="AY216" s="184">
        <f t="shared" si="237"/>
        <v>3.2512592115000003E-7</v>
      </c>
      <c r="AZ216" s="228">
        <v>1</v>
      </c>
      <c r="BA216" s="228">
        <v>1</v>
      </c>
    </row>
    <row r="217" spans="1:53" s="179" customFormat="1" ht="15" thickBot="1" x14ac:dyDescent="0.35">
      <c r="A217" s="169" t="s">
        <v>23</v>
      </c>
      <c r="B217" s="169" t="str">
        <f>B212</f>
        <v>Емкость керосина Е- 305/1</v>
      </c>
      <c r="C217" s="171" t="s">
        <v>201</v>
      </c>
      <c r="D217" s="172" t="s">
        <v>61</v>
      </c>
      <c r="E217" s="185">
        <f>E215</f>
        <v>1.0000000000000001E-5</v>
      </c>
      <c r="F217" s="186">
        <f>F212</f>
        <v>1</v>
      </c>
      <c r="G217" s="169">
        <v>0.85499999999999998</v>
      </c>
      <c r="H217" s="174">
        <f t="shared" si="228"/>
        <v>8.5500000000000011E-6</v>
      </c>
      <c r="I217" s="187">
        <f>0.15*I212</f>
        <v>2.9039999999999999</v>
      </c>
      <c r="J217" s="189">
        <v>0</v>
      </c>
      <c r="K217" s="192" t="s">
        <v>191</v>
      </c>
      <c r="L217" s="192">
        <v>9</v>
      </c>
      <c r="M217" s="179" t="str">
        <f t="shared" si="229"/>
        <v>С6</v>
      </c>
      <c r="N217" s="179" t="str">
        <f t="shared" si="229"/>
        <v>Емкость керосина Е- 305/1</v>
      </c>
      <c r="O217" s="179" t="str">
        <f t="shared" si="230"/>
        <v>Частичное-ликвидация</v>
      </c>
      <c r="P217" s="179" t="s">
        <v>83</v>
      </c>
      <c r="Q217" s="179" t="s">
        <v>83</v>
      </c>
      <c r="R217" s="179" t="s">
        <v>83</v>
      </c>
      <c r="S217" s="179" t="s">
        <v>83</v>
      </c>
      <c r="T217" s="179" t="s">
        <v>83</v>
      </c>
      <c r="U217" s="179" t="s">
        <v>83</v>
      </c>
      <c r="V217" s="179" t="s">
        <v>83</v>
      </c>
      <c r="W217" s="179" t="s">
        <v>83</v>
      </c>
      <c r="X217" s="179" t="s">
        <v>83</v>
      </c>
      <c r="Y217" s="179" t="s">
        <v>83</v>
      </c>
      <c r="Z217" s="179" t="s">
        <v>83</v>
      </c>
      <c r="AA217" s="179" t="s">
        <v>83</v>
      </c>
      <c r="AB217" s="179" t="s">
        <v>83</v>
      </c>
      <c r="AC217" s="179" t="s">
        <v>83</v>
      </c>
      <c r="AD217" s="179" t="s">
        <v>83</v>
      </c>
      <c r="AE217" s="179" t="s">
        <v>83</v>
      </c>
      <c r="AF217" s="179" t="s">
        <v>83</v>
      </c>
      <c r="AG217" s="179" t="s">
        <v>83</v>
      </c>
      <c r="AH217" s="179" t="s">
        <v>83</v>
      </c>
      <c r="AI217" s="179" t="s">
        <v>83</v>
      </c>
      <c r="AJ217" s="179">
        <v>0</v>
      </c>
      <c r="AK217" s="179">
        <v>0</v>
      </c>
      <c r="AL217" s="179">
        <f t="shared" si="238"/>
        <v>0.21000000000000002</v>
      </c>
      <c r="AM217" s="179">
        <f>AM212</f>
        <v>2.7E-2</v>
      </c>
      <c r="AN217" s="179">
        <f>ROUNDUP(AN212/3,0)</f>
        <v>1</v>
      </c>
      <c r="AQ217" s="182">
        <f>AM217*I217*0.1+AL217</f>
        <v>0.21784080000000003</v>
      </c>
      <c r="AR217" s="182">
        <f t="shared" si="231"/>
        <v>2.1784080000000004E-2</v>
      </c>
      <c r="AS217" s="183">
        <f t="shared" si="232"/>
        <v>0</v>
      </c>
      <c r="AT217" s="183">
        <f t="shared" si="233"/>
        <v>5.990622000000001E-2</v>
      </c>
      <c r="AU217" s="182">
        <f>1333*J216*POWER(10,-6)</f>
        <v>1.7795549999999999E-4</v>
      </c>
      <c r="AV217" s="183">
        <f t="shared" si="234"/>
        <v>0.29970905550000004</v>
      </c>
      <c r="AW217" s="184">
        <f t="shared" si="235"/>
        <v>0</v>
      </c>
      <c r="AX217" s="184">
        <f t="shared" si="236"/>
        <v>0</v>
      </c>
      <c r="AY217" s="184">
        <f t="shared" si="237"/>
        <v>2.5625124245250005E-6</v>
      </c>
      <c r="AZ217" s="228">
        <v>1</v>
      </c>
      <c r="BA217" s="228">
        <v>1</v>
      </c>
    </row>
    <row r="218" spans="1:53" s="179" customFormat="1" x14ac:dyDescent="0.3">
      <c r="A218" s="180"/>
      <c r="B218" s="180"/>
      <c r="D218" s="272"/>
      <c r="E218" s="273"/>
      <c r="F218" s="274"/>
      <c r="G218" s="180"/>
      <c r="H218" s="184"/>
      <c r="I218" s="183"/>
      <c r="J218" s="180"/>
      <c r="K218" s="180"/>
      <c r="L218" s="180"/>
      <c r="P218" s="179" t="s">
        <v>83</v>
      </c>
      <c r="Q218" s="179" t="s">
        <v>83</v>
      </c>
      <c r="R218" s="179" t="s">
        <v>83</v>
      </c>
      <c r="S218" s="179" t="s">
        <v>83</v>
      </c>
      <c r="T218" s="179" t="s">
        <v>83</v>
      </c>
      <c r="U218" s="179" t="s">
        <v>83</v>
      </c>
      <c r="V218" s="179" t="s">
        <v>83</v>
      </c>
      <c r="W218" s="179" t="s">
        <v>83</v>
      </c>
      <c r="X218" s="179" t="s">
        <v>83</v>
      </c>
      <c r="Y218" s="179" t="s">
        <v>83</v>
      </c>
      <c r="Z218" s="179" t="s">
        <v>83</v>
      </c>
      <c r="AA218" s="179" t="s">
        <v>83</v>
      </c>
      <c r="AB218" s="179" t="s">
        <v>83</v>
      </c>
      <c r="AC218" s="179" t="s">
        <v>83</v>
      </c>
      <c r="AD218" s="179" t="s">
        <v>83</v>
      </c>
      <c r="AE218" s="179" t="s">
        <v>83</v>
      </c>
      <c r="AF218" s="179" t="s">
        <v>83</v>
      </c>
      <c r="AG218" s="179" t="s">
        <v>83</v>
      </c>
      <c r="AH218" s="179" t="s">
        <v>83</v>
      </c>
      <c r="AI218" s="179" t="s">
        <v>83</v>
      </c>
      <c r="AQ218" s="182"/>
      <c r="AR218" s="182"/>
      <c r="AS218" s="183"/>
      <c r="AT218" s="183"/>
      <c r="AU218" s="182"/>
      <c r="AV218" s="183"/>
      <c r="AW218" s="184"/>
      <c r="AX218" s="184"/>
      <c r="AY218" s="184"/>
      <c r="AZ218" s="228">
        <v>1</v>
      </c>
      <c r="BA218" s="228">
        <v>1</v>
      </c>
    </row>
    <row r="219" spans="1:53" s="179" customFormat="1" x14ac:dyDescent="0.3">
      <c r="A219" s="180"/>
      <c r="B219" s="180"/>
      <c r="D219" s="272"/>
      <c r="E219" s="273"/>
      <c r="F219" s="274"/>
      <c r="G219" s="180"/>
      <c r="H219" s="184"/>
      <c r="I219" s="183"/>
      <c r="J219" s="180"/>
      <c r="K219" s="180"/>
      <c r="L219" s="180"/>
      <c r="P219" s="179" t="s">
        <v>83</v>
      </c>
      <c r="Q219" s="179" t="s">
        <v>83</v>
      </c>
      <c r="R219" s="179" t="s">
        <v>83</v>
      </c>
      <c r="S219" s="179" t="s">
        <v>83</v>
      </c>
      <c r="T219" s="179" t="s">
        <v>83</v>
      </c>
      <c r="U219" s="179" t="s">
        <v>83</v>
      </c>
      <c r="V219" s="179" t="s">
        <v>83</v>
      </c>
      <c r="W219" s="179" t="s">
        <v>83</v>
      </c>
      <c r="X219" s="179" t="s">
        <v>83</v>
      </c>
      <c r="Y219" s="179" t="s">
        <v>83</v>
      </c>
      <c r="Z219" s="179" t="s">
        <v>83</v>
      </c>
      <c r="AA219" s="179" t="s">
        <v>83</v>
      </c>
      <c r="AB219" s="179" t="s">
        <v>83</v>
      </c>
      <c r="AC219" s="179" t="s">
        <v>83</v>
      </c>
      <c r="AD219" s="179" t="s">
        <v>83</v>
      </c>
      <c r="AE219" s="179" t="s">
        <v>83</v>
      </c>
      <c r="AF219" s="179" t="s">
        <v>83</v>
      </c>
      <c r="AG219" s="179" t="s">
        <v>83</v>
      </c>
      <c r="AH219" s="179" t="s">
        <v>83</v>
      </c>
      <c r="AI219" s="179" t="s">
        <v>83</v>
      </c>
      <c r="AQ219" s="182"/>
      <c r="AR219" s="182"/>
      <c r="AS219" s="183"/>
      <c r="AT219" s="183"/>
      <c r="AU219" s="182"/>
      <c r="AV219" s="183"/>
      <c r="AW219" s="184"/>
      <c r="AX219" s="184"/>
      <c r="AY219" s="184"/>
      <c r="AZ219" s="228">
        <v>1</v>
      </c>
      <c r="BA219" s="228">
        <v>1</v>
      </c>
    </row>
    <row r="220" spans="1:53" s="179" customFormat="1" x14ac:dyDescent="0.3">
      <c r="A220" s="180"/>
      <c r="B220" s="180"/>
      <c r="D220" s="272"/>
      <c r="E220" s="273"/>
      <c r="F220" s="274"/>
      <c r="G220" s="180"/>
      <c r="H220" s="184"/>
      <c r="I220" s="183"/>
      <c r="J220" s="180"/>
      <c r="K220" s="180"/>
      <c r="L220" s="180"/>
      <c r="P220" s="179" t="s">
        <v>83</v>
      </c>
      <c r="Q220" s="179" t="s">
        <v>83</v>
      </c>
      <c r="R220" s="179" t="s">
        <v>83</v>
      </c>
      <c r="S220" s="179" t="s">
        <v>83</v>
      </c>
      <c r="T220" s="179" t="s">
        <v>83</v>
      </c>
      <c r="U220" s="179" t="s">
        <v>83</v>
      </c>
      <c r="V220" s="179" t="s">
        <v>83</v>
      </c>
      <c r="W220" s="179" t="s">
        <v>83</v>
      </c>
      <c r="X220" s="179" t="s">
        <v>83</v>
      </c>
      <c r="Y220" s="179" t="s">
        <v>83</v>
      </c>
      <c r="Z220" s="179" t="s">
        <v>83</v>
      </c>
      <c r="AA220" s="179" t="s">
        <v>83</v>
      </c>
      <c r="AB220" s="179" t="s">
        <v>83</v>
      </c>
      <c r="AC220" s="179" t="s">
        <v>83</v>
      </c>
      <c r="AD220" s="179" t="s">
        <v>83</v>
      </c>
      <c r="AE220" s="179" t="s">
        <v>83</v>
      </c>
      <c r="AF220" s="179" t="s">
        <v>83</v>
      </c>
      <c r="AG220" s="179" t="s">
        <v>83</v>
      </c>
      <c r="AH220" s="179" t="s">
        <v>83</v>
      </c>
      <c r="AI220" s="179" t="s">
        <v>83</v>
      </c>
      <c r="AQ220" s="182"/>
      <c r="AR220" s="182"/>
      <c r="AS220" s="183"/>
      <c r="AT220" s="183"/>
      <c r="AU220" s="182"/>
      <c r="AV220" s="183"/>
      <c r="AW220" s="184"/>
      <c r="AX220" s="184"/>
      <c r="AY220" s="184"/>
      <c r="AZ220" s="228">
        <v>1</v>
      </c>
      <c r="BA220" s="228">
        <v>1</v>
      </c>
    </row>
    <row r="221" spans="1:53" ht="15" thickBot="1" x14ac:dyDescent="0.35">
      <c r="P221" t="s">
        <v>83</v>
      </c>
      <c r="Q221" t="s">
        <v>83</v>
      </c>
      <c r="R221" t="s">
        <v>83</v>
      </c>
      <c r="S221" t="s">
        <v>83</v>
      </c>
      <c r="T221" t="s">
        <v>83</v>
      </c>
      <c r="U221" t="s">
        <v>83</v>
      </c>
      <c r="V221" t="s">
        <v>83</v>
      </c>
      <c r="W221" t="s">
        <v>83</v>
      </c>
      <c r="X221" t="s">
        <v>83</v>
      </c>
      <c r="Y221" t="s">
        <v>83</v>
      </c>
      <c r="Z221" t="s">
        <v>83</v>
      </c>
      <c r="AA221" t="s">
        <v>83</v>
      </c>
      <c r="AB221" t="s">
        <v>83</v>
      </c>
      <c r="AC221" t="s">
        <v>83</v>
      </c>
      <c r="AD221" t="s">
        <v>83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Z221" s="228">
        <v>1</v>
      </c>
      <c r="BA221" s="228">
        <v>1</v>
      </c>
    </row>
    <row r="222" spans="1:53" s="179" customFormat="1" ht="15" thickBot="1" x14ac:dyDescent="0.35">
      <c r="A222" s="169" t="s">
        <v>18</v>
      </c>
      <c r="B222" s="313" t="s">
        <v>442</v>
      </c>
      <c r="C222" s="171" t="s">
        <v>196</v>
      </c>
      <c r="D222" s="172" t="s">
        <v>59</v>
      </c>
      <c r="E222" s="173">
        <v>9.9999999999999995E-7</v>
      </c>
      <c r="F222" s="170">
        <v>1</v>
      </c>
      <c r="G222" s="169">
        <v>0.1</v>
      </c>
      <c r="H222" s="174">
        <f t="shared" ref="H222:H227" si="239">E222*F222*G222</f>
        <v>9.9999999999999995E-8</v>
      </c>
      <c r="I222" s="175">
        <v>3.7</v>
      </c>
      <c r="J222" s="176">
        <f>I222</f>
        <v>3.7</v>
      </c>
      <c r="K222" s="177" t="s">
        <v>175</v>
      </c>
      <c r="L222" s="178">
        <v>160</v>
      </c>
      <c r="M222" s="179" t="str">
        <f t="shared" ref="M222:N227" si="240">A222</f>
        <v>С1</v>
      </c>
      <c r="N222" s="179" t="str">
        <f t="shared" si="240"/>
        <v>Сборник дренажный V-404N</v>
      </c>
      <c r="O222" s="179" t="str">
        <f t="shared" ref="O222:O227" si="241">D222</f>
        <v>Полное-пожар</v>
      </c>
      <c r="P222" s="179">
        <v>15.8</v>
      </c>
      <c r="Q222" s="179">
        <v>21.3</v>
      </c>
      <c r="R222" s="179">
        <v>29.6</v>
      </c>
      <c r="S222" s="179">
        <v>54</v>
      </c>
      <c r="T222" s="179" t="s">
        <v>83</v>
      </c>
      <c r="U222" s="179" t="s">
        <v>83</v>
      </c>
      <c r="V222" s="179" t="s">
        <v>83</v>
      </c>
      <c r="W222" s="179" t="s">
        <v>83</v>
      </c>
      <c r="X222" s="179" t="s">
        <v>83</v>
      </c>
      <c r="Y222" s="179" t="s">
        <v>83</v>
      </c>
      <c r="Z222" s="179" t="s">
        <v>83</v>
      </c>
      <c r="AA222" s="179" t="s">
        <v>83</v>
      </c>
      <c r="AB222" s="179" t="s">
        <v>83</v>
      </c>
      <c r="AC222" s="179" t="s">
        <v>83</v>
      </c>
      <c r="AD222" s="179" t="s">
        <v>83</v>
      </c>
      <c r="AE222" s="179" t="s">
        <v>83</v>
      </c>
      <c r="AF222" s="179" t="s">
        <v>83</v>
      </c>
      <c r="AG222" s="179" t="s">
        <v>83</v>
      </c>
      <c r="AH222" s="179" t="s">
        <v>83</v>
      </c>
      <c r="AI222" s="179" t="s">
        <v>83</v>
      </c>
      <c r="AJ222" s="180">
        <v>1</v>
      </c>
      <c r="AK222" s="180">
        <v>2</v>
      </c>
      <c r="AL222" s="181">
        <v>3.36</v>
      </c>
      <c r="AM222" s="181">
        <v>2.7E-2</v>
      </c>
      <c r="AN222" s="181">
        <v>3</v>
      </c>
      <c r="AQ222" s="182">
        <f>AM222*I222+AL222</f>
        <v>3.4598999999999998</v>
      </c>
      <c r="AR222" s="182">
        <f t="shared" ref="AR222:AR227" si="242">0.1*AQ222</f>
        <v>0.34599000000000002</v>
      </c>
      <c r="AS222" s="183">
        <f t="shared" ref="AS222:AS227" si="243">AJ222*3+0.25*AK222</f>
        <v>3.5</v>
      </c>
      <c r="AT222" s="183">
        <f t="shared" ref="AT222:AT227" si="244">SUM(AQ222:AS222)/4</f>
        <v>1.8264724999999999</v>
      </c>
      <c r="AU222" s="182">
        <f>10068.2*J222*POWER(10,-6)</f>
        <v>3.7252340000000002E-2</v>
      </c>
      <c r="AV222" s="183">
        <f t="shared" ref="AV222:AV227" si="245">AU222+AT222+AS222+AR222+AQ222</f>
        <v>9.1696148399999995</v>
      </c>
      <c r="AW222" s="184">
        <f t="shared" ref="AW222:AW227" si="246">AJ222*H222</f>
        <v>9.9999999999999995E-8</v>
      </c>
      <c r="AX222" s="184">
        <f t="shared" ref="AX222:AX227" si="247">H222*AK222</f>
        <v>1.9999999999999999E-7</v>
      </c>
      <c r="AY222" s="184">
        <f t="shared" ref="AY222:AY227" si="248">H222*AV222</f>
        <v>9.169614839999999E-7</v>
      </c>
      <c r="AZ222" s="228">
        <v>1</v>
      </c>
      <c r="BA222" s="228">
        <v>1</v>
      </c>
    </row>
    <row r="223" spans="1:53" s="179" customFormat="1" ht="15" thickBot="1" x14ac:dyDescent="0.35">
      <c r="A223" s="169" t="s">
        <v>19</v>
      </c>
      <c r="B223" s="169" t="str">
        <f>B222</f>
        <v>Сборник дренажный V-404N</v>
      </c>
      <c r="C223" s="171" t="s">
        <v>197</v>
      </c>
      <c r="D223" s="172" t="s">
        <v>62</v>
      </c>
      <c r="E223" s="185">
        <f>E222</f>
        <v>9.9999999999999995E-7</v>
      </c>
      <c r="F223" s="186">
        <f>F222</f>
        <v>1</v>
      </c>
      <c r="G223" s="169">
        <v>0.18000000000000002</v>
      </c>
      <c r="H223" s="174">
        <f t="shared" si="239"/>
        <v>1.8000000000000002E-7</v>
      </c>
      <c r="I223" s="187">
        <f>I222</f>
        <v>3.7</v>
      </c>
      <c r="J223" s="188">
        <v>0.4</v>
      </c>
      <c r="K223" s="177" t="s">
        <v>176</v>
      </c>
      <c r="L223" s="178">
        <v>0</v>
      </c>
      <c r="M223" s="179" t="str">
        <f t="shared" si="240"/>
        <v>С2</v>
      </c>
      <c r="N223" s="179" t="str">
        <f t="shared" si="240"/>
        <v>Сборник дренажный V-404N</v>
      </c>
      <c r="O223" s="179" t="str">
        <f t="shared" si="241"/>
        <v>Полное-взрыв</v>
      </c>
      <c r="P223" s="179" t="s">
        <v>83</v>
      </c>
      <c r="Q223" s="179" t="s">
        <v>83</v>
      </c>
      <c r="R223" s="179" t="s">
        <v>83</v>
      </c>
      <c r="S223" s="179" t="s">
        <v>83</v>
      </c>
      <c r="T223" s="179">
        <v>0</v>
      </c>
      <c r="U223" s="179">
        <v>0</v>
      </c>
      <c r="V223" s="179">
        <v>56.1</v>
      </c>
      <c r="W223" s="179">
        <v>186.1</v>
      </c>
      <c r="X223" s="179">
        <v>484.6</v>
      </c>
      <c r="Y223" s="179" t="s">
        <v>83</v>
      </c>
      <c r="Z223" s="179" t="s">
        <v>83</v>
      </c>
      <c r="AA223" s="179" t="s">
        <v>83</v>
      </c>
      <c r="AB223" s="179" t="s">
        <v>83</v>
      </c>
      <c r="AC223" s="179" t="s">
        <v>83</v>
      </c>
      <c r="AD223" s="179" t="s">
        <v>83</v>
      </c>
      <c r="AE223" s="179" t="s">
        <v>83</v>
      </c>
      <c r="AF223" s="179" t="s">
        <v>83</v>
      </c>
      <c r="AG223" s="179" t="s">
        <v>83</v>
      </c>
      <c r="AH223" s="179" t="s">
        <v>83</v>
      </c>
      <c r="AI223" s="179" t="s">
        <v>83</v>
      </c>
      <c r="AJ223" s="180">
        <v>2</v>
      </c>
      <c r="AK223" s="180">
        <v>2</v>
      </c>
      <c r="AL223" s="179">
        <f>AL222</f>
        <v>3.36</v>
      </c>
      <c r="AM223" s="179">
        <f>AM222</f>
        <v>2.7E-2</v>
      </c>
      <c r="AN223" s="179">
        <f>AN222</f>
        <v>3</v>
      </c>
      <c r="AQ223" s="182">
        <f>AM223*I223+AL223</f>
        <v>3.4598999999999998</v>
      </c>
      <c r="AR223" s="182">
        <f t="shared" si="242"/>
        <v>0.34599000000000002</v>
      </c>
      <c r="AS223" s="183">
        <f t="shared" si="243"/>
        <v>6.5</v>
      </c>
      <c r="AT223" s="183">
        <f t="shared" si="244"/>
        <v>2.5764724999999999</v>
      </c>
      <c r="AU223" s="182">
        <f>10068.2*J223*POWER(10,-6)*10</f>
        <v>4.0272800000000004E-2</v>
      </c>
      <c r="AV223" s="183">
        <f t="shared" si="245"/>
        <v>12.9226353</v>
      </c>
      <c r="AW223" s="184">
        <f t="shared" si="246"/>
        <v>3.6000000000000005E-7</v>
      </c>
      <c r="AX223" s="184">
        <f t="shared" si="247"/>
        <v>3.6000000000000005E-7</v>
      </c>
      <c r="AY223" s="184">
        <f t="shared" si="248"/>
        <v>2.3260743540000004E-6</v>
      </c>
      <c r="AZ223" s="228">
        <v>1</v>
      </c>
      <c r="BA223" s="228">
        <v>1</v>
      </c>
    </row>
    <row r="224" spans="1:53" s="179" customFormat="1" x14ac:dyDescent="0.3">
      <c r="A224" s="169" t="s">
        <v>20</v>
      </c>
      <c r="B224" s="169" t="str">
        <f>B222</f>
        <v>Сборник дренажный V-404N</v>
      </c>
      <c r="C224" s="171" t="s">
        <v>198</v>
      </c>
      <c r="D224" s="172" t="s">
        <v>60</v>
      </c>
      <c r="E224" s="185">
        <f>E222</f>
        <v>9.9999999999999995E-7</v>
      </c>
      <c r="F224" s="186">
        <f>F222</f>
        <v>1</v>
      </c>
      <c r="G224" s="169">
        <v>0.72000000000000008</v>
      </c>
      <c r="H224" s="174">
        <f t="shared" si="239"/>
        <v>7.2000000000000009E-7</v>
      </c>
      <c r="I224" s="187">
        <f>I222</f>
        <v>3.7</v>
      </c>
      <c r="J224" s="189">
        <v>0</v>
      </c>
      <c r="K224" s="177" t="s">
        <v>177</v>
      </c>
      <c r="L224" s="178">
        <v>0</v>
      </c>
      <c r="M224" s="179" t="str">
        <f t="shared" si="240"/>
        <v>С3</v>
      </c>
      <c r="N224" s="179" t="str">
        <f t="shared" si="240"/>
        <v>Сборник дренажный V-404N</v>
      </c>
      <c r="O224" s="179" t="str">
        <f t="shared" si="241"/>
        <v>Полное-ликвидация</v>
      </c>
      <c r="P224" s="179" t="s">
        <v>83</v>
      </c>
      <c r="Q224" s="179" t="s">
        <v>83</v>
      </c>
      <c r="R224" s="179" t="s">
        <v>83</v>
      </c>
      <c r="S224" s="179" t="s">
        <v>83</v>
      </c>
      <c r="T224" s="179" t="s">
        <v>83</v>
      </c>
      <c r="U224" s="179" t="s">
        <v>83</v>
      </c>
      <c r="V224" s="179" t="s">
        <v>83</v>
      </c>
      <c r="W224" s="179" t="s">
        <v>83</v>
      </c>
      <c r="X224" s="179" t="s">
        <v>83</v>
      </c>
      <c r="Y224" s="179" t="s">
        <v>83</v>
      </c>
      <c r="Z224" s="179" t="s">
        <v>83</v>
      </c>
      <c r="AA224" s="179" t="s">
        <v>83</v>
      </c>
      <c r="AB224" s="179" t="s">
        <v>83</v>
      </c>
      <c r="AC224" s="179" t="s">
        <v>83</v>
      </c>
      <c r="AD224" s="179" t="s">
        <v>83</v>
      </c>
      <c r="AE224" s="179" t="s">
        <v>83</v>
      </c>
      <c r="AF224" s="179" t="s">
        <v>83</v>
      </c>
      <c r="AG224" s="179" t="s">
        <v>83</v>
      </c>
      <c r="AH224" s="179" t="s">
        <v>83</v>
      </c>
      <c r="AI224" s="179" t="s">
        <v>83</v>
      </c>
      <c r="AJ224" s="179">
        <v>0</v>
      </c>
      <c r="AK224" s="179">
        <v>0</v>
      </c>
      <c r="AL224" s="179">
        <f>AL222</f>
        <v>3.36</v>
      </c>
      <c r="AM224" s="179">
        <f>AM222</f>
        <v>2.7E-2</v>
      </c>
      <c r="AN224" s="179">
        <f>AN222</f>
        <v>3</v>
      </c>
      <c r="AQ224" s="182">
        <f>AM224*I224*0.1+AL224</f>
        <v>3.36999</v>
      </c>
      <c r="AR224" s="182">
        <f t="shared" si="242"/>
        <v>0.33699900000000005</v>
      </c>
      <c r="AS224" s="183">
        <f t="shared" si="243"/>
        <v>0</v>
      </c>
      <c r="AT224" s="183">
        <f t="shared" si="244"/>
        <v>0.92674725000000002</v>
      </c>
      <c r="AU224" s="182">
        <f>1333*J223*POWER(10,-6)</f>
        <v>5.3320000000000006E-4</v>
      </c>
      <c r="AV224" s="183">
        <f t="shared" si="245"/>
        <v>4.6342694499999997</v>
      </c>
      <c r="AW224" s="184">
        <f t="shared" si="246"/>
        <v>0</v>
      </c>
      <c r="AX224" s="184">
        <f t="shared" si="247"/>
        <v>0</v>
      </c>
      <c r="AY224" s="184">
        <f t="shared" si="248"/>
        <v>3.3366740040000003E-6</v>
      </c>
      <c r="AZ224" s="228">
        <v>1</v>
      </c>
      <c r="BA224" s="228">
        <v>1</v>
      </c>
    </row>
    <row r="225" spans="1:53" s="179" customFormat="1" x14ac:dyDescent="0.3">
      <c r="A225" s="169" t="s">
        <v>21</v>
      </c>
      <c r="B225" s="169" t="str">
        <f>B222</f>
        <v>Сборник дренажный V-404N</v>
      </c>
      <c r="C225" s="171" t="s">
        <v>199</v>
      </c>
      <c r="D225" s="172" t="s">
        <v>84</v>
      </c>
      <c r="E225" s="173">
        <v>1.0000000000000001E-5</v>
      </c>
      <c r="F225" s="186">
        <f>F222</f>
        <v>1</v>
      </c>
      <c r="G225" s="169">
        <v>0.1</v>
      </c>
      <c r="H225" s="174">
        <f t="shared" si="239"/>
        <v>1.0000000000000002E-6</v>
      </c>
      <c r="I225" s="187">
        <f>0.15*I222</f>
        <v>0.55500000000000005</v>
      </c>
      <c r="J225" s="176">
        <f>I225</f>
        <v>0.55500000000000005</v>
      </c>
      <c r="K225" s="190" t="s">
        <v>179</v>
      </c>
      <c r="L225" s="191">
        <v>45390</v>
      </c>
      <c r="M225" s="179" t="str">
        <f t="shared" si="240"/>
        <v>С4</v>
      </c>
      <c r="N225" s="179" t="str">
        <f t="shared" si="240"/>
        <v>Сборник дренажный V-404N</v>
      </c>
      <c r="O225" s="179" t="str">
        <f t="shared" si="241"/>
        <v>Частичное-пожар</v>
      </c>
      <c r="P225" s="179">
        <v>11.8</v>
      </c>
      <c r="Q225" s="179">
        <v>14.7</v>
      </c>
      <c r="R225" s="179">
        <v>19</v>
      </c>
      <c r="S225" s="179">
        <v>31.8</v>
      </c>
      <c r="T225" s="179" t="s">
        <v>83</v>
      </c>
      <c r="U225" s="179" t="s">
        <v>83</v>
      </c>
      <c r="V225" s="179" t="s">
        <v>83</v>
      </c>
      <c r="W225" s="179" t="s">
        <v>83</v>
      </c>
      <c r="X225" s="179" t="s">
        <v>83</v>
      </c>
      <c r="Y225" s="179" t="s">
        <v>83</v>
      </c>
      <c r="Z225" s="179" t="s">
        <v>83</v>
      </c>
      <c r="AA225" s="179" t="s">
        <v>83</v>
      </c>
      <c r="AB225" s="179" t="s">
        <v>83</v>
      </c>
      <c r="AC225" s="179" t="s">
        <v>83</v>
      </c>
      <c r="AD225" s="179" t="s">
        <v>83</v>
      </c>
      <c r="AE225" s="179" t="s">
        <v>83</v>
      </c>
      <c r="AF225" s="179" t="s">
        <v>83</v>
      </c>
      <c r="AG225" s="179" t="s">
        <v>83</v>
      </c>
      <c r="AH225" s="179" t="s">
        <v>83</v>
      </c>
      <c r="AI225" s="179" t="s">
        <v>83</v>
      </c>
      <c r="AJ225" s="179">
        <v>0</v>
      </c>
      <c r="AK225" s="179">
        <v>2</v>
      </c>
      <c r="AL225" s="179">
        <f>0.1*AL222</f>
        <v>0.33600000000000002</v>
      </c>
      <c r="AM225" s="179">
        <f>AM222</f>
        <v>2.7E-2</v>
      </c>
      <c r="AN225" s="179">
        <f>ROUNDUP(AN222/3,0)</f>
        <v>1</v>
      </c>
      <c r="AQ225" s="182">
        <f>AM225*I225+AL225</f>
        <v>0.35098500000000005</v>
      </c>
      <c r="AR225" s="182">
        <f t="shared" si="242"/>
        <v>3.5098500000000005E-2</v>
      </c>
      <c r="AS225" s="183">
        <f t="shared" si="243"/>
        <v>0.5</v>
      </c>
      <c r="AT225" s="183">
        <f t="shared" si="244"/>
        <v>0.22152087500000001</v>
      </c>
      <c r="AU225" s="182">
        <f>10068.2*J225*POWER(10,-6)</f>
        <v>5.5878510000000004E-3</v>
      </c>
      <c r="AV225" s="183">
        <f t="shared" si="245"/>
        <v>1.113192226</v>
      </c>
      <c r="AW225" s="184">
        <f t="shared" si="246"/>
        <v>0</v>
      </c>
      <c r="AX225" s="184">
        <f t="shared" si="247"/>
        <v>2.0000000000000003E-6</v>
      </c>
      <c r="AY225" s="184">
        <f t="shared" si="248"/>
        <v>1.1131922260000002E-6</v>
      </c>
      <c r="AZ225" s="228">
        <v>1</v>
      </c>
      <c r="BA225" s="228">
        <v>1</v>
      </c>
    </row>
    <row r="226" spans="1:53" s="179" customFormat="1" x14ac:dyDescent="0.3">
      <c r="A226" s="169" t="s">
        <v>22</v>
      </c>
      <c r="B226" s="169" t="str">
        <f>B222</f>
        <v>Сборник дренажный V-404N</v>
      </c>
      <c r="C226" s="171" t="s">
        <v>200</v>
      </c>
      <c r="D226" s="172" t="s">
        <v>165</v>
      </c>
      <c r="E226" s="185">
        <f>E225</f>
        <v>1.0000000000000001E-5</v>
      </c>
      <c r="F226" s="186">
        <f>F222</f>
        <v>1</v>
      </c>
      <c r="G226" s="169">
        <v>4.5000000000000005E-2</v>
      </c>
      <c r="H226" s="174">
        <f t="shared" si="239"/>
        <v>4.5000000000000009E-7</v>
      </c>
      <c r="I226" s="187">
        <f>0.15*I222</f>
        <v>0.55500000000000005</v>
      </c>
      <c r="J226" s="176">
        <f>0.15*J223</f>
        <v>0.06</v>
      </c>
      <c r="K226" s="190" t="s">
        <v>180</v>
      </c>
      <c r="L226" s="191">
        <v>3</v>
      </c>
      <c r="M226" s="179" t="str">
        <f t="shared" si="240"/>
        <v>С5</v>
      </c>
      <c r="N226" s="179" t="str">
        <f t="shared" si="240"/>
        <v>Сборник дренажный V-404N</v>
      </c>
      <c r="O226" s="179" t="str">
        <f t="shared" si="241"/>
        <v>Частичное-пожар-вспышка</v>
      </c>
      <c r="P226" s="179" t="s">
        <v>83</v>
      </c>
      <c r="Q226" s="179" t="s">
        <v>83</v>
      </c>
      <c r="R226" s="179" t="s">
        <v>83</v>
      </c>
      <c r="S226" s="179" t="s">
        <v>83</v>
      </c>
      <c r="T226" s="179" t="s">
        <v>83</v>
      </c>
      <c r="U226" s="179" t="s">
        <v>83</v>
      </c>
      <c r="V226" s="179" t="s">
        <v>83</v>
      </c>
      <c r="W226" s="179" t="s">
        <v>83</v>
      </c>
      <c r="X226" s="179" t="s">
        <v>83</v>
      </c>
      <c r="Y226" s="179" t="s">
        <v>83</v>
      </c>
      <c r="Z226" s="179" t="s">
        <v>83</v>
      </c>
      <c r="AA226" s="179">
        <v>13.25</v>
      </c>
      <c r="AB226" s="179">
        <v>15.9</v>
      </c>
      <c r="AC226" s="179" t="s">
        <v>83</v>
      </c>
      <c r="AD226" s="179" t="s">
        <v>83</v>
      </c>
      <c r="AE226" s="179" t="s">
        <v>83</v>
      </c>
      <c r="AF226" s="179" t="s">
        <v>83</v>
      </c>
      <c r="AG226" s="179" t="s">
        <v>83</v>
      </c>
      <c r="AH226" s="179" t="s">
        <v>83</v>
      </c>
      <c r="AI226" s="179" t="s">
        <v>83</v>
      </c>
      <c r="AJ226" s="179">
        <v>0</v>
      </c>
      <c r="AK226" s="179">
        <v>1</v>
      </c>
      <c r="AL226" s="179">
        <f t="shared" ref="AL226:AL227" si="249">0.1*AL223</f>
        <v>0.33600000000000002</v>
      </c>
      <c r="AM226" s="179">
        <f>AM222</f>
        <v>2.7E-2</v>
      </c>
      <c r="AN226" s="179">
        <f>ROUNDUP(AN222/3,0)</f>
        <v>1</v>
      </c>
      <c r="AQ226" s="182">
        <f>AM226*I226+AL226</f>
        <v>0.35098500000000005</v>
      </c>
      <c r="AR226" s="182">
        <f t="shared" si="242"/>
        <v>3.5098500000000005E-2</v>
      </c>
      <c r="AS226" s="183">
        <f t="shared" si="243"/>
        <v>0.25</v>
      </c>
      <c r="AT226" s="183">
        <f t="shared" si="244"/>
        <v>0.15902087500000001</v>
      </c>
      <c r="AU226" s="182">
        <f>10068.2*J226*POWER(10,-6)*10</f>
        <v>6.04092E-3</v>
      </c>
      <c r="AV226" s="183">
        <f t="shared" si="245"/>
        <v>0.80114529499999998</v>
      </c>
      <c r="AW226" s="184">
        <f t="shared" si="246"/>
        <v>0</v>
      </c>
      <c r="AX226" s="184">
        <f t="shared" si="247"/>
        <v>4.5000000000000009E-7</v>
      </c>
      <c r="AY226" s="184">
        <f t="shared" si="248"/>
        <v>3.6051538275000006E-7</v>
      </c>
      <c r="AZ226" s="228">
        <v>1</v>
      </c>
      <c r="BA226" s="228">
        <v>1</v>
      </c>
    </row>
    <row r="227" spans="1:53" s="179" customFormat="1" ht="15" thickBot="1" x14ac:dyDescent="0.35">
      <c r="A227" s="169" t="s">
        <v>23</v>
      </c>
      <c r="B227" s="169" t="str">
        <f>B222</f>
        <v>Сборник дренажный V-404N</v>
      </c>
      <c r="C227" s="171" t="s">
        <v>201</v>
      </c>
      <c r="D227" s="172" t="s">
        <v>61</v>
      </c>
      <c r="E227" s="185">
        <f>E225</f>
        <v>1.0000000000000001E-5</v>
      </c>
      <c r="F227" s="186">
        <f>F222</f>
        <v>1</v>
      </c>
      <c r="G227" s="169">
        <v>0.85499999999999998</v>
      </c>
      <c r="H227" s="174">
        <f t="shared" si="239"/>
        <v>8.5500000000000011E-6</v>
      </c>
      <c r="I227" s="187">
        <f>0.15*I222</f>
        <v>0.55500000000000005</v>
      </c>
      <c r="J227" s="189">
        <v>0</v>
      </c>
      <c r="K227" s="192" t="s">
        <v>191</v>
      </c>
      <c r="L227" s="192">
        <v>9</v>
      </c>
      <c r="M227" s="179" t="str">
        <f t="shared" si="240"/>
        <v>С6</v>
      </c>
      <c r="N227" s="179" t="str">
        <f t="shared" si="240"/>
        <v>Сборник дренажный V-404N</v>
      </c>
      <c r="O227" s="179" t="str">
        <f t="shared" si="241"/>
        <v>Частичное-ликвидация</v>
      </c>
      <c r="P227" s="179" t="s">
        <v>83</v>
      </c>
      <c r="Q227" s="179" t="s">
        <v>83</v>
      </c>
      <c r="R227" s="179" t="s">
        <v>83</v>
      </c>
      <c r="S227" s="179" t="s">
        <v>83</v>
      </c>
      <c r="T227" s="179" t="s">
        <v>83</v>
      </c>
      <c r="U227" s="179" t="s">
        <v>83</v>
      </c>
      <c r="V227" s="179" t="s">
        <v>83</v>
      </c>
      <c r="W227" s="179" t="s">
        <v>83</v>
      </c>
      <c r="X227" s="179" t="s">
        <v>83</v>
      </c>
      <c r="Y227" s="179" t="s">
        <v>83</v>
      </c>
      <c r="Z227" s="179" t="s">
        <v>83</v>
      </c>
      <c r="AA227" s="179" t="s">
        <v>83</v>
      </c>
      <c r="AB227" s="179" t="s">
        <v>83</v>
      </c>
      <c r="AC227" s="179" t="s">
        <v>83</v>
      </c>
      <c r="AD227" s="179" t="s">
        <v>83</v>
      </c>
      <c r="AE227" s="179" t="s">
        <v>83</v>
      </c>
      <c r="AF227" s="179" t="s">
        <v>83</v>
      </c>
      <c r="AG227" s="179" t="s">
        <v>83</v>
      </c>
      <c r="AH227" s="179" t="s">
        <v>83</v>
      </c>
      <c r="AI227" s="179" t="s">
        <v>83</v>
      </c>
      <c r="AJ227" s="179">
        <v>0</v>
      </c>
      <c r="AK227" s="179">
        <v>0</v>
      </c>
      <c r="AL227" s="179">
        <f t="shared" si="249"/>
        <v>0.33600000000000002</v>
      </c>
      <c r="AM227" s="179">
        <f>AM222</f>
        <v>2.7E-2</v>
      </c>
      <c r="AN227" s="179">
        <f>ROUNDUP(AN222/3,0)</f>
        <v>1</v>
      </c>
      <c r="AQ227" s="182">
        <f>AM227*I227*0.1+AL227</f>
        <v>0.33749850000000003</v>
      </c>
      <c r="AR227" s="182">
        <f t="shared" si="242"/>
        <v>3.3749850000000005E-2</v>
      </c>
      <c r="AS227" s="183">
        <f t="shared" si="243"/>
        <v>0</v>
      </c>
      <c r="AT227" s="183">
        <f t="shared" si="244"/>
        <v>9.2812087500000015E-2</v>
      </c>
      <c r="AU227" s="182">
        <f>1333*J226*POWER(10,-6)</f>
        <v>7.9980000000000003E-5</v>
      </c>
      <c r="AV227" s="183">
        <f t="shared" si="245"/>
        <v>0.46414041750000001</v>
      </c>
      <c r="AW227" s="184">
        <f t="shared" si="246"/>
        <v>0</v>
      </c>
      <c r="AX227" s="184">
        <f t="shared" si="247"/>
        <v>0</v>
      </c>
      <c r="AY227" s="184">
        <f t="shared" si="248"/>
        <v>3.9684005696250009E-6</v>
      </c>
      <c r="AZ227" s="228">
        <v>1</v>
      </c>
      <c r="BA227" s="228">
        <v>1</v>
      </c>
    </row>
    <row r="228" spans="1:53" s="179" customFormat="1" x14ac:dyDescent="0.3">
      <c r="A228" s="180"/>
      <c r="B228" s="180"/>
      <c r="D228" s="272"/>
      <c r="E228" s="273"/>
      <c r="F228" s="274"/>
      <c r="G228" s="180"/>
      <c r="H228" s="184"/>
      <c r="I228" s="183"/>
      <c r="J228" s="180"/>
      <c r="K228" s="180"/>
      <c r="L228" s="180"/>
      <c r="P228" s="179" t="s">
        <v>83</v>
      </c>
      <c r="Q228" s="179" t="s">
        <v>83</v>
      </c>
      <c r="R228" s="179" t="s">
        <v>83</v>
      </c>
      <c r="S228" s="179" t="s">
        <v>83</v>
      </c>
      <c r="T228" s="179" t="s">
        <v>83</v>
      </c>
      <c r="U228" s="179" t="s">
        <v>83</v>
      </c>
      <c r="V228" s="179" t="s">
        <v>83</v>
      </c>
      <c r="W228" s="179" t="s">
        <v>83</v>
      </c>
      <c r="X228" s="179" t="s">
        <v>83</v>
      </c>
      <c r="Y228" s="179" t="s">
        <v>83</v>
      </c>
      <c r="Z228" s="179" t="s">
        <v>83</v>
      </c>
      <c r="AA228" s="179" t="s">
        <v>83</v>
      </c>
      <c r="AB228" s="179" t="s">
        <v>83</v>
      </c>
      <c r="AC228" s="179" t="s">
        <v>83</v>
      </c>
      <c r="AD228" s="179" t="s">
        <v>83</v>
      </c>
      <c r="AE228" s="179" t="s">
        <v>83</v>
      </c>
      <c r="AF228" s="179" t="s">
        <v>83</v>
      </c>
      <c r="AG228" s="179" t="s">
        <v>83</v>
      </c>
      <c r="AH228" s="179" t="s">
        <v>83</v>
      </c>
      <c r="AI228" s="179" t="s">
        <v>83</v>
      </c>
      <c r="AQ228" s="182"/>
      <c r="AR228" s="182"/>
      <c r="AS228" s="183"/>
      <c r="AT228" s="183"/>
      <c r="AU228" s="182"/>
      <c r="AV228" s="183"/>
      <c r="AW228" s="184"/>
      <c r="AX228" s="184"/>
      <c r="AY228" s="184"/>
      <c r="AZ228" s="228">
        <v>1</v>
      </c>
      <c r="BA228" s="228">
        <v>1</v>
      </c>
    </row>
    <row r="229" spans="1:53" s="179" customFormat="1" x14ac:dyDescent="0.3">
      <c r="A229" s="180"/>
      <c r="B229" s="180"/>
      <c r="D229" s="272"/>
      <c r="E229" s="273"/>
      <c r="F229" s="274"/>
      <c r="G229" s="180"/>
      <c r="H229" s="184"/>
      <c r="I229" s="183"/>
      <c r="J229" s="180"/>
      <c r="K229" s="180"/>
      <c r="L229" s="180"/>
      <c r="P229" s="179" t="s">
        <v>83</v>
      </c>
      <c r="Q229" s="179" t="s">
        <v>83</v>
      </c>
      <c r="R229" s="179" t="s">
        <v>83</v>
      </c>
      <c r="S229" s="179" t="s">
        <v>83</v>
      </c>
      <c r="T229" s="179" t="s">
        <v>83</v>
      </c>
      <c r="U229" s="179" t="s">
        <v>83</v>
      </c>
      <c r="V229" s="179" t="s">
        <v>83</v>
      </c>
      <c r="W229" s="179" t="s">
        <v>83</v>
      </c>
      <c r="X229" s="179" t="s">
        <v>83</v>
      </c>
      <c r="Y229" s="179" t="s">
        <v>83</v>
      </c>
      <c r="Z229" s="179" t="s">
        <v>83</v>
      </c>
      <c r="AA229" s="179" t="s">
        <v>83</v>
      </c>
      <c r="AB229" s="179" t="s">
        <v>83</v>
      </c>
      <c r="AC229" s="179" t="s">
        <v>83</v>
      </c>
      <c r="AD229" s="179" t="s">
        <v>83</v>
      </c>
      <c r="AE229" s="179" t="s">
        <v>83</v>
      </c>
      <c r="AF229" s="179" t="s">
        <v>83</v>
      </c>
      <c r="AG229" s="179" t="s">
        <v>83</v>
      </c>
      <c r="AH229" s="179" t="s">
        <v>83</v>
      </c>
      <c r="AI229" s="179" t="s">
        <v>83</v>
      </c>
      <c r="AQ229" s="182"/>
      <c r="AR229" s="182"/>
      <c r="AS229" s="183"/>
      <c r="AT229" s="183"/>
      <c r="AU229" s="182"/>
      <c r="AV229" s="183"/>
      <c r="AW229" s="184"/>
      <c r="AX229" s="184"/>
      <c r="AY229" s="184"/>
      <c r="AZ229" s="228">
        <v>1</v>
      </c>
      <c r="BA229" s="228">
        <v>1</v>
      </c>
    </row>
    <row r="230" spans="1:53" s="179" customFormat="1" x14ac:dyDescent="0.3">
      <c r="A230" s="180"/>
      <c r="B230" s="180"/>
      <c r="D230" s="272"/>
      <c r="E230" s="273"/>
      <c r="F230" s="274"/>
      <c r="G230" s="180"/>
      <c r="H230" s="184"/>
      <c r="I230" s="183"/>
      <c r="J230" s="180"/>
      <c r="K230" s="180"/>
      <c r="L230" s="180"/>
      <c r="P230" s="179" t="s">
        <v>83</v>
      </c>
      <c r="Q230" s="179" t="s">
        <v>83</v>
      </c>
      <c r="R230" s="179" t="s">
        <v>83</v>
      </c>
      <c r="S230" s="179" t="s">
        <v>83</v>
      </c>
      <c r="T230" s="179" t="s">
        <v>83</v>
      </c>
      <c r="U230" s="179" t="s">
        <v>83</v>
      </c>
      <c r="V230" s="179" t="s">
        <v>83</v>
      </c>
      <c r="W230" s="179" t="s">
        <v>83</v>
      </c>
      <c r="X230" s="179" t="s">
        <v>83</v>
      </c>
      <c r="Y230" s="179" t="s">
        <v>83</v>
      </c>
      <c r="Z230" s="179" t="s">
        <v>83</v>
      </c>
      <c r="AA230" s="179" t="s">
        <v>83</v>
      </c>
      <c r="AB230" s="179" t="s">
        <v>83</v>
      </c>
      <c r="AC230" s="179" t="s">
        <v>83</v>
      </c>
      <c r="AD230" s="179" t="s">
        <v>83</v>
      </c>
      <c r="AE230" s="179" t="s">
        <v>83</v>
      </c>
      <c r="AF230" s="179" t="s">
        <v>83</v>
      </c>
      <c r="AG230" s="179" t="s">
        <v>83</v>
      </c>
      <c r="AH230" s="179" t="s">
        <v>83</v>
      </c>
      <c r="AI230" s="179" t="s">
        <v>83</v>
      </c>
      <c r="AQ230" s="182"/>
      <c r="AR230" s="182"/>
      <c r="AS230" s="183"/>
      <c r="AT230" s="183"/>
      <c r="AU230" s="182"/>
      <c r="AV230" s="183"/>
      <c r="AW230" s="184"/>
      <c r="AX230" s="184"/>
      <c r="AY230" s="184"/>
      <c r="AZ230" s="228">
        <v>1</v>
      </c>
      <c r="BA230" s="228">
        <v>1</v>
      </c>
    </row>
    <row r="231" spans="1:53" ht="15" thickBot="1" x14ac:dyDescent="0.35">
      <c r="P231" t="s">
        <v>83</v>
      </c>
      <c r="Q231" t="s">
        <v>83</v>
      </c>
      <c r="R231" t="s">
        <v>83</v>
      </c>
      <c r="S231" t="s">
        <v>83</v>
      </c>
      <c r="T231" t="s">
        <v>83</v>
      </c>
      <c r="U231" t="s">
        <v>83</v>
      </c>
      <c r="V231" t="s">
        <v>83</v>
      </c>
      <c r="W231" t="s">
        <v>83</v>
      </c>
      <c r="X231" t="s">
        <v>83</v>
      </c>
      <c r="Y231" t="s">
        <v>83</v>
      </c>
      <c r="Z231" t="s">
        <v>83</v>
      </c>
      <c r="AA231" t="s">
        <v>83</v>
      </c>
      <c r="AB231" t="s">
        <v>83</v>
      </c>
      <c r="AC231" t="s">
        <v>83</v>
      </c>
      <c r="AD231" t="s">
        <v>83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Z231" s="228">
        <v>1</v>
      </c>
      <c r="BA231" s="228">
        <v>1</v>
      </c>
    </row>
    <row r="232" spans="1:53" ht="18" customHeight="1" x14ac:dyDescent="0.3">
      <c r="A232" s="48" t="s">
        <v>18</v>
      </c>
      <c r="B232" s="150" t="s">
        <v>443</v>
      </c>
      <c r="C232" s="166" t="s">
        <v>432</v>
      </c>
      <c r="D232" s="49" t="s">
        <v>183</v>
      </c>
      <c r="E232" s="153">
        <v>9.9999999999999995E-8</v>
      </c>
      <c r="F232" s="150">
        <v>1</v>
      </c>
      <c r="G232" s="48">
        <v>0.2</v>
      </c>
      <c r="H232" s="50">
        <f>E232*F232*G232</f>
        <v>2E-8</v>
      </c>
      <c r="I232" s="151">
        <v>0.57999999999999996</v>
      </c>
      <c r="J232" s="156">
        <f>I232</f>
        <v>0.57999999999999996</v>
      </c>
      <c r="K232" s="159" t="s">
        <v>175</v>
      </c>
      <c r="L232" s="164">
        <v>0</v>
      </c>
      <c r="M232" s="92" t="str">
        <f t="shared" ref="M232:N239" si="250">A232</f>
        <v>С1</v>
      </c>
      <c r="N232" s="92" t="str">
        <f t="shared" si="250"/>
        <v>Конвектор трехступенчатый R- 401AN;BN;CN</v>
      </c>
      <c r="O232" s="92" t="str">
        <f t="shared" ref="O232:O239" si="251">D232</f>
        <v>Полное-факел</v>
      </c>
      <c r="P232" s="92" t="s">
        <v>83</v>
      </c>
      <c r="Q232" s="92" t="s">
        <v>83</v>
      </c>
      <c r="R232" s="92" t="s">
        <v>83</v>
      </c>
      <c r="S232" s="92" t="s">
        <v>83</v>
      </c>
      <c r="T232" s="92" t="s">
        <v>83</v>
      </c>
      <c r="U232" s="92" t="s">
        <v>83</v>
      </c>
      <c r="V232" s="92" t="s">
        <v>83</v>
      </c>
      <c r="W232" s="92" t="s">
        <v>83</v>
      </c>
      <c r="X232" s="92" t="s">
        <v>83</v>
      </c>
      <c r="Y232" s="92">
        <v>27</v>
      </c>
      <c r="Z232" s="92">
        <v>5</v>
      </c>
      <c r="AA232" s="92" t="s">
        <v>83</v>
      </c>
      <c r="AB232" s="92" t="s">
        <v>83</v>
      </c>
      <c r="AC232" s="92" t="s">
        <v>83</v>
      </c>
      <c r="AD232" s="92" t="s">
        <v>83</v>
      </c>
      <c r="AE232" s="92" t="s">
        <v>83</v>
      </c>
      <c r="AF232" s="92" t="s">
        <v>83</v>
      </c>
      <c r="AG232" s="92" t="s">
        <v>83</v>
      </c>
      <c r="AH232" s="92" t="s">
        <v>83</v>
      </c>
      <c r="AI232" t="s">
        <v>83</v>
      </c>
      <c r="AJ232" s="52">
        <v>2</v>
      </c>
      <c r="AK232" s="52">
        <v>3</v>
      </c>
      <c r="AL232" s="152">
        <v>3.3</v>
      </c>
      <c r="AM232" s="152">
        <v>2.7E-2</v>
      </c>
      <c r="AN232" s="152">
        <v>6</v>
      </c>
      <c r="AO232" s="92"/>
      <c r="AP232" s="92"/>
      <c r="AQ232" s="93">
        <f>AM232*I232+AL232</f>
        <v>3.3156599999999998</v>
      </c>
      <c r="AR232" s="93">
        <f>0.1*AQ232</f>
        <v>0.33156600000000003</v>
      </c>
      <c r="AS232" s="94">
        <f>AJ232*3+0.25*AK232</f>
        <v>6.75</v>
      </c>
      <c r="AT232" s="94">
        <f>SUM(AQ232:AS232)/4</f>
        <v>2.5993065</v>
      </c>
      <c r="AU232" s="93">
        <f>10068.2*J232*POWER(10,-6)</f>
        <v>5.8395559999999992E-3</v>
      </c>
      <c r="AV232" s="94">
        <f t="shared" ref="AV232:AV239" si="252">AU232+AT232+AS232+AR232+AQ232</f>
        <v>13.002372056</v>
      </c>
      <c r="AW232" s="95">
        <f>AJ232*H232</f>
        <v>4.0000000000000001E-8</v>
      </c>
      <c r="AX232" s="95">
        <f>H232*AK232</f>
        <v>6.0000000000000008E-8</v>
      </c>
      <c r="AY232" s="95">
        <f>H232*AV232</f>
        <v>2.6004744111999999E-7</v>
      </c>
      <c r="AZ232" s="228">
        <v>1</v>
      </c>
      <c r="BA232" s="228">
        <v>1</v>
      </c>
    </row>
    <row r="233" spans="1:53" x14ac:dyDescent="0.3">
      <c r="A233" s="48" t="s">
        <v>19</v>
      </c>
      <c r="B233" s="48" t="str">
        <f>B232</f>
        <v>Конвектор трехступенчатый R- 401AN;BN;CN</v>
      </c>
      <c r="C233" s="166" t="s">
        <v>202</v>
      </c>
      <c r="D233" s="49" t="s">
        <v>62</v>
      </c>
      <c r="E233" s="154">
        <f>E232</f>
        <v>9.9999999999999995E-8</v>
      </c>
      <c r="F233" s="155">
        <f>F232</f>
        <v>1</v>
      </c>
      <c r="G233" s="48">
        <v>0.1152</v>
      </c>
      <c r="H233" s="50">
        <f t="shared" ref="H233:H239" si="253">E233*F233*G233</f>
        <v>1.152E-8</v>
      </c>
      <c r="I233" s="149">
        <f>I232</f>
        <v>0.57999999999999996</v>
      </c>
      <c r="J233" s="167">
        <f>0.067*I232</f>
        <v>3.8859999999999999E-2</v>
      </c>
      <c r="K233" s="161" t="s">
        <v>176</v>
      </c>
      <c r="L233" s="165">
        <v>6</v>
      </c>
      <c r="M233" s="92" t="str">
        <f t="shared" si="250"/>
        <v>С2</v>
      </c>
      <c r="N233" s="92" t="str">
        <f t="shared" si="250"/>
        <v>Конвектор трехступенчатый R- 401AN;BN;CN</v>
      </c>
      <c r="O233" s="92" t="str">
        <f t="shared" si="251"/>
        <v>Полное-взрыв</v>
      </c>
      <c r="P233" s="92" t="s">
        <v>83</v>
      </c>
      <c r="Q233" s="92" t="s">
        <v>83</v>
      </c>
      <c r="R233" s="92" t="s">
        <v>83</v>
      </c>
      <c r="S233" s="92" t="s">
        <v>83</v>
      </c>
      <c r="T233" s="92">
        <v>0</v>
      </c>
      <c r="U233" s="92">
        <v>0</v>
      </c>
      <c r="V233" s="92">
        <v>25.6</v>
      </c>
      <c r="W233" s="92">
        <v>85.6</v>
      </c>
      <c r="X233" s="92">
        <v>223.1</v>
      </c>
      <c r="Y233" s="92" t="s">
        <v>83</v>
      </c>
      <c r="Z233" s="92" t="s">
        <v>83</v>
      </c>
      <c r="AA233" s="92" t="s">
        <v>83</v>
      </c>
      <c r="AB233" s="92" t="s">
        <v>83</v>
      </c>
      <c r="AC233" s="92" t="s">
        <v>83</v>
      </c>
      <c r="AD233" s="92" t="s">
        <v>83</v>
      </c>
      <c r="AE233" s="92" t="s">
        <v>83</v>
      </c>
      <c r="AF233" s="92" t="s">
        <v>83</v>
      </c>
      <c r="AG233" s="92" t="s">
        <v>83</v>
      </c>
      <c r="AH233" s="92" t="s">
        <v>83</v>
      </c>
      <c r="AI233" t="s">
        <v>83</v>
      </c>
      <c r="AJ233" s="52">
        <v>2</v>
      </c>
      <c r="AK233" s="52">
        <v>3</v>
      </c>
      <c r="AL233" s="92">
        <f>AL232</f>
        <v>3.3</v>
      </c>
      <c r="AM233" s="92">
        <f>AM232</f>
        <v>2.7E-2</v>
      </c>
      <c r="AN233" s="92">
        <f>AN232</f>
        <v>6</v>
      </c>
      <c r="AO233" s="92"/>
      <c r="AP233" s="92"/>
      <c r="AQ233" s="93">
        <f>AM233*I233+AL233</f>
        <v>3.3156599999999998</v>
      </c>
      <c r="AR233" s="93">
        <f t="shared" ref="AR233:AR239" si="254">0.1*AQ233</f>
        <v>0.33156600000000003</v>
      </c>
      <c r="AS233" s="94">
        <f t="shared" ref="AS233:AS239" si="255">AJ233*3+0.25*AK233</f>
        <v>6.75</v>
      </c>
      <c r="AT233" s="94">
        <f t="shared" ref="AT233:AT239" si="256">SUM(AQ233:AS233)/4</f>
        <v>2.5993065</v>
      </c>
      <c r="AU233" s="93">
        <f>10068.2*J233*POWER(10,-6)*10</f>
        <v>3.9125025199999997E-3</v>
      </c>
      <c r="AV233" s="94">
        <f t="shared" si="252"/>
        <v>13.000445002519999</v>
      </c>
      <c r="AW233" s="95">
        <f t="shared" ref="AW233:AW239" si="257">AJ233*H233</f>
        <v>2.304E-8</v>
      </c>
      <c r="AX233" s="95">
        <f t="shared" ref="AX233:AX239" si="258">H233*AK233</f>
        <v>3.456E-8</v>
      </c>
      <c r="AY233" s="95">
        <f t="shared" ref="AY233:AY239" si="259">H233*AV233</f>
        <v>1.4976512642903039E-7</v>
      </c>
      <c r="AZ233" s="228">
        <v>1</v>
      </c>
      <c r="BA233" s="228">
        <v>1</v>
      </c>
    </row>
    <row r="234" spans="1:53" x14ac:dyDescent="0.3">
      <c r="A234" s="48" t="s">
        <v>20</v>
      </c>
      <c r="B234" s="48" t="str">
        <f>B232</f>
        <v>Конвектор трехступенчатый R- 401AN;BN;CN</v>
      </c>
      <c r="C234" s="166" t="s">
        <v>433</v>
      </c>
      <c r="D234" s="49" t="s">
        <v>185</v>
      </c>
      <c r="E234" s="154">
        <f>E232</f>
        <v>9.9999999999999995E-8</v>
      </c>
      <c r="F234" s="155">
        <f>F232</f>
        <v>1</v>
      </c>
      <c r="G234" s="48">
        <v>7.6799999999999993E-2</v>
      </c>
      <c r="H234" s="50">
        <f t="shared" si="253"/>
        <v>7.6799999999999983E-9</v>
      </c>
      <c r="I234" s="149">
        <f>I232</f>
        <v>0.57999999999999996</v>
      </c>
      <c r="J234" s="156">
        <f>I232</f>
        <v>0.57999999999999996</v>
      </c>
      <c r="K234" s="161" t="s">
        <v>177</v>
      </c>
      <c r="L234" s="165">
        <v>0</v>
      </c>
      <c r="M234" s="92" t="str">
        <f t="shared" si="250"/>
        <v>С3</v>
      </c>
      <c r="N234" s="92" t="str">
        <f t="shared" si="250"/>
        <v>Конвектор трехступенчатый R- 401AN;BN;CN</v>
      </c>
      <c r="O234" s="92" t="str">
        <f t="shared" si="251"/>
        <v>Полное-вспышка</v>
      </c>
      <c r="P234" s="92" t="s">
        <v>83</v>
      </c>
      <c r="Q234" s="92" t="s">
        <v>83</v>
      </c>
      <c r="R234" s="92" t="s">
        <v>83</v>
      </c>
      <c r="S234" s="92" t="s">
        <v>83</v>
      </c>
      <c r="T234" s="92" t="s">
        <v>83</v>
      </c>
      <c r="U234" s="92" t="s">
        <v>83</v>
      </c>
      <c r="V234" s="92" t="s">
        <v>83</v>
      </c>
      <c r="W234" s="92" t="s">
        <v>83</v>
      </c>
      <c r="X234" s="92" t="s">
        <v>83</v>
      </c>
      <c r="Y234" s="92" t="s">
        <v>83</v>
      </c>
      <c r="Z234" s="92" t="s">
        <v>83</v>
      </c>
      <c r="AA234" s="92">
        <v>28</v>
      </c>
      <c r="AB234" s="92">
        <v>33.6</v>
      </c>
      <c r="AC234" s="92" t="s">
        <v>83</v>
      </c>
      <c r="AD234" s="92" t="s">
        <v>83</v>
      </c>
      <c r="AE234" s="92" t="s">
        <v>83</v>
      </c>
      <c r="AF234" s="92" t="s">
        <v>83</v>
      </c>
      <c r="AG234" s="92" t="s">
        <v>83</v>
      </c>
      <c r="AH234" s="92" t="s">
        <v>83</v>
      </c>
      <c r="AI234" t="s">
        <v>83</v>
      </c>
      <c r="AJ234" s="92">
        <v>0</v>
      </c>
      <c r="AK234" s="92">
        <v>0</v>
      </c>
      <c r="AL234" s="92">
        <f>AL232</f>
        <v>3.3</v>
      </c>
      <c r="AM234" s="92">
        <f>AM232</f>
        <v>2.7E-2</v>
      </c>
      <c r="AN234" s="92">
        <f>AN232</f>
        <v>6</v>
      </c>
      <c r="AO234" s="92"/>
      <c r="AP234" s="92"/>
      <c r="AQ234" s="93">
        <f>AM234*I234*0.1+AL234</f>
        <v>3.3015659999999998</v>
      </c>
      <c r="AR234" s="93">
        <f t="shared" si="254"/>
        <v>0.33015660000000002</v>
      </c>
      <c r="AS234" s="94">
        <f t="shared" si="255"/>
        <v>0</v>
      </c>
      <c r="AT234" s="94">
        <f t="shared" si="256"/>
        <v>0.90793064999999995</v>
      </c>
      <c r="AU234" s="93">
        <f>1333*J232*POWER(10,-6)</f>
        <v>7.7313999999999996E-4</v>
      </c>
      <c r="AV234" s="94">
        <f t="shared" si="252"/>
        <v>4.5404263899999995</v>
      </c>
      <c r="AW234" s="95">
        <f t="shared" si="257"/>
        <v>0</v>
      </c>
      <c r="AX234" s="95">
        <f t="shared" si="258"/>
        <v>0</v>
      </c>
      <c r="AY234" s="95">
        <f t="shared" si="259"/>
        <v>3.4870474675199985E-8</v>
      </c>
      <c r="AZ234" s="228">
        <v>1</v>
      </c>
      <c r="BA234" s="228">
        <v>1</v>
      </c>
    </row>
    <row r="235" spans="1:53" x14ac:dyDescent="0.3">
      <c r="A235" s="48" t="s">
        <v>21</v>
      </c>
      <c r="B235" s="48" t="str">
        <f>B232</f>
        <v>Конвектор трехступенчатый R- 401AN;BN;CN</v>
      </c>
      <c r="C235" s="166" t="s">
        <v>198</v>
      </c>
      <c r="D235" s="49" t="s">
        <v>60</v>
      </c>
      <c r="E235" s="154">
        <f>E232</f>
        <v>9.9999999999999995E-8</v>
      </c>
      <c r="F235" s="155">
        <f>F232</f>
        <v>1</v>
      </c>
      <c r="G235" s="48">
        <v>0.60799999999999998</v>
      </c>
      <c r="H235" s="50">
        <f t="shared" si="253"/>
        <v>6.0800000000000002E-8</v>
      </c>
      <c r="I235" s="149">
        <f>I232</f>
        <v>0.57999999999999996</v>
      </c>
      <c r="J235" s="158">
        <v>0</v>
      </c>
      <c r="K235" s="161" t="s">
        <v>179</v>
      </c>
      <c r="L235" s="165">
        <v>45390</v>
      </c>
      <c r="M235" s="92" t="str">
        <f t="shared" si="250"/>
        <v>С4</v>
      </c>
      <c r="N235" s="92" t="str">
        <f t="shared" si="250"/>
        <v>Конвектор трехступенчатый R- 401AN;BN;CN</v>
      </c>
      <c r="O235" s="92" t="str">
        <f t="shared" si="251"/>
        <v>Полное-ликвидация</v>
      </c>
      <c r="P235" s="92" t="s">
        <v>83</v>
      </c>
      <c r="Q235" s="92" t="s">
        <v>83</v>
      </c>
      <c r="R235" s="92" t="s">
        <v>83</v>
      </c>
      <c r="S235" s="92" t="s">
        <v>83</v>
      </c>
      <c r="T235" s="92" t="s">
        <v>83</v>
      </c>
      <c r="U235" s="92" t="s">
        <v>83</v>
      </c>
      <c r="V235" s="92" t="s">
        <v>83</v>
      </c>
      <c r="W235" s="92" t="s">
        <v>83</v>
      </c>
      <c r="X235" s="92" t="s">
        <v>83</v>
      </c>
      <c r="Y235" s="92" t="s">
        <v>83</v>
      </c>
      <c r="Z235" s="92" t="s">
        <v>83</v>
      </c>
      <c r="AA235" s="92" t="s">
        <v>83</v>
      </c>
      <c r="AB235" s="92" t="s">
        <v>83</v>
      </c>
      <c r="AC235" s="92" t="s">
        <v>83</v>
      </c>
      <c r="AD235" s="92" t="s">
        <v>83</v>
      </c>
      <c r="AE235" s="92" t="s">
        <v>83</v>
      </c>
      <c r="AF235" s="92" t="s">
        <v>83</v>
      </c>
      <c r="AG235" s="92" t="s">
        <v>83</v>
      </c>
      <c r="AH235" s="92" t="s">
        <v>83</v>
      </c>
      <c r="AI235" t="s">
        <v>83</v>
      </c>
      <c r="AJ235" s="92">
        <v>0</v>
      </c>
      <c r="AK235" s="92">
        <v>0</v>
      </c>
      <c r="AL235" s="92">
        <f>AL232</f>
        <v>3.3</v>
      </c>
      <c r="AM235" s="92">
        <f>AM232</f>
        <v>2.7E-2</v>
      </c>
      <c r="AN235" s="92">
        <f>AN232</f>
        <v>6</v>
      </c>
      <c r="AO235" s="92"/>
      <c r="AP235" s="92"/>
      <c r="AQ235" s="93">
        <f>AM235*I235*0.1+AL235</f>
        <v>3.3015659999999998</v>
      </c>
      <c r="AR235" s="93">
        <f t="shared" si="254"/>
        <v>0.33015660000000002</v>
      </c>
      <c r="AS235" s="94">
        <f t="shared" si="255"/>
        <v>0</v>
      </c>
      <c r="AT235" s="94">
        <f t="shared" si="256"/>
        <v>0.90793064999999995</v>
      </c>
      <c r="AU235" s="93">
        <f>1333*J233*POWER(10,-6)</f>
        <v>5.1800379999999991E-5</v>
      </c>
      <c r="AV235" s="94">
        <f t="shared" si="252"/>
        <v>4.5397050503800003</v>
      </c>
      <c r="AW235" s="95">
        <f t="shared" si="257"/>
        <v>0</v>
      </c>
      <c r="AX235" s="95">
        <f t="shared" si="258"/>
        <v>0</v>
      </c>
      <c r="AY235" s="95">
        <f t="shared" si="259"/>
        <v>2.7601406706310404E-7</v>
      </c>
      <c r="AZ235" s="228">
        <v>1</v>
      </c>
      <c r="BA235" s="228">
        <v>1</v>
      </c>
    </row>
    <row r="236" spans="1:53" x14ac:dyDescent="0.3">
      <c r="A236" s="48" t="s">
        <v>22</v>
      </c>
      <c r="B236" s="48" t="str">
        <f>B232</f>
        <v>Конвектор трехступенчатый R- 401AN;BN;CN</v>
      </c>
      <c r="C236" s="166" t="s">
        <v>434</v>
      </c>
      <c r="D236" s="49" t="s">
        <v>187</v>
      </c>
      <c r="E236" s="153">
        <v>4.9999999999999998E-7</v>
      </c>
      <c r="F236" s="155">
        <f>F232</f>
        <v>1</v>
      </c>
      <c r="G236" s="48">
        <v>3.5000000000000003E-2</v>
      </c>
      <c r="H236" s="50">
        <f t="shared" si="253"/>
        <v>1.7500000000000001E-8</v>
      </c>
      <c r="I236" s="149">
        <f>0.15*I232</f>
        <v>8.6999999999999994E-2</v>
      </c>
      <c r="J236" s="156">
        <f>I236</f>
        <v>8.6999999999999994E-2</v>
      </c>
      <c r="K236" s="161" t="s">
        <v>180</v>
      </c>
      <c r="L236" s="165">
        <v>3</v>
      </c>
      <c r="M236" s="92" t="str">
        <f t="shared" si="250"/>
        <v>С5</v>
      </c>
      <c r="N236" s="92" t="str">
        <f t="shared" si="250"/>
        <v>Конвектор трехступенчатый R- 401AN;BN;CN</v>
      </c>
      <c r="O236" s="92" t="str">
        <f t="shared" si="251"/>
        <v>Частичное-факел</v>
      </c>
      <c r="P236" s="92" t="s">
        <v>83</v>
      </c>
      <c r="Q236" s="92" t="s">
        <v>83</v>
      </c>
      <c r="R236" s="92" t="s">
        <v>83</v>
      </c>
      <c r="S236" s="92" t="s">
        <v>83</v>
      </c>
      <c r="T236" s="92" t="s">
        <v>83</v>
      </c>
      <c r="U236" s="92" t="s">
        <v>83</v>
      </c>
      <c r="V236" s="92" t="s">
        <v>83</v>
      </c>
      <c r="W236" s="92" t="s">
        <v>83</v>
      </c>
      <c r="X236" s="92" t="s">
        <v>83</v>
      </c>
      <c r="Y236" s="92">
        <v>17</v>
      </c>
      <c r="Z236" s="92">
        <v>3</v>
      </c>
      <c r="AA236" s="92" t="s">
        <v>83</v>
      </c>
      <c r="AB236" s="92" t="s">
        <v>83</v>
      </c>
      <c r="AC236" s="92" t="s">
        <v>83</v>
      </c>
      <c r="AD236" s="92" t="s">
        <v>83</v>
      </c>
      <c r="AE236" s="92" t="s">
        <v>83</v>
      </c>
      <c r="AF236" s="92" t="s">
        <v>83</v>
      </c>
      <c r="AG236" s="92" t="s">
        <v>83</v>
      </c>
      <c r="AH236" s="92" t="s">
        <v>83</v>
      </c>
      <c r="AI236" t="s">
        <v>83</v>
      </c>
      <c r="AJ236" s="92">
        <v>0</v>
      </c>
      <c r="AK236" s="92">
        <v>2</v>
      </c>
      <c r="AL236" s="92">
        <f>0.1*$AL$2</f>
        <v>7.5000000000000011E-2</v>
      </c>
      <c r="AM236" s="92">
        <f>AM232</f>
        <v>2.7E-2</v>
      </c>
      <c r="AN236" s="92">
        <f>ROUNDUP(AN232/3,0)</f>
        <v>2</v>
      </c>
      <c r="AO236" s="92"/>
      <c r="AP236" s="92"/>
      <c r="AQ236" s="93">
        <f>AM236*I236+AL236</f>
        <v>7.7349000000000015E-2</v>
      </c>
      <c r="AR236" s="93">
        <f t="shared" si="254"/>
        <v>7.734900000000002E-3</v>
      </c>
      <c r="AS236" s="94">
        <f t="shared" si="255"/>
        <v>0.5</v>
      </c>
      <c r="AT236" s="94">
        <f t="shared" si="256"/>
        <v>0.146270975</v>
      </c>
      <c r="AU236" s="93">
        <f>10068.2*J236*POWER(10,-6)</f>
        <v>8.7593339999999999E-4</v>
      </c>
      <c r="AV236" s="94">
        <f t="shared" si="252"/>
        <v>0.73223080839999999</v>
      </c>
      <c r="AW236" s="95">
        <f t="shared" si="257"/>
        <v>0</v>
      </c>
      <c r="AX236" s="95">
        <f t="shared" si="258"/>
        <v>3.5000000000000002E-8</v>
      </c>
      <c r="AY236" s="95">
        <f t="shared" si="259"/>
        <v>1.2814039147000001E-8</v>
      </c>
      <c r="AZ236" s="228">
        <v>1</v>
      </c>
      <c r="BA236" s="228">
        <v>1</v>
      </c>
    </row>
    <row r="237" spans="1:53" x14ac:dyDescent="0.3">
      <c r="A237" s="48" t="s">
        <v>23</v>
      </c>
      <c r="B237" s="48" t="str">
        <f>B232</f>
        <v>Конвектор трехступенчатый R- 401AN;BN;CN</v>
      </c>
      <c r="C237" s="166" t="s">
        <v>435</v>
      </c>
      <c r="D237" s="49" t="s">
        <v>189</v>
      </c>
      <c r="E237" s="154">
        <f>E236</f>
        <v>4.9999999999999998E-7</v>
      </c>
      <c r="F237" s="155">
        <f>F232</f>
        <v>1</v>
      </c>
      <c r="G237" s="48">
        <v>8.3000000000000001E-3</v>
      </c>
      <c r="H237" s="50">
        <f t="shared" si="253"/>
        <v>4.1499999999999999E-9</v>
      </c>
      <c r="I237" s="149">
        <f>I236</f>
        <v>8.6999999999999994E-2</v>
      </c>
      <c r="J237" s="156">
        <f>J233*0.15</f>
        <v>5.829E-3</v>
      </c>
      <c r="K237" s="160" t="s">
        <v>191</v>
      </c>
      <c r="L237" s="217">
        <v>4</v>
      </c>
      <c r="M237" s="92" t="str">
        <f t="shared" si="250"/>
        <v>С6</v>
      </c>
      <c r="N237" s="92" t="str">
        <f t="shared" si="250"/>
        <v>Конвектор трехступенчатый R- 401AN;BN;CN</v>
      </c>
      <c r="O237" s="92" t="str">
        <f t="shared" si="251"/>
        <v>Частичное-взрыв</v>
      </c>
      <c r="P237" s="92" t="s">
        <v>83</v>
      </c>
      <c r="Q237" s="92" t="s">
        <v>83</v>
      </c>
      <c r="R237" s="92" t="s">
        <v>83</v>
      </c>
      <c r="S237" s="92" t="s">
        <v>83</v>
      </c>
      <c r="T237" s="92">
        <v>0</v>
      </c>
      <c r="U237" s="92">
        <v>0</v>
      </c>
      <c r="V237" s="92">
        <v>13.6</v>
      </c>
      <c r="W237" s="92">
        <v>45.6</v>
      </c>
      <c r="X237" s="92">
        <v>118.6</v>
      </c>
      <c r="Y237" s="92" t="s">
        <v>83</v>
      </c>
      <c r="Z237" s="92" t="s">
        <v>83</v>
      </c>
      <c r="AA237" s="92" t="s">
        <v>83</v>
      </c>
      <c r="AB237" s="92" t="s">
        <v>83</v>
      </c>
      <c r="AC237" s="92" t="s">
        <v>83</v>
      </c>
      <c r="AD237" s="92" t="s">
        <v>83</v>
      </c>
      <c r="AE237" s="92" t="s">
        <v>83</v>
      </c>
      <c r="AF237" s="92" t="s">
        <v>83</v>
      </c>
      <c r="AG237" s="92" t="s">
        <v>83</v>
      </c>
      <c r="AH237" s="92" t="s">
        <v>83</v>
      </c>
      <c r="AI237" t="s">
        <v>83</v>
      </c>
      <c r="AJ237" s="92">
        <v>0</v>
      </c>
      <c r="AK237" s="92">
        <v>1</v>
      </c>
      <c r="AL237" s="92">
        <f>0.1*$AL$2</f>
        <v>7.5000000000000011E-2</v>
      </c>
      <c r="AM237" s="92">
        <f>AM232</f>
        <v>2.7E-2</v>
      </c>
      <c r="AN237" s="92">
        <f>AN236</f>
        <v>2</v>
      </c>
      <c r="AO237" s="92"/>
      <c r="AP237" s="92"/>
      <c r="AQ237" s="93">
        <f>AM237*I237+AL237</f>
        <v>7.7349000000000015E-2</v>
      </c>
      <c r="AR237" s="93">
        <f t="shared" si="254"/>
        <v>7.734900000000002E-3</v>
      </c>
      <c r="AS237" s="94">
        <f t="shared" si="255"/>
        <v>0.25</v>
      </c>
      <c r="AT237" s="94">
        <f t="shared" si="256"/>
        <v>8.3770974999999998E-2</v>
      </c>
      <c r="AU237" s="93">
        <f>10068.2*J237*POWER(10,-6)*10</f>
        <v>5.8687537799999995E-4</v>
      </c>
      <c r="AV237" s="94">
        <f t="shared" si="252"/>
        <v>0.41944175037800002</v>
      </c>
      <c r="AW237" s="95">
        <f t="shared" si="257"/>
        <v>0</v>
      </c>
      <c r="AX237" s="95">
        <f t="shared" si="258"/>
        <v>4.1499999999999999E-9</v>
      </c>
      <c r="AY237" s="95">
        <f t="shared" si="259"/>
        <v>1.7406832640687001E-9</v>
      </c>
      <c r="AZ237" s="228">
        <v>1</v>
      </c>
      <c r="BA237" s="228">
        <v>1</v>
      </c>
    </row>
    <row r="238" spans="1:53" x14ac:dyDescent="0.3">
      <c r="A238" s="48" t="s">
        <v>210</v>
      </c>
      <c r="B238" s="48" t="str">
        <f>B232</f>
        <v>Конвектор трехступенчатый R- 401AN;BN;CN</v>
      </c>
      <c r="C238" s="166" t="s">
        <v>436</v>
      </c>
      <c r="D238" s="49" t="s">
        <v>165</v>
      </c>
      <c r="E238" s="154">
        <f>E236</f>
        <v>4.9999999999999998E-7</v>
      </c>
      <c r="F238" s="155">
        <f>F232</f>
        <v>1</v>
      </c>
      <c r="G238" s="48">
        <v>2.64E-2</v>
      </c>
      <c r="H238" s="50">
        <f t="shared" si="253"/>
        <v>1.3199999999999999E-8</v>
      </c>
      <c r="I238" s="149">
        <f>0.15*I232</f>
        <v>8.6999999999999994E-2</v>
      </c>
      <c r="J238" s="156">
        <f>J234*0.15</f>
        <v>8.6999999999999994E-2</v>
      </c>
      <c r="K238" s="161"/>
      <c r="L238" s="165"/>
      <c r="M238" s="92" t="str">
        <f t="shared" si="250"/>
        <v>С7</v>
      </c>
      <c r="N238" s="92" t="str">
        <f t="shared" si="250"/>
        <v>Конвектор трехступенчатый R- 401AN;BN;CN</v>
      </c>
      <c r="O238" s="92" t="str">
        <f t="shared" si="251"/>
        <v>Частичное-пожар-вспышка</v>
      </c>
      <c r="P238" s="92" t="s">
        <v>83</v>
      </c>
      <c r="Q238" s="92" t="s">
        <v>83</v>
      </c>
      <c r="R238" s="92" t="s">
        <v>83</v>
      </c>
      <c r="S238" s="92" t="s">
        <v>83</v>
      </c>
      <c r="T238" s="92" t="s">
        <v>83</v>
      </c>
      <c r="U238" s="92" t="s">
        <v>83</v>
      </c>
      <c r="V238" s="92" t="s">
        <v>83</v>
      </c>
      <c r="W238" s="92" t="s">
        <v>83</v>
      </c>
      <c r="X238" s="92" t="s">
        <v>83</v>
      </c>
      <c r="Y238" s="92" t="s">
        <v>83</v>
      </c>
      <c r="Z238" s="92" t="s">
        <v>83</v>
      </c>
      <c r="AA238" s="92">
        <v>14.97</v>
      </c>
      <c r="AB238" s="92">
        <v>17.96</v>
      </c>
      <c r="AC238" s="92" t="s">
        <v>83</v>
      </c>
      <c r="AD238" s="92" t="s">
        <v>83</v>
      </c>
      <c r="AE238" s="92" t="s">
        <v>83</v>
      </c>
      <c r="AF238" s="92" t="s">
        <v>83</v>
      </c>
      <c r="AG238" s="92" t="s">
        <v>83</v>
      </c>
      <c r="AH238" s="92" t="s">
        <v>83</v>
      </c>
      <c r="AI238" t="s">
        <v>83</v>
      </c>
      <c r="AJ238" s="92">
        <v>0</v>
      </c>
      <c r="AK238" s="92">
        <v>1</v>
      </c>
      <c r="AL238" s="92">
        <f>0.1*$AL$2</f>
        <v>7.5000000000000011E-2</v>
      </c>
      <c r="AM238" s="92">
        <f>AM232</f>
        <v>2.7E-2</v>
      </c>
      <c r="AN238" s="92">
        <f>ROUNDUP(AN232/3,0)</f>
        <v>2</v>
      </c>
      <c r="AO238" s="92"/>
      <c r="AP238" s="92"/>
      <c r="AQ238" s="93">
        <f>AM238*I238+AL238</f>
        <v>7.7349000000000015E-2</v>
      </c>
      <c r="AR238" s="93">
        <f t="shared" si="254"/>
        <v>7.734900000000002E-3</v>
      </c>
      <c r="AS238" s="94">
        <f t="shared" si="255"/>
        <v>0.25</v>
      </c>
      <c r="AT238" s="94">
        <f t="shared" si="256"/>
        <v>8.3770974999999998E-2</v>
      </c>
      <c r="AU238" s="93">
        <f>10068.2*J238*POWER(10,-6)*10</f>
        <v>8.7593340000000006E-3</v>
      </c>
      <c r="AV238" s="94">
        <f t="shared" si="252"/>
        <v>0.42761420900000002</v>
      </c>
      <c r="AW238" s="95">
        <f t="shared" si="257"/>
        <v>0</v>
      </c>
      <c r="AX238" s="95">
        <f t="shared" si="258"/>
        <v>1.3199999999999999E-8</v>
      </c>
      <c r="AY238" s="95">
        <f t="shared" si="259"/>
        <v>5.6445075588000003E-9</v>
      </c>
      <c r="AZ238" s="228">
        <v>1</v>
      </c>
      <c r="BA238" s="228">
        <v>1</v>
      </c>
    </row>
    <row r="239" spans="1:53" ht="15" thickBot="1" x14ac:dyDescent="0.35">
      <c r="A239" s="48" t="s">
        <v>211</v>
      </c>
      <c r="B239" s="48" t="str">
        <f>B232</f>
        <v>Конвектор трехступенчатый R- 401AN;BN;CN</v>
      </c>
      <c r="C239" s="166" t="s">
        <v>310</v>
      </c>
      <c r="D239" s="49" t="s">
        <v>61</v>
      </c>
      <c r="E239" s="154">
        <f>E236</f>
        <v>4.9999999999999998E-7</v>
      </c>
      <c r="F239" s="155">
        <f>F232</f>
        <v>1</v>
      </c>
      <c r="G239" s="48">
        <v>0.93030000000000002</v>
      </c>
      <c r="H239" s="50">
        <f t="shared" si="253"/>
        <v>4.6515000000000001E-7</v>
      </c>
      <c r="I239" s="149">
        <f>0.15*I232</f>
        <v>8.6999999999999994E-2</v>
      </c>
      <c r="J239" s="158">
        <v>0</v>
      </c>
      <c r="K239" s="162"/>
      <c r="L239" s="163"/>
      <c r="M239" s="92" t="str">
        <f t="shared" si="250"/>
        <v>С8</v>
      </c>
      <c r="N239" s="92" t="str">
        <f t="shared" si="250"/>
        <v>Конвектор трехступенчатый R- 401AN;BN;CN</v>
      </c>
      <c r="O239" s="92" t="str">
        <f t="shared" si="251"/>
        <v>Частичное-ликвидация</v>
      </c>
      <c r="P239" s="92" t="s">
        <v>83</v>
      </c>
      <c r="Q239" s="92" t="s">
        <v>83</v>
      </c>
      <c r="R239" s="92" t="s">
        <v>83</v>
      </c>
      <c r="S239" s="92" t="s">
        <v>83</v>
      </c>
      <c r="T239" s="92" t="s">
        <v>83</v>
      </c>
      <c r="U239" s="92" t="s">
        <v>83</v>
      </c>
      <c r="V239" s="92" t="s">
        <v>83</v>
      </c>
      <c r="W239" s="92" t="s">
        <v>83</v>
      </c>
      <c r="X239" s="92" t="s">
        <v>83</v>
      </c>
      <c r="Y239" s="92" t="s">
        <v>83</v>
      </c>
      <c r="Z239" s="92" t="s">
        <v>83</v>
      </c>
      <c r="AA239" s="92" t="s">
        <v>83</v>
      </c>
      <c r="AB239" s="92" t="s">
        <v>83</v>
      </c>
      <c r="AC239" s="92" t="s">
        <v>83</v>
      </c>
      <c r="AD239" s="92" t="s">
        <v>83</v>
      </c>
      <c r="AE239" s="92" t="s">
        <v>83</v>
      </c>
      <c r="AF239" s="92" t="s">
        <v>83</v>
      </c>
      <c r="AG239" s="92" t="s">
        <v>83</v>
      </c>
      <c r="AH239" s="92" t="s">
        <v>83</v>
      </c>
      <c r="AI239" t="s">
        <v>83</v>
      </c>
      <c r="AJ239" s="92">
        <v>0</v>
      </c>
      <c r="AK239" s="92">
        <v>0</v>
      </c>
      <c r="AL239" s="92">
        <f>0.1*$AL$2</f>
        <v>7.5000000000000011E-2</v>
      </c>
      <c r="AM239" s="92">
        <f>AM232</f>
        <v>2.7E-2</v>
      </c>
      <c r="AN239" s="92">
        <f>ROUNDUP(AN232/3,0)</f>
        <v>2</v>
      </c>
      <c r="AO239" s="92"/>
      <c r="AP239" s="92"/>
      <c r="AQ239" s="93">
        <f>AM239*I239*0.1+AL239</f>
        <v>7.5234900000000007E-2</v>
      </c>
      <c r="AR239" s="93">
        <f t="shared" si="254"/>
        <v>7.5234900000000007E-3</v>
      </c>
      <c r="AS239" s="94">
        <f t="shared" si="255"/>
        <v>0</v>
      </c>
      <c r="AT239" s="94">
        <f t="shared" si="256"/>
        <v>2.0689597500000004E-2</v>
      </c>
      <c r="AU239" s="93">
        <f>1333*J238*POWER(10,-6)</f>
        <v>1.1597099999999998E-4</v>
      </c>
      <c r="AV239" s="94">
        <f t="shared" si="252"/>
        <v>0.10356395850000001</v>
      </c>
      <c r="AW239" s="95">
        <f t="shared" si="257"/>
        <v>0</v>
      </c>
      <c r="AX239" s="95">
        <f t="shared" si="258"/>
        <v>0</v>
      </c>
      <c r="AY239" s="95">
        <f t="shared" si="259"/>
        <v>4.8172775296275007E-8</v>
      </c>
      <c r="AZ239" s="228">
        <v>1</v>
      </c>
      <c r="BA239" s="228">
        <v>1</v>
      </c>
    </row>
    <row r="240" spans="1:53" x14ac:dyDescent="0.3">
      <c r="A240" s="52"/>
      <c r="B240" s="52"/>
      <c r="C240" s="92"/>
      <c r="D240" s="255"/>
      <c r="E240" s="256"/>
      <c r="F240" s="257"/>
      <c r="G240" s="52"/>
      <c r="H240" s="95"/>
      <c r="I240" s="94"/>
      <c r="J240" s="52"/>
      <c r="K240" s="52"/>
      <c r="L240" s="52"/>
      <c r="M240" s="92"/>
      <c r="N240" s="92"/>
      <c r="O240" s="92"/>
      <c r="P240" s="92" t="s">
        <v>83</v>
      </c>
      <c r="Q240" s="92" t="s">
        <v>83</v>
      </c>
      <c r="R240" s="92" t="s">
        <v>83</v>
      </c>
      <c r="S240" s="92" t="s">
        <v>83</v>
      </c>
      <c r="T240" s="92" t="s">
        <v>83</v>
      </c>
      <c r="U240" s="92" t="s">
        <v>83</v>
      </c>
      <c r="V240" s="92" t="s">
        <v>83</v>
      </c>
      <c r="W240" s="92" t="s">
        <v>83</v>
      </c>
      <c r="X240" s="92" t="s">
        <v>83</v>
      </c>
      <c r="Y240" s="92" t="s">
        <v>83</v>
      </c>
      <c r="Z240" s="92" t="s">
        <v>83</v>
      </c>
      <c r="AA240" s="92" t="s">
        <v>83</v>
      </c>
      <c r="AB240" s="92" t="s">
        <v>83</v>
      </c>
      <c r="AC240" s="92" t="s">
        <v>83</v>
      </c>
      <c r="AD240" s="92" t="s">
        <v>83</v>
      </c>
      <c r="AE240" s="92" t="s">
        <v>83</v>
      </c>
      <c r="AF240" s="92" t="s">
        <v>83</v>
      </c>
      <c r="AG240" s="92" t="s">
        <v>83</v>
      </c>
      <c r="AH240" s="92" t="s">
        <v>83</v>
      </c>
      <c r="AI240" t="s">
        <v>83</v>
      </c>
      <c r="AJ240" s="92"/>
      <c r="AK240" s="92"/>
      <c r="AL240" s="92"/>
      <c r="AM240" s="92"/>
      <c r="AN240" s="92"/>
      <c r="AO240" s="92"/>
      <c r="AP240" s="92"/>
      <c r="AQ240" s="93"/>
      <c r="AR240" s="93"/>
      <c r="AS240" s="94"/>
      <c r="AT240" s="94"/>
      <c r="AU240" s="93"/>
      <c r="AV240" s="94"/>
      <c r="AW240" s="95"/>
      <c r="AX240" s="95"/>
      <c r="AY240" s="95"/>
      <c r="AZ240" s="228">
        <v>1</v>
      </c>
      <c r="BA240" s="228">
        <v>1</v>
      </c>
    </row>
    <row r="246" spans="38:42" ht="15" thickBot="1" x14ac:dyDescent="0.35"/>
    <row r="247" spans="38:42" ht="16.2" thickBot="1" x14ac:dyDescent="0.35">
      <c r="AL247" s="408">
        <v>6.0699999999999998E-5</v>
      </c>
      <c r="AM247" s="409">
        <v>2.5599999999999999E-4</v>
      </c>
      <c r="AO247" s="98">
        <f>AL247/25</f>
        <v>2.4279999999999999E-6</v>
      </c>
      <c r="AP247" s="98">
        <f>AM247/25</f>
        <v>1.024E-5</v>
      </c>
    </row>
    <row r="248" spans="38:42" ht="16.2" thickBot="1" x14ac:dyDescent="0.35">
      <c r="AL248" s="410">
        <v>8.7499999999999999E-5</v>
      </c>
      <c r="AM248" s="411">
        <v>3.2400000000000001E-4</v>
      </c>
      <c r="AO248" s="98">
        <f t="shared" ref="AO248:AO250" si="260">AL248/25</f>
        <v>3.4999999999999999E-6</v>
      </c>
      <c r="AP248" s="98">
        <f t="shared" ref="AP248:AP250" si="261">AM248/25</f>
        <v>1.2960000000000001E-5</v>
      </c>
    </row>
    <row r="249" spans="38:42" ht="16.2" thickBot="1" x14ac:dyDescent="0.35">
      <c r="AL249" s="410">
        <v>2.9699999999999999E-6</v>
      </c>
      <c r="AM249" s="411">
        <v>3.3500000000000001E-5</v>
      </c>
      <c r="AO249" s="98">
        <f t="shared" si="260"/>
        <v>1.1879999999999999E-7</v>
      </c>
      <c r="AP249" s="98">
        <f t="shared" si="261"/>
        <v>1.3400000000000001E-6</v>
      </c>
    </row>
    <row r="250" spans="38:42" ht="16.2" thickBot="1" x14ac:dyDescent="0.35">
      <c r="AL250" s="410">
        <v>1.8600000000000001E-5</v>
      </c>
      <c r="AM250" s="411">
        <v>4.85E-5</v>
      </c>
      <c r="AO250" s="98">
        <f t="shared" si="260"/>
        <v>7.440000000000001E-7</v>
      </c>
      <c r="AP250" s="98">
        <f t="shared" si="261"/>
        <v>1.9400000000000001E-6</v>
      </c>
    </row>
  </sheetData>
  <conditionalFormatting sqref="H162:H1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2:H2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0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7890" r:id="rId4" name="Показать"/>
      </mc:Fallback>
    </mc:AlternateContent>
    <mc:AlternateContent xmlns:mc="http://schemas.openxmlformats.org/markup-compatibility/2006">
      <mc:Choice Requires="x14">
        <control shapeId="37889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7889" r:id="rId6" name="Скрыть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9FE0-31F0-469C-BD5E-DA2F6AF22359}">
  <dimension ref="E13:W190"/>
  <sheetViews>
    <sheetView topLeftCell="G1" workbookViewId="0">
      <selection activeCell="F175" sqref="F175:W190"/>
    </sheetView>
  </sheetViews>
  <sheetFormatPr defaultRowHeight="14.4" x14ac:dyDescent="0.3"/>
  <cols>
    <col min="6" max="6" width="45.44140625" customWidth="1"/>
    <col min="7" max="7" width="34.88671875" customWidth="1"/>
  </cols>
  <sheetData>
    <row r="13" spans="5:23" x14ac:dyDescent="0.3">
      <c r="E13" t="s">
        <v>535</v>
      </c>
    </row>
    <row r="14" spans="5:23" x14ac:dyDescent="0.3">
      <c r="F14" t="s">
        <v>480</v>
      </c>
      <c r="G14" t="s">
        <v>479</v>
      </c>
      <c r="H14">
        <v>1</v>
      </c>
      <c r="I14">
        <v>1.1752379559584343</v>
      </c>
      <c r="J14">
        <v>1.1752379559584343</v>
      </c>
      <c r="K14" t="s">
        <v>482</v>
      </c>
      <c r="L14">
        <v>0.7</v>
      </c>
      <c r="M14" t="s">
        <v>481</v>
      </c>
      <c r="N14">
        <v>1.1636019365925092</v>
      </c>
      <c r="O14">
        <v>114</v>
      </c>
      <c r="P14">
        <v>114</v>
      </c>
      <c r="Q14">
        <v>0</v>
      </c>
      <c r="R14">
        <v>5.0000000000000001E-3</v>
      </c>
      <c r="S14">
        <v>1.01</v>
      </c>
      <c r="T14">
        <v>0</v>
      </c>
      <c r="U14">
        <v>0</v>
      </c>
      <c r="V14">
        <v>0</v>
      </c>
      <c r="W14" t="s">
        <v>151</v>
      </c>
    </row>
    <row r="15" spans="5:23" x14ac:dyDescent="0.3">
      <c r="F15" t="s">
        <v>480</v>
      </c>
      <c r="G15" t="s">
        <v>483</v>
      </c>
      <c r="H15">
        <v>1</v>
      </c>
      <c r="I15">
        <v>1.1752379559584343</v>
      </c>
      <c r="J15">
        <v>1.1752379559584343</v>
      </c>
      <c r="K15" t="s">
        <v>482</v>
      </c>
      <c r="L15">
        <v>0.7</v>
      </c>
      <c r="M15" t="s">
        <v>481</v>
      </c>
      <c r="N15">
        <v>1.1636019365925092</v>
      </c>
      <c r="O15">
        <v>114</v>
      </c>
      <c r="P15">
        <v>114</v>
      </c>
      <c r="Q15">
        <v>0</v>
      </c>
      <c r="R15">
        <v>5.0000000000000001E-3</v>
      </c>
      <c r="S15">
        <v>1.01</v>
      </c>
      <c r="T15">
        <v>0</v>
      </c>
      <c r="U15">
        <v>0.5</v>
      </c>
      <c r="V15">
        <v>0</v>
      </c>
      <c r="W15" t="s">
        <v>151</v>
      </c>
    </row>
    <row r="16" spans="5:23" x14ac:dyDescent="0.3">
      <c r="F16" t="s">
        <v>480</v>
      </c>
      <c r="G16" t="s">
        <v>484</v>
      </c>
      <c r="H16">
        <v>1</v>
      </c>
      <c r="I16">
        <v>1.1340015364511209</v>
      </c>
      <c r="J16">
        <v>1.1340015364511209</v>
      </c>
      <c r="K16" t="s">
        <v>482</v>
      </c>
      <c r="L16">
        <v>0.7</v>
      </c>
      <c r="M16" t="s">
        <v>481</v>
      </c>
      <c r="N16">
        <v>1.1227737984664563</v>
      </c>
      <c r="O16">
        <v>110</v>
      </c>
      <c r="P16">
        <v>114</v>
      </c>
      <c r="Q16">
        <v>0</v>
      </c>
      <c r="R16">
        <v>5.0000000000000001E-3</v>
      </c>
      <c r="S16">
        <v>1.01</v>
      </c>
      <c r="T16">
        <v>0</v>
      </c>
      <c r="U16">
        <v>0.8</v>
      </c>
      <c r="V16">
        <v>0</v>
      </c>
      <c r="W16" t="s">
        <v>151</v>
      </c>
    </row>
    <row r="17" spans="6:23" x14ac:dyDescent="0.3">
      <c r="F17" t="s">
        <v>480</v>
      </c>
      <c r="G17" t="s">
        <v>485</v>
      </c>
      <c r="H17">
        <v>1</v>
      </c>
      <c r="I17">
        <v>1.030910487682837</v>
      </c>
      <c r="J17">
        <v>1.030910487682837</v>
      </c>
      <c r="K17" t="s">
        <v>482</v>
      </c>
      <c r="L17">
        <v>0.7</v>
      </c>
      <c r="M17" t="s">
        <v>481</v>
      </c>
      <c r="N17">
        <v>1.0207034531513237</v>
      </c>
      <c r="O17">
        <v>100</v>
      </c>
      <c r="P17">
        <v>114</v>
      </c>
      <c r="Q17">
        <v>0</v>
      </c>
      <c r="R17">
        <v>5.0000000000000001E-3</v>
      </c>
      <c r="S17">
        <v>1.01</v>
      </c>
      <c r="T17">
        <v>0</v>
      </c>
      <c r="U17">
        <v>0.8</v>
      </c>
      <c r="V17">
        <v>0</v>
      </c>
      <c r="W17" t="s">
        <v>151</v>
      </c>
    </row>
    <row r="18" spans="6:23" x14ac:dyDescent="0.3">
      <c r="F18" t="s">
        <v>480</v>
      </c>
      <c r="G18" t="s">
        <v>486</v>
      </c>
      <c r="H18">
        <v>1</v>
      </c>
      <c r="I18">
        <v>0.7731828657621278</v>
      </c>
      <c r="J18">
        <v>0.7731828657621278</v>
      </c>
      <c r="K18" t="s">
        <v>482</v>
      </c>
      <c r="L18">
        <v>0.7</v>
      </c>
      <c r="M18" t="s">
        <v>481</v>
      </c>
      <c r="N18">
        <v>0.7655275898634929</v>
      </c>
      <c r="O18">
        <v>75</v>
      </c>
      <c r="P18">
        <v>114</v>
      </c>
      <c r="Q18">
        <v>0</v>
      </c>
      <c r="R18">
        <v>5.0000000000000001E-3</v>
      </c>
      <c r="S18">
        <v>1.01</v>
      </c>
      <c r="T18">
        <v>0</v>
      </c>
      <c r="U18">
        <v>0.8</v>
      </c>
      <c r="V18">
        <v>0</v>
      </c>
      <c r="W18" t="s">
        <v>151</v>
      </c>
    </row>
    <row r="19" spans="6:23" x14ac:dyDescent="0.3">
      <c r="F19" t="s">
        <v>480</v>
      </c>
      <c r="G19" t="s">
        <v>487</v>
      </c>
      <c r="H19">
        <v>1</v>
      </c>
      <c r="I19">
        <v>0.82472839014626964</v>
      </c>
      <c r="J19">
        <v>0.82472839014626964</v>
      </c>
      <c r="K19" t="s">
        <v>482</v>
      </c>
      <c r="L19">
        <v>0.7</v>
      </c>
      <c r="M19" t="s">
        <v>481</v>
      </c>
      <c r="N19">
        <v>0.81656276252105908</v>
      </c>
      <c r="O19">
        <v>80</v>
      </c>
      <c r="P19">
        <v>114</v>
      </c>
      <c r="Q19">
        <v>0</v>
      </c>
      <c r="R19">
        <v>5.0000000000000001E-3</v>
      </c>
      <c r="S19">
        <v>1.01</v>
      </c>
      <c r="T19">
        <v>0</v>
      </c>
      <c r="U19">
        <v>0.8</v>
      </c>
      <c r="V19">
        <v>0</v>
      </c>
      <c r="W19" t="s">
        <v>151</v>
      </c>
    </row>
    <row r="20" spans="6:23" x14ac:dyDescent="0.3">
      <c r="F20" t="s">
        <v>480</v>
      </c>
      <c r="G20" t="s">
        <v>488</v>
      </c>
      <c r="H20">
        <v>1</v>
      </c>
      <c r="I20">
        <v>0.30927314630485114</v>
      </c>
      <c r="J20">
        <v>0.30927314630485114</v>
      </c>
      <c r="K20" t="s">
        <v>482</v>
      </c>
      <c r="L20">
        <v>0.7</v>
      </c>
      <c r="M20" t="s">
        <v>481</v>
      </c>
      <c r="N20">
        <v>0.30621103594539717</v>
      </c>
      <c r="O20">
        <v>30</v>
      </c>
      <c r="P20">
        <v>114</v>
      </c>
      <c r="Q20">
        <v>0</v>
      </c>
      <c r="R20">
        <v>5.0000000000000001E-3</v>
      </c>
      <c r="S20">
        <v>1.01</v>
      </c>
      <c r="T20">
        <v>0</v>
      </c>
      <c r="U20">
        <v>0.6</v>
      </c>
      <c r="V20">
        <v>0</v>
      </c>
      <c r="W20" t="s">
        <v>151</v>
      </c>
    </row>
    <row r="21" spans="6:23" x14ac:dyDescent="0.3">
      <c r="F21" t="s">
        <v>480</v>
      </c>
      <c r="G21" t="s">
        <v>489</v>
      </c>
      <c r="H21">
        <v>1</v>
      </c>
      <c r="I21">
        <v>1.752547829060823</v>
      </c>
      <c r="J21">
        <v>1.752547829060823</v>
      </c>
      <c r="K21" t="s">
        <v>482</v>
      </c>
      <c r="L21">
        <v>0.7</v>
      </c>
      <c r="M21" t="s">
        <v>481</v>
      </c>
      <c r="N21">
        <v>1.7351958703572505</v>
      </c>
      <c r="O21">
        <v>170</v>
      </c>
      <c r="P21">
        <v>114</v>
      </c>
      <c r="Q21">
        <v>0</v>
      </c>
      <c r="R21">
        <v>5.0000000000000001E-3</v>
      </c>
      <c r="S21">
        <v>1.01</v>
      </c>
      <c r="T21">
        <v>0</v>
      </c>
      <c r="U21">
        <v>0.7</v>
      </c>
      <c r="V21">
        <v>0</v>
      </c>
      <c r="W21" t="s">
        <v>151</v>
      </c>
    </row>
    <row r="22" spans="6:23" x14ac:dyDescent="0.3">
      <c r="F22" t="s">
        <v>480</v>
      </c>
      <c r="G22" t="s">
        <v>490</v>
      </c>
      <c r="H22">
        <v>1</v>
      </c>
      <c r="I22">
        <v>1.5463657315242556</v>
      </c>
      <c r="J22">
        <v>1.5463657315242556</v>
      </c>
      <c r="K22" t="s">
        <v>482</v>
      </c>
      <c r="L22">
        <v>0.7</v>
      </c>
      <c r="M22" t="s">
        <v>481</v>
      </c>
      <c r="N22">
        <v>1.5310551797269858</v>
      </c>
      <c r="O22">
        <v>150</v>
      </c>
      <c r="P22">
        <v>114</v>
      </c>
      <c r="Q22">
        <v>0</v>
      </c>
      <c r="R22">
        <v>5.0000000000000001E-3</v>
      </c>
      <c r="S22">
        <v>1.01</v>
      </c>
      <c r="T22">
        <v>0</v>
      </c>
      <c r="U22">
        <v>0.7</v>
      </c>
      <c r="V22">
        <v>0</v>
      </c>
      <c r="W22" t="s">
        <v>151</v>
      </c>
    </row>
    <row r="23" spans="6:23" x14ac:dyDescent="0.3">
      <c r="F23" t="s">
        <v>480</v>
      </c>
      <c r="G23" t="s">
        <v>491</v>
      </c>
      <c r="H23">
        <v>1</v>
      </c>
      <c r="I23">
        <v>1.2474016900962328</v>
      </c>
      <c r="J23">
        <v>1.2474016900962328</v>
      </c>
      <c r="K23" t="s">
        <v>482</v>
      </c>
      <c r="L23">
        <v>0.7</v>
      </c>
      <c r="M23" t="s">
        <v>481</v>
      </c>
      <c r="N23">
        <v>1.2350511783131017</v>
      </c>
      <c r="O23">
        <v>121</v>
      </c>
      <c r="P23">
        <v>114</v>
      </c>
      <c r="Q23">
        <v>0</v>
      </c>
      <c r="R23">
        <v>5.0000000000000001E-3</v>
      </c>
      <c r="S23">
        <v>1.01</v>
      </c>
      <c r="T23">
        <v>0</v>
      </c>
      <c r="U23">
        <v>0.7</v>
      </c>
      <c r="V23">
        <v>0</v>
      </c>
      <c r="W23" t="s">
        <v>151</v>
      </c>
    </row>
    <row r="24" spans="6:23" x14ac:dyDescent="0.3">
      <c r="F24" t="s">
        <v>480</v>
      </c>
      <c r="G24" t="s">
        <v>492</v>
      </c>
      <c r="H24">
        <v>1</v>
      </c>
      <c r="I24">
        <v>1.235051178313102</v>
      </c>
      <c r="J24">
        <v>1.235051178313102</v>
      </c>
      <c r="K24" t="s">
        <v>482</v>
      </c>
      <c r="L24">
        <v>0.7</v>
      </c>
      <c r="M24" t="s">
        <v>481</v>
      </c>
      <c r="N24">
        <v>1.1227737984664563</v>
      </c>
      <c r="O24">
        <v>110</v>
      </c>
      <c r="P24">
        <v>114</v>
      </c>
      <c r="Q24">
        <v>0</v>
      </c>
      <c r="R24">
        <v>5.0000000000000001E-3</v>
      </c>
      <c r="S24">
        <v>1.1000000000000001</v>
      </c>
      <c r="T24">
        <v>0</v>
      </c>
      <c r="U24">
        <v>0.7</v>
      </c>
      <c r="V24">
        <v>0</v>
      </c>
      <c r="W24" t="s">
        <v>151</v>
      </c>
    </row>
    <row r="25" spans="6:23" x14ac:dyDescent="0.3">
      <c r="F25" t="s">
        <v>480</v>
      </c>
      <c r="G25" t="s">
        <v>493</v>
      </c>
      <c r="H25">
        <v>1</v>
      </c>
      <c r="I25">
        <v>1.0104964186198107</v>
      </c>
      <c r="J25">
        <v>1.0104964186198107</v>
      </c>
      <c r="K25" t="s">
        <v>482</v>
      </c>
      <c r="L25">
        <v>0.7</v>
      </c>
      <c r="M25" t="s">
        <v>481</v>
      </c>
      <c r="N25">
        <v>0.91863310783619145</v>
      </c>
      <c r="O25">
        <v>90</v>
      </c>
      <c r="P25">
        <v>114</v>
      </c>
      <c r="Q25">
        <v>0</v>
      </c>
      <c r="R25">
        <v>5.0000000000000001E-3</v>
      </c>
      <c r="S25">
        <v>1.1000000000000001</v>
      </c>
      <c r="T25">
        <v>0</v>
      </c>
      <c r="U25">
        <v>0.7</v>
      </c>
      <c r="V25">
        <v>0</v>
      </c>
      <c r="W25" t="s">
        <v>151</v>
      </c>
    </row>
    <row r="26" spans="6:23" x14ac:dyDescent="0.3">
      <c r="F26" t="s">
        <v>480</v>
      </c>
      <c r="G26" t="s">
        <v>494</v>
      </c>
      <c r="H26">
        <v>1</v>
      </c>
      <c r="I26">
        <v>0.82472839014626964</v>
      </c>
      <c r="J26">
        <v>0.82472839014626964</v>
      </c>
      <c r="K26" t="s">
        <v>482</v>
      </c>
      <c r="L26">
        <v>0.7</v>
      </c>
      <c r="M26" t="s">
        <v>481</v>
      </c>
      <c r="N26">
        <v>0.81656276252105908</v>
      </c>
      <c r="O26">
        <v>80</v>
      </c>
      <c r="P26">
        <v>114</v>
      </c>
      <c r="Q26">
        <v>0</v>
      </c>
      <c r="R26">
        <v>5.0000000000000001E-3</v>
      </c>
      <c r="S26">
        <v>1.01</v>
      </c>
      <c r="T26">
        <v>0</v>
      </c>
      <c r="U26">
        <v>0.7</v>
      </c>
      <c r="V26">
        <v>0</v>
      </c>
      <c r="W26" t="s">
        <v>151</v>
      </c>
    </row>
    <row r="27" spans="6:23" x14ac:dyDescent="0.3">
      <c r="F27" t="s">
        <v>480</v>
      </c>
      <c r="G27" t="s">
        <v>495</v>
      </c>
      <c r="H27">
        <v>1</v>
      </c>
      <c r="I27">
        <v>0.61854629260970229</v>
      </c>
      <c r="J27">
        <v>0.61854629260970229</v>
      </c>
      <c r="K27" t="s">
        <v>482</v>
      </c>
      <c r="L27">
        <v>0.7</v>
      </c>
      <c r="M27" t="s">
        <v>481</v>
      </c>
      <c r="N27">
        <v>0.61242207189079434</v>
      </c>
      <c r="O27">
        <v>60</v>
      </c>
      <c r="P27">
        <v>114</v>
      </c>
      <c r="Q27">
        <v>0</v>
      </c>
      <c r="R27">
        <v>5.0000000000000001E-3</v>
      </c>
      <c r="S27">
        <v>1.01</v>
      </c>
      <c r="T27">
        <v>0</v>
      </c>
      <c r="U27">
        <v>0.7</v>
      </c>
      <c r="V27">
        <v>0</v>
      </c>
      <c r="W27" t="s">
        <v>151</v>
      </c>
    </row>
    <row r="28" spans="6:23" x14ac:dyDescent="0.3">
      <c r="F28" t="s">
        <v>480</v>
      </c>
      <c r="G28" t="s">
        <v>496</v>
      </c>
      <c r="H28">
        <v>1</v>
      </c>
      <c r="I28">
        <v>30.31489255859432</v>
      </c>
      <c r="J28">
        <v>30.31489255859432</v>
      </c>
      <c r="K28" t="s">
        <v>482</v>
      </c>
      <c r="L28">
        <v>0.7</v>
      </c>
      <c r="M28" t="s">
        <v>481</v>
      </c>
      <c r="N28">
        <v>27.558993235085744</v>
      </c>
      <c r="O28">
        <v>2700</v>
      </c>
      <c r="P28">
        <v>114</v>
      </c>
      <c r="Q28">
        <v>0</v>
      </c>
      <c r="R28">
        <v>5.0000000000000001E-3</v>
      </c>
      <c r="S28">
        <v>1.1000000000000001</v>
      </c>
      <c r="T28">
        <v>0</v>
      </c>
      <c r="U28">
        <v>0.7</v>
      </c>
      <c r="V28">
        <v>0</v>
      </c>
      <c r="W28" t="s">
        <v>151</v>
      </c>
    </row>
    <row r="29" spans="6:23" x14ac:dyDescent="0.3">
      <c r="F29" t="s">
        <v>480</v>
      </c>
      <c r="G29" t="s">
        <v>497</v>
      </c>
      <c r="H29">
        <v>1</v>
      </c>
      <c r="I29">
        <v>7.3592718972210447</v>
      </c>
      <c r="J29">
        <v>7.3592718972210447</v>
      </c>
      <c r="K29" t="s">
        <v>482</v>
      </c>
      <c r="L29">
        <v>0.7</v>
      </c>
      <c r="M29" t="s">
        <v>481</v>
      </c>
      <c r="N29">
        <v>7.1449241720592669</v>
      </c>
      <c r="O29">
        <v>700</v>
      </c>
      <c r="P29">
        <v>114</v>
      </c>
      <c r="Q29">
        <v>0</v>
      </c>
      <c r="R29">
        <v>5.0000000000000001E-3</v>
      </c>
      <c r="S29">
        <v>1.03</v>
      </c>
      <c r="T29">
        <v>0</v>
      </c>
      <c r="U29">
        <v>0.7</v>
      </c>
      <c r="V29">
        <v>0</v>
      </c>
      <c r="W29" t="s">
        <v>151</v>
      </c>
    </row>
    <row r="30" spans="6:23" x14ac:dyDescent="0.3">
      <c r="F30" t="s">
        <v>480</v>
      </c>
      <c r="G30" t="s">
        <v>498</v>
      </c>
      <c r="H30">
        <v>1</v>
      </c>
      <c r="I30">
        <v>0.54658669916253388</v>
      </c>
      <c r="J30">
        <v>0.54658669916253388</v>
      </c>
      <c r="K30" t="s">
        <v>482</v>
      </c>
      <c r="L30">
        <v>0.7</v>
      </c>
      <c r="M30" t="s">
        <v>481</v>
      </c>
      <c r="N30">
        <v>0.52055876110717514</v>
      </c>
      <c r="O30">
        <v>51</v>
      </c>
      <c r="P30">
        <v>114</v>
      </c>
      <c r="Q30">
        <v>0</v>
      </c>
      <c r="R30">
        <v>5.0000000000000001E-3</v>
      </c>
      <c r="S30">
        <v>1.05</v>
      </c>
      <c r="T30">
        <v>0</v>
      </c>
      <c r="U30">
        <v>0.7</v>
      </c>
      <c r="V30">
        <v>0</v>
      </c>
      <c r="W30" t="s">
        <v>151</v>
      </c>
    </row>
    <row r="31" spans="6:23" x14ac:dyDescent="0.3">
      <c r="F31" t="s">
        <v>480</v>
      </c>
      <c r="G31" t="s">
        <v>499</v>
      </c>
      <c r="H31">
        <v>1</v>
      </c>
      <c r="I31">
        <v>0.48228238161400055</v>
      </c>
      <c r="J31">
        <v>0.48228238161400055</v>
      </c>
      <c r="K31" t="s">
        <v>482</v>
      </c>
      <c r="L31">
        <v>0.7</v>
      </c>
      <c r="M31" t="s">
        <v>481</v>
      </c>
      <c r="N31">
        <v>0.45931655391809573</v>
      </c>
      <c r="O31">
        <v>45</v>
      </c>
      <c r="P31">
        <v>114</v>
      </c>
      <c r="Q31">
        <v>0</v>
      </c>
      <c r="R31">
        <v>5.0000000000000001E-3</v>
      </c>
      <c r="S31">
        <v>1.05</v>
      </c>
      <c r="T31">
        <v>0</v>
      </c>
      <c r="U31">
        <v>0.7</v>
      </c>
      <c r="V31">
        <v>0</v>
      </c>
      <c r="W31" t="s">
        <v>151</v>
      </c>
    </row>
    <row r="32" spans="6:23" x14ac:dyDescent="0.3">
      <c r="F32" t="s">
        <v>480</v>
      </c>
      <c r="G32" t="s">
        <v>500</v>
      </c>
      <c r="H32">
        <v>1</v>
      </c>
      <c r="I32">
        <v>0.63916450236335898</v>
      </c>
      <c r="J32">
        <v>0.63916450236335898</v>
      </c>
      <c r="K32" t="s">
        <v>482</v>
      </c>
      <c r="L32">
        <v>0.7</v>
      </c>
      <c r="M32" t="s">
        <v>481</v>
      </c>
      <c r="N32">
        <v>0.63283614095382079</v>
      </c>
      <c r="O32">
        <v>62</v>
      </c>
      <c r="P32">
        <v>114</v>
      </c>
      <c r="Q32">
        <v>0</v>
      </c>
      <c r="R32">
        <v>5.0000000000000001E-3</v>
      </c>
      <c r="S32">
        <v>1.01</v>
      </c>
      <c r="T32">
        <v>0</v>
      </c>
      <c r="U32">
        <v>0.7</v>
      </c>
      <c r="V32">
        <v>0</v>
      </c>
      <c r="W32" t="s">
        <v>151</v>
      </c>
    </row>
    <row r="33" spans="6:23" x14ac:dyDescent="0.3">
      <c r="F33" t="s">
        <v>480</v>
      </c>
      <c r="G33" t="s">
        <v>501</v>
      </c>
      <c r="H33">
        <v>1</v>
      </c>
      <c r="I33">
        <v>0.76287376088529946</v>
      </c>
      <c r="J33">
        <v>0.76287376088529946</v>
      </c>
      <c r="K33" t="s">
        <v>482</v>
      </c>
      <c r="L33">
        <v>0.7</v>
      </c>
      <c r="M33" t="s">
        <v>481</v>
      </c>
      <c r="N33">
        <v>0.75532055533197962</v>
      </c>
      <c r="O33">
        <v>74</v>
      </c>
      <c r="P33">
        <v>114</v>
      </c>
      <c r="Q33">
        <v>0</v>
      </c>
      <c r="R33">
        <v>5.0000000000000001E-3</v>
      </c>
      <c r="S33">
        <v>1.01</v>
      </c>
      <c r="T33">
        <v>0</v>
      </c>
      <c r="U33">
        <v>0.7</v>
      </c>
      <c r="V33">
        <v>0</v>
      </c>
      <c r="W33" t="s">
        <v>151</v>
      </c>
    </row>
    <row r="34" spans="6:23" x14ac:dyDescent="0.3">
      <c r="F34" t="s">
        <v>480</v>
      </c>
      <c r="G34" t="s">
        <v>507</v>
      </c>
      <c r="H34">
        <v>1</v>
      </c>
      <c r="I34">
        <v>0.90720122916089663</v>
      </c>
      <c r="J34">
        <v>0.90720122916089663</v>
      </c>
      <c r="K34" t="s">
        <v>482</v>
      </c>
      <c r="L34">
        <v>0.7</v>
      </c>
      <c r="M34" t="s">
        <v>481</v>
      </c>
      <c r="N34">
        <v>0.898219038773165</v>
      </c>
      <c r="O34">
        <v>88</v>
      </c>
      <c r="P34">
        <v>114</v>
      </c>
      <c r="Q34">
        <v>0</v>
      </c>
      <c r="R34">
        <v>5.0000000000000001E-3</v>
      </c>
      <c r="S34">
        <v>1.01</v>
      </c>
      <c r="T34">
        <v>0</v>
      </c>
      <c r="U34">
        <v>0.7</v>
      </c>
      <c r="V34">
        <v>0</v>
      </c>
      <c r="W34" t="s">
        <v>151</v>
      </c>
    </row>
    <row r="35" spans="6:23" x14ac:dyDescent="0.3">
      <c r="F35" t="s">
        <v>480</v>
      </c>
      <c r="G35" t="s">
        <v>508</v>
      </c>
      <c r="H35">
        <v>1</v>
      </c>
      <c r="I35">
        <v>2.7834583167436602</v>
      </c>
      <c r="J35">
        <v>2.7834583167436602</v>
      </c>
      <c r="K35" t="s">
        <v>482</v>
      </c>
      <c r="L35">
        <v>0.7</v>
      </c>
      <c r="M35" t="s">
        <v>481</v>
      </c>
      <c r="N35">
        <v>2.7558993235085745</v>
      </c>
      <c r="O35">
        <v>270</v>
      </c>
      <c r="P35">
        <v>114</v>
      </c>
      <c r="Q35">
        <v>0</v>
      </c>
      <c r="R35">
        <v>5.0000000000000001E-3</v>
      </c>
      <c r="S35">
        <v>1.01</v>
      </c>
      <c r="T35">
        <v>0</v>
      </c>
      <c r="U35">
        <v>0.7</v>
      </c>
      <c r="V35">
        <v>0</v>
      </c>
      <c r="W35" t="s">
        <v>151</v>
      </c>
    </row>
    <row r="36" spans="6:23" x14ac:dyDescent="0.3">
      <c r="F36" t="s">
        <v>480</v>
      </c>
      <c r="G36" t="s">
        <v>509</v>
      </c>
      <c r="H36">
        <v>1</v>
      </c>
      <c r="I36">
        <v>0.40841776565160348</v>
      </c>
      <c r="J36">
        <v>0.40841776565160348</v>
      </c>
      <c r="K36" t="s">
        <v>482</v>
      </c>
      <c r="L36">
        <v>0.7</v>
      </c>
      <c r="M36" t="s">
        <v>481</v>
      </c>
      <c r="N36">
        <v>0.40437402539762718</v>
      </c>
      <c r="O36">
        <v>65</v>
      </c>
      <c r="P36">
        <v>89</v>
      </c>
      <c r="Q36">
        <v>0</v>
      </c>
      <c r="R36">
        <v>5.0000000000000001E-3</v>
      </c>
      <c r="S36">
        <v>1.01</v>
      </c>
      <c r="T36">
        <v>0</v>
      </c>
      <c r="U36">
        <v>0.7</v>
      </c>
      <c r="V36">
        <v>0</v>
      </c>
      <c r="W36" t="s">
        <v>151</v>
      </c>
    </row>
    <row r="37" spans="6:23" x14ac:dyDescent="0.3">
      <c r="F37" t="s">
        <v>480</v>
      </c>
      <c r="G37" t="s">
        <v>502</v>
      </c>
      <c r="H37">
        <v>1</v>
      </c>
      <c r="I37">
        <v>0.69116852648732885</v>
      </c>
      <c r="J37">
        <v>0.69116852648732885</v>
      </c>
      <c r="K37" t="s">
        <v>482</v>
      </c>
      <c r="L37">
        <v>0.7</v>
      </c>
      <c r="M37" t="s">
        <v>481</v>
      </c>
      <c r="N37">
        <v>0.68432527374983054</v>
      </c>
      <c r="O37">
        <v>110</v>
      </c>
      <c r="P37">
        <v>89</v>
      </c>
      <c r="Q37">
        <v>0</v>
      </c>
      <c r="R37">
        <v>5.0000000000000001E-3</v>
      </c>
      <c r="S37">
        <v>1.01</v>
      </c>
      <c r="T37">
        <v>0</v>
      </c>
      <c r="U37">
        <v>0.7</v>
      </c>
      <c r="V37">
        <v>0</v>
      </c>
      <c r="W37" t="s">
        <v>151</v>
      </c>
    </row>
    <row r="38" spans="6:23" x14ac:dyDescent="0.3">
      <c r="F38" t="s">
        <v>480</v>
      </c>
      <c r="G38" t="s">
        <v>503</v>
      </c>
      <c r="H38">
        <v>1</v>
      </c>
      <c r="I38">
        <v>0.69116852648732885</v>
      </c>
      <c r="J38">
        <v>0.69116852648732885</v>
      </c>
      <c r="K38" t="s">
        <v>482</v>
      </c>
      <c r="L38">
        <v>0.7</v>
      </c>
      <c r="M38" t="s">
        <v>481</v>
      </c>
      <c r="N38">
        <v>0.68432527374983054</v>
      </c>
      <c r="O38">
        <v>110</v>
      </c>
      <c r="P38">
        <v>89</v>
      </c>
      <c r="Q38">
        <v>0</v>
      </c>
      <c r="R38">
        <v>5.0000000000000001E-3</v>
      </c>
      <c r="S38">
        <v>1.01</v>
      </c>
      <c r="T38">
        <v>0</v>
      </c>
      <c r="U38">
        <v>0.7</v>
      </c>
      <c r="V38">
        <v>0</v>
      </c>
      <c r="W38" t="s">
        <v>151</v>
      </c>
    </row>
    <row r="39" spans="6:23" x14ac:dyDescent="0.3">
      <c r="F39" t="s">
        <v>480</v>
      </c>
      <c r="G39" t="s">
        <v>504</v>
      </c>
      <c r="H39">
        <v>1</v>
      </c>
      <c r="I39">
        <v>0.47125126805954243</v>
      </c>
      <c r="J39">
        <v>0.47125126805954243</v>
      </c>
      <c r="K39" t="s">
        <v>482</v>
      </c>
      <c r="L39">
        <v>0.7</v>
      </c>
      <c r="M39" t="s">
        <v>481</v>
      </c>
      <c r="N39">
        <v>0.46658541392033903</v>
      </c>
      <c r="O39">
        <v>75</v>
      </c>
      <c r="P39">
        <v>89</v>
      </c>
      <c r="Q39">
        <v>0</v>
      </c>
      <c r="R39">
        <v>5.0000000000000001E-3</v>
      </c>
      <c r="S39">
        <v>1.01</v>
      </c>
      <c r="T39">
        <v>0</v>
      </c>
      <c r="U39">
        <v>0.7</v>
      </c>
      <c r="V39">
        <v>0</v>
      </c>
      <c r="W39" t="s">
        <v>151</v>
      </c>
    </row>
    <row r="40" spans="6:23" x14ac:dyDescent="0.3">
      <c r="F40" t="s">
        <v>480</v>
      </c>
      <c r="G40" t="s">
        <v>505</v>
      </c>
      <c r="H40">
        <v>1</v>
      </c>
      <c r="I40">
        <v>0.36443431396604614</v>
      </c>
      <c r="J40">
        <v>0.36443431396604614</v>
      </c>
      <c r="K40" t="s">
        <v>482</v>
      </c>
      <c r="L40">
        <v>0.7</v>
      </c>
      <c r="M40" t="s">
        <v>481</v>
      </c>
      <c r="N40">
        <v>0.36082605343172885</v>
      </c>
      <c r="O40">
        <v>58</v>
      </c>
      <c r="P40">
        <v>89</v>
      </c>
      <c r="Q40">
        <v>0</v>
      </c>
      <c r="R40">
        <v>5.0000000000000001E-3</v>
      </c>
      <c r="S40">
        <v>1.01</v>
      </c>
      <c r="T40">
        <v>0</v>
      </c>
      <c r="U40">
        <v>0.7</v>
      </c>
      <c r="V40">
        <v>0</v>
      </c>
      <c r="W40" t="s">
        <v>151</v>
      </c>
    </row>
    <row r="41" spans="6:23" x14ac:dyDescent="0.3">
      <c r="F41" t="s">
        <v>480</v>
      </c>
      <c r="G41" t="s">
        <v>506</v>
      </c>
      <c r="H41">
        <v>1</v>
      </c>
      <c r="I41">
        <v>0.27018406035413767</v>
      </c>
      <c r="J41">
        <v>0.27018406035413767</v>
      </c>
      <c r="K41" t="s">
        <v>482</v>
      </c>
      <c r="L41">
        <v>0.7</v>
      </c>
      <c r="M41" t="s">
        <v>481</v>
      </c>
      <c r="N41">
        <v>0.26750897064766105</v>
      </c>
      <c r="O41">
        <v>43</v>
      </c>
      <c r="P41">
        <v>89</v>
      </c>
      <c r="Q41">
        <v>0</v>
      </c>
      <c r="R41">
        <v>5.0000000000000001E-3</v>
      </c>
      <c r="S41">
        <v>1.01</v>
      </c>
      <c r="T41">
        <v>0</v>
      </c>
      <c r="U41">
        <v>0.7</v>
      </c>
      <c r="V41">
        <v>0</v>
      </c>
      <c r="W41" t="s">
        <v>151</v>
      </c>
    </row>
    <row r="42" spans="6:23" x14ac:dyDescent="0.3">
      <c r="F42" t="s">
        <v>480</v>
      </c>
      <c r="G42" t="s">
        <v>510</v>
      </c>
      <c r="H42">
        <v>1</v>
      </c>
      <c r="I42">
        <v>0.20735055794619867</v>
      </c>
      <c r="J42">
        <v>0.20735055794619867</v>
      </c>
      <c r="K42" t="s">
        <v>482</v>
      </c>
      <c r="L42">
        <v>0.7</v>
      </c>
      <c r="M42" t="s">
        <v>481</v>
      </c>
      <c r="N42">
        <v>0.20529758212494917</v>
      </c>
      <c r="O42">
        <v>33</v>
      </c>
      <c r="P42">
        <v>89</v>
      </c>
      <c r="Q42">
        <v>0</v>
      </c>
      <c r="R42">
        <v>5.0000000000000001E-3</v>
      </c>
      <c r="S42">
        <v>1.01</v>
      </c>
      <c r="T42">
        <v>0</v>
      </c>
      <c r="U42">
        <v>0.7</v>
      </c>
      <c r="V42">
        <v>0</v>
      </c>
      <c r="W42" t="s">
        <v>151</v>
      </c>
    </row>
    <row r="43" spans="6:23" x14ac:dyDescent="0.3">
      <c r="F43" t="s">
        <v>480</v>
      </c>
      <c r="G43" t="s">
        <v>511</v>
      </c>
      <c r="H43">
        <v>1</v>
      </c>
      <c r="I43">
        <v>0.82940223178479466</v>
      </c>
      <c r="J43">
        <v>0.82940223178479466</v>
      </c>
      <c r="K43" t="s">
        <v>482</v>
      </c>
      <c r="L43">
        <v>0.7</v>
      </c>
      <c r="M43" t="s">
        <v>481</v>
      </c>
      <c r="N43">
        <v>0.82119032849979667</v>
      </c>
      <c r="O43">
        <v>132</v>
      </c>
      <c r="P43">
        <v>89</v>
      </c>
      <c r="Q43">
        <v>0</v>
      </c>
      <c r="R43">
        <v>5.0000000000000001E-3</v>
      </c>
      <c r="S43">
        <v>1.01</v>
      </c>
      <c r="T43">
        <v>0</v>
      </c>
      <c r="U43">
        <v>0.7</v>
      </c>
      <c r="V43">
        <v>0</v>
      </c>
      <c r="W43" t="s">
        <v>151</v>
      </c>
    </row>
    <row r="44" spans="6:23" x14ac:dyDescent="0.3">
      <c r="F44" t="s">
        <v>480</v>
      </c>
      <c r="G44" t="s">
        <v>512</v>
      </c>
      <c r="H44">
        <v>1</v>
      </c>
      <c r="I44">
        <v>0.6974518767281227</v>
      </c>
      <c r="J44">
        <v>0.6974518767281227</v>
      </c>
      <c r="K44" t="s">
        <v>482</v>
      </c>
      <c r="L44">
        <v>0.7</v>
      </c>
      <c r="M44" t="s">
        <v>481</v>
      </c>
      <c r="N44">
        <v>0.6905464126021017</v>
      </c>
      <c r="O44">
        <v>111</v>
      </c>
      <c r="P44">
        <v>89</v>
      </c>
      <c r="Q44">
        <v>0</v>
      </c>
      <c r="R44">
        <v>5.0000000000000001E-3</v>
      </c>
      <c r="S44">
        <v>1.01</v>
      </c>
      <c r="T44">
        <v>0</v>
      </c>
      <c r="U44">
        <v>0.7</v>
      </c>
      <c r="V44">
        <v>0</v>
      </c>
      <c r="W44" t="s">
        <v>151</v>
      </c>
    </row>
    <row r="45" spans="6:23" x14ac:dyDescent="0.3">
      <c r="F45" t="s">
        <v>480</v>
      </c>
      <c r="G45" t="s">
        <v>513</v>
      </c>
      <c r="H45">
        <v>1</v>
      </c>
      <c r="I45">
        <v>0.55293482118986303</v>
      </c>
      <c r="J45">
        <v>0.55293482118986303</v>
      </c>
      <c r="K45" t="s">
        <v>482</v>
      </c>
      <c r="L45">
        <v>0.7</v>
      </c>
      <c r="M45" t="s">
        <v>481</v>
      </c>
      <c r="N45">
        <v>0.54746021899986441</v>
      </c>
      <c r="O45">
        <v>88</v>
      </c>
      <c r="P45">
        <v>89</v>
      </c>
      <c r="Q45">
        <v>0</v>
      </c>
      <c r="R45">
        <v>5.0000000000000001E-3</v>
      </c>
      <c r="S45">
        <v>1.01</v>
      </c>
      <c r="T45">
        <v>0</v>
      </c>
      <c r="U45">
        <v>0.7</v>
      </c>
      <c r="V45">
        <v>0</v>
      </c>
      <c r="W45" t="s">
        <v>151</v>
      </c>
    </row>
    <row r="46" spans="6:23" x14ac:dyDescent="0.3">
      <c r="F46" t="s">
        <v>480</v>
      </c>
      <c r="G46" t="s">
        <v>514</v>
      </c>
      <c r="H46">
        <v>1</v>
      </c>
      <c r="I46">
        <v>0.52780142022668752</v>
      </c>
      <c r="J46">
        <v>0.52780142022668752</v>
      </c>
      <c r="K46" t="s">
        <v>482</v>
      </c>
      <c r="L46">
        <v>0.7</v>
      </c>
      <c r="M46" t="s">
        <v>481</v>
      </c>
      <c r="N46">
        <v>0.52257566359077967</v>
      </c>
      <c r="O46">
        <v>84</v>
      </c>
      <c r="P46">
        <v>89</v>
      </c>
      <c r="Q46">
        <v>0</v>
      </c>
      <c r="R46">
        <v>5.0000000000000001E-3</v>
      </c>
      <c r="S46">
        <v>1.01</v>
      </c>
      <c r="T46">
        <v>0</v>
      </c>
      <c r="U46">
        <v>0.7</v>
      </c>
      <c r="V46">
        <v>0</v>
      </c>
      <c r="W46" t="s">
        <v>151</v>
      </c>
    </row>
    <row r="47" spans="6:23" x14ac:dyDescent="0.3">
      <c r="F47" t="s">
        <v>480</v>
      </c>
      <c r="G47" t="s">
        <v>515</v>
      </c>
      <c r="H47">
        <v>1</v>
      </c>
      <c r="I47">
        <v>0.42726781637398514</v>
      </c>
      <c r="J47">
        <v>0.42726781637398514</v>
      </c>
      <c r="K47" t="s">
        <v>482</v>
      </c>
      <c r="L47">
        <v>0.7</v>
      </c>
      <c r="M47" t="s">
        <v>481</v>
      </c>
      <c r="N47">
        <v>0.42303744195444071</v>
      </c>
      <c r="O47">
        <v>68</v>
      </c>
      <c r="P47">
        <v>89</v>
      </c>
      <c r="Q47">
        <v>0</v>
      </c>
      <c r="R47">
        <v>5.0000000000000001E-3</v>
      </c>
      <c r="S47">
        <v>1.01</v>
      </c>
      <c r="T47">
        <v>0</v>
      </c>
      <c r="U47">
        <v>0.7</v>
      </c>
      <c r="V47">
        <v>0</v>
      </c>
      <c r="W47" t="s">
        <v>151</v>
      </c>
    </row>
    <row r="48" spans="6:23" x14ac:dyDescent="0.3">
      <c r="F48" t="s">
        <v>480</v>
      </c>
      <c r="G48" t="s">
        <v>516</v>
      </c>
      <c r="H48">
        <v>1</v>
      </c>
      <c r="I48">
        <v>0.35186761348445833</v>
      </c>
      <c r="J48">
        <v>0.35186761348445833</v>
      </c>
      <c r="K48" t="s">
        <v>482</v>
      </c>
      <c r="L48">
        <v>0.7</v>
      </c>
      <c r="M48" t="s">
        <v>481</v>
      </c>
      <c r="N48">
        <v>0.34838377572718648</v>
      </c>
      <c r="O48">
        <v>56</v>
      </c>
      <c r="P48">
        <v>89</v>
      </c>
      <c r="Q48">
        <v>0</v>
      </c>
      <c r="R48">
        <v>5.0000000000000001E-3</v>
      </c>
      <c r="S48">
        <v>1.01</v>
      </c>
      <c r="T48">
        <v>0</v>
      </c>
      <c r="U48">
        <v>0.7</v>
      </c>
      <c r="V48">
        <v>0</v>
      </c>
      <c r="W48" t="s">
        <v>151</v>
      </c>
    </row>
    <row r="49" spans="6:23" x14ac:dyDescent="0.3">
      <c r="F49" t="s">
        <v>480</v>
      </c>
      <c r="G49" t="s">
        <v>517</v>
      </c>
      <c r="H49">
        <v>1</v>
      </c>
      <c r="I49">
        <v>0.41236419507313482</v>
      </c>
      <c r="J49">
        <v>0.41236419507313482</v>
      </c>
      <c r="K49" t="s">
        <v>482</v>
      </c>
      <c r="L49">
        <v>0.7</v>
      </c>
      <c r="M49" t="s">
        <v>481</v>
      </c>
      <c r="N49">
        <v>0.40828138126052954</v>
      </c>
      <c r="O49">
        <v>40</v>
      </c>
      <c r="P49">
        <v>114</v>
      </c>
      <c r="Q49">
        <v>0</v>
      </c>
      <c r="R49">
        <v>5.0000000000000001E-3</v>
      </c>
      <c r="S49">
        <v>1.01</v>
      </c>
      <c r="T49">
        <v>0</v>
      </c>
      <c r="U49">
        <v>0.7</v>
      </c>
      <c r="V49">
        <v>0</v>
      </c>
      <c r="W49" t="s">
        <v>151</v>
      </c>
    </row>
    <row r="50" spans="6:23" x14ac:dyDescent="0.3">
      <c r="F50" t="s">
        <v>480</v>
      </c>
      <c r="G50" t="s">
        <v>518</v>
      </c>
      <c r="H50">
        <v>1</v>
      </c>
      <c r="I50">
        <v>0.21991725842778645</v>
      </c>
      <c r="J50">
        <v>0.21991725842778645</v>
      </c>
      <c r="K50" t="s">
        <v>482</v>
      </c>
      <c r="L50">
        <v>0.7</v>
      </c>
      <c r="M50" t="s">
        <v>481</v>
      </c>
      <c r="N50">
        <v>0.21773985982949154</v>
      </c>
      <c r="O50">
        <v>35</v>
      </c>
      <c r="P50">
        <v>89</v>
      </c>
      <c r="Q50">
        <v>0</v>
      </c>
      <c r="R50">
        <v>5.0000000000000001E-3</v>
      </c>
      <c r="S50">
        <v>1.01</v>
      </c>
      <c r="T50">
        <v>0</v>
      </c>
      <c r="U50">
        <v>0.7</v>
      </c>
      <c r="V50">
        <v>0</v>
      </c>
      <c r="W50" t="s">
        <v>151</v>
      </c>
    </row>
    <row r="51" spans="6:23" x14ac:dyDescent="0.3">
      <c r="F51" t="s">
        <v>480</v>
      </c>
      <c r="G51" t="s">
        <v>519</v>
      </c>
      <c r="H51">
        <v>1</v>
      </c>
      <c r="I51">
        <v>0.37700101444763395</v>
      </c>
      <c r="J51">
        <v>0.37700101444763395</v>
      </c>
      <c r="K51" t="s">
        <v>482</v>
      </c>
      <c r="L51">
        <v>0.7</v>
      </c>
      <c r="M51" t="s">
        <v>481</v>
      </c>
      <c r="N51">
        <v>0.37326833113627123</v>
      </c>
      <c r="O51">
        <v>60</v>
      </c>
      <c r="P51">
        <v>89</v>
      </c>
      <c r="Q51">
        <v>0</v>
      </c>
      <c r="R51">
        <v>5.0000000000000001E-3</v>
      </c>
      <c r="S51">
        <v>1.01</v>
      </c>
      <c r="T51">
        <v>0</v>
      </c>
      <c r="U51">
        <v>0.7</v>
      </c>
      <c r="V51">
        <v>0</v>
      </c>
      <c r="W51" t="s">
        <v>151</v>
      </c>
    </row>
    <row r="52" spans="6:23" x14ac:dyDescent="0.3">
      <c r="F52" t="s">
        <v>480</v>
      </c>
      <c r="G52" t="s">
        <v>520</v>
      </c>
      <c r="H52">
        <v>1</v>
      </c>
      <c r="I52">
        <v>0.4398345168555729</v>
      </c>
      <c r="J52">
        <v>0.4398345168555729</v>
      </c>
      <c r="K52" t="s">
        <v>482</v>
      </c>
      <c r="L52">
        <v>0.7</v>
      </c>
      <c r="M52" t="s">
        <v>481</v>
      </c>
      <c r="N52">
        <v>0.43547971965898308</v>
      </c>
      <c r="O52">
        <v>70</v>
      </c>
      <c r="P52">
        <v>89</v>
      </c>
      <c r="Q52">
        <v>0</v>
      </c>
      <c r="R52">
        <v>5.0000000000000001E-3</v>
      </c>
      <c r="S52">
        <v>1.01</v>
      </c>
      <c r="T52">
        <v>0</v>
      </c>
      <c r="U52">
        <v>0.7</v>
      </c>
      <c r="V52">
        <v>0</v>
      </c>
      <c r="W52" t="s">
        <v>151</v>
      </c>
    </row>
    <row r="53" spans="6:23" x14ac:dyDescent="0.3">
      <c r="F53" t="s">
        <v>480</v>
      </c>
      <c r="G53" t="s">
        <v>521</v>
      </c>
      <c r="H53">
        <v>1</v>
      </c>
      <c r="I53">
        <v>0.56550152167145096</v>
      </c>
      <c r="J53">
        <v>0.56550152167145096</v>
      </c>
      <c r="K53" t="s">
        <v>482</v>
      </c>
      <c r="L53">
        <v>0.7</v>
      </c>
      <c r="M53" t="s">
        <v>481</v>
      </c>
      <c r="N53">
        <v>0.55990249670440684</v>
      </c>
      <c r="O53">
        <v>90</v>
      </c>
      <c r="P53">
        <v>89</v>
      </c>
      <c r="Q53">
        <v>0</v>
      </c>
      <c r="R53">
        <v>5.0000000000000001E-3</v>
      </c>
      <c r="S53">
        <v>1.01</v>
      </c>
      <c r="T53">
        <v>0</v>
      </c>
      <c r="U53">
        <v>0.7</v>
      </c>
      <c r="V53">
        <v>0</v>
      </c>
      <c r="W53" t="s">
        <v>151</v>
      </c>
    </row>
    <row r="54" spans="6:23" x14ac:dyDescent="0.3">
      <c r="F54" t="s">
        <v>480</v>
      </c>
      <c r="G54" t="s">
        <v>522</v>
      </c>
      <c r="H54">
        <v>1</v>
      </c>
      <c r="I54">
        <v>0.6283350240793899</v>
      </c>
      <c r="J54">
        <v>0.6283350240793899</v>
      </c>
      <c r="K54" t="s">
        <v>482</v>
      </c>
      <c r="L54">
        <v>0.7</v>
      </c>
      <c r="M54" t="s">
        <v>481</v>
      </c>
      <c r="N54">
        <v>0.62211388522711875</v>
      </c>
      <c r="O54">
        <v>100</v>
      </c>
      <c r="P54">
        <v>89</v>
      </c>
      <c r="Q54">
        <v>0</v>
      </c>
      <c r="R54">
        <v>5.0000000000000001E-3</v>
      </c>
      <c r="S54">
        <v>1.01</v>
      </c>
      <c r="T54">
        <v>0</v>
      </c>
      <c r="U54">
        <v>0.7</v>
      </c>
      <c r="V54">
        <v>0</v>
      </c>
      <c r="W54" t="s">
        <v>151</v>
      </c>
    </row>
    <row r="55" spans="6:23" x14ac:dyDescent="0.3">
      <c r="F55" t="s">
        <v>480</v>
      </c>
      <c r="G55" t="s">
        <v>523</v>
      </c>
      <c r="H55">
        <v>1</v>
      </c>
      <c r="I55">
        <v>0.85453563274797029</v>
      </c>
      <c r="J55">
        <v>0.85453563274797029</v>
      </c>
      <c r="K55" t="s">
        <v>482</v>
      </c>
      <c r="L55">
        <v>0.7</v>
      </c>
      <c r="M55" t="s">
        <v>481</v>
      </c>
      <c r="N55">
        <v>0.84607488390888141</v>
      </c>
      <c r="O55">
        <v>136</v>
      </c>
      <c r="P55">
        <v>89</v>
      </c>
      <c r="Q55">
        <v>0</v>
      </c>
      <c r="R55">
        <v>5.0000000000000001E-3</v>
      </c>
      <c r="S55">
        <v>1.01</v>
      </c>
      <c r="T55">
        <v>0</v>
      </c>
      <c r="U55">
        <v>0.7</v>
      </c>
      <c r="V55">
        <v>0</v>
      </c>
      <c r="W55" t="s">
        <v>151</v>
      </c>
    </row>
    <row r="56" spans="6:23" x14ac:dyDescent="0.3">
      <c r="F56" t="s">
        <v>480</v>
      </c>
      <c r="G56" t="s">
        <v>524</v>
      </c>
      <c r="H56">
        <v>1</v>
      </c>
      <c r="I56">
        <v>0.77913542985844342</v>
      </c>
      <c r="J56">
        <v>0.77913542985844342</v>
      </c>
      <c r="K56" t="s">
        <v>482</v>
      </c>
      <c r="L56">
        <v>0.7</v>
      </c>
      <c r="M56" t="s">
        <v>481</v>
      </c>
      <c r="N56">
        <v>0.77142121768162719</v>
      </c>
      <c r="O56">
        <v>124</v>
      </c>
      <c r="P56">
        <v>89</v>
      </c>
      <c r="Q56">
        <v>0</v>
      </c>
      <c r="R56">
        <v>5.0000000000000001E-3</v>
      </c>
      <c r="S56">
        <v>1.01</v>
      </c>
      <c r="T56">
        <v>0</v>
      </c>
      <c r="U56">
        <v>0.7</v>
      </c>
      <c r="V56">
        <v>0</v>
      </c>
      <c r="W56" t="s">
        <v>151</v>
      </c>
    </row>
    <row r="57" spans="6:23" x14ac:dyDescent="0.3">
      <c r="F57" t="s">
        <v>480</v>
      </c>
      <c r="G57" t="s">
        <v>525</v>
      </c>
      <c r="H57">
        <v>1</v>
      </c>
      <c r="I57">
        <v>0.25772762192070925</v>
      </c>
      <c r="J57">
        <v>0.25772762192070925</v>
      </c>
      <c r="K57" t="s">
        <v>482</v>
      </c>
      <c r="L57">
        <v>0.7</v>
      </c>
      <c r="M57" t="s">
        <v>481</v>
      </c>
      <c r="N57">
        <v>0.25517586328783093</v>
      </c>
      <c r="O57">
        <v>25</v>
      </c>
      <c r="P57">
        <v>114</v>
      </c>
      <c r="Q57">
        <v>0</v>
      </c>
      <c r="R57">
        <v>5.0000000000000001E-3</v>
      </c>
      <c r="S57">
        <v>1.01</v>
      </c>
      <c r="T57">
        <v>0</v>
      </c>
      <c r="U57">
        <v>0.7</v>
      </c>
      <c r="V57">
        <v>0</v>
      </c>
      <c r="W57" t="s">
        <v>151</v>
      </c>
    </row>
    <row r="58" spans="6:23" x14ac:dyDescent="0.3">
      <c r="F58" t="s">
        <v>480</v>
      </c>
      <c r="G58" t="s">
        <v>526</v>
      </c>
      <c r="H58">
        <v>1</v>
      </c>
      <c r="I58">
        <v>61.854629260970228</v>
      </c>
      <c r="J58">
        <v>61.854629260970228</v>
      </c>
      <c r="K58" t="s">
        <v>482</v>
      </c>
      <c r="L58">
        <v>0.7</v>
      </c>
      <c r="M58" t="s">
        <v>481</v>
      </c>
      <c r="N58">
        <v>61.24220718907943</v>
      </c>
      <c r="O58">
        <v>6000</v>
      </c>
      <c r="P58">
        <v>114</v>
      </c>
      <c r="Q58">
        <v>0</v>
      </c>
      <c r="R58">
        <v>5.0000000000000001E-3</v>
      </c>
      <c r="S58">
        <v>1.01</v>
      </c>
      <c r="T58">
        <v>0</v>
      </c>
      <c r="U58">
        <v>0.7</v>
      </c>
      <c r="V58">
        <v>0</v>
      </c>
      <c r="W58" t="s">
        <v>151</v>
      </c>
    </row>
    <row r="59" spans="6:23" x14ac:dyDescent="0.3">
      <c r="F59" t="s">
        <v>480</v>
      </c>
      <c r="G59" t="s">
        <v>527</v>
      </c>
      <c r="H59">
        <v>1</v>
      </c>
      <c r="I59">
        <v>27.073180096028189</v>
      </c>
      <c r="J59">
        <v>27.073180096028189</v>
      </c>
      <c r="K59" t="s">
        <v>482</v>
      </c>
      <c r="L59">
        <v>0.7</v>
      </c>
      <c r="M59" t="s">
        <v>481</v>
      </c>
      <c r="N59">
        <v>26.805128807948702</v>
      </c>
      <c r="O59">
        <v>1350</v>
      </c>
      <c r="P59">
        <v>159</v>
      </c>
      <c r="Q59">
        <v>0</v>
      </c>
      <c r="R59">
        <v>5.0000000000000001E-3</v>
      </c>
      <c r="S59">
        <v>1.01</v>
      </c>
      <c r="T59">
        <v>0</v>
      </c>
      <c r="U59">
        <v>0.7</v>
      </c>
      <c r="V59">
        <v>0</v>
      </c>
      <c r="W59" t="s">
        <v>151</v>
      </c>
    </row>
    <row r="60" spans="6:23" x14ac:dyDescent="0.3">
      <c r="F60" t="s">
        <v>480</v>
      </c>
      <c r="G60" t="s">
        <v>528</v>
      </c>
      <c r="H60">
        <v>1</v>
      </c>
      <c r="I60">
        <v>11.597742986431916</v>
      </c>
      <c r="J60">
        <v>11.597742986431916</v>
      </c>
      <c r="K60" t="s">
        <v>482</v>
      </c>
      <c r="L60">
        <v>0.7</v>
      </c>
      <c r="M60" t="s">
        <v>481</v>
      </c>
      <c r="N60">
        <v>11.482913847952393</v>
      </c>
      <c r="O60">
        <v>1125</v>
      </c>
      <c r="P60">
        <v>114</v>
      </c>
      <c r="Q60">
        <v>0</v>
      </c>
      <c r="R60">
        <v>5.0000000000000001E-3</v>
      </c>
      <c r="S60">
        <v>1.01</v>
      </c>
      <c r="T60">
        <v>0</v>
      </c>
      <c r="U60">
        <v>0.7</v>
      </c>
      <c r="V60">
        <v>0</v>
      </c>
      <c r="W60" t="s">
        <v>151</v>
      </c>
    </row>
    <row r="61" spans="6:23" x14ac:dyDescent="0.3">
      <c r="F61" t="s">
        <v>480</v>
      </c>
      <c r="G61" t="s">
        <v>529</v>
      </c>
      <c r="H61">
        <v>1</v>
      </c>
      <c r="I61">
        <v>8.3289401777148022</v>
      </c>
      <c r="J61">
        <v>8.3289401777148022</v>
      </c>
      <c r="K61" t="s">
        <v>482</v>
      </c>
      <c r="L61">
        <v>0.7</v>
      </c>
      <c r="M61" t="s">
        <v>481</v>
      </c>
      <c r="N61">
        <v>8.1656276252105897</v>
      </c>
      <c r="O61">
        <v>800</v>
      </c>
      <c r="P61">
        <v>114</v>
      </c>
      <c r="Q61">
        <v>0</v>
      </c>
      <c r="R61">
        <v>5.0000000000000001E-3</v>
      </c>
      <c r="S61">
        <v>1.02</v>
      </c>
      <c r="T61">
        <v>0</v>
      </c>
      <c r="U61">
        <v>0.7</v>
      </c>
      <c r="V61">
        <v>0</v>
      </c>
      <c r="W61" t="s">
        <v>151</v>
      </c>
    </row>
    <row r="62" spans="6:23" x14ac:dyDescent="0.3">
      <c r="F62" t="s">
        <v>480</v>
      </c>
      <c r="G62" t="s">
        <v>530</v>
      </c>
      <c r="H62">
        <v>1</v>
      </c>
      <c r="I62">
        <v>48.130097948494559</v>
      </c>
      <c r="J62">
        <v>48.130097948494559</v>
      </c>
      <c r="K62" t="s">
        <v>482</v>
      </c>
      <c r="L62">
        <v>0.7</v>
      </c>
      <c r="M62" t="s">
        <v>481</v>
      </c>
      <c r="N62">
        <v>47.653562325242135</v>
      </c>
      <c r="O62">
        <v>2400</v>
      </c>
      <c r="P62">
        <v>159</v>
      </c>
      <c r="Q62">
        <v>0</v>
      </c>
      <c r="R62">
        <v>5.0000000000000001E-3</v>
      </c>
      <c r="S62">
        <v>1.01</v>
      </c>
      <c r="T62">
        <v>0</v>
      </c>
      <c r="U62">
        <v>0.7</v>
      </c>
      <c r="V62">
        <v>0</v>
      </c>
      <c r="W62" t="s">
        <v>151</v>
      </c>
    </row>
    <row r="63" spans="6:23" x14ac:dyDescent="0.3">
      <c r="F63" t="s">
        <v>480</v>
      </c>
      <c r="G63" t="s">
        <v>531</v>
      </c>
      <c r="H63">
        <v>1</v>
      </c>
      <c r="I63">
        <v>1.5884520775080713</v>
      </c>
      <c r="J63">
        <v>1.5884520775080713</v>
      </c>
      <c r="K63" t="s">
        <v>482</v>
      </c>
      <c r="L63">
        <v>0.7</v>
      </c>
      <c r="M63" t="s">
        <v>481</v>
      </c>
      <c r="N63">
        <v>1.5884520775080713</v>
      </c>
      <c r="O63">
        <v>80</v>
      </c>
      <c r="P63">
        <v>159</v>
      </c>
      <c r="Q63">
        <v>0</v>
      </c>
      <c r="R63">
        <v>5.0000000000000001E-3</v>
      </c>
      <c r="S63">
        <v>1</v>
      </c>
      <c r="T63">
        <v>0</v>
      </c>
      <c r="U63">
        <v>0.7</v>
      </c>
      <c r="V63">
        <v>0</v>
      </c>
      <c r="W63" t="s">
        <v>151</v>
      </c>
    </row>
    <row r="64" spans="6:23" x14ac:dyDescent="0.3">
      <c r="F64" t="s">
        <v>480</v>
      </c>
      <c r="G64" t="s">
        <v>532</v>
      </c>
      <c r="H64">
        <v>1</v>
      </c>
      <c r="I64">
        <v>0.61299999999999999</v>
      </c>
      <c r="J64">
        <v>0.61299999999999999</v>
      </c>
      <c r="K64" t="s">
        <v>482</v>
      </c>
      <c r="L64">
        <v>0.7</v>
      </c>
      <c r="M64" t="s">
        <v>481</v>
      </c>
      <c r="N64">
        <v>0</v>
      </c>
      <c r="O64">
        <v>0</v>
      </c>
      <c r="P64">
        <v>0</v>
      </c>
      <c r="Q64">
        <v>0</v>
      </c>
      <c r="R64">
        <v>5.0000000000000001E-3</v>
      </c>
      <c r="S64">
        <v>1.01</v>
      </c>
      <c r="T64">
        <v>2</v>
      </c>
      <c r="U64">
        <v>0.3</v>
      </c>
      <c r="V64">
        <v>0</v>
      </c>
      <c r="W64" t="s">
        <v>151</v>
      </c>
    </row>
    <row r="65" spans="6:23" x14ac:dyDescent="0.3">
      <c r="F65" t="s">
        <v>480</v>
      </c>
      <c r="G65" t="s">
        <v>533</v>
      </c>
      <c r="H65">
        <v>1</v>
      </c>
      <c r="I65">
        <v>0.61299999999999999</v>
      </c>
      <c r="J65">
        <v>0.61299999999999999</v>
      </c>
      <c r="K65" t="s">
        <v>482</v>
      </c>
      <c r="L65">
        <v>0.7</v>
      </c>
      <c r="M65" t="s">
        <v>481</v>
      </c>
      <c r="N65">
        <v>0</v>
      </c>
      <c r="O65">
        <v>0</v>
      </c>
      <c r="P65">
        <v>0</v>
      </c>
      <c r="Q65">
        <v>0</v>
      </c>
      <c r="R65">
        <v>5.0000000000000001E-3</v>
      </c>
      <c r="S65">
        <v>1.01</v>
      </c>
      <c r="T65">
        <v>2</v>
      </c>
      <c r="U65">
        <v>0.3</v>
      </c>
      <c r="V65">
        <v>0</v>
      </c>
      <c r="W65" t="s">
        <v>151</v>
      </c>
    </row>
    <row r="66" spans="6:23" x14ac:dyDescent="0.3">
      <c r="F66" t="s">
        <v>480</v>
      </c>
      <c r="G66" t="s">
        <v>534</v>
      </c>
      <c r="H66">
        <v>1</v>
      </c>
      <c r="I66">
        <v>0.61299999999999999</v>
      </c>
      <c r="J66">
        <v>0.61299999999999999</v>
      </c>
      <c r="K66" t="s">
        <v>482</v>
      </c>
      <c r="L66">
        <v>0.7</v>
      </c>
      <c r="M66" t="s">
        <v>481</v>
      </c>
      <c r="N66">
        <v>0</v>
      </c>
      <c r="O66">
        <v>0</v>
      </c>
      <c r="P66">
        <v>0</v>
      </c>
      <c r="Q66">
        <v>0</v>
      </c>
      <c r="R66">
        <v>5.0000000000000001E-3</v>
      </c>
      <c r="S66">
        <v>1.01</v>
      </c>
      <c r="T66">
        <v>2</v>
      </c>
      <c r="U66">
        <v>0.3</v>
      </c>
      <c r="V66">
        <v>0</v>
      </c>
      <c r="W66" t="s">
        <v>151</v>
      </c>
    </row>
    <row r="69" spans="6:23" x14ac:dyDescent="0.3">
      <c r="F69" s="1" t="s">
        <v>671</v>
      </c>
    </row>
    <row r="70" spans="6:23" x14ac:dyDescent="0.3">
      <c r="F70" t="s">
        <v>593</v>
      </c>
      <c r="G70">
        <v>1</v>
      </c>
      <c r="H70">
        <v>1.4E-2</v>
      </c>
      <c r="I70">
        <v>1.4E-2</v>
      </c>
      <c r="J70" t="s">
        <v>474</v>
      </c>
      <c r="K70">
        <v>1.6</v>
      </c>
      <c r="L70" t="s">
        <v>537</v>
      </c>
      <c r="M70">
        <v>0</v>
      </c>
      <c r="N70">
        <v>0</v>
      </c>
      <c r="O70">
        <v>0</v>
      </c>
      <c r="P70">
        <v>0</v>
      </c>
      <c r="Q70">
        <v>3.5000000000000001E-3</v>
      </c>
      <c r="R70">
        <v>0.93</v>
      </c>
      <c r="S70">
        <v>4</v>
      </c>
      <c r="T70">
        <v>0</v>
      </c>
      <c r="U70">
        <v>0</v>
      </c>
      <c r="V70" t="s">
        <v>638</v>
      </c>
    </row>
    <row r="71" spans="6:23" x14ac:dyDescent="0.3">
      <c r="F71" t="s">
        <v>594</v>
      </c>
      <c r="G71">
        <v>1</v>
      </c>
      <c r="H71">
        <v>11.67375</v>
      </c>
      <c r="I71">
        <v>11.67375</v>
      </c>
      <c r="J71" t="s">
        <v>543</v>
      </c>
      <c r="K71">
        <v>0.7</v>
      </c>
      <c r="L71" t="s">
        <v>537</v>
      </c>
      <c r="M71">
        <v>0</v>
      </c>
      <c r="N71">
        <v>0</v>
      </c>
      <c r="O71">
        <v>0</v>
      </c>
      <c r="P71">
        <v>0</v>
      </c>
      <c r="Q71">
        <v>1.3900000000000001E-2</v>
      </c>
      <c r="R71">
        <v>0.92</v>
      </c>
      <c r="S71">
        <v>25</v>
      </c>
      <c r="T71">
        <v>0.5</v>
      </c>
      <c r="U71">
        <v>0</v>
      </c>
      <c r="V71" t="s">
        <v>151</v>
      </c>
    </row>
    <row r="72" spans="6:23" x14ac:dyDescent="0.3">
      <c r="F72" t="s">
        <v>595</v>
      </c>
      <c r="G72">
        <v>1</v>
      </c>
      <c r="H72">
        <v>147.99200000000002</v>
      </c>
      <c r="I72">
        <v>147.99200000000002</v>
      </c>
      <c r="J72" t="s">
        <v>543</v>
      </c>
      <c r="K72">
        <v>1</v>
      </c>
      <c r="L72" t="s">
        <v>537</v>
      </c>
      <c r="M72">
        <v>0</v>
      </c>
      <c r="N72">
        <v>0</v>
      </c>
      <c r="O72">
        <v>0</v>
      </c>
      <c r="P72">
        <v>0</v>
      </c>
      <c r="Q72">
        <v>1.9800000000000002E-2</v>
      </c>
      <c r="R72">
        <v>0.92</v>
      </c>
      <c r="S72">
        <v>200</v>
      </c>
      <c r="T72">
        <v>0.8</v>
      </c>
      <c r="U72">
        <v>0</v>
      </c>
      <c r="V72" t="s">
        <v>151</v>
      </c>
    </row>
    <row r="73" spans="6:23" x14ac:dyDescent="0.3">
      <c r="F73" t="s">
        <v>596</v>
      </c>
      <c r="G73">
        <v>1</v>
      </c>
      <c r="H73">
        <v>147.83200000000002</v>
      </c>
      <c r="I73">
        <v>147.83200000000002</v>
      </c>
      <c r="J73" t="s">
        <v>543</v>
      </c>
      <c r="K73">
        <v>0.8</v>
      </c>
      <c r="L73" t="s">
        <v>537</v>
      </c>
      <c r="M73">
        <v>0</v>
      </c>
      <c r="N73">
        <v>0</v>
      </c>
      <c r="O73">
        <v>0</v>
      </c>
      <c r="P73">
        <v>0</v>
      </c>
      <c r="Q73">
        <v>1.5800000000000002E-2</v>
      </c>
      <c r="R73">
        <v>0.92</v>
      </c>
      <c r="S73">
        <v>200</v>
      </c>
      <c r="T73">
        <v>0.8</v>
      </c>
      <c r="U73">
        <v>0</v>
      </c>
      <c r="V73" t="s">
        <v>151</v>
      </c>
    </row>
    <row r="74" spans="6:23" x14ac:dyDescent="0.3">
      <c r="F74" t="s">
        <v>597</v>
      </c>
      <c r="G74">
        <v>1</v>
      </c>
      <c r="H74">
        <v>147.99200000000002</v>
      </c>
      <c r="I74">
        <v>147.99200000000002</v>
      </c>
      <c r="J74" t="s">
        <v>543</v>
      </c>
      <c r="K74">
        <v>1</v>
      </c>
      <c r="L74" t="s">
        <v>537</v>
      </c>
      <c r="M74">
        <v>0</v>
      </c>
      <c r="N74">
        <v>0</v>
      </c>
      <c r="O74">
        <v>0</v>
      </c>
      <c r="P74">
        <v>0</v>
      </c>
      <c r="Q74">
        <v>1.9800000000000002E-2</v>
      </c>
      <c r="R74">
        <v>0.92</v>
      </c>
      <c r="S74">
        <v>200</v>
      </c>
      <c r="T74">
        <v>0.8</v>
      </c>
      <c r="U74">
        <v>0</v>
      </c>
      <c r="V74" t="s">
        <v>151</v>
      </c>
    </row>
    <row r="75" spans="6:23" x14ac:dyDescent="0.3">
      <c r="F75" t="s">
        <v>598</v>
      </c>
      <c r="G75">
        <v>1</v>
      </c>
      <c r="H75">
        <v>147.83200000000002</v>
      </c>
      <c r="I75">
        <v>147.83200000000002</v>
      </c>
      <c r="J75" t="s">
        <v>543</v>
      </c>
      <c r="K75">
        <v>0.8</v>
      </c>
      <c r="L75" t="s">
        <v>537</v>
      </c>
      <c r="M75">
        <v>0</v>
      </c>
      <c r="N75">
        <v>0</v>
      </c>
      <c r="O75">
        <v>0</v>
      </c>
      <c r="P75">
        <v>0</v>
      </c>
      <c r="Q75">
        <v>1.5800000000000002E-2</v>
      </c>
      <c r="R75">
        <v>0.92</v>
      </c>
      <c r="S75">
        <v>200</v>
      </c>
      <c r="T75">
        <v>0.8</v>
      </c>
      <c r="U75">
        <v>0</v>
      </c>
      <c r="V75" t="s">
        <v>151</v>
      </c>
    </row>
    <row r="76" spans="6:23" x14ac:dyDescent="0.3">
      <c r="F76" t="s">
        <v>599</v>
      </c>
      <c r="G76">
        <v>1</v>
      </c>
      <c r="H76">
        <v>147.75600000000003</v>
      </c>
      <c r="I76">
        <v>147.75600000000003</v>
      </c>
      <c r="J76" t="s">
        <v>543</v>
      </c>
      <c r="K76">
        <v>0.7</v>
      </c>
      <c r="L76" t="s">
        <v>537</v>
      </c>
      <c r="M76">
        <v>0</v>
      </c>
      <c r="N76">
        <v>0</v>
      </c>
      <c r="O76">
        <v>0</v>
      </c>
      <c r="P76">
        <v>0</v>
      </c>
      <c r="Q76">
        <v>1.3900000000000001E-2</v>
      </c>
      <c r="R76">
        <v>0.92</v>
      </c>
      <c r="S76">
        <v>200</v>
      </c>
      <c r="T76">
        <v>0.8</v>
      </c>
      <c r="U76">
        <v>0</v>
      </c>
      <c r="V76" t="s">
        <v>151</v>
      </c>
    </row>
    <row r="77" spans="6:23" x14ac:dyDescent="0.3">
      <c r="F77" t="s">
        <v>600</v>
      </c>
      <c r="G77">
        <v>1</v>
      </c>
      <c r="H77">
        <v>147.99200000000002</v>
      </c>
      <c r="I77">
        <v>147.99200000000002</v>
      </c>
      <c r="J77" t="s">
        <v>543</v>
      </c>
      <c r="K77">
        <v>1</v>
      </c>
      <c r="L77" t="s">
        <v>537</v>
      </c>
      <c r="M77">
        <v>0</v>
      </c>
      <c r="N77">
        <v>0</v>
      </c>
      <c r="O77">
        <v>0</v>
      </c>
      <c r="P77">
        <v>0</v>
      </c>
      <c r="Q77">
        <v>1.9800000000000002E-2</v>
      </c>
      <c r="R77">
        <v>0.92</v>
      </c>
      <c r="S77">
        <v>200</v>
      </c>
      <c r="T77">
        <v>0.8</v>
      </c>
      <c r="U77">
        <v>0</v>
      </c>
      <c r="V77" t="s">
        <v>151</v>
      </c>
    </row>
    <row r="78" spans="6:23" x14ac:dyDescent="0.3">
      <c r="F78" t="s">
        <v>601</v>
      </c>
      <c r="G78">
        <v>1</v>
      </c>
      <c r="H78">
        <v>147.99200000000002</v>
      </c>
      <c r="I78">
        <v>147.99200000000002</v>
      </c>
      <c r="J78" t="s">
        <v>543</v>
      </c>
      <c r="K78">
        <v>1</v>
      </c>
      <c r="L78" t="s">
        <v>537</v>
      </c>
      <c r="M78">
        <v>0</v>
      </c>
      <c r="N78">
        <v>0</v>
      </c>
      <c r="O78">
        <v>0</v>
      </c>
      <c r="P78">
        <v>0</v>
      </c>
      <c r="Q78">
        <v>1.9800000000000002E-2</v>
      </c>
      <c r="R78">
        <v>0.92</v>
      </c>
      <c r="S78">
        <v>200</v>
      </c>
      <c r="T78">
        <v>0.8</v>
      </c>
      <c r="U78">
        <v>0</v>
      </c>
      <c r="V78" t="s">
        <v>151</v>
      </c>
    </row>
    <row r="79" spans="6:23" x14ac:dyDescent="0.3">
      <c r="F79" t="s">
        <v>602</v>
      </c>
      <c r="G79">
        <v>1</v>
      </c>
      <c r="H79">
        <v>147.99200000000002</v>
      </c>
      <c r="I79">
        <v>147.99200000000002</v>
      </c>
      <c r="J79" t="s">
        <v>543</v>
      </c>
      <c r="K79">
        <v>1</v>
      </c>
      <c r="L79" t="s">
        <v>537</v>
      </c>
      <c r="M79">
        <v>0</v>
      </c>
      <c r="N79">
        <v>0</v>
      </c>
      <c r="O79">
        <v>0</v>
      </c>
      <c r="P79">
        <v>0</v>
      </c>
      <c r="Q79">
        <v>1.9800000000000002E-2</v>
      </c>
      <c r="R79">
        <v>0.92</v>
      </c>
      <c r="S79">
        <v>200</v>
      </c>
      <c r="T79">
        <v>0.8</v>
      </c>
      <c r="U79">
        <v>0</v>
      </c>
      <c r="V79" t="s">
        <v>151</v>
      </c>
    </row>
    <row r="80" spans="6:23" x14ac:dyDescent="0.3">
      <c r="F80" t="s">
        <v>603</v>
      </c>
      <c r="G80">
        <v>1</v>
      </c>
      <c r="H80">
        <v>147.99200000000002</v>
      </c>
      <c r="I80">
        <v>147.99200000000002</v>
      </c>
      <c r="J80" t="s">
        <v>543</v>
      </c>
      <c r="K80">
        <v>1</v>
      </c>
      <c r="L80" t="s">
        <v>537</v>
      </c>
      <c r="M80">
        <v>0</v>
      </c>
      <c r="N80">
        <v>0</v>
      </c>
      <c r="O80">
        <v>0</v>
      </c>
      <c r="P80">
        <v>0</v>
      </c>
      <c r="Q80">
        <v>1.9800000000000002E-2</v>
      </c>
      <c r="R80">
        <v>0.92</v>
      </c>
      <c r="S80">
        <v>200</v>
      </c>
      <c r="T80">
        <v>0.8</v>
      </c>
      <c r="U80">
        <v>0</v>
      </c>
      <c r="V80" t="s">
        <v>151</v>
      </c>
    </row>
    <row r="81" spans="6:22" x14ac:dyDescent="0.3">
      <c r="F81" t="s">
        <v>604</v>
      </c>
      <c r="G81">
        <v>1</v>
      </c>
      <c r="H81">
        <v>147.99200000000002</v>
      </c>
      <c r="I81">
        <v>147.99200000000002</v>
      </c>
      <c r="J81" t="s">
        <v>543</v>
      </c>
      <c r="K81">
        <v>1</v>
      </c>
      <c r="L81" t="s">
        <v>537</v>
      </c>
      <c r="M81">
        <v>0</v>
      </c>
      <c r="N81">
        <v>0</v>
      </c>
      <c r="O81">
        <v>0</v>
      </c>
      <c r="P81">
        <v>0</v>
      </c>
      <c r="Q81">
        <v>1.9800000000000002E-2</v>
      </c>
      <c r="R81">
        <v>0.92</v>
      </c>
      <c r="S81">
        <v>200</v>
      </c>
      <c r="T81">
        <v>0.8</v>
      </c>
      <c r="U81">
        <v>0</v>
      </c>
      <c r="V81" t="s">
        <v>151</v>
      </c>
    </row>
    <row r="82" spans="6:22" x14ac:dyDescent="0.3">
      <c r="F82" t="s">
        <v>605</v>
      </c>
      <c r="G82">
        <v>1</v>
      </c>
      <c r="H82">
        <v>147.99200000000002</v>
      </c>
      <c r="I82">
        <v>147.99200000000002</v>
      </c>
      <c r="J82" t="s">
        <v>543</v>
      </c>
      <c r="K82">
        <v>1</v>
      </c>
      <c r="L82" t="s">
        <v>537</v>
      </c>
      <c r="M82">
        <v>0</v>
      </c>
      <c r="N82">
        <v>0</v>
      </c>
      <c r="O82">
        <v>0</v>
      </c>
      <c r="P82">
        <v>0</v>
      </c>
      <c r="Q82">
        <v>1.9800000000000002E-2</v>
      </c>
      <c r="R82">
        <v>0.92</v>
      </c>
      <c r="S82">
        <v>200</v>
      </c>
      <c r="T82">
        <v>0.8</v>
      </c>
      <c r="U82">
        <v>0</v>
      </c>
      <c r="V82" t="s">
        <v>151</v>
      </c>
    </row>
    <row r="83" spans="6:22" x14ac:dyDescent="0.3">
      <c r="F83" t="s">
        <v>606</v>
      </c>
      <c r="G83">
        <v>1</v>
      </c>
      <c r="H83">
        <v>31.62285</v>
      </c>
      <c r="I83">
        <v>31.62285</v>
      </c>
      <c r="J83" t="s">
        <v>543</v>
      </c>
      <c r="K83">
        <v>0.7</v>
      </c>
      <c r="L83" t="s">
        <v>537</v>
      </c>
      <c r="M83">
        <v>0</v>
      </c>
      <c r="N83">
        <v>0</v>
      </c>
      <c r="O83">
        <v>0</v>
      </c>
      <c r="P83">
        <v>0</v>
      </c>
      <c r="Q83">
        <v>1.3900000000000001E-2</v>
      </c>
      <c r="R83">
        <v>0.99</v>
      </c>
      <c r="S83">
        <v>63</v>
      </c>
      <c r="T83">
        <v>0.5</v>
      </c>
      <c r="U83">
        <v>0</v>
      </c>
      <c r="V83" t="s">
        <v>151</v>
      </c>
    </row>
    <row r="84" spans="6:22" x14ac:dyDescent="0.3">
      <c r="F84" t="s">
        <v>607</v>
      </c>
      <c r="G84">
        <v>1</v>
      </c>
      <c r="H84">
        <v>0.96720000000000006</v>
      </c>
      <c r="I84">
        <v>0.96720000000000006</v>
      </c>
      <c r="J84" t="s">
        <v>482</v>
      </c>
      <c r="K84">
        <v>1.6</v>
      </c>
      <c r="L84" t="s">
        <v>537</v>
      </c>
      <c r="M84">
        <v>0</v>
      </c>
      <c r="N84">
        <v>0</v>
      </c>
      <c r="O84">
        <v>0</v>
      </c>
      <c r="P84">
        <v>0</v>
      </c>
      <c r="Q84">
        <v>3.177E-2</v>
      </c>
      <c r="R84">
        <v>0.93</v>
      </c>
      <c r="S84">
        <v>1.04</v>
      </c>
      <c r="T84">
        <v>1</v>
      </c>
      <c r="U84">
        <v>0</v>
      </c>
      <c r="V84" t="s">
        <v>151</v>
      </c>
    </row>
    <row r="85" spans="6:22" x14ac:dyDescent="0.3">
      <c r="F85" t="s">
        <v>608</v>
      </c>
      <c r="G85">
        <v>1</v>
      </c>
      <c r="H85">
        <v>0.96720000000000006</v>
      </c>
      <c r="I85">
        <v>0.96720000000000006</v>
      </c>
      <c r="J85" t="s">
        <v>482</v>
      </c>
      <c r="K85">
        <v>1.6</v>
      </c>
      <c r="L85" t="s">
        <v>537</v>
      </c>
      <c r="M85">
        <v>0</v>
      </c>
      <c r="N85">
        <v>0</v>
      </c>
      <c r="O85">
        <v>0</v>
      </c>
      <c r="P85">
        <v>0</v>
      </c>
      <c r="Q85">
        <v>3.177E-2</v>
      </c>
      <c r="R85">
        <v>0.93</v>
      </c>
      <c r="S85">
        <v>1.04</v>
      </c>
      <c r="T85">
        <v>1</v>
      </c>
      <c r="U85">
        <v>0</v>
      </c>
      <c r="V85" t="s">
        <v>151</v>
      </c>
    </row>
    <row r="86" spans="6:22" x14ac:dyDescent="0.3">
      <c r="F86" t="s">
        <v>609</v>
      </c>
      <c r="G86">
        <v>1</v>
      </c>
      <c r="H86">
        <v>0.96720000000000006</v>
      </c>
      <c r="I86">
        <v>0.96720000000000006</v>
      </c>
      <c r="J86" t="s">
        <v>482</v>
      </c>
      <c r="K86">
        <v>1.6</v>
      </c>
      <c r="L86" t="s">
        <v>537</v>
      </c>
      <c r="M86">
        <v>0</v>
      </c>
      <c r="N86">
        <v>0</v>
      </c>
      <c r="O86">
        <v>0</v>
      </c>
      <c r="P86">
        <v>0</v>
      </c>
      <c r="Q86">
        <v>3.177E-2</v>
      </c>
      <c r="R86">
        <v>0.93</v>
      </c>
      <c r="S86">
        <v>1.04</v>
      </c>
      <c r="T86">
        <v>1</v>
      </c>
      <c r="U86">
        <v>0</v>
      </c>
      <c r="V86" t="s">
        <v>151</v>
      </c>
    </row>
    <row r="87" spans="6:22" x14ac:dyDescent="0.3">
      <c r="F87" t="s">
        <v>610</v>
      </c>
      <c r="G87">
        <v>1</v>
      </c>
      <c r="H87">
        <v>0.96720000000000006</v>
      </c>
      <c r="I87">
        <v>0.96720000000000006</v>
      </c>
      <c r="J87" t="s">
        <v>482</v>
      </c>
      <c r="K87">
        <v>1.6</v>
      </c>
      <c r="L87" t="s">
        <v>537</v>
      </c>
      <c r="M87">
        <v>0</v>
      </c>
      <c r="N87">
        <v>0</v>
      </c>
      <c r="O87">
        <v>0</v>
      </c>
      <c r="P87">
        <v>0</v>
      </c>
      <c r="Q87">
        <v>3.177E-2</v>
      </c>
      <c r="R87">
        <v>0.93</v>
      </c>
      <c r="S87">
        <v>1.04</v>
      </c>
      <c r="T87">
        <v>1</v>
      </c>
      <c r="U87">
        <v>0</v>
      </c>
      <c r="V87" t="s">
        <v>151</v>
      </c>
    </row>
    <row r="88" spans="6:22" x14ac:dyDescent="0.3">
      <c r="F88" t="s">
        <v>611</v>
      </c>
      <c r="G88">
        <v>1</v>
      </c>
      <c r="H88">
        <v>29.732850000000003</v>
      </c>
      <c r="I88">
        <v>29.732850000000003</v>
      </c>
      <c r="J88" t="s">
        <v>543</v>
      </c>
      <c r="K88">
        <v>0.7</v>
      </c>
      <c r="L88" t="s">
        <v>537</v>
      </c>
      <c r="M88">
        <v>0</v>
      </c>
      <c r="N88">
        <v>0</v>
      </c>
      <c r="O88">
        <v>0</v>
      </c>
      <c r="P88">
        <v>0</v>
      </c>
      <c r="Q88">
        <v>1.3900000000000001E-2</v>
      </c>
      <c r="R88">
        <v>0.93</v>
      </c>
      <c r="S88">
        <v>63</v>
      </c>
      <c r="T88">
        <v>0.5</v>
      </c>
      <c r="U88">
        <v>0</v>
      </c>
      <c r="V88" t="s">
        <v>151</v>
      </c>
    </row>
    <row r="89" spans="6:22" x14ac:dyDescent="0.3">
      <c r="F89" t="s">
        <v>612</v>
      </c>
      <c r="G89">
        <v>1</v>
      </c>
      <c r="H89">
        <v>149.43200000000002</v>
      </c>
      <c r="I89">
        <v>149.43200000000002</v>
      </c>
      <c r="J89" t="s">
        <v>543</v>
      </c>
      <c r="K89">
        <v>0.8</v>
      </c>
      <c r="L89" t="s">
        <v>537</v>
      </c>
      <c r="M89">
        <v>0</v>
      </c>
      <c r="N89">
        <v>0</v>
      </c>
      <c r="O89">
        <v>0</v>
      </c>
      <c r="P89">
        <v>0</v>
      </c>
      <c r="Q89">
        <v>1.5800000000000002E-2</v>
      </c>
      <c r="R89">
        <v>0.93</v>
      </c>
      <c r="S89">
        <v>200</v>
      </c>
      <c r="T89">
        <v>0.8</v>
      </c>
      <c r="U89">
        <v>0</v>
      </c>
      <c r="V89" t="s">
        <v>151</v>
      </c>
    </row>
    <row r="90" spans="6:22" x14ac:dyDescent="0.3">
      <c r="F90" t="s">
        <v>613</v>
      </c>
      <c r="G90">
        <v>1</v>
      </c>
      <c r="H90">
        <v>12.5725</v>
      </c>
      <c r="I90">
        <v>12.5725</v>
      </c>
      <c r="J90" t="s">
        <v>543</v>
      </c>
      <c r="K90">
        <v>0.8</v>
      </c>
      <c r="L90" t="s">
        <v>537</v>
      </c>
      <c r="M90">
        <v>0</v>
      </c>
      <c r="N90">
        <v>0</v>
      </c>
      <c r="O90">
        <v>0</v>
      </c>
      <c r="P90">
        <v>0</v>
      </c>
      <c r="Q90">
        <v>1.5800000000000002E-2</v>
      </c>
      <c r="R90">
        <v>0.99</v>
      </c>
      <c r="S90">
        <v>25</v>
      </c>
      <c r="T90">
        <v>0.5</v>
      </c>
      <c r="U90">
        <v>0</v>
      </c>
      <c r="V90" t="s">
        <v>151</v>
      </c>
    </row>
    <row r="91" spans="6:22" x14ac:dyDescent="0.3">
      <c r="F91" t="s">
        <v>614</v>
      </c>
      <c r="G91">
        <v>1</v>
      </c>
      <c r="H91">
        <v>0.93</v>
      </c>
      <c r="I91">
        <v>0.93</v>
      </c>
      <c r="J91" t="s">
        <v>543</v>
      </c>
      <c r="K91">
        <v>1</v>
      </c>
      <c r="L91" t="s">
        <v>537</v>
      </c>
      <c r="M91">
        <v>0</v>
      </c>
      <c r="N91">
        <v>0</v>
      </c>
      <c r="O91">
        <v>0</v>
      </c>
      <c r="P91">
        <v>0</v>
      </c>
      <c r="Q91">
        <v>0</v>
      </c>
      <c r="R91">
        <v>0.93</v>
      </c>
      <c r="S91">
        <v>200</v>
      </c>
      <c r="T91">
        <v>5.0000000000000001E-3</v>
      </c>
      <c r="U91">
        <v>0</v>
      </c>
      <c r="V91" t="s">
        <v>151</v>
      </c>
    </row>
    <row r="92" spans="6:22" x14ac:dyDescent="0.3">
      <c r="F92" t="s">
        <v>615</v>
      </c>
      <c r="G92">
        <v>1</v>
      </c>
      <c r="H92">
        <v>24.094250000000002</v>
      </c>
      <c r="I92">
        <v>24.094250000000002</v>
      </c>
      <c r="J92" t="s">
        <v>543</v>
      </c>
      <c r="K92">
        <v>1.6</v>
      </c>
      <c r="L92" t="s">
        <v>537</v>
      </c>
      <c r="M92">
        <v>0</v>
      </c>
      <c r="N92">
        <v>0</v>
      </c>
      <c r="O92">
        <v>0</v>
      </c>
      <c r="P92">
        <v>0</v>
      </c>
      <c r="Q92">
        <v>3.177E-2</v>
      </c>
      <c r="R92">
        <v>0.93200000000000005</v>
      </c>
      <c r="S92">
        <v>50</v>
      </c>
      <c r="T92">
        <v>0.5</v>
      </c>
      <c r="U92">
        <v>0</v>
      </c>
      <c r="V92" t="s">
        <v>151</v>
      </c>
    </row>
    <row r="93" spans="6:22" x14ac:dyDescent="0.3">
      <c r="F93" t="s">
        <v>616</v>
      </c>
      <c r="G93">
        <v>1</v>
      </c>
      <c r="H93">
        <v>147.99200000000002</v>
      </c>
      <c r="I93">
        <v>147.99200000000002</v>
      </c>
      <c r="J93" t="s">
        <v>543</v>
      </c>
      <c r="K93">
        <v>1</v>
      </c>
      <c r="L93" t="s">
        <v>537</v>
      </c>
      <c r="M93">
        <v>0</v>
      </c>
      <c r="N93">
        <v>0</v>
      </c>
      <c r="O93">
        <v>0</v>
      </c>
      <c r="P93">
        <v>0</v>
      </c>
      <c r="Q93">
        <v>1.9800000000000002E-2</v>
      </c>
      <c r="R93">
        <v>0.92</v>
      </c>
      <c r="S93">
        <v>200</v>
      </c>
      <c r="T93">
        <v>0.8</v>
      </c>
      <c r="U93">
        <v>0</v>
      </c>
      <c r="V93" t="s">
        <v>151</v>
      </c>
    </row>
    <row r="94" spans="6:22" x14ac:dyDescent="0.3">
      <c r="F94" t="s">
        <v>617</v>
      </c>
      <c r="G94">
        <v>1</v>
      </c>
      <c r="H94">
        <v>147.99200000000002</v>
      </c>
      <c r="I94">
        <v>147.99200000000002</v>
      </c>
      <c r="J94" t="s">
        <v>543</v>
      </c>
      <c r="K94">
        <v>1</v>
      </c>
      <c r="L94" t="s">
        <v>537</v>
      </c>
      <c r="M94">
        <v>0</v>
      </c>
      <c r="N94">
        <v>0</v>
      </c>
      <c r="O94">
        <v>0</v>
      </c>
      <c r="P94">
        <v>0</v>
      </c>
      <c r="Q94">
        <v>1.9800000000000002E-2</v>
      </c>
      <c r="R94">
        <v>0.92</v>
      </c>
      <c r="S94">
        <v>200</v>
      </c>
      <c r="T94">
        <v>0.8</v>
      </c>
      <c r="U94">
        <v>0</v>
      </c>
      <c r="V94" t="s">
        <v>151</v>
      </c>
    </row>
    <row r="95" spans="6:22" x14ac:dyDescent="0.3">
      <c r="F95" t="s">
        <v>618</v>
      </c>
      <c r="G95">
        <v>1</v>
      </c>
      <c r="H95">
        <v>147.99200000000002</v>
      </c>
      <c r="I95">
        <v>147.99200000000002</v>
      </c>
      <c r="J95" t="s">
        <v>543</v>
      </c>
      <c r="K95">
        <v>1</v>
      </c>
      <c r="L95" t="s">
        <v>537</v>
      </c>
      <c r="M95">
        <v>0</v>
      </c>
      <c r="N95">
        <v>0</v>
      </c>
      <c r="O95">
        <v>0</v>
      </c>
      <c r="P95">
        <v>0</v>
      </c>
      <c r="Q95">
        <v>1.9800000000000002E-2</v>
      </c>
      <c r="R95">
        <v>0.92</v>
      </c>
      <c r="S95">
        <v>200</v>
      </c>
      <c r="T95">
        <v>0.8</v>
      </c>
      <c r="U95">
        <v>0</v>
      </c>
      <c r="V95" t="s">
        <v>151</v>
      </c>
    </row>
    <row r="96" spans="6:22" x14ac:dyDescent="0.3">
      <c r="F96" t="s">
        <v>619</v>
      </c>
      <c r="G96">
        <v>1</v>
      </c>
      <c r="H96">
        <v>5.5410000000000004</v>
      </c>
      <c r="I96">
        <v>5.5410000000000004</v>
      </c>
      <c r="J96" t="s">
        <v>543</v>
      </c>
      <c r="K96">
        <v>1</v>
      </c>
      <c r="L96" t="s">
        <v>537</v>
      </c>
      <c r="M96">
        <v>0</v>
      </c>
      <c r="N96">
        <v>0</v>
      </c>
      <c r="O96">
        <v>0</v>
      </c>
      <c r="P96">
        <v>0</v>
      </c>
      <c r="Q96">
        <v>1.9800000000000002E-2</v>
      </c>
      <c r="R96">
        <v>0.93</v>
      </c>
      <c r="S96">
        <v>50</v>
      </c>
      <c r="T96">
        <v>0.1</v>
      </c>
      <c r="U96">
        <v>0</v>
      </c>
      <c r="V96" t="s">
        <v>151</v>
      </c>
    </row>
    <row r="97" spans="6:22" x14ac:dyDescent="0.3">
      <c r="F97" t="s">
        <v>620</v>
      </c>
      <c r="G97">
        <v>1</v>
      </c>
      <c r="H97">
        <v>9.6786024000000008</v>
      </c>
      <c r="I97">
        <v>9.6786024000000008</v>
      </c>
      <c r="J97" t="s">
        <v>543</v>
      </c>
      <c r="K97">
        <v>1</v>
      </c>
      <c r="L97" t="s">
        <v>537</v>
      </c>
      <c r="M97">
        <v>0</v>
      </c>
      <c r="N97">
        <v>0</v>
      </c>
      <c r="O97">
        <v>0</v>
      </c>
      <c r="P97">
        <v>0</v>
      </c>
      <c r="Q97">
        <v>1.9800000000000002E-2</v>
      </c>
      <c r="R97">
        <v>0.93</v>
      </c>
      <c r="S97">
        <v>12.94</v>
      </c>
      <c r="T97">
        <v>0.8</v>
      </c>
      <c r="U97">
        <v>0</v>
      </c>
      <c r="V97" t="s">
        <v>151</v>
      </c>
    </row>
    <row r="98" spans="6:22" x14ac:dyDescent="0.3">
      <c r="F98" t="s">
        <v>620</v>
      </c>
      <c r="G98">
        <v>1</v>
      </c>
      <c r="H98">
        <v>9.6786024000000008</v>
      </c>
      <c r="I98">
        <v>9.6786024000000008</v>
      </c>
      <c r="J98" t="s">
        <v>543</v>
      </c>
      <c r="K98">
        <v>1</v>
      </c>
      <c r="L98" t="s">
        <v>537</v>
      </c>
      <c r="M98">
        <v>0</v>
      </c>
      <c r="N98">
        <v>0</v>
      </c>
      <c r="O98">
        <v>0</v>
      </c>
      <c r="P98">
        <v>0</v>
      </c>
      <c r="Q98">
        <v>1.9800000000000002E-2</v>
      </c>
      <c r="R98">
        <v>0.93</v>
      </c>
      <c r="S98">
        <v>12.94</v>
      </c>
      <c r="T98">
        <v>0.8</v>
      </c>
      <c r="U98">
        <v>0</v>
      </c>
      <c r="V98" t="s">
        <v>151</v>
      </c>
    </row>
    <row r="99" spans="6:22" x14ac:dyDescent="0.3">
      <c r="F99" t="s">
        <v>621</v>
      </c>
      <c r="G99">
        <v>1</v>
      </c>
      <c r="H99">
        <v>8.9755200000000031</v>
      </c>
      <c r="I99">
        <v>8.9755200000000031</v>
      </c>
      <c r="J99" t="s">
        <v>543</v>
      </c>
      <c r="K99">
        <v>1</v>
      </c>
      <c r="L99" t="s">
        <v>537</v>
      </c>
      <c r="M99">
        <v>0</v>
      </c>
      <c r="N99">
        <v>0</v>
      </c>
      <c r="O99">
        <v>0</v>
      </c>
      <c r="P99">
        <v>0</v>
      </c>
      <c r="Q99">
        <v>1.9800000000000002E-2</v>
      </c>
      <c r="R99">
        <v>0.93</v>
      </c>
      <c r="S99">
        <v>12</v>
      </c>
      <c r="T99">
        <v>0.8</v>
      </c>
      <c r="U99">
        <v>0</v>
      </c>
      <c r="V99" t="s">
        <v>151</v>
      </c>
    </row>
    <row r="100" spans="6:22" x14ac:dyDescent="0.3">
      <c r="F100" t="s">
        <v>621</v>
      </c>
      <c r="G100">
        <v>1</v>
      </c>
      <c r="H100">
        <v>8.9755200000000031</v>
      </c>
      <c r="I100">
        <v>8.9755200000000031</v>
      </c>
      <c r="J100" t="s">
        <v>543</v>
      </c>
      <c r="K100">
        <v>1</v>
      </c>
      <c r="L100" t="s">
        <v>537</v>
      </c>
      <c r="M100">
        <v>0</v>
      </c>
      <c r="N100">
        <v>0</v>
      </c>
      <c r="O100">
        <v>0</v>
      </c>
      <c r="P100">
        <v>0</v>
      </c>
      <c r="Q100">
        <v>1.9800000000000002E-2</v>
      </c>
      <c r="R100">
        <v>0.93</v>
      </c>
      <c r="S100">
        <v>12</v>
      </c>
      <c r="T100">
        <v>0.8</v>
      </c>
      <c r="U100">
        <v>0</v>
      </c>
      <c r="V100" t="s">
        <v>151</v>
      </c>
    </row>
    <row r="101" spans="6:22" x14ac:dyDescent="0.3">
      <c r="F101" t="s">
        <v>622</v>
      </c>
      <c r="G101">
        <v>1</v>
      </c>
      <c r="H101">
        <v>5.4601080000000008</v>
      </c>
      <c r="I101">
        <v>5.4601080000000008</v>
      </c>
      <c r="J101" t="s">
        <v>543</v>
      </c>
      <c r="K101">
        <v>1</v>
      </c>
      <c r="L101" t="s">
        <v>537</v>
      </c>
      <c r="M101">
        <v>0</v>
      </c>
      <c r="N101">
        <v>0</v>
      </c>
      <c r="O101">
        <v>0</v>
      </c>
      <c r="P101">
        <v>0</v>
      </c>
      <c r="Q101">
        <v>1.9800000000000002E-2</v>
      </c>
      <c r="R101">
        <v>0.93</v>
      </c>
      <c r="S101">
        <v>7.3</v>
      </c>
      <c r="T101">
        <v>0.8</v>
      </c>
      <c r="U101">
        <v>0</v>
      </c>
      <c r="V101" t="s">
        <v>151</v>
      </c>
    </row>
    <row r="102" spans="6:22" x14ac:dyDescent="0.3">
      <c r="F102" t="s">
        <v>622</v>
      </c>
      <c r="G102">
        <v>1</v>
      </c>
      <c r="H102">
        <v>5.4601080000000008</v>
      </c>
      <c r="I102">
        <v>5.4601080000000008</v>
      </c>
      <c r="J102" t="s">
        <v>543</v>
      </c>
      <c r="K102">
        <v>1</v>
      </c>
      <c r="L102" t="s">
        <v>537</v>
      </c>
      <c r="M102">
        <v>0</v>
      </c>
      <c r="N102">
        <v>0</v>
      </c>
      <c r="O102">
        <v>0</v>
      </c>
      <c r="P102">
        <v>0</v>
      </c>
      <c r="Q102">
        <v>1.9800000000000002E-2</v>
      </c>
      <c r="R102">
        <v>0.93</v>
      </c>
      <c r="S102">
        <v>7.3</v>
      </c>
      <c r="T102">
        <v>0.8</v>
      </c>
      <c r="U102">
        <v>0</v>
      </c>
      <c r="V102" t="s">
        <v>151</v>
      </c>
    </row>
    <row r="103" spans="6:22" x14ac:dyDescent="0.3">
      <c r="F103" t="s">
        <v>623</v>
      </c>
      <c r="G103">
        <v>1</v>
      </c>
      <c r="H103">
        <v>2339.88</v>
      </c>
      <c r="I103">
        <v>2339.88</v>
      </c>
      <c r="J103" t="s">
        <v>543</v>
      </c>
      <c r="K103">
        <v>1E-3</v>
      </c>
      <c r="L103" t="s">
        <v>537</v>
      </c>
      <c r="M103">
        <v>0</v>
      </c>
      <c r="N103">
        <v>0</v>
      </c>
      <c r="O103">
        <v>0</v>
      </c>
      <c r="P103">
        <v>0</v>
      </c>
      <c r="Q103">
        <v>1.9800000000000002E-2</v>
      </c>
      <c r="R103">
        <v>0.97</v>
      </c>
      <c r="S103">
        <v>3000</v>
      </c>
      <c r="T103">
        <v>0.8</v>
      </c>
      <c r="U103">
        <v>0</v>
      </c>
      <c r="V103" t="s">
        <v>151</v>
      </c>
    </row>
    <row r="104" spans="6:22" x14ac:dyDescent="0.3">
      <c r="F104" t="s">
        <v>624</v>
      </c>
      <c r="G104">
        <v>1</v>
      </c>
      <c r="H104">
        <v>2339.88</v>
      </c>
      <c r="I104">
        <v>2339.88</v>
      </c>
      <c r="J104" t="s">
        <v>543</v>
      </c>
      <c r="K104">
        <v>1E-3</v>
      </c>
      <c r="L104" t="s">
        <v>537</v>
      </c>
      <c r="M104">
        <v>0</v>
      </c>
      <c r="N104">
        <v>0</v>
      </c>
      <c r="O104">
        <v>0</v>
      </c>
      <c r="P104">
        <v>0</v>
      </c>
      <c r="Q104">
        <v>1.9800000000000002E-2</v>
      </c>
      <c r="R104">
        <v>0.97</v>
      </c>
      <c r="S104">
        <v>3000</v>
      </c>
      <c r="T104">
        <v>0.8</v>
      </c>
      <c r="U104">
        <v>0</v>
      </c>
      <c r="V104" t="s">
        <v>151</v>
      </c>
    </row>
    <row r="105" spans="6:22" x14ac:dyDescent="0.3">
      <c r="F105" t="s">
        <v>625</v>
      </c>
      <c r="G105">
        <v>1</v>
      </c>
      <c r="H105">
        <v>0.93</v>
      </c>
      <c r="I105">
        <v>0.93</v>
      </c>
      <c r="J105" t="s">
        <v>482</v>
      </c>
      <c r="K105">
        <v>1</v>
      </c>
      <c r="L105" t="s">
        <v>537</v>
      </c>
      <c r="M105">
        <v>0</v>
      </c>
      <c r="N105">
        <v>0</v>
      </c>
      <c r="O105">
        <v>0</v>
      </c>
      <c r="P105">
        <v>0</v>
      </c>
      <c r="Q105">
        <v>1.9800000000000002E-2</v>
      </c>
      <c r="R105">
        <v>0.93</v>
      </c>
      <c r="S105">
        <v>1</v>
      </c>
      <c r="T105">
        <v>1</v>
      </c>
      <c r="U105">
        <v>0</v>
      </c>
      <c r="V105" t="s">
        <v>151</v>
      </c>
    </row>
    <row r="106" spans="6:22" x14ac:dyDescent="0.3">
      <c r="F106" t="s">
        <v>625</v>
      </c>
      <c r="G106">
        <v>1</v>
      </c>
      <c r="H106">
        <v>0.93</v>
      </c>
      <c r="I106">
        <v>0.93</v>
      </c>
      <c r="J106" t="s">
        <v>482</v>
      </c>
      <c r="K106">
        <v>1</v>
      </c>
      <c r="L106" t="s">
        <v>537</v>
      </c>
      <c r="M106">
        <v>0</v>
      </c>
      <c r="N106">
        <v>0</v>
      </c>
      <c r="O106">
        <v>0</v>
      </c>
      <c r="P106">
        <v>0</v>
      </c>
      <c r="Q106">
        <v>1.9800000000000002E-2</v>
      </c>
      <c r="R106">
        <v>0.93</v>
      </c>
      <c r="S106">
        <v>1</v>
      </c>
      <c r="T106">
        <v>1</v>
      </c>
      <c r="U106">
        <v>0</v>
      </c>
      <c r="V106" t="s">
        <v>151</v>
      </c>
    </row>
    <row r="107" spans="6:22" x14ac:dyDescent="0.3">
      <c r="F107" t="s">
        <v>626</v>
      </c>
      <c r="G107">
        <v>1</v>
      </c>
      <c r="H107">
        <v>19.00695</v>
      </c>
      <c r="I107">
        <v>19.00695</v>
      </c>
      <c r="J107" t="s">
        <v>543</v>
      </c>
      <c r="K107">
        <v>7.0000000000000007E-2</v>
      </c>
      <c r="L107" t="s">
        <v>537</v>
      </c>
      <c r="M107">
        <v>0</v>
      </c>
      <c r="N107">
        <v>0</v>
      </c>
      <c r="O107">
        <v>0</v>
      </c>
      <c r="P107">
        <v>0</v>
      </c>
      <c r="Q107">
        <v>1.39E-3</v>
      </c>
      <c r="R107">
        <v>0.95</v>
      </c>
      <c r="S107">
        <v>25</v>
      </c>
      <c r="T107">
        <v>0.8</v>
      </c>
      <c r="U107">
        <v>0</v>
      </c>
      <c r="V107" t="s">
        <v>151</v>
      </c>
    </row>
    <row r="108" spans="6:22" x14ac:dyDescent="0.3">
      <c r="F108" t="s">
        <v>627</v>
      </c>
      <c r="G108">
        <v>1</v>
      </c>
      <c r="H108">
        <v>12.164448</v>
      </c>
      <c r="I108">
        <v>12.164448</v>
      </c>
      <c r="J108" t="s">
        <v>543</v>
      </c>
      <c r="K108">
        <v>7.0000000000000007E-2</v>
      </c>
      <c r="L108" t="s">
        <v>537</v>
      </c>
      <c r="M108">
        <v>0</v>
      </c>
      <c r="N108">
        <v>0</v>
      </c>
      <c r="O108">
        <v>0</v>
      </c>
      <c r="P108">
        <v>0</v>
      </c>
      <c r="Q108">
        <v>1.39E-3</v>
      </c>
      <c r="R108">
        <v>0.95</v>
      </c>
      <c r="S108">
        <v>16</v>
      </c>
      <c r="T108">
        <v>0.8</v>
      </c>
      <c r="U108">
        <v>0</v>
      </c>
      <c r="V108" t="s">
        <v>151</v>
      </c>
    </row>
    <row r="109" spans="6:22" x14ac:dyDescent="0.3">
      <c r="F109" t="s">
        <v>628</v>
      </c>
      <c r="G109">
        <v>1</v>
      </c>
      <c r="H109">
        <v>19.00695</v>
      </c>
      <c r="I109">
        <v>19.00695</v>
      </c>
      <c r="J109" t="s">
        <v>543</v>
      </c>
      <c r="K109">
        <v>7.0000000000000007E-2</v>
      </c>
      <c r="L109" t="s">
        <v>537</v>
      </c>
      <c r="M109">
        <v>0</v>
      </c>
      <c r="N109">
        <v>0</v>
      </c>
      <c r="O109">
        <v>0</v>
      </c>
      <c r="P109">
        <v>0</v>
      </c>
      <c r="Q109">
        <v>1.39E-3</v>
      </c>
      <c r="R109">
        <v>0.95</v>
      </c>
      <c r="S109">
        <v>25</v>
      </c>
      <c r="T109">
        <v>0.8</v>
      </c>
      <c r="U109">
        <v>0</v>
      </c>
      <c r="V109" t="s">
        <v>151</v>
      </c>
    </row>
    <row r="110" spans="6:22" x14ac:dyDescent="0.3">
      <c r="F110" t="s">
        <v>629</v>
      </c>
      <c r="G110">
        <v>1</v>
      </c>
      <c r="H110">
        <v>30.411119999999997</v>
      </c>
      <c r="I110">
        <v>30.411119999999997</v>
      </c>
      <c r="J110" t="s">
        <v>543</v>
      </c>
      <c r="K110">
        <v>7.0000000000000007E-2</v>
      </c>
      <c r="L110" t="s">
        <v>537</v>
      </c>
      <c r="M110">
        <v>0</v>
      </c>
      <c r="N110">
        <v>0</v>
      </c>
      <c r="O110">
        <v>0</v>
      </c>
      <c r="P110">
        <v>0</v>
      </c>
      <c r="Q110">
        <v>1.39E-3</v>
      </c>
      <c r="R110">
        <v>0.95</v>
      </c>
      <c r="S110">
        <v>40</v>
      </c>
      <c r="T110">
        <v>0.8</v>
      </c>
      <c r="U110">
        <v>0</v>
      </c>
      <c r="V110" t="s">
        <v>151</v>
      </c>
    </row>
    <row r="111" spans="6:22" x14ac:dyDescent="0.3">
      <c r="F111" t="s">
        <v>630</v>
      </c>
      <c r="G111">
        <v>1</v>
      </c>
      <c r="H111">
        <v>19.00695</v>
      </c>
      <c r="I111">
        <v>19.00695</v>
      </c>
      <c r="J111" t="s">
        <v>543</v>
      </c>
      <c r="K111">
        <v>7.0000000000000007E-2</v>
      </c>
      <c r="L111" t="s">
        <v>537</v>
      </c>
      <c r="M111">
        <v>0</v>
      </c>
      <c r="N111">
        <v>0</v>
      </c>
      <c r="O111">
        <v>0</v>
      </c>
      <c r="P111">
        <v>0</v>
      </c>
      <c r="Q111">
        <v>1.39E-3</v>
      </c>
      <c r="R111">
        <v>0.95</v>
      </c>
      <c r="S111">
        <v>25</v>
      </c>
      <c r="T111">
        <v>0.8</v>
      </c>
      <c r="U111">
        <v>0</v>
      </c>
      <c r="V111" t="s">
        <v>151</v>
      </c>
    </row>
    <row r="112" spans="6:22" x14ac:dyDescent="0.3">
      <c r="F112" t="s">
        <v>631</v>
      </c>
      <c r="G112">
        <v>1</v>
      </c>
      <c r="H112">
        <v>5.2459182000000002</v>
      </c>
      <c r="I112">
        <v>5.2459182000000002</v>
      </c>
      <c r="J112" t="s">
        <v>543</v>
      </c>
      <c r="K112">
        <v>7.0000000000000007E-2</v>
      </c>
      <c r="L112" t="s">
        <v>537</v>
      </c>
      <c r="M112">
        <v>0</v>
      </c>
      <c r="N112">
        <v>0</v>
      </c>
      <c r="O112">
        <v>0</v>
      </c>
      <c r="P112">
        <v>0</v>
      </c>
      <c r="Q112">
        <v>1.39E-3</v>
      </c>
      <c r="R112">
        <v>0.95</v>
      </c>
      <c r="S112">
        <v>6.9</v>
      </c>
      <c r="T112">
        <v>0.8</v>
      </c>
      <c r="U112">
        <v>0</v>
      </c>
      <c r="V112" t="s">
        <v>151</v>
      </c>
    </row>
    <row r="113" spans="6:22" x14ac:dyDescent="0.3">
      <c r="F113" t="s">
        <v>632</v>
      </c>
      <c r="G113">
        <v>1</v>
      </c>
      <c r="H113">
        <v>19.00695</v>
      </c>
      <c r="I113">
        <v>19.00695</v>
      </c>
      <c r="J113" t="s">
        <v>543</v>
      </c>
      <c r="K113">
        <v>7.0000000000000007E-2</v>
      </c>
      <c r="L113" t="s">
        <v>537</v>
      </c>
      <c r="M113">
        <v>0</v>
      </c>
      <c r="N113">
        <v>0</v>
      </c>
      <c r="O113">
        <v>0</v>
      </c>
      <c r="P113">
        <v>0</v>
      </c>
      <c r="Q113">
        <v>1.39E-3</v>
      </c>
      <c r="R113">
        <v>0.95</v>
      </c>
      <c r="S113">
        <v>25</v>
      </c>
      <c r="T113">
        <v>0.8</v>
      </c>
      <c r="U113">
        <v>0</v>
      </c>
      <c r="V113" t="s">
        <v>151</v>
      </c>
    </row>
    <row r="114" spans="6:22" x14ac:dyDescent="0.3">
      <c r="F114" t="s">
        <v>633</v>
      </c>
      <c r="G114">
        <v>1</v>
      </c>
      <c r="H114">
        <v>19.00695</v>
      </c>
      <c r="I114">
        <v>19.00695</v>
      </c>
      <c r="J114" t="s">
        <v>543</v>
      </c>
      <c r="K114">
        <v>7.0000000000000007E-2</v>
      </c>
      <c r="L114" t="s">
        <v>537</v>
      </c>
      <c r="M114">
        <v>0</v>
      </c>
      <c r="N114">
        <v>0</v>
      </c>
      <c r="O114">
        <v>0</v>
      </c>
      <c r="P114">
        <v>0</v>
      </c>
      <c r="Q114">
        <v>1.39E-3</v>
      </c>
      <c r="R114">
        <v>0.95</v>
      </c>
      <c r="S114">
        <v>25</v>
      </c>
      <c r="T114">
        <v>0.8</v>
      </c>
      <c r="U114">
        <v>0</v>
      </c>
      <c r="V114" t="s">
        <v>151</v>
      </c>
    </row>
    <row r="115" spans="6:22" x14ac:dyDescent="0.3">
      <c r="F115" t="s">
        <v>634</v>
      </c>
      <c r="G115">
        <v>1</v>
      </c>
      <c r="H115">
        <v>12.544587000000002</v>
      </c>
      <c r="I115">
        <v>12.544587000000002</v>
      </c>
      <c r="J115" t="s">
        <v>543</v>
      </c>
      <c r="K115">
        <v>7.0000000000000007E-2</v>
      </c>
      <c r="L115" t="s">
        <v>537</v>
      </c>
      <c r="M115">
        <v>0</v>
      </c>
      <c r="N115">
        <v>0</v>
      </c>
      <c r="O115">
        <v>0</v>
      </c>
      <c r="P115">
        <v>0</v>
      </c>
      <c r="Q115">
        <v>1.39E-3</v>
      </c>
      <c r="R115">
        <v>0.95</v>
      </c>
      <c r="S115">
        <v>16.5</v>
      </c>
      <c r="T115">
        <v>0.8</v>
      </c>
      <c r="U115">
        <v>0</v>
      </c>
      <c r="V115" t="s">
        <v>151</v>
      </c>
    </row>
    <row r="116" spans="6:22" x14ac:dyDescent="0.3">
      <c r="F116" t="s">
        <v>675</v>
      </c>
      <c r="G116">
        <v>1</v>
      </c>
      <c r="H116">
        <v>29.77112</v>
      </c>
      <c r="I116">
        <v>29.77112</v>
      </c>
      <c r="J116" t="s">
        <v>482</v>
      </c>
      <c r="K116">
        <v>1E-3</v>
      </c>
      <c r="L116" t="s">
        <v>537</v>
      </c>
      <c r="M116">
        <v>0</v>
      </c>
      <c r="N116">
        <v>0</v>
      </c>
      <c r="O116">
        <v>0</v>
      </c>
      <c r="P116">
        <v>0</v>
      </c>
      <c r="Q116">
        <v>1.39E-3</v>
      </c>
      <c r="R116">
        <v>0.93</v>
      </c>
      <c r="S116">
        <v>40</v>
      </c>
      <c r="T116">
        <v>0.8</v>
      </c>
      <c r="U116">
        <v>0</v>
      </c>
      <c r="V116" t="s">
        <v>639</v>
      </c>
    </row>
    <row r="117" spans="6:22" x14ac:dyDescent="0.3">
      <c r="F117" t="s">
        <v>635</v>
      </c>
      <c r="G117">
        <v>1</v>
      </c>
      <c r="H117">
        <v>1.4607242999999999E-2</v>
      </c>
      <c r="I117">
        <v>1.4607242999999999E-2</v>
      </c>
      <c r="J117" t="s">
        <v>543</v>
      </c>
      <c r="K117">
        <v>1E-3</v>
      </c>
      <c r="L117" t="s">
        <v>537</v>
      </c>
      <c r="M117">
        <v>0</v>
      </c>
      <c r="N117">
        <v>0</v>
      </c>
      <c r="O117">
        <v>0</v>
      </c>
      <c r="P117">
        <v>0</v>
      </c>
      <c r="Q117">
        <v>1.39E-3</v>
      </c>
      <c r="R117">
        <v>0.93</v>
      </c>
      <c r="S117">
        <v>6.3</v>
      </c>
      <c r="T117">
        <v>1E-3</v>
      </c>
      <c r="U117">
        <v>0</v>
      </c>
      <c r="V117" t="s">
        <v>638</v>
      </c>
    </row>
    <row r="118" spans="6:22" x14ac:dyDescent="0.3">
      <c r="F118" t="s">
        <v>636</v>
      </c>
      <c r="G118">
        <v>1</v>
      </c>
      <c r="H118">
        <v>1.9842930000000002E-2</v>
      </c>
      <c r="I118">
        <v>1.9842930000000002E-2</v>
      </c>
      <c r="J118" t="s">
        <v>543</v>
      </c>
      <c r="K118">
        <v>0.3</v>
      </c>
      <c r="L118" t="s">
        <v>537</v>
      </c>
      <c r="M118">
        <v>0</v>
      </c>
      <c r="N118">
        <v>0</v>
      </c>
      <c r="O118">
        <v>0</v>
      </c>
      <c r="P118">
        <v>0</v>
      </c>
      <c r="Q118">
        <v>5.6900000000000006E-3</v>
      </c>
      <c r="R118">
        <v>0.93</v>
      </c>
      <c r="S118">
        <v>3</v>
      </c>
      <c r="T118">
        <v>1E-3</v>
      </c>
      <c r="U118">
        <v>0</v>
      </c>
      <c r="V118" t="s">
        <v>638</v>
      </c>
    </row>
    <row r="119" spans="6:22" x14ac:dyDescent="0.3">
      <c r="F119" t="s">
        <v>637</v>
      </c>
      <c r="G119">
        <v>1</v>
      </c>
      <c r="H119">
        <v>0.34235504999999999</v>
      </c>
      <c r="I119">
        <v>0.34235504999999999</v>
      </c>
      <c r="J119" t="s">
        <v>543</v>
      </c>
      <c r="K119">
        <v>1</v>
      </c>
      <c r="L119" t="s">
        <v>537</v>
      </c>
      <c r="M119">
        <v>0</v>
      </c>
      <c r="N119">
        <v>0</v>
      </c>
      <c r="O119">
        <v>0</v>
      </c>
      <c r="P119">
        <v>0</v>
      </c>
      <c r="Q119">
        <v>5.6900000000000006E-3</v>
      </c>
      <c r="R119">
        <v>0.93</v>
      </c>
      <c r="S119">
        <v>2.5</v>
      </c>
      <c r="T119">
        <v>0.14199999999999999</v>
      </c>
      <c r="U119">
        <v>0</v>
      </c>
      <c r="V119" t="s">
        <v>639</v>
      </c>
    </row>
    <row r="120" spans="6:22" x14ac:dyDescent="0.3">
      <c r="F120" t="s">
        <v>688</v>
      </c>
      <c r="G120">
        <v>1</v>
      </c>
      <c r="H120">
        <v>0.34235504999999999</v>
      </c>
      <c r="I120">
        <v>0.34235504999999999</v>
      </c>
      <c r="J120" t="s">
        <v>543</v>
      </c>
      <c r="K120">
        <v>1</v>
      </c>
      <c r="L120" t="s">
        <v>537</v>
      </c>
      <c r="M120">
        <v>0</v>
      </c>
      <c r="N120">
        <v>0</v>
      </c>
      <c r="O120">
        <v>0</v>
      </c>
      <c r="P120">
        <v>0</v>
      </c>
      <c r="Q120">
        <v>5.6900000000000006E-3</v>
      </c>
      <c r="R120">
        <v>0.93</v>
      </c>
      <c r="S120">
        <v>2.5</v>
      </c>
      <c r="T120">
        <v>0.14199999999999999</v>
      </c>
      <c r="U120">
        <v>0</v>
      </c>
      <c r="V120" t="s">
        <v>689</v>
      </c>
    </row>
    <row r="121" spans="6:22" x14ac:dyDescent="0.3">
      <c r="F121" t="s">
        <v>544</v>
      </c>
      <c r="G121">
        <v>1</v>
      </c>
      <c r="H121">
        <v>5.7091476070294345</v>
      </c>
      <c r="I121">
        <v>5.7091476070294345</v>
      </c>
      <c r="J121" t="s">
        <v>482</v>
      </c>
      <c r="K121">
        <v>1</v>
      </c>
      <c r="L121" t="s">
        <v>537</v>
      </c>
      <c r="M121">
        <v>6.1388683946553053</v>
      </c>
      <c r="N121">
        <v>74</v>
      </c>
      <c r="O121">
        <v>325</v>
      </c>
      <c r="P121">
        <v>0</v>
      </c>
      <c r="Q121">
        <v>1.9800000000000002E-2</v>
      </c>
      <c r="R121">
        <v>0.93</v>
      </c>
      <c r="S121">
        <v>0</v>
      </c>
      <c r="T121">
        <v>0</v>
      </c>
      <c r="U121">
        <v>0</v>
      </c>
      <c r="V121" t="s">
        <v>151</v>
      </c>
    </row>
    <row r="122" spans="6:22" x14ac:dyDescent="0.3">
      <c r="F122" t="s">
        <v>545</v>
      </c>
      <c r="G122">
        <v>1</v>
      </c>
      <c r="H122">
        <v>6.4808622101949984</v>
      </c>
      <c r="I122">
        <v>6.4808622101949984</v>
      </c>
      <c r="J122" t="s">
        <v>482</v>
      </c>
      <c r="K122">
        <v>1</v>
      </c>
      <c r="L122" t="s">
        <v>537</v>
      </c>
      <c r="M122">
        <v>6.9686690432204283</v>
      </c>
      <c r="N122">
        <v>185</v>
      </c>
      <c r="O122">
        <v>219</v>
      </c>
      <c r="P122">
        <v>0</v>
      </c>
      <c r="Q122">
        <v>1.9800000000000002E-2</v>
      </c>
      <c r="R122">
        <v>0.93</v>
      </c>
      <c r="S122">
        <v>0</v>
      </c>
      <c r="T122">
        <v>0</v>
      </c>
      <c r="U122">
        <v>0</v>
      </c>
      <c r="V122" t="s">
        <v>151</v>
      </c>
    </row>
    <row r="123" spans="6:22" x14ac:dyDescent="0.3">
      <c r="F123" t="s">
        <v>546</v>
      </c>
      <c r="G123">
        <v>1</v>
      </c>
      <c r="H123">
        <v>6.5158938978176737</v>
      </c>
      <c r="I123">
        <v>6.5158938978176737</v>
      </c>
      <c r="J123" t="s">
        <v>482</v>
      </c>
      <c r="K123">
        <v>1</v>
      </c>
      <c r="L123" t="s">
        <v>537</v>
      </c>
      <c r="M123">
        <v>7.0063375245351329</v>
      </c>
      <c r="N123">
        <v>186</v>
      </c>
      <c r="O123">
        <v>219</v>
      </c>
      <c r="P123">
        <v>0</v>
      </c>
      <c r="Q123">
        <v>1.9800000000000002E-2</v>
      </c>
      <c r="R123">
        <v>0.93</v>
      </c>
      <c r="S123">
        <v>0</v>
      </c>
      <c r="T123">
        <v>0</v>
      </c>
      <c r="U123">
        <v>0</v>
      </c>
      <c r="V123" t="s">
        <v>151</v>
      </c>
    </row>
    <row r="124" spans="6:22" x14ac:dyDescent="0.3">
      <c r="F124" t="s">
        <v>547</v>
      </c>
      <c r="G124">
        <v>1</v>
      </c>
      <c r="H124">
        <v>2.4496872272756569</v>
      </c>
      <c r="I124">
        <v>2.4496872272756569</v>
      </c>
      <c r="J124" t="s">
        <v>482</v>
      </c>
      <c r="K124">
        <v>1</v>
      </c>
      <c r="L124" t="s">
        <v>537</v>
      </c>
      <c r="M124">
        <v>2.6340722873931792</v>
      </c>
      <c r="N124">
        <v>45</v>
      </c>
      <c r="O124">
        <v>273</v>
      </c>
      <c r="P124">
        <v>0</v>
      </c>
      <c r="Q124">
        <v>1.9800000000000002E-2</v>
      </c>
      <c r="R124">
        <v>0.93</v>
      </c>
      <c r="S124">
        <v>0</v>
      </c>
      <c r="T124">
        <v>0</v>
      </c>
      <c r="U124">
        <v>0</v>
      </c>
      <c r="V124" t="s">
        <v>151</v>
      </c>
    </row>
    <row r="125" spans="6:22" x14ac:dyDescent="0.3">
      <c r="F125" t="s">
        <v>548</v>
      </c>
      <c r="G125">
        <v>1</v>
      </c>
      <c r="H125">
        <v>0.35031687622675667</v>
      </c>
      <c r="I125">
        <v>0.35031687622675667</v>
      </c>
      <c r="J125" t="s">
        <v>482</v>
      </c>
      <c r="K125">
        <v>1</v>
      </c>
      <c r="L125" t="s">
        <v>537</v>
      </c>
      <c r="M125">
        <v>0.37668481314705016</v>
      </c>
      <c r="N125">
        <v>10</v>
      </c>
      <c r="O125">
        <v>219</v>
      </c>
      <c r="P125">
        <v>0</v>
      </c>
      <c r="Q125">
        <v>1.9800000000000002E-2</v>
      </c>
      <c r="R125">
        <v>0.93</v>
      </c>
      <c r="S125">
        <v>0</v>
      </c>
      <c r="T125">
        <v>0</v>
      </c>
      <c r="U125">
        <v>0</v>
      </c>
      <c r="V125" t="s">
        <v>151</v>
      </c>
    </row>
    <row r="126" spans="6:22" x14ac:dyDescent="0.3">
      <c r="F126" t="s">
        <v>565</v>
      </c>
      <c r="G126">
        <v>1</v>
      </c>
      <c r="H126">
        <v>1.2002741010670366</v>
      </c>
      <c r="I126">
        <v>1.2002741010670366</v>
      </c>
      <c r="J126" t="s">
        <v>482</v>
      </c>
      <c r="K126">
        <v>1</v>
      </c>
      <c r="L126" t="s">
        <v>537</v>
      </c>
      <c r="M126">
        <v>1.290617312975308</v>
      </c>
      <c r="N126">
        <v>65</v>
      </c>
      <c r="O126">
        <v>159</v>
      </c>
      <c r="P126">
        <v>0</v>
      </c>
      <c r="Q126">
        <v>1.9800000000000002E-2</v>
      </c>
      <c r="R126">
        <v>0.93</v>
      </c>
      <c r="S126">
        <v>0</v>
      </c>
      <c r="T126">
        <v>0</v>
      </c>
      <c r="U126">
        <v>0</v>
      </c>
      <c r="V126" t="s">
        <v>151</v>
      </c>
    </row>
    <row r="127" spans="6:22" x14ac:dyDescent="0.3">
      <c r="F127" t="s">
        <v>564</v>
      </c>
      <c r="G127">
        <v>1</v>
      </c>
      <c r="H127">
        <v>0.83095899304640986</v>
      </c>
      <c r="I127">
        <v>0.83095899304640986</v>
      </c>
      <c r="J127" t="s">
        <v>482</v>
      </c>
      <c r="K127">
        <v>1</v>
      </c>
      <c r="L127" t="s">
        <v>537</v>
      </c>
      <c r="M127">
        <v>0.89350429359829009</v>
      </c>
      <c r="N127">
        <v>45</v>
      </c>
      <c r="O127">
        <v>159</v>
      </c>
      <c r="P127">
        <v>0</v>
      </c>
      <c r="Q127">
        <v>1.9800000000000002E-2</v>
      </c>
      <c r="R127">
        <v>0.93</v>
      </c>
      <c r="S127">
        <v>0</v>
      </c>
      <c r="T127">
        <v>0</v>
      </c>
      <c r="U127">
        <v>0</v>
      </c>
      <c r="V127" t="s">
        <v>151</v>
      </c>
    </row>
    <row r="128" spans="6:22" x14ac:dyDescent="0.3">
      <c r="F128" t="s">
        <v>549</v>
      </c>
      <c r="G128">
        <v>1</v>
      </c>
      <c r="H128">
        <v>8.5196222854170889E-2</v>
      </c>
      <c r="I128">
        <v>8.5196222854170889E-2</v>
      </c>
      <c r="J128" t="s">
        <v>482</v>
      </c>
      <c r="K128">
        <v>1</v>
      </c>
      <c r="L128" t="s">
        <v>537</v>
      </c>
      <c r="M128">
        <v>9.1608841778678368E-2</v>
      </c>
      <c r="N128">
        <v>10</v>
      </c>
      <c r="O128">
        <v>108</v>
      </c>
      <c r="P128">
        <v>0</v>
      </c>
      <c r="Q128">
        <v>1.9800000000000002E-2</v>
      </c>
      <c r="R128">
        <v>0.93</v>
      </c>
      <c r="S128">
        <v>0</v>
      </c>
      <c r="T128">
        <v>0</v>
      </c>
      <c r="U128">
        <v>0</v>
      </c>
      <c r="V128" t="s">
        <v>151</v>
      </c>
    </row>
    <row r="129" spans="6:22" x14ac:dyDescent="0.3">
      <c r="F129" t="s">
        <v>563</v>
      </c>
      <c r="G129">
        <v>1</v>
      </c>
      <c r="H129">
        <v>0.87579219056689162</v>
      </c>
      <c r="I129">
        <v>0.87579219056689162</v>
      </c>
      <c r="J129" t="s">
        <v>482</v>
      </c>
      <c r="K129">
        <v>1</v>
      </c>
      <c r="L129" t="s">
        <v>537</v>
      </c>
      <c r="M129">
        <v>0.94171203286762539</v>
      </c>
      <c r="N129">
        <v>25</v>
      </c>
      <c r="O129">
        <v>219</v>
      </c>
      <c r="P129">
        <v>0</v>
      </c>
      <c r="Q129">
        <v>1.9800000000000002E-2</v>
      </c>
      <c r="R129">
        <v>0.93</v>
      </c>
      <c r="S129">
        <v>0</v>
      </c>
      <c r="T129">
        <v>0</v>
      </c>
      <c r="U129">
        <v>0</v>
      </c>
      <c r="V129" t="s">
        <v>151</v>
      </c>
    </row>
    <row r="130" spans="6:22" x14ac:dyDescent="0.3">
      <c r="F130" t="s">
        <v>562</v>
      </c>
      <c r="G130">
        <v>1</v>
      </c>
      <c r="H130">
        <v>3.6931510802062659</v>
      </c>
      <c r="I130">
        <v>3.6931510802062659</v>
      </c>
      <c r="J130" t="s">
        <v>482</v>
      </c>
      <c r="K130">
        <v>1</v>
      </c>
      <c r="L130" t="s">
        <v>537</v>
      </c>
      <c r="M130">
        <v>3.9711301937701782</v>
      </c>
      <c r="N130">
        <v>200</v>
      </c>
      <c r="O130">
        <v>159</v>
      </c>
      <c r="P130">
        <v>0</v>
      </c>
      <c r="Q130">
        <v>1.9800000000000002E-2</v>
      </c>
      <c r="R130">
        <v>0.93</v>
      </c>
      <c r="S130">
        <v>0</v>
      </c>
      <c r="T130">
        <v>0</v>
      </c>
      <c r="U130">
        <v>0</v>
      </c>
      <c r="V130" t="s">
        <v>151</v>
      </c>
    </row>
    <row r="131" spans="6:22" x14ac:dyDescent="0.3">
      <c r="F131" t="s">
        <v>550</v>
      </c>
      <c r="G131">
        <v>1</v>
      </c>
      <c r="H131">
        <v>4.3394525192423625</v>
      </c>
      <c r="I131">
        <v>4.3394525192423625</v>
      </c>
      <c r="J131" t="s">
        <v>482</v>
      </c>
      <c r="K131">
        <v>1</v>
      </c>
      <c r="L131" t="s">
        <v>537</v>
      </c>
      <c r="M131">
        <v>4.6660779776799597</v>
      </c>
      <c r="N131">
        <v>235</v>
      </c>
      <c r="O131">
        <v>159</v>
      </c>
      <c r="P131">
        <v>0</v>
      </c>
      <c r="Q131">
        <v>1.9800000000000002E-2</v>
      </c>
      <c r="R131">
        <v>0.93</v>
      </c>
      <c r="S131">
        <v>0</v>
      </c>
      <c r="T131">
        <v>0</v>
      </c>
      <c r="U131">
        <v>0</v>
      </c>
      <c r="V131" t="s">
        <v>151</v>
      </c>
    </row>
    <row r="132" spans="6:22" x14ac:dyDescent="0.3">
      <c r="F132" t="s">
        <v>551</v>
      </c>
      <c r="G132">
        <v>1</v>
      </c>
      <c r="H132">
        <v>3.0860257335294241</v>
      </c>
      <c r="I132">
        <v>3.0860257335294241</v>
      </c>
      <c r="J132" t="s">
        <v>482</v>
      </c>
      <c r="K132">
        <v>1</v>
      </c>
      <c r="L132" t="s">
        <v>537</v>
      </c>
      <c r="M132">
        <v>3.3183072403542191</v>
      </c>
      <c r="N132">
        <v>40</v>
      </c>
      <c r="O132">
        <v>325</v>
      </c>
      <c r="P132">
        <v>0</v>
      </c>
      <c r="Q132">
        <v>1.9800000000000002E-2</v>
      </c>
      <c r="R132">
        <v>0.93</v>
      </c>
      <c r="S132">
        <v>0</v>
      </c>
      <c r="T132">
        <v>0</v>
      </c>
      <c r="U132">
        <v>0</v>
      </c>
      <c r="V132" t="s">
        <v>151</v>
      </c>
    </row>
    <row r="133" spans="6:22" x14ac:dyDescent="0.3">
      <c r="F133" t="s">
        <v>552</v>
      </c>
      <c r="G133">
        <v>1</v>
      </c>
      <c r="H133">
        <v>2.3145193001470679</v>
      </c>
      <c r="I133">
        <v>2.3145193001470679</v>
      </c>
      <c r="J133" t="s">
        <v>482</v>
      </c>
      <c r="K133">
        <v>1</v>
      </c>
      <c r="L133" t="s">
        <v>537</v>
      </c>
      <c r="M133">
        <v>2.4887304302656643</v>
      </c>
      <c r="N133">
        <v>30</v>
      </c>
      <c r="O133">
        <v>325</v>
      </c>
      <c r="P133">
        <v>0</v>
      </c>
      <c r="Q133">
        <v>1.9800000000000002E-2</v>
      </c>
      <c r="R133">
        <v>0.93</v>
      </c>
      <c r="S133">
        <v>0</v>
      </c>
      <c r="T133">
        <v>0</v>
      </c>
      <c r="U133">
        <v>0</v>
      </c>
      <c r="V133" t="s">
        <v>151</v>
      </c>
    </row>
    <row r="134" spans="6:22" x14ac:dyDescent="0.3">
      <c r="F134" t="s">
        <v>553</v>
      </c>
      <c r="G134">
        <v>1</v>
      </c>
      <c r="H134">
        <v>0.77150643338235603</v>
      </c>
      <c r="I134">
        <v>0.77150643338235603</v>
      </c>
      <c r="J134" t="s">
        <v>482</v>
      </c>
      <c r="K134">
        <v>1</v>
      </c>
      <c r="L134" t="s">
        <v>537</v>
      </c>
      <c r="M134">
        <v>0.82957681008855477</v>
      </c>
      <c r="N134">
        <v>10</v>
      </c>
      <c r="O134">
        <v>325</v>
      </c>
      <c r="P134">
        <v>0</v>
      </c>
      <c r="Q134">
        <v>1.9800000000000002E-2</v>
      </c>
      <c r="R134">
        <v>0.93</v>
      </c>
      <c r="S134">
        <v>0</v>
      </c>
      <c r="T134">
        <v>0</v>
      </c>
      <c r="U134">
        <v>0</v>
      </c>
      <c r="V134" t="s">
        <v>151</v>
      </c>
    </row>
    <row r="135" spans="6:22" x14ac:dyDescent="0.3">
      <c r="F135" t="s">
        <v>554</v>
      </c>
      <c r="G135">
        <v>1</v>
      </c>
      <c r="H135">
        <v>0.77150643338235603</v>
      </c>
      <c r="I135">
        <v>0.77150643338235603</v>
      </c>
      <c r="J135" t="s">
        <v>482</v>
      </c>
      <c r="K135">
        <v>1</v>
      </c>
      <c r="L135" t="s">
        <v>537</v>
      </c>
      <c r="M135">
        <v>0.82957681008855477</v>
      </c>
      <c r="N135">
        <v>10</v>
      </c>
      <c r="O135">
        <v>325</v>
      </c>
      <c r="P135">
        <v>0</v>
      </c>
      <c r="Q135">
        <v>1.9800000000000002E-2</v>
      </c>
      <c r="R135">
        <v>0.93</v>
      </c>
      <c r="S135">
        <v>0</v>
      </c>
      <c r="T135">
        <v>0</v>
      </c>
      <c r="U135">
        <v>0</v>
      </c>
      <c r="V135" t="s">
        <v>151</v>
      </c>
    </row>
    <row r="136" spans="6:22" x14ac:dyDescent="0.3">
      <c r="F136" t="s">
        <v>555</v>
      </c>
      <c r="G136">
        <v>1</v>
      </c>
      <c r="H136">
        <v>0.38106245757621332</v>
      </c>
      <c r="I136">
        <v>0.38106245757621332</v>
      </c>
      <c r="J136" t="s">
        <v>482</v>
      </c>
      <c r="K136">
        <v>1</v>
      </c>
      <c r="L136" t="s">
        <v>537</v>
      </c>
      <c r="M136">
        <v>0.40974457803893904</v>
      </c>
      <c r="N136">
        <v>7</v>
      </c>
      <c r="O136">
        <v>273</v>
      </c>
      <c r="P136">
        <v>0</v>
      </c>
      <c r="Q136">
        <v>1.9800000000000002E-2</v>
      </c>
      <c r="R136">
        <v>0.93</v>
      </c>
      <c r="S136">
        <v>0</v>
      </c>
      <c r="T136">
        <v>0</v>
      </c>
      <c r="U136">
        <v>0</v>
      </c>
      <c r="V136" t="s">
        <v>151</v>
      </c>
    </row>
    <row r="137" spans="6:22" x14ac:dyDescent="0.3">
      <c r="F137" t="s">
        <v>556</v>
      </c>
      <c r="G137">
        <v>1</v>
      </c>
      <c r="H137">
        <v>1.5430128667647121</v>
      </c>
      <c r="I137">
        <v>1.5430128667647121</v>
      </c>
      <c r="J137" t="s">
        <v>482</v>
      </c>
      <c r="K137">
        <v>1</v>
      </c>
      <c r="L137" t="s">
        <v>537</v>
      </c>
      <c r="M137">
        <v>1.6591536201771095</v>
      </c>
      <c r="N137">
        <v>20</v>
      </c>
      <c r="O137">
        <v>325</v>
      </c>
      <c r="P137">
        <v>0</v>
      </c>
      <c r="Q137">
        <v>1.9800000000000002E-2</v>
      </c>
      <c r="R137">
        <v>0.93</v>
      </c>
      <c r="S137">
        <v>0</v>
      </c>
      <c r="T137">
        <v>0</v>
      </c>
      <c r="U137">
        <v>0</v>
      </c>
      <c r="V137" t="s">
        <v>151</v>
      </c>
    </row>
    <row r="138" spans="6:22" x14ac:dyDescent="0.3">
      <c r="F138" t="s">
        <v>557</v>
      </c>
      <c r="G138">
        <v>1</v>
      </c>
      <c r="H138">
        <v>0.87579219056689162</v>
      </c>
      <c r="I138">
        <v>0.87579219056689162</v>
      </c>
      <c r="J138" t="s">
        <v>482</v>
      </c>
      <c r="K138">
        <v>1</v>
      </c>
      <c r="L138" t="s">
        <v>537</v>
      </c>
      <c r="M138">
        <v>0.94171203286762539</v>
      </c>
      <c r="N138">
        <v>25</v>
      </c>
      <c r="O138">
        <v>219</v>
      </c>
      <c r="P138">
        <v>0</v>
      </c>
      <c r="Q138">
        <v>1.9800000000000002E-2</v>
      </c>
      <c r="R138">
        <v>0.93</v>
      </c>
      <c r="S138">
        <v>0</v>
      </c>
      <c r="T138">
        <v>0</v>
      </c>
      <c r="U138">
        <v>0</v>
      </c>
      <c r="V138" t="s">
        <v>151</v>
      </c>
    </row>
    <row r="139" spans="6:22" x14ac:dyDescent="0.3">
      <c r="F139" t="s">
        <v>558</v>
      </c>
      <c r="G139">
        <v>1</v>
      </c>
      <c r="H139">
        <v>2.4522181335872966</v>
      </c>
      <c r="I139">
        <v>2.4522181335872966</v>
      </c>
      <c r="J139" t="s">
        <v>482</v>
      </c>
      <c r="K139">
        <v>1</v>
      </c>
      <c r="L139" t="s">
        <v>537</v>
      </c>
      <c r="M139">
        <v>2.6367936920293511</v>
      </c>
      <c r="N139">
        <v>70</v>
      </c>
      <c r="O139">
        <v>219</v>
      </c>
      <c r="P139">
        <v>0</v>
      </c>
      <c r="Q139">
        <v>1.9800000000000002E-2</v>
      </c>
      <c r="R139">
        <v>0.93</v>
      </c>
      <c r="S139">
        <v>0</v>
      </c>
      <c r="T139">
        <v>0</v>
      </c>
      <c r="U139">
        <v>0</v>
      </c>
      <c r="V139" t="s">
        <v>151</v>
      </c>
    </row>
    <row r="140" spans="6:22" x14ac:dyDescent="0.3">
      <c r="F140" t="s">
        <v>559</v>
      </c>
      <c r="G140">
        <v>1</v>
      </c>
      <c r="H140">
        <v>1.9389043171082896</v>
      </c>
      <c r="I140">
        <v>1.9389043171082896</v>
      </c>
      <c r="J140" t="s">
        <v>482</v>
      </c>
      <c r="K140">
        <v>1</v>
      </c>
      <c r="L140" t="s">
        <v>537</v>
      </c>
      <c r="M140">
        <v>2.0848433517293437</v>
      </c>
      <c r="N140">
        <v>105</v>
      </c>
      <c r="O140">
        <v>159</v>
      </c>
      <c r="P140">
        <v>0</v>
      </c>
      <c r="Q140">
        <v>1.9800000000000002E-2</v>
      </c>
      <c r="R140">
        <v>0.93</v>
      </c>
      <c r="S140">
        <v>0</v>
      </c>
      <c r="T140">
        <v>0</v>
      </c>
      <c r="U140">
        <v>0</v>
      </c>
      <c r="V140" t="s">
        <v>151</v>
      </c>
    </row>
    <row r="141" spans="6:22" x14ac:dyDescent="0.3">
      <c r="F141" t="s">
        <v>561</v>
      </c>
      <c r="G141">
        <v>1</v>
      </c>
      <c r="H141">
        <v>4.5541193909478368</v>
      </c>
      <c r="I141">
        <v>4.5541193909478368</v>
      </c>
      <c r="J141" t="s">
        <v>482</v>
      </c>
      <c r="K141">
        <v>1</v>
      </c>
      <c r="L141" t="s">
        <v>537</v>
      </c>
      <c r="M141">
        <v>4.896902570911652</v>
      </c>
      <c r="N141">
        <v>130</v>
      </c>
      <c r="O141">
        <v>219</v>
      </c>
      <c r="P141">
        <v>0</v>
      </c>
      <c r="Q141">
        <v>1.9800000000000002E-2</v>
      </c>
      <c r="R141">
        <v>0.93</v>
      </c>
      <c r="S141">
        <v>0</v>
      </c>
      <c r="T141">
        <v>0</v>
      </c>
      <c r="U141">
        <v>0</v>
      </c>
      <c r="V141" t="s">
        <v>151</v>
      </c>
    </row>
    <row r="142" spans="6:22" x14ac:dyDescent="0.3">
      <c r="F142" t="s">
        <v>560</v>
      </c>
      <c r="G142">
        <v>1</v>
      </c>
      <c r="H142">
        <v>11.821469543761905</v>
      </c>
      <c r="I142">
        <v>11.821469543761905</v>
      </c>
      <c r="J142" t="s">
        <v>482</v>
      </c>
      <c r="K142">
        <v>1</v>
      </c>
      <c r="L142" t="s">
        <v>537</v>
      </c>
      <c r="M142">
        <v>12.443652151328322</v>
      </c>
      <c r="N142">
        <v>150</v>
      </c>
      <c r="O142">
        <v>325</v>
      </c>
      <c r="P142">
        <v>0</v>
      </c>
      <c r="Q142">
        <v>1.9800000000000002E-2</v>
      </c>
      <c r="R142">
        <v>0.95</v>
      </c>
      <c r="S142">
        <v>0</v>
      </c>
      <c r="T142">
        <v>0</v>
      </c>
      <c r="U142">
        <v>0</v>
      </c>
      <c r="V142" t="s">
        <v>151</v>
      </c>
    </row>
    <row r="143" spans="6:22" x14ac:dyDescent="0.3">
      <c r="F143" t="s">
        <v>566</v>
      </c>
      <c r="G143">
        <v>1</v>
      </c>
      <c r="H143">
        <v>1.7542467630979761</v>
      </c>
      <c r="I143">
        <v>1.7542467630979761</v>
      </c>
      <c r="J143" t="s">
        <v>482</v>
      </c>
      <c r="K143">
        <v>1</v>
      </c>
      <c r="L143" t="s">
        <v>537</v>
      </c>
      <c r="M143">
        <v>1.8862868420408345</v>
      </c>
      <c r="N143">
        <v>95</v>
      </c>
      <c r="O143">
        <v>159</v>
      </c>
      <c r="P143">
        <v>0</v>
      </c>
      <c r="Q143">
        <v>1.9800000000000002E-2</v>
      </c>
      <c r="R143">
        <v>0.93</v>
      </c>
      <c r="S143">
        <v>0</v>
      </c>
      <c r="T143">
        <v>0</v>
      </c>
      <c r="U143">
        <v>0</v>
      </c>
      <c r="V143" t="s">
        <v>151</v>
      </c>
    </row>
    <row r="144" spans="6:22" x14ac:dyDescent="0.3">
      <c r="F144" t="s">
        <v>567</v>
      </c>
      <c r="G144">
        <v>1</v>
      </c>
      <c r="H144">
        <v>0.64630143903609649</v>
      </c>
      <c r="I144">
        <v>0.64630143903609649</v>
      </c>
      <c r="J144" t="s">
        <v>482</v>
      </c>
      <c r="K144">
        <v>1</v>
      </c>
      <c r="L144" t="s">
        <v>537</v>
      </c>
      <c r="M144">
        <v>0.69494778390978118</v>
      </c>
      <c r="N144">
        <v>35</v>
      </c>
      <c r="O144">
        <v>159</v>
      </c>
      <c r="P144">
        <v>0</v>
      </c>
      <c r="Q144">
        <v>1.9800000000000002E-2</v>
      </c>
      <c r="R144">
        <v>0.93</v>
      </c>
      <c r="S144">
        <v>0</v>
      </c>
      <c r="T144">
        <v>0</v>
      </c>
      <c r="U144">
        <v>0</v>
      </c>
      <c r="V144" t="s">
        <v>151</v>
      </c>
    </row>
    <row r="145" spans="6:22" x14ac:dyDescent="0.3">
      <c r="F145" t="s">
        <v>568</v>
      </c>
      <c r="G145">
        <v>1</v>
      </c>
      <c r="H145">
        <v>0.73863021604125323</v>
      </c>
      <c r="I145">
        <v>0.73863021604125323</v>
      </c>
      <c r="J145" t="s">
        <v>482</v>
      </c>
      <c r="K145">
        <v>1</v>
      </c>
      <c r="L145" t="s">
        <v>537</v>
      </c>
      <c r="M145">
        <v>0.79422603875403563</v>
      </c>
      <c r="N145">
        <v>40</v>
      </c>
      <c r="O145">
        <v>159</v>
      </c>
      <c r="P145">
        <v>0</v>
      </c>
      <c r="Q145">
        <v>1.9800000000000002E-2</v>
      </c>
      <c r="R145">
        <v>0.93</v>
      </c>
      <c r="S145">
        <v>0</v>
      </c>
      <c r="T145">
        <v>0</v>
      </c>
      <c r="U145">
        <v>0</v>
      </c>
      <c r="V145" t="s">
        <v>151</v>
      </c>
    </row>
    <row r="146" spans="6:22" x14ac:dyDescent="0.3">
      <c r="F146" t="s">
        <v>569</v>
      </c>
      <c r="G146">
        <v>1</v>
      </c>
      <c r="H146">
        <v>9.2543739697080376</v>
      </c>
      <c r="I146">
        <v>9.2543739697080376</v>
      </c>
      <c r="J146" t="s">
        <v>482</v>
      </c>
      <c r="K146">
        <v>1</v>
      </c>
      <c r="L146" t="s">
        <v>537</v>
      </c>
      <c r="M146">
        <v>9.950939752374234</v>
      </c>
      <c r="N146">
        <v>170</v>
      </c>
      <c r="O146">
        <v>273</v>
      </c>
      <c r="P146">
        <v>0</v>
      </c>
      <c r="Q146">
        <v>1.9800000000000002E-2</v>
      </c>
      <c r="R146">
        <v>0.93</v>
      </c>
      <c r="S146">
        <v>0</v>
      </c>
      <c r="T146">
        <v>0</v>
      </c>
      <c r="U146">
        <v>0</v>
      </c>
      <c r="V146" t="s">
        <v>151</v>
      </c>
    </row>
    <row r="147" spans="6:22" x14ac:dyDescent="0.3">
      <c r="F147" t="s">
        <v>570</v>
      </c>
      <c r="G147">
        <v>1</v>
      </c>
      <c r="H147">
        <v>1.2002741010670366</v>
      </c>
      <c r="I147">
        <v>1.2002741010670366</v>
      </c>
      <c r="J147" t="s">
        <v>482</v>
      </c>
      <c r="K147">
        <v>1</v>
      </c>
      <c r="L147" t="s">
        <v>537</v>
      </c>
      <c r="M147">
        <v>1.290617312975308</v>
      </c>
      <c r="N147">
        <v>65</v>
      </c>
      <c r="O147">
        <v>159</v>
      </c>
      <c r="P147">
        <v>0</v>
      </c>
      <c r="Q147">
        <v>1.9800000000000002E-2</v>
      </c>
      <c r="R147">
        <v>0.93</v>
      </c>
      <c r="S147">
        <v>0</v>
      </c>
      <c r="T147">
        <v>0</v>
      </c>
      <c r="U147">
        <v>0</v>
      </c>
      <c r="V147" t="s">
        <v>151</v>
      </c>
    </row>
    <row r="148" spans="6:22" x14ac:dyDescent="0.3">
      <c r="F148" t="s">
        <v>571</v>
      </c>
      <c r="G148">
        <v>1</v>
      </c>
      <c r="H148">
        <v>0.2487833427023248</v>
      </c>
      <c r="I148">
        <v>0.2487833427023248</v>
      </c>
      <c r="J148" t="s">
        <v>482</v>
      </c>
      <c r="K148">
        <v>1</v>
      </c>
      <c r="L148" t="s">
        <v>537</v>
      </c>
      <c r="M148">
        <v>0.26750897064766105</v>
      </c>
      <c r="N148">
        <v>43</v>
      </c>
      <c r="O148">
        <v>89</v>
      </c>
      <c r="P148">
        <v>0</v>
      </c>
      <c r="Q148">
        <v>1.9800000000000002E-2</v>
      </c>
      <c r="R148">
        <v>0.93</v>
      </c>
      <c r="S148">
        <v>0</v>
      </c>
      <c r="T148">
        <v>0</v>
      </c>
      <c r="U148">
        <v>0</v>
      </c>
      <c r="V148" t="s">
        <v>151</v>
      </c>
    </row>
    <row r="149" spans="6:22" x14ac:dyDescent="0.3">
      <c r="F149" t="s">
        <v>572</v>
      </c>
      <c r="G149">
        <v>1</v>
      </c>
      <c r="H149">
        <v>1.2523844759563119</v>
      </c>
      <c r="I149">
        <v>1.2523844759563119</v>
      </c>
      <c r="J149" t="s">
        <v>482</v>
      </c>
      <c r="K149">
        <v>1</v>
      </c>
      <c r="L149" t="s">
        <v>537</v>
      </c>
      <c r="M149">
        <v>1.3466499741465718</v>
      </c>
      <c r="N149">
        <v>147</v>
      </c>
      <c r="O149">
        <v>108</v>
      </c>
      <c r="P149">
        <v>0</v>
      </c>
      <c r="Q149">
        <v>1.9800000000000002E-2</v>
      </c>
      <c r="R149">
        <v>0.93</v>
      </c>
      <c r="S149">
        <v>0</v>
      </c>
      <c r="T149">
        <v>0</v>
      </c>
      <c r="U149">
        <v>0</v>
      </c>
      <c r="V149" t="s">
        <v>151</v>
      </c>
    </row>
    <row r="150" spans="6:22" x14ac:dyDescent="0.3">
      <c r="F150" t="s">
        <v>573</v>
      </c>
      <c r="G150">
        <v>1</v>
      </c>
      <c r="H150">
        <v>0.26410829084792975</v>
      </c>
      <c r="I150">
        <v>0.26410829084792975</v>
      </c>
      <c r="J150" t="s">
        <v>482</v>
      </c>
      <c r="K150">
        <v>1</v>
      </c>
      <c r="L150" t="s">
        <v>537</v>
      </c>
      <c r="M150">
        <v>0.28398740951390294</v>
      </c>
      <c r="N150">
        <v>31</v>
      </c>
      <c r="O150">
        <v>108</v>
      </c>
      <c r="P150">
        <v>0</v>
      </c>
      <c r="Q150">
        <v>1.9800000000000002E-2</v>
      </c>
      <c r="R150">
        <v>0.93</v>
      </c>
      <c r="S150">
        <v>0</v>
      </c>
      <c r="T150">
        <v>0</v>
      </c>
      <c r="U150">
        <v>0</v>
      </c>
      <c r="V150" t="s">
        <v>151</v>
      </c>
    </row>
    <row r="151" spans="6:22" x14ac:dyDescent="0.3">
      <c r="F151" t="s">
        <v>574</v>
      </c>
      <c r="G151">
        <v>1</v>
      </c>
      <c r="H151">
        <v>0.21299055713542719</v>
      </c>
      <c r="I151">
        <v>0.21299055713542719</v>
      </c>
      <c r="J151" t="s">
        <v>482</v>
      </c>
      <c r="K151">
        <v>1</v>
      </c>
      <c r="L151" t="s">
        <v>537</v>
      </c>
      <c r="M151">
        <v>0.22902210444669591</v>
      </c>
      <c r="N151">
        <v>25</v>
      </c>
      <c r="O151">
        <v>108</v>
      </c>
      <c r="P151">
        <v>0</v>
      </c>
      <c r="Q151">
        <v>1.9800000000000002E-2</v>
      </c>
      <c r="R151">
        <v>0.93</v>
      </c>
      <c r="S151">
        <v>0</v>
      </c>
      <c r="T151">
        <v>0</v>
      </c>
      <c r="U151">
        <v>0</v>
      </c>
      <c r="V151" t="s">
        <v>151</v>
      </c>
    </row>
    <row r="152" spans="6:22" x14ac:dyDescent="0.3">
      <c r="F152" t="s">
        <v>575</v>
      </c>
      <c r="G152">
        <v>1</v>
      </c>
      <c r="H152">
        <v>20.367769841294198</v>
      </c>
      <c r="I152">
        <v>20.367769841294198</v>
      </c>
      <c r="J152" t="s">
        <v>482</v>
      </c>
      <c r="K152">
        <v>1</v>
      </c>
      <c r="L152" t="s">
        <v>537</v>
      </c>
      <c r="M152">
        <v>21.900827786337846</v>
      </c>
      <c r="N152">
        <v>264</v>
      </c>
      <c r="O152">
        <v>325</v>
      </c>
      <c r="P152">
        <v>0</v>
      </c>
      <c r="Q152">
        <v>1.9800000000000002E-2</v>
      </c>
      <c r="R152">
        <v>0.93</v>
      </c>
      <c r="S152">
        <v>0</v>
      </c>
      <c r="T152">
        <v>0</v>
      </c>
      <c r="U152">
        <v>0</v>
      </c>
      <c r="V152" t="s">
        <v>151</v>
      </c>
    </row>
    <row r="153" spans="6:22" x14ac:dyDescent="0.3">
      <c r="F153" t="s">
        <v>576</v>
      </c>
      <c r="G153">
        <v>1</v>
      </c>
      <c r="H153">
        <v>0.44302035884168861</v>
      </c>
      <c r="I153">
        <v>0.44302035884168861</v>
      </c>
      <c r="J153" t="s">
        <v>482</v>
      </c>
      <c r="K153">
        <v>1</v>
      </c>
      <c r="L153" t="s">
        <v>537</v>
      </c>
      <c r="M153">
        <v>0.47636597724912749</v>
      </c>
      <c r="N153">
        <v>52</v>
      </c>
      <c r="O153">
        <v>108</v>
      </c>
      <c r="P153">
        <v>0</v>
      </c>
      <c r="Q153">
        <v>1.9800000000000002E-2</v>
      </c>
      <c r="R153">
        <v>0.93</v>
      </c>
      <c r="S153">
        <v>0</v>
      </c>
      <c r="T153">
        <v>0</v>
      </c>
      <c r="U153">
        <v>0</v>
      </c>
      <c r="V153" t="s">
        <v>151</v>
      </c>
    </row>
    <row r="154" spans="6:22" x14ac:dyDescent="0.3">
      <c r="F154" t="s">
        <v>577</v>
      </c>
      <c r="G154">
        <v>1</v>
      </c>
      <c r="H154">
        <v>6.5859572730630251</v>
      </c>
      <c r="I154">
        <v>6.5859572730630251</v>
      </c>
      <c r="J154" t="s">
        <v>482</v>
      </c>
      <c r="K154">
        <v>1</v>
      </c>
      <c r="L154" t="s">
        <v>537</v>
      </c>
      <c r="M154">
        <v>7.081674487164543</v>
      </c>
      <c r="N154">
        <v>188</v>
      </c>
      <c r="O154">
        <v>219</v>
      </c>
      <c r="P154">
        <v>0</v>
      </c>
      <c r="Q154">
        <v>1.9800000000000002E-2</v>
      </c>
      <c r="R154">
        <v>0.93</v>
      </c>
      <c r="S154">
        <v>0</v>
      </c>
      <c r="T154">
        <v>0</v>
      </c>
      <c r="U154">
        <v>0</v>
      </c>
      <c r="V154" t="s">
        <v>151</v>
      </c>
    </row>
    <row r="155" spans="6:22" x14ac:dyDescent="0.3">
      <c r="F155" t="s">
        <v>578</v>
      </c>
      <c r="G155">
        <v>1</v>
      </c>
      <c r="H155">
        <v>0.17039244570834178</v>
      </c>
      <c r="I155">
        <v>0.17039244570834178</v>
      </c>
      <c r="J155" t="s">
        <v>482</v>
      </c>
      <c r="K155">
        <v>1</v>
      </c>
      <c r="L155" t="s">
        <v>537</v>
      </c>
      <c r="M155">
        <v>0.18321768355735674</v>
      </c>
      <c r="N155">
        <v>20</v>
      </c>
      <c r="O155">
        <v>108</v>
      </c>
      <c r="P155">
        <v>0</v>
      </c>
      <c r="Q155">
        <v>1.9800000000000002E-2</v>
      </c>
      <c r="R155">
        <v>0.93</v>
      </c>
      <c r="S155">
        <v>0</v>
      </c>
      <c r="T155">
        <v>0</v>
      </c>
      <c r="U155">
        <v>0</v>
      </c>
      <c r="V155" t="s">
        <v>151</v>
      </c>
    </row>
    <row r="156" spans="6:22" x14ac:dyDescent="0.3">
      <c r="F156" t="s">
        <v>579</v>
      </c>
      <c r="G156">
        <v>1</v>
      </c>
      <c r="H156">
        <v>0.46857922569793992</v>
      </c>
      <c r="I156">
        <v>0.46857922569793992</v>
      </c>
      <c r="J156" t="s">
        <v>482</v>
      </c>
      <c r="K156">
        <v>1</v>
      </c>
      <c r="L156" t="s">
        <v>537</v>
      </c>
      <c r="M156">
        <v>0.50384862978273104</v>
      </c>
      <c r="N156">
        <v>55</v>
      </c>
      <c r="O156">
        <v>108</v>
      </c>
      <c r="P156">
        <v>0</v>
      </c>
      <c r="Q156">
        <v>1.9800000000000002E-2</v>
      </c>
      <c r="R156">
        <v>0.93</v>
      </c>
      <c r="S156">
        <v>0</v>
      </c>
      <c r="T156">
        <v>0</v>
      </c>
      <c r="U156">
        <v>0</v>
      </c>
      <c r="V156" t="s">
        <v>151</v>
      </c>
    </row>
    <row r="157" spans="6:22" x14ac:dyDescent="0.3">
      <c r="F157" t="s">
        <v>580</v>
      </c>
      <c r="G157">
        <v>1</v>
      </c>
      <c r="H157">
        <v>1.1079453240618797</v>
      </c>
      <c r="I157">
        <v>1.1079453240618797</v>
      </c>
      <c r="J157" t="s">
        <v>482</v>
      </c>
      <c r="K157">
        <v>1</v>
      </c>
      <c r="L157" t="s">
        <v>537</v>
      </c>
      <c r="M157">
        <v>1.1913390581310535</v>
      </c>
      <c r="N157">
        <v>60</v>
      </c>
      <c r="O157">
        <v>159</v>
      </c>
      <c r="P157">
        <v>0</v>
      </c>
      <c r="Q157">
        <v>1.9800000000000002E-2</v>
      </c>
      <c r="R157">
        <v>0.93</v>
      </c>
      <c r="S157">
        <v>0</v>
      </c>
      <c r="T157">
        <v>0</v>
      </c>
      <c r="U157">
        <v>0</v>
      </c>
      <c r="V157" t="s">
        <v>151</v>
      </c>
    </row>
    <row r="158" spans="6:22" x14ac:dyDescent="0.3">
      <c r="F158" t="s">
        <v>581</v>
      </c>
      <c r="G158">
        <v>1</v>
      </c>
      <c r="H158">
        <v>2.1019012573605398</v>
      </c>
      <c r="I158">
        <v>2.1019012573605398</v>
      </c>
      <c r="J158" t="s">
        <v>482</v>
      </c>
      <c r="K158">
        <v>1</v>
      </c>
      <c r="L158" t="s">
        <v>537</v>
      </c>
      <c r="M158">
        <v>2.2601088788823009</v>
      </c>
      <c r="N158">
        <v>60</v>
      </c>
      <c r="O158">
        <v>219</v>
      </c>
      <c r="P158">
        <v>0</v>
      </c>
      <c r="Q158">
        <v>1.9800000000000002E-2</v>
      </c>
      <c r="R158">
        <v>0.93</v>
      </c>
      <c r="S158">
        <v>0</v>
      </c>
      <c r="T158">
        <v>0</v>
      </c>
      <c r="U158">
        <v>0</v>
      </c>
      <c r="V158" t="s">
        <v>151</v>
      </c>
    </row>
    <row r="159" spans="6:22" x14ac:dyDescent="0.3">
      <c r="F159" t="s">
        <v>582</v>
      </c>
      <c r="G159">
        <v>1</v>
      </c>
      <c r="H159">
        <v>0.48010964042681459</v>
      </c>
      <c r="I159">
        <v>0.48010964042681459</v>
      </c>
      <c r="J159" t="s">
        <v>482</v>
      </c>
      <c r="K159">
        <v>1</v>
      </c>
      <c r="L159" t="s">
        <v>537</v>
      </c>
      <c r="M159">
        <v>0.51624692519012316</v>
      </c>
      <c r="N159">
        <v>26</v>
      </c>
      <c r="O159">
        <v>159</v>
      </c>
      <c r="P159">
        <v>0</v>
      </c>
      <c r="Q159">
        <v>1.9800000000000002E-2</v>
      </c>
      <c r="R159">
        <v>0.93</v>
      </c>
      <c r="S159">
        <v>0</v>
      </c>
      <c r="T159">
        <v>0</v>
      </c>
      <c r="U159">
        <v>0</v>
      </c>
      <c r="V159" t="s">
        <v>151</v>
      </c>
    </row>
    <row r="160" spans="6:22" x14ac:dyDescent="0.3">
      <c r="F160" t="s">
        <v>583</v>
      </c>
      <c r="G160">
        <v>1</v>
      </c>
      <c r="H160">
        <v>0.12340304748599507</v>
      </c>
      <c r="I160">
        <v>0.12340304748599507</v>
      </c>
      <c r="J160" t="s">
        <v>482</v>
      </c>
      <c r="K160">
        <v>1</v>
      </c>
      <c r="L160" t="s">
        <v>537</v>
      </c>
      <c r="M160">
        <v>0.13269144890967211</v>
      </c>
      <c r="N160">
        <v>52</v>
      </c>
      <c r="O160">
        <v>57</v>
      </c>
      <c r="P160">
        <v>0</v>
      </c>
      <c r="Q160">
        <v>1.9800000000000002E-2</v>
      </c>
      <c r="R160">
        <v>0.93</v>
      </c>
      <c r="S160">
        <v>0</v>
      </c>
      <c r="T160">
        <v>0</v>
      </c>
      <c r="U160">
        <v>0</v>
      </c>
      <c r="V160" t="s">
        <v>151</v>
      </c>
    </row>
    <row r="161" spans="6:23" x14ac:dyDescent="0.3">
      <c r="F161" t="s">
        <v>584</v>
      </c>
      <c r="G161">
        <v>1</v>
      </c>
      <c r="H161">
        <v>0.56229507083752772</v>
      </c>
      <c r="I161">
        <v>0.56229507083752772</v>
      </c>
      <c r="J161" t="s">
        <v>482</v>
      </c>
      <c r="K161">
        <v>1</v>
      </c>
      <c r="L161" t="s">
        <v>537</v>
      </c>
      <c r="M161">
        <v>0.60461835573927714</v>
      </c>
      <c r="N161">
        <v>66</v>
      </c>
      <c r="O161">
        <v>108</v>
      </c>
      <c r="P161">
        <v>0</v>
      </c>
      <c r="Q161">
        <v>1.9800000000000002E-2</v>
      </c>
      <c r="R161">
        <v>0.93</v>
      </c>
      <c r="S161">
        <v>0</v>
      </c>
      <c r="T161">
        <v>0</v>
      </c>
      <c r="U161">
        <v>0</v>
      </c>
      <c r="V161" t="s">
        <v>151</v>
      </c>
    </row>
    <row r="162" spans="6:23" x14ac:dyDescent="0.3">
      <c r="F162" t="s">
        <v>585</v>
      </c>
      <c r="G162">
        <v>1</v>
      </c>
      <c r="H162">
        <v>2.1469448159251061</v>
      </c>
      <c r="I162">
        <v>2.1469448159251061</v>
      </c>
      <c r="J162" t="s">
        <v>482</v>
      </c>
      <c r="K162">
        <v>1</v>
      </c>
      <c r="L162" t="s">
        <v>537</v>
      </c>
      <c r="M162">
        <v>2.3085428128226946</v>
      </c>
      <c r="N162">
        <v>252</v>
      </c>
      <c r="O162">
        <v>108</v>
      </c>
      <c r="P162">
        <v>0</v>
      </c>
      <c r="Q162">
        <v>1.9800000000000002E-2</v>
      </c>
      <c r="R162">
        <v>0.93</v>
      </c>
      <c r="S162">
        <v>0</v>
      </c>
      <c r="T162">
        <v>0</v>
      </c>
      <c r="U162">
        <v>0</v>
      </c>
      <c r="V162" t="s">
        <v>151</v>
      </c>
    </row>
    <row r="163" spans="6:23" x14ac:dyDescent="0.3">
      <c r="F163" t="s">
        <v>586</v>
      </c>
      <c r="G163">
        <v>1</v>
      </c>
      <c r="H163">
        <v>0.39190262512918606</v>
      </c>
      <c r="I163">
        <v>0.39190262512918606</v>
      </c>
      <c r="J163" t="s">
        <v>482</v>
      </c>
      <c r="K163">
        <v>1</v>
      </c>
      <c r="L163" t="s">
        <v>537</v>
      </c>
      <c r="M163">
        <v>0.42140067218192045</v>
      </c>
      <c r="N163">
        <v>46</v>
      </c>
      <c r="O163">
        <v>108</v>
      </c>
      <c r="P163">
        <v>0</v>
      </c>
      <c r="Q163">
        <v>1.9800000000000002E-2</v>
      </c>
      <c r="R163">
        <v>0.93</v>
      </c>
      <c r="S163">
        <v>0</v>
      </c>
      <c r="T163">
        <v>0</v>
      </c>
      <c r="U163">
        <v>0</v>
      </c>
      <c r="V163" t="s">
        <v>151</v>
      </c>
    </row>
    <row r="164" spans="6:23" x14ac:dyDescent="0.3">
      <c r="F164" t="s">
        <v>587</v>
      </c>
      <c r="G164">
        <v>1</v>
      </c>
      <c r="H164">
        <v>0.30670640227501517</v>
      </c>
      <c r="I164">
        <v>0.30670640227501517</v>
      </c>
      <c r="J164" t="s">
        <v>482</v>
      </c>
      <c r="K164">
        <v>1</v>
      </c>
      <c r="L164" t="s">
        <v>537</v>
      </c>
      <c r="M164">
        <v>0.32979183040324211</v>
      </c>
      <c r="N164">
        <v>36</v>
      </c>
      <c r="O164">
        <v>108</v>
      </c>
      <c r="P164">
        <v>0</v>
      </c>
      <c r="Q164">
        <v>1.9800000000000002E-2</v>
      </c>
      <c r="R164">
        <v>0.93</v>
      </c>
      <c r="S164">
        <v>0</v>
      </c>
      <c r="T164">
        <v>0</v>
      </c>
      <c r="U164">
        <v>0</v>
      </c>
      <c r="V164" t="s">
        <v>151</v>
      </c>
    </row>
    <row r="165" spans="6:23" x14ac:dyDescent="0.3">
      <c r="F165" t="s">
        <v>588</v>
      </c>
      <c r="G165">
        <v>1</v>
      </c>
      <c r="H165">
        <v>1.4057376770938195</v>
      </c>
      <c r="I165">
        <v>1.4057376770938195</v>
      </c>
      <c r="J165" t="s">
        <v>482</v>
      </c>
      <c r="K165">
        <v>1</v>
      </c>
      <c r="L165" t="s">
        <v>537</v>
      </c>
      <c r="M165">
        <v>1.511545889348193</v>
      </c>
      <c r="N165">
        <v>165</v>
      </c>
      <c r="O165">
        <v>108</v>
      </c>
      <c r="P165">
        <v>0</v>
      </c>
      <c r="Q165">
        <v>1.9800000000000002E-2</v>
      </c>
      <c r="R165">
        <v>0.93</v>
      </c>
      <c r="S165">
        <v>0</v>
      </c>
      <c r="T165">
        <v>0</v>
      </c>
      <c r="U165">
        <v>0</v>
      </c>
      <c r="V165" t="s">
        <v>151</v>
      </c>
    </row>
    <row r="166" spans="6:23" x14ac:dyDescent="0.3">
      <c r="F166" t="s">
        <v>589</v>
      </c>
      <c r="G166">
        <v>1</v>
      </c>
      <c r="H166">
        <v>2.3082194251289163</v>
      </c>
      <c r="I166">
        <v>2.3082194251289163</v>
      </c>
      <c r="J166" t="s">
        <v>482</v>
      </c>
      <c r="K166">
        <v>1</v>
      </c>
      <c r="L166" t="s">
        <v>537</v>
      </c>
      <c r="M166">
        <v>2.4819563711063615</v>
      </c>
      <c r="N166">
        <v>125</v>
      </c>
      <c r="O166">
        <v>159</v>
      </c>
      <c r="P166">
        <v>0</v>
      </c>
      <c r="Q166">
        <v>1.9800000000000002E-2</v>
      </c>
      <c r="R166">
        <v>0.93</v>
      </c>
      <c r="S166">
        <v>0</v>
      </c>
      <c r="T166">
        <v>0</v>
      </c>
      <c r="U166">
        <v>0</v>
      </c>
      <c r="V166" t="s">
        <v>151</v>
      </c>
    </row>
    <row r="167" spans="6:23" x14ac:dyDescent="0.3">
      <c r="F167" t="s">
        <v>590</v>
      </c>
      <c r="G167">
        <v>1</v>
      </c>
      <c r="H167">
        <v>9.3493797370832243E-2</v>
      </c>
      <c r="I167">
        <v>9.3493797370832243E-2</v>
      </c>
      <c r="J167" t="s">
        <v>482</v>
      </c>
      <c r="K167">
        <v>1</v>
      </c>
      <c r="L167" t="s">
        <v>537</v>
      </c>
      <c r="M167">
        <v>0.10053096491487337</v>
      </c>
      <c r="N167">
        <v>125</v>
      </c>
      <c r="O167">
        <v>32</v>
      </c>
      <c r="P167">
        <v>0</v>
      </c>
      <c r="Q167">
        <v>1.9800000000000002E-2</v>
      </c>
      <c r="R167">
        <v>0.93</v>
      </c>
      <c r="S167">
        <v>0</v>
      </c>
      <c r="T167">
        <v>0</v>
      </c>
      <c r="U167">
        <v>0</v>
      </c>
      <c r="V167" t="s">
        <v>151</v>
      </c>
    </row>
    <row r="168" spans="6:23" x14ac:dyDescent="0.3">
      <c r="F168" t="s">
        <v>591</v>
      </c>
      <c r="G168">
        <v>1</v>
      </c>
      <c r="H168">
        <v>2.585205756144386</v>
      </c>
      <c r="I168">
        <v>2.585205756144386</v>
      </c>
      <c r="J168" t="s">
        <v>482</v>
      </c>
      <c r="K168">
        <v>1</v>
      </c>
      <c r="L168" t="s">
        <v>537</v>
      </c>
      <c r="M168">
        <v>2.7797911356391247</v>
      </c>
      <c r="N168">
        <v>140</v>
      </c>
      <c r="O168">
        <v>159</v>
      </c>
      <c r="P168">
        <v>0</v>
      </c>
      <c r="Q168">
        <v>1.9800000000000002E-2</v>
      </c>
      <c r="R168">
        <v>0.93</v>
      </c>
      <c r="S168">
        <v>0</v>
      </c>
      <c r="T168">
        <v>0</v>
      </c>
      <c r="U168">
        <v>0</v>
      </c>
      <c r="V168" t="s">
        <v>151</v>
      </c>
    </row>
    <row r="169" spans="6:23" x14ac:dyDescent="0.3">
      <c r="F169" t="s">
        <v>592</v>
      </c>
      <c r="G169">
        <v>1</v>
      </c>
      <c r="H169">
        <v>0.85627755162660624</v>
      </c>
      <c r="I169">
        <v>0.85627755162660624</v>
      </c>
      <c r="J169" t="s">
        <v>482</v>
      </c>
      <c r="K169">
        <v>1</v>
      </c>
      <c r="L169" t="s">
        <v>537</v>
      </c>
      <c r="M169">
        <v>0.92072855013613564</v>
      </c>
      <c r="N169">
        <v>148</v>
      </c>
      <c r="O169">
        <v>89</v>
      </c>
      <c r="P169">
        <v>0</v>
      </c>
      <c r="Q169">
        <v>1.9800000000000002E-2</v>
      </c>
      <c r="R169">
        <v>0.93</v>
      </c>
      <c r="S169">
        <v>0</v>
      </c>
      <c r="T169">
        <v>0</v>
      </c>
      <c r="U169">
        <v>0</v>
      </c>
      <c r="V169" t="s">
        <v>151</v>
      </c>
    </row>
    <row r="170" spans="6:23" x14ac:dyDescent="0.3">
      <c r="F170" t="s">
        <v>673</v>
      </c>
      <c r="G170">
        <v>1</v>
      </c>
      <c r="H170">
        <v>7.4796000000000005</v>
      </c>
      <c r="I170">
        <v>7.4796000000000005</v>
      </c>
      <c r="J170" t="s">
        <v>482</v>
      </c>
      <c r="K170">
        <v>1</v>
      </c>
      <c r="L170" t="s">
        <v>674</v>
      </c>
      <c r="M170">
        <v>0</v>
      </c>
      <c r="N170">
        <v>0</v>
      </c>
      <c r="O170">
        <v>0</v>
      </c>
      <c r="P170">
        <v>0</v>
      </c>
      <c r="Q170">
        <v>1.9800000000000002E-2</v>
      </c>
      <c r="R170">
        <v>0.93</v>
      </c>
      <c r="S170">
        <v>10</v>
      </c>
      <c r="T170">
        <v>0.8</v>
      </c>
      <c r="U170">
        <v>0</v>
      </c>
      <c r="V170" t="s">
        <v>672</v>
      </c>
    </row>
    <row r="171" spans="6:23" x14ac:dyDescent="0.3">
      <c r="F171" t="s">
        <v>676</v>
      </c>
      <c r="G171">
        <v>1</v>
      </c>
      <c r="H171">
        <v>94.98</v>
      </c>
      <c r="I171">
        <v>94.98</v>
      </c>
      <c r="J171" t="s">
        <v>482</v>
      </c>
      <c r="K171">
        <v>1</v>
      </c>
      <c r="L171" t="s">
        <v>537</v>
      </c>
      <c r="M171">
        <v>0</v>
      </c>
      <c r="N171">
        <v>0</v>
      </c>
      <c r="O171">
        <v>0</v>
      </c>
      <c r="P171">
        <v>0</v>
      </c>
      <c r="Q171">
        <v>1.9800000000000002E-2</v>
      </c>
      <c r="R171">
        <v>0.93</v>
      </c>
      <c r="S171">
        <v>200</v>
      </c>
      <c r="T171">
        <v>0.5</v>
      </c>
      <c r="U171">
        <v>0</v>
      </c>
      <c r="V171" t="s">
        <v>151</v>
      </c>
    </row>
    <row r="174" spans="6:23" x14ac:dyDescent="0.3">
      <c r="F174" s="1" t="s">
        <v>536</v>
      </c>
    </row>
    <row r="175" spans="6:23" x14ac:dyDescent="0.3">
      <c r="F175" s="126" t="s">
        <v>463</v>
      </c>
      <c r="G175" s="135" t="s">
        <v>464</v>
      </c>
      <c r="H175" s="133">
        <v>1</v>
      </c>
      <c r="I175" s="421">
        <f t="shared" ref="I175:I189" si="0">T175*U175*S175+T175*(1-U175)*R175+IF(K175="г.ф.",R175*N175,S175*N175)</f>
        <v>4.0000000000000001E-3</v>
      </c>
      <c r="J175" s="421">
        <f t="shared" ref="J175:J190" si="1">I175*H175</f>
        <v>4.0000000000000001E-3</v>
      </c>
      <c r="K175" s="133" t="s">
        <v>474</v>
      </c>
      <c r="L175" s="70">
        <v>2.27</v>
      </c>
      <c r="M175" s="413" t="s">
        <v>470</v>
      </c>
      <c r="N175" s="137">
        <f>PI()*(POWER(P175/1000,2)/4)*O175</f>
        <v>0</v>
      </c>
      <c r="O175" s="138">
        <v>0</v>
      </c>
      <c r="P175" s="136">
        <v>0</v>
      </c>
      <c r="Q175" s="292">
        <v>0</v>
      </c>
      <c r="R175" s="127">
        <v>5.0000000000000001E-3</v>
      </c>
      <c r="S175" s="139">
        <v>0.92</v>
      </c>
      <c r="T175" s="140">
        <v>0.8</v>
      </c>
      <c r="U175" s="69">
        <v>0</v>
      </c>
      <c r="V175" s="141">
        <v>0</v>
      </c>
      <c r="W175" s="144" t="s">
        <v>151</v>
      </c>
    </row>
    <row r="176" spans="6:23" x14ac:dyDescent="0.3">
      <c r="F176" s="126" t="s">
        <v>463</v>
      </c>
      <c r="G176" s="418" t="s">
        <v>468</v>
      </c>
      <c r="H176" s="133">
        <v>1</v>
      </c>
      <c r="I176" s="129">
        <f t="shared" si="0"/>
        <v>23.125</v>
      </c>
      <c r="J176" s="129">
        <f t="shared" si="1"/>
        <v>23.125</v>
      </c>
      <c r="K176" s="133" t="s">
        <v>473</v>
      </c>
      <c r="L176" s="51">
        <v>0.4</v>
      </c>
      <c r="M176" s="413" t="s">
        <v>470</v>
      </c>
      <c r="N176" s="137">
        <f t="shared" ref="N176:N190" si="2">PI()*(POWER(P176/1000,2)/4)*O176</f>
        <v>0</v>
      </c>
      <c r="O176" s="138">
        <v>0</v>
      </c>
      <c r="P176" s="136">
        <v>0</v>
      </c>
      <c r="Q176" s="292">
        <v>12</v>
      </c>
      <c r="R176" s="127">
        <v>5.0000000000000001E-3</v>
      </c>
      <c r="S176" s="139">
        <v>0.92</v>
      </c>
      <c r="T176" s="140">
        <v>50</v>
      </c>
      <c r="U176" s="53">
        <v>0.5</v>
      </c>
      <c r="V176" s="141">
        <v>0</v>
      </c>
      <c r="W176" s="144" t="s">
        <v>151</v>
      </c>
    </row>
    <row r="177" spans="6:23" x14ac:dyDescent="0.3">
      <c r="F177" s="126" t="s">
        <v>463</v>
      </c>
      <c r="G177" s="135" t="s">
        <v>469</v>
      </c>
      <c r="H177" s="133">
        <v>1</v>
      </c>
      <c r="I177" s="129">
        <f t="shared" si="0"/>
        <v>73.7</v>
      </c>
      <c r="J177" s="129">
        <f t="shared" si="1"/>
        <v>73.7</v>
      </c>
      <c r="K177" s="133" t="s">
        <v>473</v>
      </c>
      <c r="L177" s="51">
        <v>0.8</v>
      </c>
      <c r="M177" s="413" t="s">
        <v>470</v>
      </c>
      <c r="N177" s="137">
        <f t="shared" si="2"/>
        <v>0</v>
      </c>
      <c r="O177" s="138">
        <v>0</v>
      </c>
      <c r="P177" s="136">
        <v>0</v>
      </c>
      <c r="Q177" s="292">
        <v>12</v>
      </c>
      <c r="R177" s="127">
        <v>5.0000000000000001E-3</v>
      </c>
      <c r="S177" s="139">
        <v>0.92</v>
      </c>
      <c r="T177" s="140">
        <v>100</v>
      </c>
      <c r="U177" s="53">
        <v>0.8</v>
      </c>
      <c r="V177" s="141">
        <v>0</v>
      </c>
      <c r="W177" s="144" t="s">
        <v>151</v>
      </c>
    </row>
    <row r="178" spans="6:23" x14ac:dyDescent="0.3">
      <c r="F178" s="126" t="s">
        <v>463</v>
      </c>
      <c r="G178" s="412" t="s">
        <v>471</v>
      </c>
      <c r="H178" s="133">
        <v>1</v>
      </c>
      <c r="I178" s="129">
        <f t="shared" si="0"/>
        <v>147.4</v>
      </c>
      <c r="J178" s="129">
        <f t="shared" si="1"/>
        <v>147.4</v>
      </c>
      <c r="K178" s="133" t="s">
        <v>473</v>
      </c>
      <c r="L178" s="51">
        <v>0.5</v>
      </c>
      <c r="M178" s="413" t="s">
        <v>472</v>
      </c>
      <c r="N178" s="137">
        <f t="shared" si="2"/>
        <v>0</v>
      </c>
      <c r="O178" s="138">
        <v>0</v>
      </c>
      <c r="P178" s="136">
        <v>0</v>
      </c>
      <c r="Q178" s="292">
        <v>12</v>
      </c>
      <c r="R178" s="127">
        <v>5.0000000000000001E-3</v>
      </c>
      <c r="S178" s="139">
        <v>0.92</v>
      </c>
      <c r="T178" s="140">
        <v>200</v>
      </c>
      <c r="U178" s="53">
        <v>0.8</v>
      </c>
      <c r="V178" s="141">
        <v>0</v>
      </c>
      <c r="W178" s="144" t="s">
        <v>151</v>
      </c>
    </row>
    <row r="179" spans="6:23" x14ac:dyDescent="0.3">
      <c r="F179" s="126" t="s">
        <v>463</v>
      </c>
      <c r="G179" s="135" t="s">
        <v>475</v>
      </c>
      <c r="H179" s="133">
        <v>1</v>
      </c>
      <c r="I179" s="129">
        <f t="shared" si="0"/>
        <v>36.85</v>
      </c>
      <c r="J179" s="129">
        <f t="shared" si="1"/>
        <v>36.85</v>
      </c>
      <c r="K179" s="133" t="s">
        <v>473</v>
      </c>
      <c r="L179" s="51">
        <v>1</v>
      </c>
      <c r="M179" s="413" t="s">
        <v>476</v>
      </c>
      <c r="N179" s="137">
        <f t="shared" si="2"/>
        <v>0</v>
      </c>
      <c r="O179" s="138">
        <v>0</v>
      </c>
      <c r="P179" s="136">
        <v>0</v>
      </c>
      <c r="Q179" s="292">
        <v>12</v>
      </c>
      <c r="R179" s="127">
        <v>5.0000000000000001E-3</v>
      </c>
      <c r="S179" s="139">
        <v>0.92</v>
      </c>
      <c r="T179" s="140">
        <v>50</v>
      </c>
      <c r="U179" s="53">
        <v>0.8</v>
      </c>
      <c r="V179" s="141">
        <v>0</v>
      </c>
      <c r="W179" s="144" t="s">
        <v>151</v>
      </c>
    </row>
    <row r="180" spans="6:23" x14ac:dyDescent="0.3">
      <c r="F180" s="126" t="s">
        <v>463</v>
      </c>
      <c r="G180" s="412" t="s">
        <v>477</v>
      </c>
      <c r="H180" s="133">
        <v>1</v>
      </c>
      <c r="I180" s="129">
        <f t="shared" si="0"/>
        <v>36.85</v>
      </c>
      <c r="J180" s="129">
        <f t="shared" si="1"/>
        <v>36.85</v>
      </c>
      <c r="K180" s="133" t="s">
        <v>473</v>
      </c>
      <c r="L180" s="51">
        <v>1</v>
      </c>
      <c r="M180" s="413" t="s">
        <v>470</v>
      </c>
      <c r="N180" s="137">
        <f t="shared" si="2"/>
        <v>0</v>
      </c>
      <c r="O180" s="138">
        <v>0</v>
      </c>
      <c r="P180" s="136">
        <v>0</v>
      </c>
      <c r="Q180" s="292">
        <v>12</v>
      </c>
      <c r="R180" s="127">
        <v>5.0000000000000001E-3</v>
      </c>
      <c r="S180" s="139">
        <v>0.92</v>
      </c>
      <c r="T180" s="140">
        <v>50</v>
      </c>
      <c r="U180" s="53">
        <v>0.8</v>
      </c>
      <c r="V180" s="141">
        <v>0</v>
      </c>
      <c r="W180" s="144" t="s">
        <v>151</v>
      </c>
    </row>
    <row r="181" spans="6:23" x14ac:dyDescent="0.3">
      <c r="F181" s="126" t="s">
        <v>463</v>
      </c>
      <c r="G181" s="135" t="s">
        <v>478</v>
      </c>
      <c r="H181" s="133">
        <v>1</v>
      </c>
      <c r="I181" s="129">
        <f t="shared" si="0"/>
        <v>1403.9048837591299</v>
      </c>
      <c r="J181" s="129">
        <f t="shared" si="1"/>
        <v>1403.9048837591299</v>
      </c>
      <c r="K181" s="133" t="s">
        <v>473</v>
      </c>
      <c r="L181" s="51">
        <v>1</v>
      </c>
      <c r="M181" s="413" t="s">
        <v>470</v>
      </c>
      <c r="N181" s="137">
        <f t="shared" si="2"/>
        <v>0</v>
      </c>
      <c r="O181" s="138">
        <v>0</v>
      </c>
      <c r="P181" s="136">
        <v>0</v>
      </c>
      <c r="Q181" s="292">
        <v>12</v>
      </c>
      <c r="R181" s="127">
        <v>5.0000000000000001E-3</v>
      </c>
      <c r="S181" s="139">
        <v>0.93426992250608665</v>
      </c>
      <c r="T181" s="140">
        <v>2000</v>
      </c>
      <c r="U181" s="53">
        <v>0.75</v>
      </c>
      <c r="V181" s="141">
        <v>0</v>
      </c>
      <c r="W181" s="144" t="s">
        <v>151</v>
      </c>
    </row>
    <row r="182" spans="6:23" x14ac:dyDescent="0.3">
      <c r="F182" s="126" t="s">
        <v>463</v>
      </c>
      <c r="G182" s="135" t="s">
        <v>666</v>
      </c>
      <c r="H182" s="133">
        <v>1</v>
      </c>
      <c r="I182" s="129">
        <f t="shared" si="0"/>
        <v>9.2225000000000001</v>
      </c>
      <c r="J182" s="129">
        <f t="shared" si="1"/>
        <v>9.2225000000000001</v>
      </c>
      <c r="K182" s="133" t="s">
        <v>473</v>
      </c>
      <c r="L182" s="51">
        <v>1</v>
      </c>
      <c r="M182" s="413" t="s">
        <v>470</v>
      </c>
      <c r="N182" s="137">
        <f t="shared" si="2"/>
        <v>0</v>
      </c>
      <c r="O182" s="138">
        <v>0</v>
      </c>
      <c r="P182" s="136">
        <v>0</v>
      </c>
      <c r="Q182" s="292">
        <v>12</v>
      </c>
      <c r="R182" s="127">
        <v>5.0000000000000001E-3</v>
      </c>
      <c r="S182" s="139">
        <v>0.92100000000000004</v>
      </c>
      <c r="T182" s="140">
        <v>12.5</v>
      </c>
      <c r="U182" s="53">
        <v>0.8</v>
      </c>
      <c r="V182" s="141">
        <v>0</v>
      </c>
      <c r="W182" s="144" t="s">
        <v>151</v>
      </c>
    </row>
    <row r="183" spans="6:23" x14ac:dyDescent="0.3">
      <c r="F183" s="126" t="s">
        <v>463</v>
      </c>
      <c r="G183" s="135" t="s">
        <v>667</v>
      </c>
      <c r="H183" s="133">
        <v>1</v>
      </c>
      <c r="I183" s="129">
        <f t="shared" si="0"/>
        <v>46.431000000000012</v>
      </c>
      <c r="J183" s="129">
        <f t="shared" si="1"/>
        <v>46.431000000000012</v>
      </c>
      <c r="K183" s="133" t="s">
        <v>473</v>
      </c>
      <c r="L183" s="51">
        <v>1</v>
      </c>
      <c r="M183" s="413" t="s">
        <v>470</v>
      </c>
      <c r="N183" s="137">
        <f t="shared" si="2"/>
        <v>0</v>
      </c>
      <c r="O183" s="138">
        <v>0</v>
      </c>
      <c r="P183" s="136">
        <v>0</v>
      </c>
      <c r="Q183" s="292">
        <v>12</v>
      </c>
      <c r="R183" s="127">
        <v>5.0000000000000001E-3</v>
      </c>
      <c r="S183" s="139">
        <v>0.92</v>
      </c>
      <c r="T183" s="140">
        <v>63</v>
      </c>
      <c r="U183" s="53">
        <v>0.8</v>
      </c>
      <c r="V183" s="141">
        <v>0</v>
      </c>
      <c r="W183" s="144" t="s">
        <v>151</v>
      </c>
    </row>
    <row r="184" spans="6:23" x14ac:dyDescent="0.3">
      <c r="F184" s="126" t="s">
        <v>463</v>
      </c>
      <c r="G184" s="135" t="s">
        <v>668</v>
      </c>
      <c r="H184" s="133">
        <v>1</v>
      </c>
      <c r="I184" s="129">
        <f t="shared" si="0"/>
        <v>18.425000000000001</v>
      </c>
      <c r="J184" s="129">
        <f t="shared" si="1"/>
        <v>18.425000000000001</v>
      </c>
      <c r="K184" s="133" t="s">
        <v>473</v>
      </c>
      <c r="L184" s="51">
        <v>1</v>
      </c>
      <c r="M184" s="413" t="s">
        <v>470</v>
      </c>
      <c r="N184" s="137">
        <f t="shared" si="2"/>
        <v>0</v>
      </c>
      <c r="O184" s="138">
        <v>0</v>
      </c>
      <c r="P184" s="136">
        <v>0</v>
      </c>
      <c r="Q184" s="292">
        <v>12</v>
      </c>
      <c r="R184" s="127">
        <v>5.0000000000000001E-3</v>
      </c>
      <c r="S184" s="139">
        <v>0.92</v>
      </c>
      <c r="T184" s="140">
        <v>25</v>
      </c>
      <c r="U184" s="53">
        <v>0.8</v>
      </c>
      <c r="V184" s="141">
        <v>0</v>
      </c>
      <c r="W184" s="144" t="s">
        <v>151</v>
      </c>
    </row>
    <row r="185" spans="6:23" x14ac:dyDescent="0.3">
      <c r="F185" s="126" t="s">
        <v>463</v>
      </c>
      <c r="G185" s="135" t="s">
        <v>666</v>
      </c>
      <c r="H185" s="133">
        <v>1</v>
      </c>
      <c r="I185" s="129">
        <f t="shared" si="0"/>
        <v>9.2125000000000004</v>
      </c>
      <c r="J185" s="129">
        <f t="shared" si="1"/>
        <v>9.2125000000000004</v>
      </c>
      <c r="K185" s="133" t="s">
        <v>473</v>
      </c>
      <c r="L185" s="51">
        <v>1</v>
      </c>
      <c r="M185" s="413" t="s">
        <v>470</v>
      </c>
      <c r="N185" s="137">
        <f t="shared" si="2"/>
        <v>0</v>
      </c>
      <c r="O185" s="138">
        <v>0</v>
      </c>
      <c r="P185" s="136">
        <v>0</v>
      </c>
      <c r="Q185" s="292">
        <v>12</v>
      </c>
      <c r="R185" s="127">
        <v>5.0000000000000001E-3</v>
      </c>
      <c r="S185" s="139">
        <v>0.92</v>
      </c>
      <c r="T185" s="140">
        <v>12.5</v>
      </c>
      <c r="U185" s="53">
        <v>0.8</v>
      </c>
      <c r="V185" s="141">
        <v>0</v>
      </c>
      <c r="W185" s="144" t="s">
        <v>151</v>
      </c>
    </row>
    <row r="186" spans="6:23" x14ac:dyDescent="0.3">
      <c r="F186" s="126" t="s">
        <v>463</v>
      </c>
      <c r="G186" s="135" t="s">
        <v>669</v>
      </c>
      <c r="H186" s="133">
        <v>1</v>
      </c>
      <c r="I186" s="129">
        <f t="shared" si="0"/>
        <v>18.425000000000001</v>
      </c>
      <c r="J186" s="129">
        <f t="shared" si="1"/>
        <v>18.425000000000001</v>
      </c>
      <c r="K186" s="133" t="s">
        <v>473</v>
      </c>
      <c r="L186" s="51">
        <v>1</v>
      </c>
      <c r="M186" s="413" t="s">
        <v>470</v>
      </c>
      <c r="N186" s="137">
        <f t="shared" si="2"/>
        <v>0</v>
      </c>
      <c r="O186" s="138">
        <v>0</v>
      </c>
      <c r="P186" s="136">
        <v>0</v>
      </c>
      <c r="Q186" s="292">
        <v>12</v>
      </c>
      <c r="R186" s="127">
        <v>5.0000000000000001E-3</v>
      </c>
      <c r="S186" s="139">
        <v>0.92</v>
      </c>
      <c r="T186" s="140">
        <v>25</v>
      </c>
      <c r="U186" s="53">
        <v>0.8</v>
      </c>
      <c r="V186" s="141">
        <v>0</v>
      </c>
      <c r="W186" s="144" t="s">
        <v>151</v>
      </c>
    </row>
    <row r="187" spans="6:23" x14ac:dyDescent="0.3">
      <c r="F187" s="126" t="s">
        <v>463</v>
      </c>
      <c r="G187" s="135" t="s">
        <v>670</v>
      </c>
      <c r="H187" s="133">
        <v>1</v>
      </c>
      <c r="I187" s="129">
        <f t="shared" si="0"/>
        <v>24.731542755020097</v>
      </c>
      <c r="J187" s="129">
        <f t="shared" si="1"/>
        <v>24.731542755020097</v>
      </c>
      <c r="K187" s="133" t="s">
        <v>482</v>
      </c>
      <c r="L187" s="51">
        <v>1</v>
      </c>
      <c r="M187" s="413" t="s">
        <v>470</v>
      </c>
      <c r="N187" s="137">
        <f t="shared" si="2"/>
        <v>26.882111690239235</v>
      </c>
      <c r="O187" s="138">
        <f>499+53.65+116.5+44.5</f>
        <v>713.65</v>
      </c>
      <c r="P187" s="136">
        <v>219</v>
      </c>
      <c r="Q187" s="292">
        <v>12</v>
      </c>
      <c r="R187" s="127">
        <v>5.0000000000000001E-3</v>
      </c>
      <c r="S187" s="139">
        <v>0.92</v>
      </c>
      <c r="T187" s="140">
        <v>0</v>
      </c>
      <c r="U187" s="53">
        <v>0</v>
      </c>
      <c r="V187" s="141">
        <v>0</v>
      </c>
      <c r="W187" s="144" t="s">
        <v>151</v>
      </c>
    </row>
    <row r="188" spans="6:23" x14ac:dyDescent="0.3">
      <c r="F188" s="126" t="s">
        <v>463</v>
      </c>
      <c r="G188" s="135" t="s">
        <v>670</v>
      </c>
      <c r="H188" s="133">
        <v>1</v>
      </c>
      <c r="I188" s="129">
        <f t="shared" si="0"/>
        <v>15.581920654315427</v>
      </c>
      <c r="J188" s="129">
        <f t="shared" si="1"/>
        <v>15.581920654315427</v>
      </c>
      <c r="K188" s="133" t="s">
        <v>482</v>
      </c>
      <c r="L188" s="51">
        <v>1</v>
      </c>
      <c r="M188" s="413" t="s">
        <v>470</v>
      </c>
      <c r="N188" s="137">
        <f t="shared" si="2"/>
        <v>16.936870276429811</v>
      </c>
      <c r="O188" s="138">
        <f>59+54+14.5+7+32.5+565+121</f>
        <v>853</v>
      </c>
      <c r="P188" s="136">
        <v>159</v>
      </c>
      <c r="Q188" s="292">
        <v>12</v>
      </c>
      <c r="R188" s="127">
        <v>5.0000000000000001E-3</v>
      </c>
      <c r="S188" s="139">
        <v>0.92</v>
      </c>
      <c r="T188" s="140">
        <v>0</v>
      </c>
      <c r="U188" s="53">
        <v>0</v>
      </c>
      <c r="V188" s="141">
        <v>0</v>
      </c>
      <c r="W188" s="144" t="s">
        <v>151</v>
      </c>
    </row>
    <row r="189" spans="6:23" x14ac:dyDescent="0.3">
      <c r="F189" s="126" t="s">
        <v>463</v>
      </c>
      <c r="G189" s="135" t="s">
        <v>670</v>
      </c>
      <c r="H189" s="133">
        <v>1</v>
      </c>
      <c r="I189" s="129">
        <f t="shared" si="0"/>
        <v>5.8220924967751513</v>
      </c>
      <c r="J189" s="129">
        <f t="shared" si="1"/>
        <v>5.8220924967751513</v>
      </c>
      <c r="K189" s="133" t="s">
        <v>482</v>
      </c>
      <c r="L189" s="51">
        <v>1</v>
      </c>
      <c r="M189" s="413" t="s">
        <v>470</v>
      </c>
      <c r="N189" s="137">
        <f t="shared" si="2"/>
        <v>6.3283614095382079</v>
      </c>
      <c r="O189" s="138">
        <f>170+21.5+15+64.5+227.5+121.5</f>
        <v>620</v>
      </c>
      <c r="P189" s="136">
        <v>114</v>
      </c>
      <c r="Q189" s="292">
        <v>12</v>
      </c>
      <c r="R189" s="127">
        <v>5.0000000000000001E-3</v>
      </c>
      <c r="S189" s="139">
        <v>0.92</v>
      </c>
      <c r="T189" s="140">
        <v>0</v>
      </c>
      <c r="U189" s="53">
        <v>0</v>
      </c>
      <c r="V189" s="141">
        <v>0</v>
      </c>
      <c r="W189" s="144" t="s">
        <v>151</v>
      </c>
    </row>
    <row r="190" spans="6:23" x14ac:dyDescent="0.3">
      <c r="F190" s="126" t="s">
        <v>463</v>
      </c>
      <c r="G190" s="135" t="s">
        <v>670</v>
      </c>
      <c r="H190" s="133">
        <v>1</v>
      </c>
      <c r="I190" s="129">
        <f>T190*U190*S190+T190*(1-U190)*R190+IF(K190="г.ф.",R190*N190,S190*N190)</f>
        <v>1.4560334759203635E-2</v>
      </c>
      <c r="J190" s="129">
        <f t="shared" si="1"/>
        <v>1.4560334759203635E-2</v>
      </c>
      <c r="K190" s="133" t="s">
        <v>474</v>
      </c>
      <c r="L190" s="51">
        <v>1</v>
      </c>
      <c r="M190" s="413" t="s">
        <v>470</v>
      </c>
      <c r="N190" s="137">
        <f t="shared" si="2"/>
        <v>2.9120669518407269</v>
      </c>
      <c r="O190" s="138">
        <v>285.3</v>
      </c>
      <c r="P190" s="136">
        <v>114</v>
      </c>
      <c r="Q190" s="292">
        <v>12</v>
      </c>
      <c r="R190" s="127">
        <v>5.0000000000000001E-3</v>
      </c>
      <c r="S190" s="139">
        <v>0.92</v>
      </c>
      <c r="T190" s="140">
        <v>0</v>
      </c>
      <c r="U190" s="53">
        <v>0</v>
      </c>
      <c r="V190" s="141">
        <v>0</v>
      </c>
      <c r="W190" s="144" t="s">
        <v>151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E64C2-623C-4E15-819E-593BB0FAC962}">
  <dimension ref="A2:BA41"/>
  <sheetViews>
    <sheetView topLeftCell="A22" workbookViewId="0">
      <selection activeCell="J26" sqref="J26"/>
    </sheetView>
  </sheetViews>
  <sheetFormatPr defaultRowHeight="14.4" x14ac:dyDescent="0.3"/>
  <sheetData>
    <row r="2" spans="1:51" x14ac:dyDescent="0.3">
      <c r="C2" t="s">
        <v>463</v>
      </c>
      <c r="D2" t="s">
        <v>690</v>
      </c>
      <c r="E2">
        <v>1</v>
      </c>
      <c r="F2">
        <v>101.2</v>
      </c>
      <c r="G2">
        <f t="shared" ref="G2:G9" si="0">F2*E2</f>
        <v>101.2</v>
      </c>
      <c r="H2" t="s">
        <v>473</v>
      </c>
      <c r="I2" t="s">
        <v>692</v>
      </c>
      <c r="J2" t="s">
        <v>537</v>
      </c>
      <c r="K2">
        <f t="shared" ref="K2:K9" si="1">PI()*(POWER(M2/1000,2)/4)*L2</f>
        <v>0</v>
      </c>
      <c r="L2">
        <v>0</v>
      </c>
      <c r="M2">
        <v>0</v>
      </c>
      <c r="N2">
        <v>0</v>
      </c>
      <c r="O2">
        <v>3.5000000000000001E-3</v>
      </c>
      <c r="P2">
        <v>0.93</v>
      </c>
      <c r="Q2">
        <v>200</v>
      </c>
      <c r="R2">
        <v>0.8</v>
      </c>
      <c r="S2">
        <v>0</v>
      </c>
      <c r="T2" t="s">
        <v>151</v>
      </c>
    </row>
    <row r="3" spans="1:51" x14ac:dyDescent="0.3">
      <c r="C3" t="s">
        <v>463</v>
      </c>
      <c r="D3" t="s">
        <v>691</v>
      </c>
      <c r="E3">
        <v>1</v>
      </c>
      <c r="F3">
        <v>0.02</v>
      </c>
      <c r="G3">
        <f t="shared" si="0"/>
        <v>0.02</v>
      </c>
      <c r="H3" t="s">
        <v>473</v>
      </c>
      <c r="I3" t="s">
        <v>692</v>
      </c>
      <c r="J3" t="s">
        <v>537</v>
      </c>
      <c r="K3">
        <f t="shared" si="1"/>
        <v>0</v>
      </c>
      <c r="L3">
        <v>0</v>
      </c>
      <c r="M3">
        <v>0</v>
      </c>
      <c r="N3">
        <v>0</v>
      </c>
      <c r="O3">
        <v>3.5000000000000001E-3</v>
      </c>
      <c r="P3">
        <v>0.93</v>
      </c>
      <c r="Q3">
        <v>25</v>
      </c>
      <c r="R3">
        <v>0.8</v>
      </c>
      <c r="S3">
        <v>0</v>
      </c>
      <c r="T3" t="s">
        <v>151</v>
      </c>
    </row>
    <row r="4" spans="1:51" x14ac:dyDescent="0.3">
      <c r="C4" t="s">
        <v>463</v>
      </c>
      <c r="D4" t="s">
        <v>693</v>
      </c>
      <c r="E4">
        <v>1</v>
      </c>
      <c r="F4">
        <v>0.02</v>
      </c>
      <c r="G4">
        <f t="shared" si="0"/>
        <v>0.02</v>
      </c>
      <c r="H4" t="s">
        <v>473</v>
      </c>
      <c r="I4" t="s">
        <v>692</v>
      </c>
      <c r="J4" t="s">
        <v>537</v>
      </c>
      <c r="K4">
        <f t="shared" si="1"/>
        <v>0</v>
      </c>
      <c r="L4">
        <v>0</v>
      </c>
      <c r="M4">
        <v>0</v>
      </c>
      <c r="N4">
        <v>0</v>
      </c>
      <c r="O4">
        <v>3.5000000000000001E-3</v>
      </c>
      <c r="P4">
        <v>0.93</v>
      </c>
      <c r="Q4">
        <v>40</v>
      </c>
      <c r="R4">
        <v>0.8</v>
      </c>
      <c r="S4">
        <v>0</v>
      </c>
      <c r="T4" t="s">
        <v>151</v>
      </c>
    </row>
    <row r="5" spans="1:51" x14ac:dyDescent="0.3">
      <c r="C5" t="s">
        <v>463</v>
      </c>
      <c r="D5" t="s">
        <v>694</v>
      </c>
      <c r="E5">
        <v>1</v>
      </c>
      <c r="F5">
        <v>0.02</v>
      </c>
      <c r="G5">
        <f t="shared" si="0"/>
        <v>0.02</v>
      </c>
      <c r="H5" t="s">
        <v>473</v>
      </c>
      <c r="I5" t="s">
        <v>692</v>
      </c>
      <c r="J5" t="s">
        <v>537</v>
      </c>
      <c r="K5">
        <f t="shared" si="1"/>
        <v>0</v>
      </c>
      <c r="L5">
        <v>0</v>
      </c>
      <c r="M5">
        <v>0</v>
      </c>
      <c r="N5">
        <v>0</v>
      </c>
      <c r="O5">
        <v>3.5000000000000001E-3</v>
      </c>
      <c r="P5">
        <v>0.93</v>
      </c>
      <c r="Q5">
        <v>8</v>
      </c>
      <c r="R5">
        <v>0.8</v>
      </c>
      <c r="S5">
        <v>0</v>
      </c>
      <c r="T5" t="s">
        <v>151</v>
      </c>
    </row>
    <row r="6" spans="1:51" x14ac:dyDescent="0.3">
      <c r="C6" t="s">
        <v>463</v>
      </c>
      <c r="D6" t="s">
        <v>695</v>
      </c>
      <c r="E6">
        <v>1</v>
      </c>
      <c r="F6">
        <v>0.02</v>
      </c>
      <c r="G6">
        <f t="shared" si="0"/>
        <v>0.02</v>
      </c>
      <c r="H6" t="s">
        <v>473</v>
      </c>
      <c r="I6" t="s">
        <v>692</v>
      </c>
      <c r="J6" t="s">
        <v>537</v>
      </c>
      <c r="K6">
        <f t="shared" si="1"/>
        <v>0</v>
      </c>
      <c r="L6">
        <v>0</v>
      </c>
      <c r="M6">
        <v>0</v>
      </c>
      <c r="N6">
        <v>0</v>
      </c>
      <c r="O6">
        <v>3.5000000000000001E-3</v>
      </c>
      <c r="P6">
        <v>0.93</v>
      </c>
      <c r="Q6">
        <v>8</v>
      </c>
      <c r="R6">
        <v>0.8</v>
      </c>
      <c r="S6">
        <v>0</v>
      </c>
      <c r="T6" t="s">
        <v>151</v>
      </c>
    </row>
    <row r="7" spans="1:51" x14ac:dyDescent="0.3">
      <c r="C7" t="s">
        <v>463</v>
      </c>
      <c r="D7" t="s">
        <v>696</v>
      </c>
      <c r="E7">
        <v>1</v>
      </c>
      <c r="F7">
        <v>7.37</v>
      </c>
      <c r="G7">
        <f t="shared" si="0"/>
        <v>7.37</v>
      </c>
      <c r="H7" t="s">
        <v>482</v>
      </c>
      <c r="I7" t="s">
        <v>697</v>
      </c>
      <c r="J7" t="s">
        <v>537</v>
      </c>
      <c r="K7">
        <f t="shared" si="1"/>
        <v>0</v>
      </c>
      <c r="L7">
        <v>0</v>
      </c>
      <c r="M7">
        <v>0</v>
      </c>
      <c r="N7">
        <v>0</v>
      </c>
      <c r="O7">
        <v>3.5000000000000001E-3</v>
      </c>
      <c r="P7">
        <v>0.93</v>
      </c>
      <c r="Q7">
        <v>8</v>
      </c>
      <c r="R7">
        <v>0.8</v>
      </c>
      <c r="S7">
        <v>0</v>
      </c>
      <c r="T7" t="s">
        <v>151</v>
      </c>
    </row>
    <row r="8" spans="1:51" x14ac:dyDescent="0.3">
      <c r="C8" t="s">
        <v>463</v>
      </c>
      <c r="D8" t="s">
        <v>698</v>
      </c>
      <c r="E8">
        <v>1</v>
      </c>
      <c r="F8">
        <v>0.01</v>
      </c>
      <c r="G8">
        <f t="shared" si="0"/>
        <v>0.01</v>
      </c>
      <c r="H8" t="s">
        <v>474</v>
      </c>
      <c r="I8" t="s">
        <v>699</v>
      </c>
      <c r="J8" t="s">
        <v>537</v>
      </c>
      <c r="K8">
        <f t="shared" si="1"/>
        <v>0</v>
      </c>
      <c r="L8">
        <v>0</v>
      </c>
      <c r="M8">
        <v>0</v>
      </c>
      <c r="N8">
        <v>0</v>
      </c>
      <c r="O8">
        <v>3.5000000000000001E-3</v>
      </c>
      <c r="P8">
        <v>0.93</v>
      </c>
      <c r="Q8">
        <v>8</v>
      </c>
      <c r="R8">
        <v>0.8</v>
      </c>
      <c r="S8">
        <v>0</v>
      </c>
      <c r="T8" t="s">
        <v>151</v>
      </c>
    </row>
    <row r="9" spans="1:51" x14ac:dyDescent="0.3">
      <c r="C9" t="s">
        <v>463</v>
      </c>
      <c r="D9" t="s">
        <v>700</v>
      </c>
      <c r="E9">
        <v>1</v>
      </c>
      <c r="F9">
        <v>1.2</v>
      </c>
      <c r="G9">
        <f t="shared" si="0"/>
        <v>1.2</v>
      </c>
      <c r="H9" t="s">
        <v>482</v>
      </c>
      <c r="I9" t="s">
        <v>701</v>
      </c>
      <c r="J9" t="s">
        <v>537</v>
      </c>
      <c r="K9">
        <f t="shared" si="1"/>
        <v>0</v>
      </c>
      <c r="L9">
        <v>0</v>
      </c>
      <c r="M9">
        <v>0</v>
      </c>
      <c r="N9">
        <v>0</v>
      </c>
      <c r="O9">
        <v>3.5000000000000001E-3</v>
      </c>
      <c r="P9">
        <v>0.93</v>
      </c>
      <c r="Q9">
        <v>8</v>
      </c>
      <c r="R9">
        <v>0.8</v>
      </c>
      <c r="S9">
        <v>0</v>
      </c>
      <c r="T9" t="s">
        <v>151</v>
      </c>
    </row>
    <row r="13" spans="1:51" ht="15" thickBot="1" x14ac:dyDescent="0.35"/>
    <row r="14" spans="1:51" s="202" customFormat="1" ht="18" customHeight="1" x14ac:dyDescent="0.3">
      <c r="A14" s="193" t="s">
        <v>18</v>
      </c>
      <c r="B14" s="194" t="s">
        <v>702</v>
      </c>
      <c r="C14" s="51" t="s">
        <v>196</v>
      </c>
      <c r="D14" s="195" t="s">
        <v>59</v>
      </c>
      <c r="E14" s="196">
        <v>9.9999999999999995E-7</v>
      </c>
      <c r="F14" s="194">
        <v>2</v>
      </c>
      <c r="G14" s="193">
        <v>0.05</v>
      </c>
      <c r="H14" s="197">
        <f>E14*F14*G14</f>
        <v>9.9999999999999995E-8</v>
      </c>
      <c r="I14" s="198">
        <v>101.2</v>
      </c>
      <c r="J14" s="199">
        <f>I14</f>
        <v>101.2</v>
      </c>
      <c r="K14" s="200" t="s">
        <v>175</v>
      </c>
      <c r="L14" s="201">
        <f>I14*3</f>
        <v>303.60000000000002</v>
      </c>
      <c r="M14" s="202" t="str">
        <f t="shared" ref="M14:N22" si="2">A14</f>
        <v>С1</v>
      </c>
      <c r="N14" s="202" t="str">
        <f t="shared" si="2"/>
        <v>Емкость буферная ГЭЭ 1-200-1,0 (Е-103)</v>
      </c>
      <c r="O14" s="202" t="str">
        <f t="shared" ref="O14:O21" si="3">D14</f>
        <v>Полное-пожар</v>
      </c>
      <c r="P14" s="202">
        <v>17.100000000000001</v>
      </c>
      <c r="Q14" s="202">
        <v>23.5</v>
      </c>
      <c r="R14" s="202">
        <v>33.200000000000003</v>
      </c>
      <c r="S14" s="202">
        <v>61.4</v>
      </c>
      <c r="T14" s="202" t="s">
        <v>83</v>
      </c>
      <c r="U14" s="202" t="s">
        <v>83</v>
      </c>
      <c r="V14" s="202" t="s">
        <v>83</v>
      </c>
      <c r="W14" s="202" t="s">
        <v>83</v>
      </c>
      <c r="X14" s="202" t="s">
        <v>83</v>
      </c>
      <c r="Y14" s="202" t="s">
        <v>83</v>
      </c>
      <c r="Z14" s="202" t="s">
        <v>83</v>
      </c>
      <c r="AA14" s="202" t="s">
        <v>83</v>
      </c>
      <c r="AB14" s="202" t="s">
        <v>83</v>
      </c>
      <c r="AC14" s="202" t="s">
        <v>83</v>
      </c>
      <c r="AD14" s="202" t="s">
        <v>83</v>
      </c>
      <c r="AE14" s="202" t="s">
        <v>83</v>
      </c>
      <c r="AF14" s="202" t="s">
        <v>83</v>
      </c>
      <c r="AG14" s="202" t="s">
        <v>83</v>
      </c>
      <c r="AH14" s="202" t="s">
        <v>83</v>
      </c>
      <c r="AI14" s="202" t="s">
        <v>83</v>
      </c>
      <c r="AJ14" s="203">
        <v>1</v>
      </c>
      <c r="AK14" s="203">
        <v>2</v>
      </c>
      <c r="AL14" s="204">
        <v>0.36</v>
      </c>
      <c r="AM14" s="204">
        <v>2.7E-2</v>
      </c>
      <c r="AN14" s="204">
        <v>3</v>
      </c>
      <c r="AQ14" s="205">
        <f>AM14*I14+AL14</f>
        <v>3.0924</v>
      </c>
      <c r="AR14" s="205">
        <f>0.1*AQ14</f>
        <v>0.30924000000000001</v>
      </c>
      <c r="AS14" s="206">
        <f>AJ14*3+0.25*AK14</f>
        <v>3.5</v>
      </c>
      <c r="AT14" s="206">
        <f>SUM(AQ14:AS14)/4</f>
        <v>1.7254100000000001</v>
      </c>
      <c r="AU14" s="205">
        <f>10068.2*J14*POWER(10,-6)</f>
        <v>1.0189018400000001</v>
      </c>
      <c r="AV14" s="206">
        <f t="shared" ref="AV14:AV22" si="4">AU14+AT14+AS14+AR14+AQ14</f>
        <v>9.6459518400000004</v>
      </c>
      <c r="AW14" s="207">
        <f>AJ14*H14</f>
        <v>9.9999999999999995E-8</v>
      </c>
      <c r="AX14" s="207">
        <f>H14*AK14</f>
        <v>1.9999999999999999E-7</v>
      </c>
      <c r="AY14" s="207">
        <f>H14*AV14</f>
        <v>9.6459518399999994E-7</v>
      </c>
    </row>
    <row r="15" spans="1:51" s="202" customFormat="1" ht="28.8" x14ac:dyDescent="0.3">
      <c r="A15" s="193" t="s">
        <v>19</v>
      </c>
      <c r="B15" s="193" t="str">
        <f>B14</f>
        <v>Емкость буферная ГЭЭ 1-200-1,0 (Е-103)</v>
      </c>
      <c r="C15" s="51" t="s">
        <v>202</v>
      </c>
      <c r="D15" s="195" t="s">
        <v>62</v>
      </c>
      <c r="E15" s="208">
        <f>E14</f>
        <v>9.9999999999999995E-7</v>
      </c>
      <c r="F15" s="209">
        <f>F14</f>
        <v>2</v>
      </c>
      <c r="G15" s="193">
        <v>0.19</v>
      </c>
      <c r="H15" s="197">
        <f t="shared" ref="H15:H22" si="5">E15*F15*G15</f>
        <v>3.7999999999999996E-7</v>
      </c>
      <c r="I15" s="210">
        <f>I14</f>
        <v>101.2</v>
      </c>
      <c r="J15" s="423">
        <f>POWER(10,-6)*35*SQRT(100)*3600*L14/1000*0.1</f>
        <v>3.8253599999999999E-2</v>
      </c>
      <c r="K15" s="213" t="s">
        <v>176</v>
      </c>
      <c r="L15" s="214">
        <v>0.1</v>
      </c>
      <c r="M15" s="202" t="str">
        <f t="shared" si="2"/>
        <v>С2</v>
      </c>
      <c r="N15" s="202" t="str">
        <f t="shared" si="2"/>
        <v>Емкость буферная ГЭЭ 1-200-1,0 (Е-103)</v>
      </c>
      <c r="O15" s="202" t="str">
        <f t="shared" si="3"/>
        <v>Полное-взрыв</v>
      </c>
      <c r="P15" s="202" t="s">
        <v>83</v>
      </c>
      <c r="Q15" s="202" t="s">
        <v>83</v>
      </c>
      <c r="R15" s="202" t="s">
        <v>83</v>
      </c>
      <c r="S15" s="202" t="s">
        <v>83</v>
      </c>
      <c r="T15" s="202">
        <v>0</v>
      </c>
      <c r="U15" s="202">
        <v>0</v>
      </c>
      <c r="V15" s="202">
        <v>0</v>
      </c>
      <c r="W15" s="202">
        <v>17.100000000000001</v>
      </c>
      <c r="X15" s="202">
        <v>57.1</v>
      </c>
      <c r="Y15" s="202" t="s">
        <v>83</v>
      </c>
      <c r="Z15" s="202" t="s">
        <v>83</v>
      </c>
      <c r="AA15" s="202" t="s">
        <v>83</v>
      </c>
      <c r="AB15" s="202" t="s">
        <v>83</v>
      </c>
      <c r="AC15" s="202" t="s">
        <v>83</v>
      </c>
      <c r="AD15" s="202" t="s">
        <v>83</v>
      </c>
      <c r="AE15" s="202" t="s">
        <v>83</v>
      </c>
      <c r="AF15" s="202" t="s">
        <v>83</v>
      </c>
      <c r="AG15" s="202" t="s">
        <v>83</v>
      </c>
      <c r="AH15" s="202" t="s">
        <v>83</v>
      </c>
      <c r="AI15" s="202" t="s">
        <v>83</v>
      </c>
      <c r="AJ15" s="203">
        <v>2</v>
      </c>
      <c r="AK15" s="203">
        <v>0</v>
      </c>
      <c r="AL15" s="202">
        <f>AL14</f>
        <v>0.36</v>
      </c>
      <c r="AM15" s="202">
        <f>AM14</f>
        <v>2.7E-2</v>
      </c>
      <c r="AN15" s="202">
        <f>AN14</f>
        <v>3</v>
      </c>
      <c r="AQ15" s="205">
        <f>AM15*I15+AL15</f>
        <v>3.0924</v>
      </c>
      <c r="AR15" s="205">
        <f t="shared" ref="AR15:AR21" si="6">0.1*AQ15</f>
        <v>0.30924000000000001</v>
      </c>
      <c r="AS15" s="206">
        <f t="shared" ref="AS15:AS21" si="7">AJ15*3+0.25*AK15</f>
        <v>6</v>
      </c>
      <c r="AT15" s="206">
        <f t="shared" ref="AT15:AT21" si="8">SUM(AQ15:AS15)/4</f>
        <v>2.3504100000000001</v>
      </c>
      <c r="AU15" s="205">
        <f>10068.2*J15*POWER(10,-6)*10</f>
        <v>3.8514489552000002E-3</v>
      </c>
      <c r="AV15" s="206">
        <f t="shared" si="4"/>
        <v>11.7559014489552</v>
      </c>
      <c r="AW15" s="207">
        <f t="shared" ref="AW15:AW21" si="9">AJ15*H15</f>
        <v>7.5999999999999992E-7</v>
      </c>
      <c r="AX15" s="207">
        <f t="shared" ref="AX15:AX21" si="10">H15*AK15</f>
        <v>0</v>
      </c>
      <c r="AY15" s="207">
        <f t="shared" ref="AY15:AY21" si="11">H15*AV15</f>
        <v>4.4672425506029754E-6</v>
      </c>
    </row>
    <row r="16" spans="1:51" s="202" customFormat="1" ht="43.2" x14ac:dyDescent="0.3">
      <c r="A16" s="193" t="s">
        <v>20</v>
      </c>
      <c r="B16" s="193" t="str">
        <f>B14</f>
        <v>Емкость буферная ГЭЭ 1-200-1,0 (Е-103)</v>
      </c>
      <c r="C16" s="51" t="s">
        <v>241</v>
      </c>
      <c r="D16" s="195" t="s">
        <v>60</v>
      </c>
      <c r="E16" s="208">
        <f>E14</f>
        <v>9.9999999999999995E-7</v>
      </c>
      <c r="F16" s="209">
        <f>F14</f>
        <v>2</v>
      </c>
      <c r="G16" s="193">
        <v>0.76</v>
      </c>
      <c r="H16" s="197">
        <f t="shared" si="5"/>
        <v>1.5199999999999998E-6</v>
      </c>
      <c r="I16" s="210">
        <f>I14</f>
        <v>101.2</v>
      </c>
      <c r="J16" s="212">
        <v>0</v>
      </c>
      <c r="K16" s="213" t="s">
        <v>177</v>
      </c>
      <c r="L16" s="214">
        <v>0.3</v>
      </c>
      <c r="M16" s="202" t="str">
        <f t="shared" si="2"/>
        <v>С3</v>
      </c>
      <c r="N16" s="202" t="str">
        <f t="shared" si="2"/>
        <v>Емкость буферная ГЭЭ 1-200-1,0 (Е-103)</v>
      </c>
      <c r="O16" s="202" t="str">
        <f t="shared" si="3"/>
        <v>Полное-ликвидация</v>
      </c>
      <c r="P16" s="202" t="s">
        <v>83</v>
      </c>
      <c r="Q16" s="202" t="s">
        <v>83</v>
      </c>
      <c r="R16" s="202" t="s">
        <v>83</v>
      </c>
      <c r="S16" s="202" t="s">
        <v>83</v>
      </c>
      <c r="T16" s="202" t="s">
        <v>83</v>
      </c>
      <c r="U16" s="202" t="s">
        <v>83</v>
      </c>
      <c r="V16" s="202" t="s">
        <v>83</v>
      </c>
      <c r="W16" s="202" t="s">
        <v>83</v>
      </c>
      <c r="X16" s="202" t="s">
        <v>83</v>
      </c>
      <c r="Y16" s="202" t="s">
        <v>83</v>
      </c>
      <c r="Z16" s="202" t="s">
        <v>83</v>
      </c>
      <c r="AA16" s="202" t="s">
        <v>83</v>
      </c>
      <c r="AB16" s="202" t="s">
        <v>83</v>
      </c>
      <c r="AC16" s="202" t="s">
        <v>83</v>
      </c>
      <c r="AD16" s="202" t="s">
        <v>83</v>
      </c>
      <c r="AE16" s="202" t="s">
        <v>83</v>
      </c>
      <c r="AF16" s="202" t="s">
        <v>83</v>
      </c>
      <c r="AG16" s="202" t="s">
        <v>83</v>
      </c>
      <c r="AH16" s="202" t="s">
        <v>83</v>
      </c>
      <c r="AI16" s="202" t="s">
        <v>83</v>
      </c>
      <c r="AJ16" s="202">
        <v>0</v>
      </c>
      <c r="AK16" s="202">
        <v>0</v>
      </c>
      <c r="AL16" s="202">
        <f>AL14</f>
        <v>0.36</v>
      </c>
      <c r="AM16" s="202">
        <f>AM14</f>
        <v>2.7E-2</v>
      </c>
      <c r="AN16" s="202">
        <f>AN14</f>
        <v>3</v>
      </c>
      <c r="AQ16" s="205">
        <f>AM16*I16*0.1+AL16</f>
        <v>0.63324000000000003</v>
      </c>
      <c r="AR16" s="205">
        <f t="shared" si="6"/>
        <v>6.3324000000000005E-2</v>
      </c>
      <c r="AS16" s="206">
        <f t="shared" si="7"/>
        <v>0</v>
      </c>
      <c r="AT16" s="206">
        <f t="shared" si="8"/>
        <v>0.17414100000000002</v>
      </c>
      <c r="AU16" s="205">
        <f>1333*J14*POWER(10,-6)</f>
        <v>0.13489960000000001</v>
      </c>
      <c r="AV16" s="206">
        <f t="shared" si="4"/>
        <v>1.0056046000000001</v>
      </c>
      <c r="AW16" s="207">
        <f t="shared" si="9"/>
        <v>0</v>
      </c>
      <c r="AX16" s="207">
        <f t="shared" si="10"/>
        <v>0</v>
      </c>
      <c r="AY16" s="207">
        <f>H16*AV16</f>
        <v>1.5285189919999999E-6</v>
      </c>
    </row>
    <row r="17" spans="1:53" s="202" customFormat="1" ht="28.8" x14ac:dyDescent="0.3">
      <c r="A17" s="193" t="s">
        <v>21</v>
      </c>
      <c r="B17" s="193" t="str">
        <f>B14</f>
        <v>Емкость буферная ГЭЭ 1-200-1,0 (Е-103)</v>
      </c>
      <c r="C17" s="51" t="s">
        <v>213</v>
      </c>
      <c r="D17" s="195" t="s">
        <v>214</v>
      </c>
      <c r="E17" s="196">
        <v>1.0000000000000001E-5</v>
      </c>
      <c r="F17" s="209">
        <f>F14</f>
        <v>2</v>
      </c>
      <c r="G17" s="193">
        <v>4.0000000000000008E-2</v>
      </c>
      <c r="H17" s="197">
        <f t="shared" si="5"/>
        <v>8.0000000000000018E-7</v>
      </c>
      <c r="I17" s="210">
        <f>0.15*I14</f>
        <v>15.18</v>
      </c>
      <c r="J17" s="199">
        <f>I17</f>
        <v>15.18</v>
      </c>
      <c r="K17" s="213" t="s">
        <v>179</v>
      </c>
      <c r="L17" s="214">
        <v>45390</v>
      </c>
      <c r="M17" s="202" t="str">
        <f t="shared" si="2"/>
        <v>С4</v>
      </c>
      <c r="N17" s="202" t="str">
        <f t="shared" si="2"/>
        <v>Емкость буферная ГЭЭ 1-200-1,0 (Е-103)</v>
      </c>
      <c r="O17" s="202" t="str">
        <f t="shared" si="3"/>
        <v>Частичное факел</v>
      </c>
      <c r="P17" s="202" t="s">
        <v>83</v>
      </c>
      <c r="Q17" s="202" t="s">
        <v>83</v>
      </c>
      <c r="R17" s="202" t="s">
        <v>83</v>
      </c>
      <c r="S17" s="202" t="s">
        <v>83</v>
      </c>
      <c r="T17" s="202" t="s">
        <v>83</v>
      </c>
      <c r="U17" s="202" t="s">
        <v>83</v>
      </c>
      <c r="V17" s="202" t="s">
        <v>83</v>
      </c>
      <c r="W17" s="202" t="s">
        <v>83</v>
      </c>
      <c r="X17" s="202" t="s">
        <v>83</v>
      </c>
      <c r="Y17" s="202">
        <v>9</v>
      </c>
      <c r="Z17" s="202">
        <v>2</v>
      </c>
      <c r="AA17" s="202" t="s">
        <v>83</v>
      </c>
      <c r="AB17" s="202" t="s">
        <v>83</v>
      </c>
      <c r="AC17" s="202" t="s">
        <v>83</v>
      </c>
      <c r="AD17" s="202" t="s">
        <v>83</v>
      </c>
      <c r="AE17" s="202" t="s">
        <v>83</v>
      </c>
      <c r="AF17" s="202" t="s">
        <v>83</v>
      </c>
      <c r="AG17" s="202" t="s">
        <v>83</v>
      </c>
      <c r="AH17" s="202" t="s">
        <v>83</v>
      </c>
      <c r="AI17" s="202" t="s">
        <v>83</v>
      </c>
      <c r="AJ17" s="202">
        <v>0</v>
      </c>
      <c r="AK17" s="202">
        <v>1</v>
      </c>
      <c r="AL17" s="202">
        <f>0.1*$AL$2</f>
        <v>0</v>
      </c>
      <c r="AM17" s="202">
        <f>AM15</f>
        <v>2.7E-2</v>
      </c>
      <c r="AN17" s="202">
        <f>AN14</f>
        <v>3</v>
      </c>
      <c r="AQ17" s="205">
        <f>AM17*I17*0.1+AL17</f>
        <v>4.0986000000000002E-2</v>
      </c>
      <c r="AR17" s="205">
        <f t="shared" si="6"/>
        <v>4.0986E-3</v>
      </c>
      <c r="AS17" s="206">
        <f t="shared" si="7"/>
        <v>0.25</v>
      </c>
      <c r="AT17" s="206">
        <f t="shared" si="8"/>
        <v>7.3771150000000008E-2</v>
      </c>
      <c r="AU17" s="205">
        <f>10068.2*J17*POWER(10,-6)</f>
        <v>0.15283527599999999</v>
      </c>
      <c r="AV17" s="206">
        <f t="shared" si="4"/>
        <v>0.52169102600000006</v>
      </c>
      <c r="AW17" s="207">
        <f t="shared" si="9"/>
        <v>0</v>
      </c>
      <c r="AX17" s="207">
        <f t="shared" si="10"/>
        <v>8.0000000000000018E-7</v>
      </c>
      <c r="AY17" s="207">
        <f t="shared" si="11"/>
        <v>4.1735282080000015E-7</v>
      </c>
    </row>
    <row r="18" spans="1:53" s="202" customFormat="1" ht="57.6" x14ac:dyDescent="0.3">
      <c r="A18" s="193" t="s">
        <v>22</v>
      </c>
      <c r="B18" s="193" t="str">
        <f>B14</f>
        <v>Емкость буферная ГЭЭ 1-200-1,0 (Е-103)</v>
      </c>
      <c r="C18" s="51" t="s">
        <v>242</v>
      </c>
      <c r="D18" s="195" t="s">
        <v>61</v>
      </c>
      <c r="E18" s="208">
        <f>E17</f>
        <v>1.0000000000000001E-5</v>
      </c>
      <c r="F18" s="209">
        <f>F14</f>
        <v>2</v>
      </c>
      <c r="G18" s="193">
        <v>0.16000000000000003</v>
      </c>
      <c r="H18" s="197">
        <f t="shared" si="5"/>
        <v>3.2000000000000007E-6</v>
      </c>
      <c r="I18" s="210">
        <f>0.15*I14</f>
        <v>15.18</v>
      </c>
      <c r="J18" s="199">
        <v>0</v>
      </c>
      <c r="K18" s="213" t="s">
        <v>180</v>
      </c>
      <c r="L18" s="214">
        <v>3</v>
      </c>
      <c r="M18" s="202" t="str">
        <f t="shared" si="2"/>
        <v>С5</v>
      </c>
      <c r="N18" s="202" t="str">
        <f t="shared" si="2"/>
        <v>Емкость буферная ГЭЭ 1-200-1,0 (Е-103)</v>
      </c>
      <c r="O18" s="202" t="str">
        <f t="shared" si="3"/>
        <v>Частичное-ликвидация</v>
      </c>
      <c r="P18" s="202" t="s">
        <v>83</v>
      </c>
      <c r="Q18" s="202" t="s">
        <v>83</v>
      </c>
      <c r="R18" s="202" t="s">
        <v>83</v>
      </c>
      <c r="S18" s="202" t="s">
        <v>83</v>
      </c>
      <c r="T18" s="202" t="s">
        <v>83</v>
      </c>
      <c r="U18" s="202" t="s">
        <v>83</v>
      </c>
      <c r="V18" s="202" t="s">
        <v>83</v>
      </c>
      <c r="W18" s="202" t="s">
        <v>83</v>
      </c>
      <c r="X18" s="202" t="s">
        <v>83</v>
      </c>
      <c r="Y18" s="202" t="s">
        <v>83</v>
      </c>
      <c r="Z18" s="202" t="s">
        <v>83</v>
      </c>
      <c r="AA18" s="202" t="s">
        <v>83</v>
      </c>
      <c r="AB18" s="202" t="s">
        <v>83</v>
      </c>
      <c r="AC18" s="202" t="s">
        <v>83</v>
      </c>
      <c r="AD18" s="202" t="s">
        <v>83</v>
      </c>
      <c r="AE18" s="202" t="s">
        <v>83</v>
      </c>
      <c r="AF18" s="202" t="s">
        <v>83</v>
      </c>
      <c r="AG18" s="202" t="s">
        <v>83</v>
      </c>
      <c r="AH18" s="202" t="s">
        <v>83</v>
      </c>
      <c r="AI18" s="202" t="s">
        <v>83</v>
      </c>
      <c r="AJ18" s="202">
        <v>0</v>
      </c>
      <c r="AK18" s="202">
        <v>1</v>
      </c>
      <c r="AL18" s="202">
        <f>0.1*$AL$2</f>
        <v>0</v>
      </c>
      <c r="AM18" s="202">
        <f>AM14</f>
        <v>2.7E-2</v>
      </c>
      <c r="AN18" s="202">
        <f>ROUNDUP(AN14/3,0)</f>
        <v>1</v>
      </c>
      <c r="AQ18" s="205">
        <f>AM18*I18+AL18</f>
        <v>0.40986</v>
      </c>
      <c r="AR18" s="205">
        <f t="shared" si="6"/>
        <v>4.0986000000000002E-2</v>
      </c>
      <c r="AS18" s="206">
        <f t="shared" si="7"/>
        <v>0.25</v>
      </c>
      <c r="AT18" s="206">
        <f t="shared" si="8"/>
        <v>0.17521150000000002</v>
      </c>
      <c r="AU18" s="205">
        <f>1333*J15*POWER(10,-6)*10</f>
        <v>5.0992048799999997E-4</v>
      </c>
      <c r="AV18" s="206">
        <f t="shared" si="4"/>
        <v>0.87656742048800007</v>
      </c>
      <c r="AW18" s="207">
        <f t="shared" si="9"/>
        <v>0</v>
      </c>
      <c r="AX18" s="207">
        <f t="shared" si="10"/>
        <v>3.2000000000000007E-6</v>
      </c>
      <c r="AY18" s="207">
        <f t="shared" si="11"/>
        <v>2.8050157455616007E-6</v>
      </c>
    </row>
    <row r="19" spans="1:53" s="202" customFormat="1" ht="28.8" x14ac:dyDescent="0.3">
      <c r="A19" s="193" t="s">
        <v>23</v>
      </c>
      <c r="B19" s="193" t="str">
        <f>B14</f>
        <v>Емкость буферная ГЭЭ 1-200-1,0 (Е-103)</v>
      </c>
      <c r="C19" s="51" t="s">
        <v>215</v>
      </c>
      <c r="D19" s="195" t="s">
        <v>214</v>
      </c>
      <c r="E19" s="208">
        <f>E18</f>
        <v>1.0000000000000001E-5</v>
      </c>
      <c r="F19" s="209">
        <v>2</v>
      </c>
      <c r="G19" s="193">
        <v>4.0000000000000008E-2</v>
      </c>
      <c r="H19" s="197">
        <f t="shared" si="5"/>
        <v>8.0000000000000018E-7</v>
      </c>
      <c r="I19" s="210">
        <f>I17*0.05</f>
        <v>0.75900000000000001</v>
      </c>
      <c r="J19" s="199">
        <f>I19</f>
        <v>0.75900000000000001</v>
      </c>
      <c r="K19" s="424" t="s">
        <v>191</v>
      </c>
      <c r="L19" s="425">
        <v>12</v>
      </c>
      <c r="M19" s="202" t="str">
        <f t="shared" si="2"/>
        <v>С6</v>
      </c>
      <c r="N19" s="202" t="str">
        <f t="shared" si="2"/>
        <v>Емкость буферная ГЭЭ 1-200-1,0 (Е-103)</v>
      </c>
      <c r="O19" s="202" t="str">
        <f t="shared" si="3"/>
        <v>Частичное факел</v>
      </c>
      <c r="P19" s="202" t="s">
        <v>83</v>
      </c>
      <c r="Q19" s="202" t="s">
        <v>83</v>
      </c>
      <c r="R19" s="202" t="s">
        <v>83</v>
      </c>
      <c r="S19" s="202" t="s">
        <v>83</v>
      </c>
      <c r="T19" s="202" t="s">
        <v>83</v>
      </c>
      <c r="U19" s="202" t="s">
        <v>83</v>
      </c>
      <c r="V19" s="202" t="s">
        <v>83</v>
      </c>
      <c r="W19" s="202" t="s">
        <v>83</v>
      </c>
      <c r="X19" s="202" t="s">
        <v>83</v>
      </c>
      <c r="Y19" s="202">
        <v>3</v>
      </c>
      <c r="Z19" s="202">
        <v>1</v>
      </c>
      <c r="AA19" s="202" t="s">
        <v>83</v>
      </c>
      <c r="AB19" s="202" t="s">
        <v>83</v>
      </c>
      <c r="AC19" s="202" t="s">
        <v>83</v>
      </c>
      <c r="AD19" s="202" t="s">
        <v>83</v>
      </c>
      <c r="AE19" s="202" t="s">
        <v>83</v>
      </c>
      <c r="AF19" s="202" t="s">
        <v>83</v>
      </c>
      <c r="AG19" s="202" t="s">
        <v>83</v>
      </c>
      <c r="AH19" s="202" t="s">
        <v>83</v>
      </c>
      <c r="AI19" s="202" t="s">
        <v>83</v>
      </c>
      <c r="AJ19" s="202">
        <v>0</v>
      </c>
      <c r="AK19" s="202">
        <v>1</v>
      </c>
      <c r="AL19" s="202">
        <f>0.1*$AL$2</f>
        <v>0</v>
      </c>
      <c r="AM19" s="202">
        <f>AM14</f>
        <v>2.7E-2</v>
      </c>
      <c r="AN19" s="202">
        <f>AN18</f>
        <v>1</v>
      </c>
      <c r="AQ19" s="205">
        <f>AM19*I19+AL19</f>
        <v>2.0493000000000001E-2</v>
      </c>
      <c r="AR19" s="205">
        <f t="shared" si="6"/>
        <v>2.0493E-3</v>
      </c>
      <c r="AS19" s="206">
        <f t="shared" si="7"/>
        <v>0.25</v>
      </c>
      <c r="AT19" s="206">
        <f t="shared" si="8"/>
        <v>6.8135575000000004E-2</v>
      </c>
      <c r="AU19" s="205">
        <f>10068.2*J19*POWER(10,-6)</f>
        <v>7.6417638000000005E-3</v>
      </c>
      <c r="AV19" s="206">
        <f t="shared" si="4"/>
        <v>0.3483196388</v>
      </c>
      <c r="AW19" s="207">
        <f t="shared" si="9"/>
        <v>0</v>
      </c>
      <c r="AX19" s="207">
        <f t="shared" si="10"/>
        <v>8.0000000000000018E-7</v>
      </c>
      <c r="AY19" s="207">
        <f t="shared" si="11"/>
        <v>2.7865571104000006E-7</v>
      </c>
    </row>
    <row r="20" spans="1:53" s="202" customFormat="1" ht="57.6" x14ac:dyDescent="0.3">
      <c r="A20" s="193" t="s">
        <v>210</v>
      </c>
      <c r="B20" s="193" t="str">
        <f>B14</f>
        <v>Емкость буферная ГЭЭ 1-200-1,0 (Е-103)</v>
      </c>
      <c r="C20" s="51" t="s">
        <v>216</v>
      </c>
      <c r="D20" s="195" t="s">
        <v>165</v>
      </c>
      <c r="E20" s="208">
        <f>E18</f>
        <v>1.0000000000000001E-5</v>
      </c>
      <c r="F20" s="209">
        <f>F14</f>
        <v>2</v>
      </c>
      <c r="G20" s="193">
        <v>0.15200000000000002</v>
      </c>
      <c r="H20" s="197">
        <f t="shared" si="5"/>
        <v>3.0400000000000005E-6</v>
      </c>
      <c r="I20" s="210">
        <f>I17*0.05</f>
        <v>0.75900000000000001</v>
      </c>
      <c r="J20" s="199">
        <f>I20</f>
        <v>0.75900000000000001</v>
      </c>
      <c r="K20" s="213"/>
      <c r="L20" s="214"/>
      <c r="M20" s="202" t="str">
        <f t="shared" si="2"/>
        <v>С7</v>
      </c>
      <c r="N20" s="202" t="str">
        <f t="shared" si="2"/>
        <v>Емкость буферная ГЭЭ 1-200-1,0 (Е-103)</v>
      </c>
      <c r="O20" s="202" t="str">
        <f t="shared" si="3"/>
        <v>Частичное-пожар-вспышка</v>
      </c>
      <c r="P20" s="202" t="s">
        <v>83</v>
      </c>
      <c r="Q20" s="202" t="s">
        <v>83</v>
      </c>
      <c r="R20" s="202" t="s">
        <v>83</v>
      </c>
      <c r="S20" s="202" t="s">
        <v>83</v>
      </c>
      <c r="T20" s="202" t="s">
        <v>83</v>
      </c>
      <c r="U20" s="202" t="s">
        <v>83</v>
      </c>
      <c r="V20" s="202" t="s">
        <v>83</v>
      </c>
      <c r="W20" s="202" t="s">
        <v>83</v>
      </c>
      <c r="X20" s="202" t="s">
        <v>83</v>
      </c>
      <c r="Y20" s="202" t="s">
        <v>83</v>
      </c>
      <c r="Z20" s="202" t="s">
        <v>83</v>
      </c>
      <c r="AA20" s="202">
        <v>30.6</v>
      </c>
      <c r="AB20" s="202">
        <v>36.72</v>
      </c>
      <c r="AC20" s="202" t="s">
        <v>83</v>
      </c>
      <c r="AD20" s="202" t="s">
        <v>83</v>
      </c>
      <c r="AE20" s="202" t="s">
        <v>83</v>
      </c>
      <c r="AF20" s="202" t="s">
        <v>83</v>
      </c>
      <c r="AG20" s="202" t="s">
        <v>83</v>
      </c>
      <c r="AH20" s="202" t="s">
        <v>83</v>
      </c>
      <c r="AI20" s="202" t="s">
        <v>83</v>
      </c>
      <c r="AJ20" s="202">
        <v>0</v>
      </c>
      <c r="AK20" s="202">
        <v>1</v>
      </c>
      <c r="AL20" s="202">
        <f>0.1*$AL$2</f>
        <v>0</v>
      </c>
      <c r="AM20" s="202">
        <f>AM14</f>
        <v>2.7E-2</v>
      </c>
      <c r="AN20" s="202">
        <f>ROUNDUP(AN14/3,0)</f>
        <v>1</v>
      </c>
      <c r="AQ20" s="205">
        <f>AM20*I20+AL20</f>
        <v>2.0493000000000001E-2</v>
      </c>
      <c r="AR20" s="205">
        <f t="shared" si="6"/>
        <v>2.0493E-3</v>
      </c>
      <c r="AS20" s="206">
        <f t="shared" si="7"/>
        <v>0.25</v>
      </c>
      <c r="AT20" s="206">
        <f t="shared" si="8"/>
        <v>6.8135575000000004E-2</v>
      </c>
      <c r="AU20" s="205">
        <f>10068.2*J20*POWER(10,-6)</f>
        <v>7.6417638000000005E-3</v>
      </c>
      <c r="AV20" s="206">
        <f t="shared" si="4"/>
        <v>0.3483196388</v>
      </c>
      <c r="AW20" s="207">
        <f t="shared" si="9"/>
        <v>0</v>
      </c>
      <c r="AX20" s="207">
        <f t="shared" si="10"/>
        <v>3.0400000000000005E-6</v>
      </c>
      <c r="AY20" s="207">
        <f t="shared" si="11"/>
        <v>1.0588917019520002E-6</v>
      </c>
    </row>
    <row r="21" spans="1:53" s="202" customFormat="1" ht="58.2" thickBot="1" x14ac:dyDescent="0.35">
      <c r="A21" s="193" t="s">
        <v>211</v>
      </c>
      <c r="B21" s="193" t="str">
        <f>B14</f>
        <v>Емкость буферная ГЭЭ 1-200-1,0 (Е-103)</v>
      </c>
      <c r="C21" s="51" t="s">
        <v>217</v>
      </c>
      <c r="D21" s="195" t="s">
        <v>61</v>
      </c>
      <c r="E21" s="208">
        <f>E18</f>
        <v>1.0000000000000001E-5</v>
      </c>
      <c r="F21" s="209">
        <f>F14</f>
        <v>2</v>
      </c>
      <c r="G21" s="193">
        <v>0.6080000000000001</v>
      </c>
      <c r="H21" s="197">
        <f t="shared" si="5"/>
        <v>1.2160000000000002E-5</v>
      </c>
      <c r="I21" s="210">
        <f>I17*0.05</f>
        <v>0.75900000000000001</v>
      </c>
      <c r="J21" s="212">
        <v>0</v>
      </c>
      <c r="K21" s="215"/>
      <c r="L21" s="426"/>
      <c r="M21" s="202" t="str">
        <f t="shared" si="2"/>
        <v>С8</v>
      </c>
      <c r="N21" s="202" t="str">
        <f t="shared" si="2"/>
        <v>Емкость буферная ГЭЭ 1-200-1,0 (Е-103)</v>
      </c>
      <c r="O21" s="202" t="str">
        <f t="shared" si="3"/>
        <v>Частичное-ликвидация</v>
      </c>
      <c r="P21" s="202" t="s">
        <v>83</v>
      </c>
      <c r="Q21" s="202" t="s">
        <v>83</v>
      </c>
      <c r="R21" s="202" t="s">
        <v>83</v>
      </c>
      <c r="S21" s="202" t="s">
        <v>83</v>
      </c>
      <c r="T21" s="202" t="s">
        <v>83</v>
      </c>
      <c r="U21" s="202" t="s">
        <v>83</v>
      </c>
      <c r="V21" s="202" t="s">
        <v>83</v>
      </c>
      <c r="W21" s="202" t="s">
        <v>83</v>
      </c>
      <c r="X21" s="202" t="s">
        <v>83</v>
      </c>
      <c r="Y21" s="202" t="s">
        <v>83</v>
      </c>
      <c r="Z21" s="202" t="s">
        <v>83</v>
      </c>
      <c r="AA21" s="202" t="s">
        <v>83</v>
      </c>
      <c r="AB21" s="202" t="s">
        <v>83</v>
      </c>
      <c r="AC21" s="202" t="s">
        <v>83</v>
      </c>
      <c r="AD21" s="202" t="s">
        <v>83</v>
      </c>
      <c r="AE21" s="202" t="s">
        <v>83</v>
      </c>
      <c r="AF21" s="202" t="s">
        <v>83</v>
      </c>
      <c r="AG21" s="202" t="s">
        <v>83</v>
      </c>
      <c r="AH21" s="202" t="s">
        <v>83</v>
      </c>
      <c r="AI21" s="202" t="s">
        <v>83</v>
      </c>
      <c r="AJ21" s="202">
        <v>0</v>
      </c>
      <c r="AK21" s="202">
        <v>0</v>
      </c>
      <c r="AL21" s="202">
        <f>0.1*$AL$2</f>
        <v>0</v>
      </c>
      <c r="AM21" s="202">
        <f>AM14</f>
        <v>2.7E-2</v>
      </c>
      <c r="AN21" s="202">
        <f>ROUNDUP(AN14/3,0)</f>
        <v>1</v>
      </c>
      <c r="AQ21" s="205">
        <f>AM21*I21*0.1+AL21</f>
        <v>2.0493E-3</v>
      </c>
      <c r="AR21" s="205">
        <f t="shared" si="6"/>
        <v>2.0493E-4</v>
      </c>
      <c r="AS21" s="206">
        <f t="shared" si="7"/>
        <v>0</v>
      </c>
      <c r="AT21" s="206">
        <f t="shared" si="8"/>
        <v>5.6355749999999997E-4</v>
      </c>
      <c r="AU21" s="205">
        <f>1333*J19*POWER(10,-6)</f>
        <v>1.0117469999999999E-3</v>
      </c>
      <c r="AV21" s="206">
        <f t="shared" si="4"/>
        <v>3.8295344999999996E-3</v>
      </c>
      <c r="AW21" s="207">
        <f t="shared" si="9"/>
        <v>0</v>
      </c>
      <c r="AX21" s="207">
        <f t="shared" si="10"/>
        <v>0</v>
      </c>
      <c r="AY21" s="207">
        <f t="shared" si="11"/>
        <v>4.6567139520000002E-8</v>
      </c>
    </row>
    <row r="22" spans="1:53" s="202" customFormat="1" x14ac:dyDescent="0.3">
      <c r="A22" s="427" t="s">
        <v>240</v>
      </c>
      <c r="B22" s="427" t="str">
        <f>B14</f>
        <v>Емкость буферная ГЭЭ 1-200-1,0 (Е-103)</v>
      </c>
      <c r="C22" s="427" t="s">
        <v>404</v>
      </c>
      <c r="D22" s="427" t="s">
        <v>405</v>
      </c>
      <c r="E22" s="428">
        <v>2.5000000000000001E-5</v>
      </c>
      <c r="F22" s="427">
        <v>2</v>
      </c>
      <c r="G22" s="427">
        <v>1</v>
      </c>
      <c r="H22" s="429">
        <f t="shared" si="5"/>
        <v>5.0000000000000002E-5</v>
      </c>
      <c r="I22" s="430">
        <f>I14</f>
        <v>101.2</v>
      </c>
      <c r="J22" s="430">
        <f>J14*0.05</f>
        <v>5.0600000000000005</v>
      </c>
      <c r="K22" s="427"/>
      <c r="L22" s="427"/>
      <c r="M22" s="431" t="str">
        <f t="shared" si="2"/>
        <v>С9</v>
      </c>
      <c r="N22" s="431"/>
      <c r="O22" s="431"/>
      <c r="P22" s="431">
        <v>17.100000000000001</v>
      </c>
      <c r="Q22" s="431">
        <v>23.5</v>
      </c>
      <c r="R22" s="431">
        <v>33.200000000000003</v>
      </c>
      <c r="S22" s="431">
        <v>61.4</v>
      </c>
      <c r="T22" s="431" t="s">
        <v>83</v>
      </c>
      <c r="U22" s="431" t="s">
        <v>83</v>
      </c>
      <c r="V22" s="431" t="s">
        <v>83</v>
      </c>
      <c r="W22" s="431" t="s">
        <v>83</v>
      </c>
      <c r="X22" s="431" t="s">
        <v>83</v>
      </c>
      <c r="Y22" s="431" t="s">
        <v>83</v>
      </c>
      <c r="Z22" s="431" t="s">
        <v>83</v>
      </c>
      <c r="AA22" s="431" t="s">
        <v>83</v>
      </c>
      <c r="AB22" s="431" t="s">
        <v>83</v>
      </c>
      <c r="AC22" s="431" t="s">
        <v>83</v>
      </c>
      <c r="AD22" s="431" t="s">
        <v>83</v>
      </c>
      <c r="AE22" s="431">
        <v>58</v>
      </c>
      <c r="AF22" s="431">
        <v>94</v>
      </c>
      <c r="AG22" s="431">
        <v>115</v>
      </c>
      <c r="AH22" s="431">
        <v>152</v>
      </c>
      <c r="AI22" s="431" t="s">
        <v>83</v>
      </c>
      <c r="AJ22" s="431">
        <v>0</v>
      </c>
      <c r="AK22" s="431">
        <v>1</v>
      </c>
      <c r="AL22" s="431">
        <f>AL14</f>
        <v>0.36</v>
      </c>
      <c r="AM22" s="431">
        <f>AM14</f>
        <v>2.7E-2</v>
      </c>
      <c r="AN22" s="431">
        <v>5</v>
      </c>
      <c r="AO22" s="431"/>
      <c r="AP22" s="431"/>
      <c r="AQ22" s="432">
        <f>AM22*I22+AL22</f>
        <v>3.0924</v>
      </c>
      <c r="AR22" s="432">
        <f>0.1*AQ22</f>
        <v>0.30924000000000001</v>
      </c>
      <c r="AS22" s="433">
        <f>AJ22*3+0.25*AK22</f>
        <v>0.25</v>
      </c>
      <c r="AT22" s="433">
        <f>SUM(AQ22:AS22)/4</f>
        <v>0.91291</v>
      </c>
      <c r="AU22" s="432">
        <f>10068.2*J22*POWER(10,-6)</f>
        <v>5.0945092000000011E-2</v>
      </c>
      <c r="AV22" s="433">
        <f t="shared" si="4"/>
        <v>4.6154950919999997</v>
      </c>
      <c r="AW22" s="434">
        <f>AJ22*H22</f>
        <v>0</v>
      </c>
      <c r="AX22" s="434">
        <f>H22*AK22</f>
        <v>5.0000000000000002E-5</v>
      </c>
      <c r="AY22" s="434">
        <f>H22*AV22</f>
        <v>2.307747546E-4</v>
      </c>
    </row>
    <row r="23" spans="1:53" ht="15" thickBot="1" x14ac:dyDescent="0.35">
      <c r="A23" s="6"/>
      <c r="B23" s="6"/>
      <c r="D23" s="7"/>
      <c r="E23" s="6"/>
      <c r="F23" s="6"/>
      <c r="G23" s="6"/>
      <c r="H23" s="6"/>
      <c r="I23" s="67"/>
      <c r="J23" s="67"/>
      <c r="K23" s="6"/>
      <c r="P23" t="s">
        <v>83</v>
      </c>
      <c r="Q23" t="s">
        <v>83</v>
      </c>
      <c r="R23" t="s">
        <v>83</v>
      </c>
      <c r="S23" t="s">
        <v>83</v>
      </c>
      <c r="T23" t="s">
        <v>83</v>
      </c>
      <c r="U23" t="s">
        <v>83</v>
      </c>
      <c r="V23" t="s">
        <v>83</v>
      </c>
      <c r="W23" t="s">
        <v>83</v>
      </c>
      <c r="X23" t="s">
        <v>83</v>
      </c>
      <c r="Y23" t="s">
        <v>83</v>
      </c>
      <c r="Z23" t="s">
        <v>83</v>
      </c>
      <c r="AA23" t="s">
        <v>83</v>
      </c>
      <c r="AB23" t="s">
        <v>83</v>
      </c>
      <c r="AC23" t="s">
        <v>83</v>
      </c>
      <c r="AD23" t="s">
        <v>83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</row>
    <row r="24" spans="1:53" ht="70.2" thickBot="1" x14ac:dyDescent="0.35">
      <c r="A24" s="48" t="s">
        <v>18</v>
      </c>
      <c r="B24" s="295" t="s">
        <v>703</v>
      </c>
      <c r="C24" s="166" t="s">
        <v>159</v>
      </c>
      <c r="D24" s="49" t="s">
        <v>59</v>
      </c>
      <c r="E24" s="153">
        <v>9.9999999999999995E-8</v>
      </c>
      <c r="F24" s="150">
        <v>647</v>
      </c>
      <c r="G24" s="48">
        <v>0.2</v>
      </c>
      <c r="H24" s="50">
        <f t="shared" ref="H24:H29" si="12">E24*F24*G24*AZ24*BA24</f>
        <v>3.8820000000000004E-9</v>
      </c>
      <c r="I24" s="364">
        <v>5.69</v>
      </c>
      <c r="J24" s="365">
        <f>I24</f>
        <v>5.69</v>
      </c>
      <c r="K24" s="159" t="s">
        <v>175</v>
      </c>
      <c r="L24" s="164">
        <f>I24*20</f>
        <v>113.80000000000001</v>
      </c>
      <c r="M24" s="92" t="str">
        <f t="shared" ref="M24:N29" si="13">A24</f>
        <v>С1</v>
      </c>
      <c r="N24" s="92" t="str">
        <f t="shared" si="13"/>
        <v>Внутриплощадочные нефтепровода на ПСП</v>
      </c>
      <c r="O24" s="92" t="str">
        <f t="shared" ref="O24:O29" si="14">D24</f>
        <v>Полное-пожар</v>
      </c>
      <c r="P24" s="92">
        <v>15.1</v>
      </c>
      <c r="Q24" s="92">
        <v>20.2</v>
      </c>
      <c r="R24" s="92">
        <v>27.8</v>
      </c>
      <c r="S24" s="92">
        <v>50.3</v>
      </c>
      <c r="T24" s="92" t="s">
        <v>83</v>
      </c>
      <c r="U24" s="92" t="s">
        <v>83</v>
      </c>
      <c r="V24" s="92" t="s">
        <v>83</v>
      </c>
      <c r="W24" s="92" t="s">
        <v>83</v>
      </c>
      <c r="X24" s="92" t="s">
        <v>83</v>
      </c>
      <c r="Y24" s="92" t="s">
        <v>83</v>
      </c>
      <c r="Z24" s="92" t="s">
        <v>83</v>
      </c>
      <c r="AA24" s="92" t="s">
        <v>83</v>
      </c>
      <c r="AB24" s="92" t="s">
        <v>83</v>
      </c>
      <c r="AC24" s="92" t="s">
        <v>83</v>
      </c>
      <c r="AD24" s="92" t="s">
        <v>83</v>
      </c>
      <c r="AE24" s="92" t="s">
        <v>83</v>
      </c>
      <c r="AF24" s="92" t="s">
        <v>83</v>
      </c>
      <c r="AG24" s="92" t="s">
        <v>83</v>
      </c>
      <c r="AH24" s="92" t="s">
        <v>83</v>
      </c>
      <c r="AI24" s="92" t="s">
        <v>83</v>
      </c>
      <c r="AJ24" s="52">
        <v>1</v>
      </c>
      <c r="AK24" s="52">
        <v>1</v>
      </c>
      <c r="AL24" s="152">
        <v>0.75</v>
      </c>
      <c r="AM24" s="152">
        <v>2.7E-2</v>
      </c>
      <c r="AN24" s="152">
        <v>3</v>
      </c>
      <c r="AO24" s="92"/>
      <c r="AP24" s="92"/>
      <c r="AQ24" s="93">
        <f>AM24*I24+AL24</f>
        <v>0.90363000000000004</v>
      </c>
      <c r="AR24" s="93">
        <f t="shared" ref="AR24:AR29" si="15">0.1*AQ24</f>
        <v>9.0363000000000013E-2</v>
      </c>
      <c r="AS24" s="94">
        <f t="shared" ref="AS24:AS29" si="16">AJ24*3+0.25*AK24</f>
        <v>3.25</v>
      </c>
      <c r="AT24" s="94">
        <f t="shared" ref="AT24:AT29" si="17">SUM(AQ24:AS24)/4</f>
        <v>1.0609982499999999</v>
      </c>
      <c r="AU24" s="93">
        <f>10068.2*J24*POWER(10,-6)</f>
        <v>5.7288058000000003E-2</v>
      </c>
      <c r="AV24" s="94">
        <f t="shared" ref="AV24:AV29" si="18">AU24+AT24+AS24+AR24+AQ24</f>
        <v>5.3622793079999997</v>
      </c>
      <c r="AW24" s="95">
        <f t="shared" ref="AW24:AW29" si="19">AJ24*H24</f>
        <v>3.8820000000000004E-9</v>
      </c>
      <c r="AX24" s="95">
        <f t="shared" ref="AX24:AX29" si="20">H24*AK24</f>
        <v>3.8820000000000004E-9</v>
      </c>
      <c r="AY24" s="95">
        <f t="shared" ref="AY24:AY29" si="21">H24*AV24</f>
        <v>2.0816368273656001E-8</v>
      </c>
      <c r="AZ24">
        <v>0.03</v>
      </c>
      <c r="BA24">
        <v>0.01</v>
      </c>
    </row>
    <row r="25" spans="1:53" ht="29.4" thickBot="1" x14ac:dyDescent="0.35">
      <c r="A25" s="48" t="s">
        <v>19</v>
      </c>
      <c r="B25" s="48" t="str">
        <f>B24</f>
        <v>Внутриплощадочные нефтепровода на ПСП</v>
      </c>
      <c r="C25" s="166" t="s">
        <v>160</v>
      </c>
      <c r="D25" s="49" t="s">
        <v>62</v>
      </c>
      <c r="E25" s="154">
        <f>E24</f>
        <v>9.9999999999999995E-8</v>
      </c>
      <c r="F25" s="155">
        <f>F24</f>
        <v>647</v>
      </c>
      <c r="G25" s="48">
        <v>0.04</v>
      </c>
      <c r="H25" s="50">
        <f t="shared" si="12"/>
        <v>7.7640000000000003E-10</v>
      </c>
      <c r="I25" s="365">
        <f>I24</f>
        <v>5.69</v>
      </c>
      <c r="J25" s="364">
        <f>POWER(10,-6)*35*SQRT(100)*3600*L24/1000*0.1</f>
        <v>1.4338799999999999E-2</v>
      </c>
      <c r="K25" s="159" t="s">
        <v>176</v>
      </c>
      <c r="L25" s="164">
        <v>0</v>
      </c>
      <c r="M25" s="92" t="str">
        <f t="shared" si="13"/>
        <v>С2</v>
      </c>
      <c r="N25" s="92" t="str">
        <f t="shared" si="13"/>
        <v>Внутриплощадочные нефтепровода на ПСП</v>
      </c>
      <c r="O25" s="92" t="str">
        <f t="shared" si="14"/>
        <v>Полное-взрыв</v>
      </c>
      <c r="P25" s="92" t="s">
        <v>83</v>
      </c>
      <c r="Q25" s="92" t="s">
        <v>83</v>
      </c>
      <c r="R25" s="92" t="s">
        <v>83</v>
      </c>
      <c r="S25" s="92" t="s">
        <v>83</v>
      </c>
      <c r="T25" s="92">
        <v>0</v>
      </c>
      <c r="U25" s="92">
        <v>0</v>
      </c>
      <c r="V25" s="92">
        <v>0</v>
      </c>
      <c r="W25" s="92">
        <v>0</v>
      </c>
      <c r="X25" s="92">
        <v>28.1</v>
      </c>
      <c r="Y25" s="92" t="s">
        <v>83</v>
      </c>
      <c r="Z25" s="92" t="s">
        <v>83</v>
      </c>
      <c r="AA25" s="92" t="s">
        <v>83</v>
      </c>
      <c r="AB25" s="92" t="s">
        <v>83</v>
      </c>
      <c r="AC25" s="92" t="s">
        <v>83</v>
      </c>
      <c r="AD25" s="92" t="s">
        <v>83</v>
      </c>
      <c r="AE25" s="92" t="s">
        <v>83</v>
      </c>
      <c r="AF25" s="92" t="s">
        <v>83</v>
      </c>
      <c r="AG25" s="92" t="s">
        <v>83</v>
      </c>
      <c r="AH25" s="92" t="s">
        <v>83</v>
      </c>
      <c r="AI25" s="92" t="s">
        <v>83</v>
      </c>
      <c r="AJ25" s="52">
        <v>1</v>
      </c>
      <c r="AK25" s="52">
        <v>1</v>
      </c>
      <c r="AL25" s="92">
        <f>AL24</f>
        <v>0.75</v>
      </c>
      <c r="AM25" s="92">
        <f>AM24</f>
        <v>2.7E-2</v>
      </c>
      <c r="AN25" s="92">
        <f>AN24</f>
        <v>3</v>
      </c>
      <c r="AO25" s="92"/>
      <c r="AP25" s="92"/>
      <c r="AQ25" s="93">
        <f>AM25*I25+AL25</f>
        <v>0.90363000000000004</v>
      </c>
      <c r="AR25" s="93">
        <f t="shared" si="15"/>
        <v>9.0363000000000013E-2</v>
      </c>
      <c r="AS25" s="94">
        <f t="shared" si="16"/>
        <v>3.25</v>
      </c>
      <c r="AT25" s="94">
        <f t="shared" si="17"/>
        <v>1.0609982499999999</v>
      </c>
      <c r="AU25" s="93">
        <f>10068.2*J25*POWER(10,-6)*10</f>
        <v>1.4436590616000002E-3</v>
      </c>
      <c r="AV25" s="94">
        <f t="shared" si="18"/>
        <v>5.3064349090615996</v>
      </c>
      <c r="AW25" s="95">
        <f t="shared" si="19"/>
        <v>7.7640000000000003E-10</v>
      </c>
      <c r="AX25" s="95">
        <f t="shared" si="20"/>
        <v>7.7640000000000003E-10</v>
      </c>
      <c r="AY25" s="95">
        <f t="shared" si="21"/>
        <v>4.1199160633954261E-9</v>
      </c>
      <c r="AZ25">
        <v>0.03</v>
      </c>
      <c r="BA25">
        <v>0.01</v>
      </c>
    </row>
    <row r="26" spans="1:53" ht="43.2" x14ac:dyDescent="0.3">
      <c r="A26" s="48" t="s">
        <v>20</v>
      </c>
      <c r="B26" s="48" t="str">
        <f>B24</f>
        <v>Внутриплощадочные нефтепровода на ПСП</v>
      </c>
      <c r="C26" s="166" t="s">
        <v>161</v>
      </c>
      <c r="D26" s="49" t="s">
        <v>60</v>
      </c>
      <c r="E26" s="154">
        <f>E24</f>
        <v>9.9999999999999995E-8</v>
      </c>
      <c r="F26" s="155">
        <f>F24</f>
        <v>647</v>
      </c>
      <c r="G26" s="48">
        <v>0.76</v>
      </c>
      <c r="H26" s="50">
        <f t="shared" si="12"/>
        <v>1.47516E-8</v>
      </c>
      <c r="I26" s="365">
        <f>I24</f>
        <v>5.69</v>
      </c>
      <c r="J26" s="366">
        <v>0</v>
      </c>
      <c r="K26" s="159" t="s">
        <v>177</v>
      </c>
      <c r="L26" s="164">
        <v>0</v>
      </c>
      <c r="M26" s="92" t="str">
        <f t="shared" si="13"/>
        <v>С3</v>
      </c>
      <c r="N26" s="92" t="str">
        <f t="shared" si="13"/>
        <v>Внутриплощадочные нефтепровода на ПСП</v>
      </c>
      <c r="O26" s="92" t="str">
        <f t="shared" si="14"/>
        <v>Полное-ликвидация</v>
      </c>
      <c r="P26" s="92" t="s">
        <v>83</v>
      </c>
      <c r="Q26" s="92" t="s">
        <v>83</v>
      </c>
      <c r="R26" s="92" t="s">
        <v>83</v>
      </c>
      <c r="S26" s="92" t="s">
        <v>83</v>
      </c>
      <c r="T26" s="92" t="s">
        <v>83</v>
      </c>
      <c r="U26" s="92" t="s">
        <v>83</v>
      </c>
      <c r="V26" s="92" t="s">
        <v>83</v>
      </c>
      <c r="W26" s="92" t="s">
        <v>83</v>
      </c>
      <c r="X26" s="92" t="s">
        <v>83</v>
      </c>
      <c r="Y26" s="92" t="s">
        <v>83</v>
      </c>
      <c r="Z26" s="92" t="s">
        <v>83</v>
      </c>
      <c r="AA26" s="92" t="s">
        <v>83</v>
      </c>
      <c r="AB26" s="92" t="s">
        <v>83</v>
      </c>
      <c r="AC26" s="92" t="s">
        <v>83</v>
      </c>
      <c r="AD26" s="92" t="s">
        <v>83</v>
      </c>
      <c r="AE26" s="92" t="s">
        <v>83</v>
      </c>
      <c r="AF26" s="92" t="s">
        <v>83</v>
      </c>
      <c r="AG26" s="92" t="s">
        <v>83</v>
      </c>
      <c r="AH26" s="92" t="s">
        <v>83</v>
      </c>
      <c r="AI26" s="92" t="s">
        <v>83</v>
      </c>
      <c r="AJ26" s="92">
        <v>0</v>
      </c>
      <c r="AK26" s="92">
        <v>1</v>
      </c>
      <c r="AL26" s="92">
        <f>AL24</f>
        <v>0.75</v>
      </c>
      <c r="AM26" s="92">
        <f>AM24</f>
        <v>2.7E-2</v>
      </c>
      <c r="AN26" s="92">
        <f>AN24</f>
        <v>3</v>
      </c>
      <c r="AO26" s="92"/>
      <c r="AP26" s="92"/>
      <c r="AQ26" s="93">
        <f>AM26*I26*0.1+AL26</f>
        <v>0.76536300000000002</v>
      </c>
      <c r="AR26" s="93">
        <f t="shared" si="15"/>
        <v>7.6536300000000002E-2</v>
      </c>
      <c r="AS26" s="94">
        <f t="shared" si="16"/>
        <v>0.25</v>
      </c>
      <c r="AT26" s="94">
        <f t="shared" si="17"/>
        <v>0.27297482500000003</v>
      </c>
      <c r="AU26" s="93">
        <f>1333*J25*POWER(10,-6)</f>
        <v>1.9113620399999997E-5</v>
      </c>
      <c r="AV26" s="94">
        <f t="shared" si="18"/>
        <v>1.3648932386204002</v>
      </c>
      <c r="AW26" s="95">
        <f t="shared" si="19"/>
        <v>0</v>
      </c>
      <c r="AX26" s="95">
        <f t="shared" si="20"/>
        <v>1.47516E-8</v>
      </c>
      <c r="AY26" s="95">
        <f t="shared" si="21"/>
        <v>2.0134359098832696E-8</v>
      </c>
      <c r="AZ26">
        <v>0.03</v>
      </c>
      <c r="BA26">
        <v>0.01</v>
      </c>
    </row>
    <row r="27" spans="1:53" ht="43.2" x14ac:dyDescent="0.3">
      <c r="A27" s="48" t="s">
        <v>21</v>
      </c>
      <c r="B27" s="48" t="str">
        <f>B24</f>
        <v>Внутриплощадочные нефтепровода на ПСП</v>
      </c>
      <c r="C27" s="166" t="s">
        <v>162</v>
      </c>
      <c r="D27" s="49" t="s">
        <v>84</v>
      </c>
      <c r="E27" s="153">
        <v>4.9999999999999998E-7</v>
      </c>
      <c r="F27" s="155">
        <f>F24</f>
        <v>647</v>
      </c>
      <c r="G27" s="48">
        <v>0.2</v>
      </c>
      <c r="H27" s="50">
        <f t="shared" si="12"/>
        <v>1.9410000000000003E-8</v>
      </c>
      <c r="I27" s="365">
        <f>0.15*I24</f>
        <v>0.85350000000000004</v>
      </c>
      <c r="J27" s="365">
        <f>I27</f>
        <v>0.85350000000000004</v>
      </c>
      <c r="K27" s="161" t="s">
        <v>179</v>
      </c>
      <c r="L27" s="165">
        <v>45390</v>
      </c>
      <c r="M27" s="92" t="str">
        <f t="shared" si="13"/>
        <v>С4</v>
      </c>
      <c r="N27" s="92" t="str">
        <f t="shared" si="13"/>
        <v>Внутриплощадочные нефтепровода на ПСП</v>
      </c>
      <c r="O27" s="92" t="str">
        <f t="shared" si="14"/>
        <v>Частичное-пожар</v>
      </c>
      <c r="P27" s="92">
        <v>11</v>
      </c>
      <c r="Q27" s="92">
        <v>13.6</v>
      </c>
      <c r="R27" s="92">
        <v>17.399999999999999</v>
      </c>
      <c r="S27" s="92">
        <v>28.8</v>
      </c>
      <c r="T27" s="92" t="s">
        <v>83</v>
      </c>
      <c r="U27" s="92" t="s">
        <v>83</v>
      </c>
      <c r="V27" s="92" t="s">
        <v>83</v>
      </c>
      <c r="W27" s="92" t="s">
        <v>83</v>
      </c>
      <c r="X27" s="92" t="s">
        <v>83</v>
      </c>
      <c r="Y27" s="92" t="s">
        <v>83</v>
      </c>
      <c r="Z27" s="92" t="s">
        <v>83</v>
      </c>
      <c r="AA27" s="92" t="s">
        <v>83</v>
      </c>
      <c r="AB27" s="92" t="s">
        <v>83</v>
      </c>
      <c r="AC27" s="92" t="s">
        <v>83</v>
      </c>
      <c r="AD27" s="92" t="s">
        <v>83</v>
      </c>
      <c r="AE27" s="92" t="s">
        <v>83</v>
      </c>
      <c r="AF27" s="92" t="s">
        <v>83</v>
      </c>
      <c r="AG27" s="92" t="s">
        <v>83</v>
      </c>
      <c r="AH27" s="92" t="s">
        <v>83</v>
      </c>
      <c r="AI27" s="92" t="s">
        <v>83</v>
      </c>
      <c r="AJ27" s="92">
        <v>0</v>
      </c>
      <c r="AK27" s="92">
        <v>1</v>
      </c>
      <c r="AL27" s="92">
        <f>0.1*AL24</f>
        <v>7.5000000000000011E-2</v>
      </c>
      <c r="AM27" s="92">
        <f>AM24</f>
        <v>2.7E-2</v>
      </c>
      <c r="AN27" s="92">
        <f>ROUNDUP(AN24/3,0)</f>
        <v>1</v>
      </c>
      <c r="AO27" s="92"/>
      <c r="AP27" s="92"/>
      <c r="AQ27" s="93">
        <f>AM27*I27+AL27</f>
        <v>9.8044500000000007E-2</v>
      </c>
      <c r="AR27" s="93">
        <f t="shared" si="15"/>
        <v>9.804450000000001E-3</v>
      </c>
      <c r="AS27" s="94">
        <f t="shared" si="16"/>
        <v>0.25</v>
      </c>
      <c r="AT27" s="94">
        <f t="shared" si="17"/>
        <v>8.94622375E-2</v>
      </c>
      <c r="AU27" s="93">
        <f>10068.2*J27*POWER(10,-6)</f>
        <v>8.5932087000000004E-3</v>
      </c>
      <c r="AV27" s="94">
        <f t="shared" si="18"/>
        <v>0.45590439620000001</v>
      </c>
      <c r="AW27" s="95">
        <f t="shared" si="19"/>
        <v>0</v>
      </c>
      <c r="AX27" s="95">
        <f t="shared" si="20"/>
        <v>1.9410000000000003E-8</v>
      </c>
      <c r="AY27" s="95">
        <f t="shared" si="21"/>
        <v>8.8491043302420016E-9</v>
      </c>
      <c r="AZ27">
        <v>0.03</v>
      </c>
      <c r="BA27">
        <v>0.01</v>
      </c>
    </row>
    <row r="28" spans="1:53" ht="57.6" x14ac:dyDescent="0.3">
      <c r="A28" s="48" t="s">
        <v>22</v>
      </c>
      <c r="B28" s="48" t="str">
        <f>B24</f>
        <v>Внутриплощадочные нефтепровода на ПСП</v>
      </c>
      <c r="C28" s="166" t="s">
        <v>163</v>
      </c>
      <c r="D28" s="49" t="s">
        <v>165</v>
      </c>
      <c r="E28" s="154">
        <f>E27</f>
        <v>4.9999999999999998E-7</v>
      </c>
      <c r="F28" s="155">
        <f>F24</f>
        <v>647</v>
      </c>
      <c r="G28" s="48">
        <v>0.04</v>
      </c>
      <c r="H28" s="50">
        <f t="shared" si="12"/>
        <v>3.8819999999999996E-9</v>
      </c>
      <c r="I28" s="365">
        <f>0.15*I24</f>
        <v>0.85350000000000004</v>
      </c>
      <c r="J28" s="365">
        <f>0.15*J25</f>
        <v>2.1508199999999999E-3</v>
      </c>
      <c r="K28" s="161" t="s">
        <v>180</v>
      </c>
      <c r="L28" s="165">
        <v>3</v>
      </c>
      <c r="M28" s="92" t="str">
        <f t="shared" si="13"/>
        <v>С5</v>
      </c>
      <c r="N28" s="92" t="str">
        <f t="shared" si="13"/>
        <v>Внутриплощадочные нефтепровода на ПСП</v>
      </c>
      <c r="O28" s="92" t="str">
        <f t="shared" si="14"/>
        <v>Частичное-пожар-вспышка</v>
      </c>
      <c r="P28" s="92" t="s">
        <v>83</v>
      </c>
      <c r="Q28" s="92" t="s">
        <v>83</v>
      </c>
      <c r="R28" s="92" t="s">
        <v>83</v>
      </c>
      <c r="S28" s="92" t="s">
        <v>83</v>
      </c>
      <c r="T28" s="92" t="s">
        <v>83</v>
      </c>
      <c r="U28" s="92" t="s">
        <v>83</v>
      </c>
      <c r="V28" s="92" t="s">
        <v>83</v>
      </c>
      <c r="W28" s="92" t="s">
        <v>83</v>
      </c>
      <c r="X28" s="92" t="s">
        <v>83</v>
      </c>
      <c r="Y28" s="92" t="s">
        <v>83</v>
      </c>
      <c r="Z28" s="92" t="s">
        <v>83</v>
      </c>
      <c r="AA28" s="92">
        <v>4.42</v>
      </c>
      <c r="AB28" s="92">
        <v>5.3</v>
      </c>
      <c r="AC28" s="92" t="s">
        <v>83</v>
      </c>
      <c r="AD28" s="92" t="s">
        <v>83</v>
      </c>
      <c r="AE28" s="92" t="s">
        <v>83</v>
      </c>
      <c r="AF28" s="92" t="s">
        <v>83</v>
      </c>
      <c r="AG28" s="92" t="s">
        <v>83</v>
      </c>
      <c r="AH28" s="92" t="s">
        <v>83</v>
      </c>
      <c r="AI28" s="92" t="s">
        <v>83</v>
      </c>
      <c r="AJ28" s="92">
        <v>0</v>
      </c>
      <c r="AK28" s="92">
        <v>1</v>
      </c>
      <c r="AL28" s="92">
        <f>0.1*AL25</f>
        <v>7.5000000000000011E-2</v>
      </c>
      <c r="AM28" s="92">
        <f>AM24</f>
        <v>2.7E-2</v>
      </c>
      <c r="AN28" s="92">
        <f>ROUNDUP(AN24/3,0)</f>
        <v>1</v>
      </c>
      <c r="AO28" s="92"/>
      <c r="AP28" s="92"/>
      <c r="AQ28" s="93">
        <f>AM28*I28+AL28</f>
        <v>9.8044500000000007E-2</v>
      </c>
      <c r="AR28" s="93">
        <f t="shared" si="15"/>
        <v>9.804450000000001E-3</v>
      </c>
      <c r="AS28" s="94">
        <f t="shared" si="16"/>
        <v>0.25</v>
      </c>
      <c r="AT28" s="94">
        <f t="shared" si="17"/>
        <v>8.94622375E-2</v>
      </c>
      <c r="AU28" s="93">
        <f>10068.2*J28*POWER(10,-6)*10</f>
        <v>2.1654885924000003E-4</v>
      </c>
      <c r="AV28" s="94">
        <f t="shared" si="18"/>
        <v>0.44752773635924004</v>
      </c>
      <c r="AW28" s="95">
        <f t="shared" si="19"/>
        <v>0</v>
      </c>
      <c r="AX28" s="95">
        <f t="shared" si="20"/>
        <v>3.8819999999999996E-9</v>
      </c>
      <c r="AY28" s="95">
        <f t="shared" si="21"/>
        <v>1.7373026725465697E-9</v>
      </c>
      <c r="AZ28">
        <v>0.03</v>
      </c>
      <c r="BA28">
        <v>0.01</v>
      </c>
    </row>
    <row r="29" spans="1:53" ht="58.2" thickBot="1" x14ac:dyDescent="0.35">
      <c r="A29" s="48" t="s">
        <v>23</v>
      </c>
      <c r="B29" s="48" t="str">
        <f>B24</f>
        <v>Внутриплощадочные нефтепровода на ПСП</v>
      </c>
      <c r="C29" s="259" t="s">
        <v>164</v>
      </c>
      <c r="D29" s="260" t="s">
        <v>61</v>
      </c>
      <c r="E29" s="154">
        <f>E27</f>
        <v>4.9999999999999998E-7</v>
      </c>
      <c r="F29" s="155">
        <f>F24</f>
        <v>647</v>
      </c>
      <c r="G29" s="48">
        <v>0.76</v>
      </c>
      <c r="H29" s="50">
        <f t="shared" si="12"/>
        <v>7.3757999999999991E-8</v>
      </c>
      <c r="I29" s="365">
        <f>0.15*I24</f>
        <v>0.85350000000000004</v>
      </c>
      <c r="J29" s="366">
        <v>0</v>
      </c>
      <c r="K29" s="162" t="s">
        <v>191</v>
      </c>
      <c r="L29" s="218">
        <v>1</v>
      </c>
      <c r="M29" s="92" t="str">
        <f t="shared" si="13"/>
        <v>С6</v>
      </c>
      <c r="N29" s="92" t="str">
        <f t="shared" si="13"/>
        <v>Внутриплощадочные нефтепровода на ПСП</v>
      </c>
      <c r="O29" s="92" t="str">
        <f t="shared" si="14"/>
        <v>Частичное-ликвидация</v>
      </c>
      <c r="P29" s="92" t="s">
        <v>83</v>
      </c>
      <c r="Q29" s="92" t="s">
        <v>83</v>
      </c>
      <c r="R29" s="92" t="s">
        <v>83</v>
      </c>
      <c r="S29" s="92" t="s">
        <v>83</v>
      </c>
      <c r="T29" s="92" t="s">
        <v>83</v>
      </c>
      <c r="U29" s="92" t="s">
        <v>83</v>
      </c>
      <c r="V29" s="92" t="s">
        <v>83</v>
      </c>
      <c r="W29" s="92" t="s">
        <v>83</v>
      </c>
      <c r="X29" s="92" t="s">
        <v>83</v>
      </c>
      <c r="Y29" s="92" t="s">
        <v>83</v>
      </c>
      <c r="Z29" s="92" t="s">
        <v>83</v>
      </c>
      <c r="AA29" s="92" t="s">
        <v>83</v>
      </c>
      <c r="AB29" s="92" t="s">
        <v>83</v>
      </c>
      <c r="AC29" s="92" t="s">
        <v>83</v>
      </c>
      <c r="AD29" s="92" t="s">
        <v>83</v>
      </c>
      <c r="AE29" s="92" t="s">
        <v>83</v>
      </c>
      <c r="AF29" s="92" t="s">
        <v>83</v>
      </c>
      <c r="AG29" s="92" t="s">
        <v>83</v>
      </c>
      <c r="AH29" s="92" t="s">
        <v>83</v>
      </c>
      <c r="AI29" s="92" t="s">
        <v>83</v>
      </c>
      <c r="AJ29" s="92">
        <v>0</v>
      </c>
      <c r="AK29" s="92">
        <v>1</v>
      </c>
      <c r="AL29" s="92">
        <f>0.1*AL26</f>
        <v>7.5000000000000011E-2</v>
      </c>
      <c r="AM29" s="92">
        <f>AM24</f>
        <v>2.7E-2</v>
      </c>
      <c r="AN29" s="92">
        <f>ROUNDUP(AN24/3,0)</f>
        <v>1</v>
      </c>
      <c r="AO29" s="92"/>
      <c r="AP29" s="92"/>
      <c r="AQ29" s="93">
        <f>AM29*I29*0.1+AL29</f>
        <v>7.7304450000000011E-2</v>
      </c>
      <c r="AR29" s="93">
        <f t="shared" si="15"/>
        <v>7.7304450000000016E-3</v>
      </c>
      <c r="AS29" s="94">
        <f t="shared" si="16"/>
        <v>0.25</v>
      </c>
      <c r="AT29" s="94">
        <f t="shared" si="17"/>
        <v>8.375872375E-2</v>
      </c>
      <c r="AU29" s="93">
        <f>1333*J28*POWER(10,-6)</f>
        <v>2.8670430599999997E-6</v>
      </c>
      <c r="AV29" s="94">
        <f t="shared" si="18"/>
        <v>0.41879648579306</v>
      </c>
      <c r="AW29" s="95">
        <f t="shared" si="19"/>
        <v>0</v>
      </c>
      <c r="AX29" s="95">
        <f t="shared" si="20"/>
        <v>7.3757999999999991E-8</v>
      </c>
      <c r="AY29" s="95">
        <f t="shared" si="21"/>
        <v>3.0889591199124515E-8</v>
      </c>
      <c r="AZ29">
        <v>0.03</v>
      </c>
      <c r="BA29">
        <v>0.01</v>
      </c>
    </row>
    <row r="30" spans="1:53" s="268" customFormat="1" x14ac:dyDescent="0.3">
      <c r="A30" s="48"/>
      <c r="B30" s="48" t="s">
        <v>83</v>
      </c>
      <c r="C30" s="48" t="s">
        <v>83</v>
      </c>
      <c r="D30" s="48" t="s">
        <v>83</v>
      </c>
      <c r="E30" s="48" t="s">
        <v>83</v>
      </c>
      <c r="F30" s="48" t="s">
        <v>83</v>
      </c>
      <c r="G30" s="48" t="s">
        <v>83</v>
      </c>
      <c r="H30" s="48" t="s">
        <v>83</v>
      </c>
      <c r="I30" s="48" t="s">
        <v>83</v>
      </c>
      <c r="J30" s="48" t="s">
        <v>83</v>
      </c>
      <c r="K30" s="48" t="s">
        <v>83</v>
      </c>
      <c r="L30" s="48" t="s">
        <v>83</v>
      </c>
      <c r="M30" s="48" t="s">
        <v>83</v>
      </c>
      <c r="N30" s="48" t="s">
        <v>83</v>
      </c>
      <c r="O30" s="48" t="s">
        <v>83</v>
      </c>
      <c r="P30" s="48" t="s">
        <v>83</v>
      </c>
      <c r="Q30" s="48" t="s">
        <v>83</v>
      </c>
      <c r="R30" s="48" t="s">
        <v>83</v>
      </c>
      <c r="S30" s="48" t="s">
        <v>83</v>
      </c>
      <c r="T30" s="48" t="s">
        <v>83</v>
      </c>
      <c r="U30" s="48" t="s">
        <v>83</v>
      </c>
      <c r="V30" s="48" t="s">
        <v>83</v>
      </c>
      <c r="W30" s="48" t="s">
        <v>83</v>
      </c>
      <c r="X30" s="48" t="s">
        <v>83</v>
      </c>
      <c r="Y30" s="48" t="s">
        <v>83</v>
      </c>
      <c r="Z30" s="48" t="s">
        <v>83</v>
      </c>
      <c r="AA30" s="48" t="s">
        <v>83</v>
      </c>
      <c r="AB30" s="48" t="s">
        <v>83</v>
      </c>
      <c r="AC30" s="48" t="s">
        <v>83</v>
      </c>
      <c r="AD30" s="48" t="s">
        <v>83</v>
      </c>
      <c r="AE30" s="48" t="s">
        <v>83</v>
      </c>
      <c r="AF30" s="48" t="s">
        <v>83</v>
      </c>
      <c r="AG30" s="48" t="s">
        <v>83</v>
      </c>
      <c r="AH30" s="48" t="s">
        <v>83</v>
      </c>
      <c r="AI30" s="48" t="s">
        <v>83</v>
      </c>
      <c r="AJ30" s="48" t="s">
        <v>83</v>
      </c>
      <c r="AK30" s="48" t="s">
        <v>83</v>
      </c>
      <c r="AL30" s="48" t="s">
        <v>83</v>
      </c>
      <c r="AM30" s="48" t="s">
        <v>83</v>
      </c>
      <c r="AN30" s="48" t="s">
        <v>83</v>
      </c>
      <c r="AO30" s="48" t="s">
        <v>83</v>
      </c>
      <c r="AP30" s="48" t="s">
        <v>83</v>
      </c>
      <c r="AQ30" s="48" t="s">
        <v>83</v>
      </c>
      <c r="AR30" s="48" t="s">
        <v>83</v>
      </c>
      <c r="AS30" s="48" t="s">
        <v>83</v>
      </c>
      <c r="AT30" s="48" t="s">
        <v>83</v>
      </c>
      <c r="AU30" s="48" t="s">
        <v>83</v>
      </c>
      <c r="AV30" s="48" t="s">
        <v>83</v>
      </c>
      <c r="AW30" s="48" t="s">
        <v>83</v>
      </c>
      <c r="AX30" s="48" t="s">
        <v>83</v>
      </c>
      <c r="AY30" s="48" t="s">
        <v>83</v>
      </c>
    </row>
    <row r="31" spans="1:53" s="268" customFormat="1" x14ac:dyDescent="0.3">
      <c r="A31" s="48"/>
      <c r="B31" s="48" t="s">
        <v>83</v>
      </c>
      <c r="C31" s="48" t="s">
        <v>83</v>
      </c>
      <c r="D31" s="48" t="s">
        <v>83</v>
      </c>
      <c r="E31" s="48" t="s">
        <v>83</v>
      </c>
      <c r="F31" s="48" t="s">
        <v>83</v>
      </c>
      <c r="G31" s="48" t="s">
        <v>83</v>
      </c>
      <c r="H31" s="48" t="s">
        <v>83</v>
      </c>
      <c r="I31" s="365" t="s">
        <v>83</v>
      </c>
      <c r="J31" s="365" t="s">
        <v>83</v>
      </c>
      <c r="K31" s="48" t="s">
        <v>83</v>
      </c>
      <c r="L31" s="48" t="s">
        <v>83</v>
      </c>
      <c r="M31" s="48" t="s">
        <v>83</v>
      </c>
      <c r="N31" s="48" t="s">
        <v>83</v>
      </c>
      <c r="O31" s="48" t="s">
        <v>83</v>
      </c>
      <c r="P31" s="48" t="s">
        <v>83</v>
      </c>
      <c r="Q31" s="48" t="s">
        <v>83</v>
      </c>
      <c r="R31" s="48" t="s">
        <v>83</v>
      </c>
      <c r="S31" s="48" t="s">
        <v>83</v>
      </c>
      <c r="T31" s="48" t="s">
        <v>83</v>
      </c>
      <c r="U31" s="48" t="s">
        <v>83</v>
      </c>
      <c r="V31" s="48" t="s">
        <v>83</v>
      </c>
      <c r="W31" s="48" t="s">
        <v>83</v>
      </c>
      <c r="X31" s="48" t="s">
        <v>83</v>
      </c>
      <c r="Y31" s="48" t="s">
        <v>83</v>
      </c>
      <c r="Z31" s="48" t="s">
        <v>83</v>
      </c>
      <c r="AA31" s="48" t="s">
        <v>83</v>
      </c>
      <c r="AB31" s="48" t="s">
        <v>83</v>
      </c>
      <c r="AC31" s="48" t="s">
        <v>83</v>
      </c>
      <c r="AD31" s="48" t="s">
        <v>83</v>
      </c>
      <c r="AE31" s="48" t="s">
        <v>83</v>
      </c>
      <c r="AF31" s="48" t="s">
        <v>83</v>
      </c>
      <c r="AG31" s="48" t="s">
        <v>83</v>
      </c>
      <c r="AH31" s="48" t="s">
        <v>83</v>
      </c>
      <c r="AI31" s="48" t="s">
        <v>83</v>
      </c>
      <c r="AJ31" s="48" t="s">
        <v>83</v>
      </c>
      <c r="AK31" s="48" t="s">
        <v>83</v>
      </c>
      <c r="AL31" s="48" t="s">
        <v>83</v>
      </c>
      <c r="AM31" s="48" t="s">
        <v>83</v>
      </c>
      <c r="AN31" s="48" t="s">
        <v>83</v>
      </c>
      <c r="AO31" s="48" t="s">
        <v>83</v>
      </c>
      <c r="AP31" s="48" t="s">
        <v>83</v>
      </c>
      <c r="AQ31" s="48" t="s">
        <v>83</v>
      </c>
      <c r="AR31" s="48" t="s">
        <v>83</v>
      </c>
      <c r="AS31" s="48" t="s">
        <v>83</v>
      </c>
      <c r="AT31" s="48" t="s">
        <v>83</v>
      </c>
      <c r="AU31" s="48" t="s">
        <v>83</v>
      </c>
      <c r="AV31" s="48" t="s">
        <v>83</v>
      </c>
      <c r="AW31" s="48" t="s">
        <v>83</v>
      </c>
      <c r="AX31" s="48" t="s">
        <v>83</v>
      </c>
      <c r="AY31" s="48" t="s">
        <v>83</v>
      </c>
    </row>
    <row r="32" spans="1:53" s="268" customFormat="1" x14ac:dyDescent="0.3">
      <c r="A32" s="48"/>
      <c r="B32" s="48" t="s">
        <v>83</v>
      </c>
      <c r="C32" s="48" t="s">
        <v>83</v>
      </c>
      <c r="D32" s="48" t="s">
        <v>83</v>
      </c>
      <c r="E32" s="48" t="s">
        <v>83</v>
      </c>
      <c r="F32" s="48" t="s">
        <v>83</v>
      </c>
      <c r="G32" s="48" t="s">
        <v>83</v>
      </c>
      <c r="H32" s="48" t="s">
        <v>83</v>
      </c>
      <c r="I32" s="365" t="s">
        <v>83</v>
      </c>
      <c r="J32" s="365" t="s">
        <v>83</v>
      </c>
      <c r="K32" s="48" t="s">
        <v>83</v>
      </c>
      <c r="L32" s="48" t="s">
        <v>83</v>
      </c>
      <c r="M32" s="48" t="s">
        <v>83</v>
      </c>
      <c r="N32" s="48" t="s">
        <v>83</v>
      </c>
      <c r="O32" s="48" t="s">
        <v>83</v>
      </c>
      <c r="P32" s="48" t="s">
        <v>83</v>
      </c>
      <c r="Q32" s="48" t="s">
        <v>83</v>
      </c>
      <c r="R32" s="48" t="s">
        <v>83</v>
      </c>
      <c r="S32" s="48" t="s">
        <v>83</v>
      </c>
      <c r="T32" s="48" t="s">
        <v>83</v>
      </c>
      <c r="U32" s="48" t="s">
        <v>83</v>
      </c>
      <c r="V32" s="48" t="s">
        <v>83</v>
      </c>
      <c r="W32" s="48" t="s">
        <v>83</v>
      </c>
      <c r="X32" s="48" t="s">
        <v>83</v>
      </c>
      <c r="Y32" s="48" t="s">
        <v>83</v>
      </c>
      <c r="Z32" s="48" t="s">
        <v>83</v>
      </c>
      <c r="AA32" s="48" t="s">
        <v>83</v>
      </c>
      <c r="AB32" s="48" t="s">
        <v>83</v>
      </c>
      <c r="AC32" s="48" t="s">
        <v>83</v>
      </c>
      <c r="AD32" s="48" t="s">
        <v>83</v>
      </c>
      <c r="AE32" s="48" t="s">
        <v>83</v>
      </c>
      <c r="AF32" s="48" t="s">
        <v>83</v>
      </c>
      <c r="AG32" s="48" t="s">
        <v>83</v>
      </c>
      <c r="AH32" s="48" t="s">
        <v>83</v>
      </c>
      <c r="AI32" s="48" t="s">
        <v>83</v>
      </c>
      <c r="AJ32" s="48" t="s">
        <v>83</v>
      </c>
      <c r="AK32" s="48" t="s">
        <v>83</v>
      </c>
      <c r="AL32" s="48" t="s">
        <v>83</v>
      </c>
      <c r="AM32" s="48" t="s">
        <v>83</v>
      </c>
      <c r="AN32" s="48" t="s">
        <v>83</v>
      </c>
      <c r="AO32" s="48" t="s">
        <v>83</v>
      </c>
      <c r="AP32" s="48" t="s">
        <v>83</v>
      </c>
      <c r="AQ32" s="48" t="s">
        <v>83</v>
      </c>
      <c r="AR32" s="48" t="s">
        <v>83</v>
      </c>
      <c r="AS32" s="48" t="s">
        <v>83</v>
      </c>
      <c r="AT32" s="48" t="s">
        <v>83</v>
      </c>
      <c r="AU32" s="48" t="s">
        <v>83</v>
      </c>
      <c r="AV32" s="48" t="s">
        <v>83</v>
      </c>
      <c r="AW32" s="48" t="s">
        <v>83</v>
      </c>
      <c r="AX32" s="48" t="s">
        <v>83</v>
      </c>
      <c r="AY32" s="48" t="s">
        <v>83</v>
      </c>
    </row>
    <row r="33" spans="1:51" ht="15" thickBot="1" x14ac:dyDescent="0.35">
      <c r="A33" s="6"/>
      <c r="B33" s="6"/>
      <c r="D33" s="7"/>
      <c r="E33" s="6"/>
      <c r="F33" s="6"/>
      <c r="G33" s="6"/>
      <c r="H33" s="6"/>
      <c r="I33" s="6"/>
      <c r="J33" s="6"/>
      <c r="K33" s="6"/>
      <c r="P33" t="s">
        <v>83</v>
      </c>
      <c r="Q33" t="s">
        <v>83</v>
      </c>
      <c r="R33" t="s">
        <v>83</v>
      </c>
      <c r="S33" t="s">
        <v>83</v>
      </c>
      <c r="T33" t="s">
        <v>83</v>
      </c>
      <c r="U33" t="s">
        <v>83</v>
      </c>
      <c r="V33" t="s">
        <v>83</v>
      </c>
      <c r="W33" t="s">
        <v>83</v>
      </c>
      <c r="X33" t="s">
        <v>83</v>
      </c>
      <c r="Y33" t="s">
        <v>83</v>
      </c>
      <c r="Z33" t="s">
        <v>83</v>
      </c>
      <c r="AA33" t="s">
        <v>83</v>
      </c>
      <c r="AB33" t="s">
        <v>83</v>
      </c>
      <c r="AC33" t="s">
        <v>83</v>
      </c>
      <c r="AD33" t="s">
        <v>83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</row>
    <row r="34" spans="1:51" s="179" customFormat="1" ht="29.4" thickBot="1" x14ac:dyDescent="0.35">
      <c r="A34" s="169" t="s">
        <v>18</v>
      </c>
      <c r="B34" s="170" t="s">
        <v>700</v>
      </c>
      <c r="C34" s="171" t="s">
        <v>227</v>
      </c>
      <c r="D34" s="172" t="s">
        <v>183</v>
      </c>
      <c r="E34" s="173">
        <v>1.0000000000000001E-5</v>
      </c>
      <c r="F34" s="170">
        <v>1</v>
      </c>
      <c r="G34" s="169">
        <v>1.4999999999999999E-2</v>
      </c>
      <c r="H34" s="174">
        <f t="shared" ref="H34:H39" si="22">E34*F34*G34</f>
        <v>1.5000000000000002E-7</v>
      </c>
      <c r="I34" s="175">
        <v>1.2</v>
      </c>
      <c r="J34" s="187">
        <f>I34</f>
        <v>1.2</v>
      </c>
      <c r="K34" s="177" t="s">
        <v>175</v>
      </c>
      <c r="L34" s="178">
        <f>J34*36</f>
        <v>43.199999999999996</v>
      </c>
      <c r="M34" s="179" t="str">
        <f t="shared" ref="M34:N39" si="23">A34</f>
        <v>С1</v>
      </c>
      <c r="N34" s="179" t="str">
        <f t="shared" si="23"/>
        <v xml:space="preserve">Система измерений количества и показателей качества нефти (СИКНС) </v>
      </c>
      <c r="O34" s="179" t="str">
        <f t="shared" ref="O34:O39" si="24">D34</f>
        <v>Полное-факел</v>
      </c>
      <c r="P34" s="179" t="s">
        <v>83</v>
      </c>
      <c r="Q34" s="179" t="s">
        <v>83</v>
      </c>
      <c r="R34" s="179" t="s">
        <v>83</v>
      </c>
      <c r="S34" s="179" t="s">
        <v>83</v>
      </c>
      <c r="T34" s="179" t="s">
        <v>83</v>
      </c>
      <c r="U34" s="179" t="s">
        <v>83</v>
      </c>
      <c r="V34" s="179" t="s">
        <v>83</v>
      </c>
      <c r="W34" s="179" t="s">
        <v>83</v>
      </c>
      <c r="X34" s="179" t="s">
        <v>83</v>
      </c>
      <c r="Y34" s="179">
        <v>15</v>
      </c>
      <c r="Z34" s="179">
        <v>3</v>
      </c>
      <c r="AA34" s="179" t="s">
        <v>83</v>
      </c>
      <c r="AB34" s="179" t="s">
        <v>83</v>
      </c>
      <c r="AC34" s="179" t="s">
        <v>83</v>
      </c>
      <c r="AD34" s="179" t="s">
        <v>83</v>
      </c>
      <c r="AE34" s="179" t="s">
        <v>83</v>
      </c>
      <c r="AF34" s="179" t="s">
        <v>83</v>
      </c>
      <c r="AG34" s="179" t="s">
        <v>83</v>
      </c>
      <c r="AH34" s="179" t="s">
        <v>83</v>
      </c>
      <c r="AI34" s="179" t="s">
        <v>83</v>
      </c>
      <c r="AJ34" s="180">
        <v>1</v>
      </c>
      <c r="AK34" s="180">
        <v>1</v>
      </c>
      <c r="AL34" s="181">
        <v>0.75</v>
      </c>
      <c r="AM34" s="181">
        <v>2.7E-2</v>
      </c>
      <c r="AN34" s="181">
        <v>3</v>
      </c>
      <c r="AQ34" s="182">
        <f>AM34*I34+AL34</f>
        <v>0.78239999999999998</v>
      </c>
      <c r="AR34" s="182">
        <f t="shared" ref="AR34:AR39" si="25">0.1*AQ34</f>
        <v>7.8240000000000004E-2</v>
      </c>
      <c r="AS34" s="183">
        <f t="shared" ref="AS34:AS39" si="26">AJ34*3+0.25*AK34</f>
        <v>3.25</v>
      </c>
      <c r="AT34" s="183">
        <f t="shared" ref="AT34:AT39" si="27">SUM(AQ34:AS34)/4</f>
        <v>1.02766</v>
      </c>
      <c r="AU34" s="182">
        <f>10068.2*J34*POWER(10,-6)</f>
        <v>1.208184E-2</v>
      </c>
      <c r="AV34" s="183">
        <f t="shared" ref="AV34:AV39" si="28">AU34+AT34+AS34+AR34+AQ34</f>
        <v>5.1503818399999997</v>
      </c>
      <c r="AW34" s="184">
        <f t="shared" ref="AW34:AW39" si="29">AJ34*H34</f>
        <v>1.5000000000000002E-7</v>
      </c>
      <c r="AX34" s="184">
        <f t="shared" ref="AX34:AX39" si="30">H34*AK34</f>
        <v>1.5000000000000002E-7</v>
      </c>
      <c r="AY34" s="184">
        <f t="shared" ref="AY34:AY39" si="31">H34*AV34</f>
        <v>7.7255727600000005E-7</v>
      </c>
    </row>
    <row r="35" spans="1:51" s="179" customFormat="1" ht="58.2" thickBot="1" x14ac:dyDescent="0.35">
      <c r="A35" s="169" t="s">
        <v>19</v>
      </c>
      <c r="B35" s="169" t="str">
        <f>B34</f>
        <v xml:space="preserve">Система измерений количества и показателей качества нефти (СИКНС) </v>
      </c>
      <c r="C35" s="171" t="s">
        <v>228</v>
      </c>
      <c r="D35" s="172" t="s">
        <v>226</v>
      </c>
      <c r="E35" s="185">
        <f>E34</f>
        <v>1.0000000000000001E-5</v>
      </c>
      <c r="F35" s="186">
        <f>F34</f>
        <v>1</v>
      </c>
      <c r="G35" s="169">
        <v>1.4249999999999999E-2</v>
      </c>
      <c r="H35" s="174">
        <f t="shared" si="22"/>
        <v>1.4250000000000001E-7</v>
      </c>
      <c r="I35" s="187">
        <f>I34</f>
        <v>1.2</v>
      </c>
      <c r="J35" s="278">
        <f>POWER(10,-6)*35*SQRT(100)*3600*L34/1000*0.1</f>
        <v>5.4431999999999987E-3</v>
      </c>
      <c r="K35" s="177" t="s">
        <v>176</v>
      </c>
      <c r="L35" s="178">
        <v>0</v>
      </c>
      <c r="M35" s="179" t="str">
        <f t="shared" si="23"/>
        <v>С2</v>
      </c>
      <c r="N35" s="179" t="str">
        <f t="shared" si="23"/>
        <v xml:space="preserve">Система измерений количества и показателей качества нефти (СИКНС) </v>
      </c>
      <c r="O35" s="179" t="str">
        <f t="shared" si="24"/>
        <v>Полное-взрыв облака ТВС</v>
      </c>
      <c r="P35" s="179" t="s">
        <v>83</v>
      </c>
      <c r="Q35" s="179" t="s">
        <v>83</v>
      </c>
      <c r="R35" s="179" t="s">
        <v>83</v>
      </c>
      <c r="S35" s="179" t="s">
        <v>83</v>
      </c>
      <c r="T35" s="179">
        <v>0</v>
      </c>
      <c r="U35" s="179">
        <v>0</v>
      </c>
      <c r="V35" s="179">
        <v>0</v>
      </c>
      <c r="W35" s="179">
        <v>0</v>
      </c>
      <c r="X35" s="179">
        <v>13.6</v>
      </c>
      <c r="Y35" s="179" t="s">
        <v>83</v>
      </c>
      <c r="Z35" s="179" t="s">
        <v>83</v>
      </c>
      <c r="AA35" s="179" t="s">
        <v>83</v>
      </c>
      <c r="AB35" s="179" t="s">
        <v>83</v>
      </c>
      <c r="AC35" s="179" t="s">
        <v>83</v>
      </c>
      <c r="AD35" s="179" t="s">
        <v>83</v>
      </c>
      <c r="AE35" s="179" t="s">
        <v>83</v>
      </c>
      <c r="AF35" s="179" t="s">
        <v>83</v>
      </c>
      <c r="AG35" s="179" t="s">
        <v>83</v>
      </c>
      <c r="AH35" s="179" t="s">
        <v>83</v>
      </c>
      <c r="AI35" s="179" t="s">
        <v>83</v>
      </c>
      <c r="AJ35" s="180">
        <v>1</v>
      </c>
      <c r="AK35" s="180">
        <v>1</v>
      </c>
      <c r="AL35" s="179">
        <f>AL34</f>
        <v>0.75</v>
      </c>
      <c r="AM35" s="179">
        <f>AM34</f>
        <v>2.7E-2</v>
      </c>
      <c r="AN35" s="179">
        <f>AN34</f>
        <v>3</v>
      </c>
      <c r="AQ35" s="182">
        <f>AM35*I35+AL35</f>
        <v>0.78239999999999998</v>
      </c>
      <c r="AR35" s="182">
        <f t="shared" si="25"/>
        <v>7.8240000000000004E-2</v>
      </c>
      <c r="AS35" s="183">
        <f t="shared" si="26"/>
        <v>3.25</v>
      </c>
      <c r="AT35" s="183">
        <f t="shared" si="27"/>
        <v>1.02766</v>
      </c>
      <c r="AU35" s="182">
        <f>10068.2*J35*POWER(10,-6)*10</f>
        <v>5.480322623999999E-4</v>
      </c>
      <c r="AV35" s="183">
        <f t="shared" si="28"/>
        <v>5.1388480322624002</v>
      </c>
      <c r="AW35" s="184">
        <f t="shared" si="29"/>
        <v>1.4250000000000001E-7</v>
      </c>
      <c r="AX35" s="184">
        <f t="shared" si="30"/>
        <v>1.4250000000000001E-7</v>
      </c>
      <c r="AY35" s="184">
        <f t="shared" si="31"/>
        <v>7.3228584459739208E-7</v>
      </c>
    </row>
    <row r="36" spans="1:51" s="179" customFormat="1" ht="43.2" x14ac:dyDescent="0.3">
      <c r="A36" s="169" t="s">
        <v>20</v>
      </c>
      <c r="B36" s="169" t="str">
        <f>B34</f>
        <v xml:space="preserve">Система измерений количества и показателей качества нефти (СИКНС) </v>
      </c>
      <c r="C36" s="171" t="s">
        <v>229</v>
      </c>
      <c r="D36" s="172" t="s">
        <v>60</v>
      </c>
      <c r="E36" s="185">
        <f>E34</f>
        <v>1.0000000000000001E-5</v>
      </c>
      <c r="F36" s="186">
        <f>F34</f>
        <v>1</v>
      </c>
      <c r="G36" s="169">
        <v>0.27074999999999999</v>
      </c>
      <c r="H36" s="174">
        <f t="shared" si="22"/>
        <v>2.7075000000000003E-6</v>
      </c>
      <c r="I36" s="187">
        <f>I34</f>
        <v>1.2</v>
      </c>
      <c r="J36" s="169">
        <v>0</v>
      </c>
      <c r="K36" s="177" t="s">
        <v>177</v>
      </c>
      <c r="L36" s="178">
        <v>1</v>
      </c>
      <c r="M36" s="179" t="str">
        <f t="shared" si="23"/>
        <v>С3</v>
      </c>
      <c r="N36" s="179" t="str">
        <f t="shared" si="23"/>
        <v xml:space="preserve">Система измерений количества и показателей качества нефти (СИКНС) </v>
      </c>
      <c r="O36" s="179" t="str">
        <f t="shared" si="24"/>
        <v>Полное-ликвидация</v>
      </c>
      <c r="P36" s="179" t="s">
        <v>83</v>
      </c>
      <c r="Q36" s="179" t="s">
        <v>83</v>
      </c>
      <c r="R36" s="179" t="s">
        <v>83</v>
      </c>
      <c r="S36" s="179" t="s">
        <v>83</v>
      </c>
      <c r="T36" s="179" t="s">
        <v>83</v>
      </c>
      <c r="U36" s="179" t="s">
        <v>83</v>
      </c>
      <c r="V36" s="179" t="s">
        <v>83</v>
      </c>
      <c r="W36" s="179" t="s">
        <v>83</v>
      </c>
      <c r="X36" s="179" t="s">
        <v>83</v>
      </c>
      <c r="Y36" s="179" t="s">
        <v>83</v>
      </c>
      <c r="Z36" s="179" t="s">
        <v>83</v>
      </c>
      <c r="AA36" s="179" t="s">
        <v>83</v>
      </c>
      <c r="AB36" s="179" t="s">
        <v>83</v>
      </c>
      <c r="AC36" s="179" t="s">
        <v>83</v>
      </c>
      <c r="AD36" s="179" t="s">
        <v>83</v>
      </c>
      <c r="AE36" s="179" t="s">
        <v>83</v>
      </c>
      <c r="AF36" s="179" t="s">
        <v>83</v>
      </c>
      <c r="AG36" s="179" t="s">
        <v>83</v>
      </c>
      <c r="AH36" s="179" t="s">
        <v>83</v>
      </c>
      <c r="AI36" s="179" t="s">
        <v>83</v>
      </c>
      <c r="AJ36" s="179">
        <v>0</v>
      </c>
      <c r="AK36" s="179">
        <v>0</v>
      </c>
      <c r="AL36" s="179">
        <f>AL34</f>
        <v>0.75</v>
      </c>
      <c r="AM36" s="179">
        <f>AM34</f>
        <v>2.7E-2</v>
      </c>
      <c r="AN36" s="179">
        <f>AN34</f>
        <v>3</v>
      </c>
      <c r="AQ36" s="182">
        <f>AM36*I36*0.1+AL36</f>
        <v>0.75324000000000002</v>
      </c>
      <c r="AR36" s="182">
        <f t="shared" si="25"/>
        <v>7.5324000000000002E-2</v>
      </c>
      <c r="AS36" s="183">
        <f t="shared" si="26"/>
        <v>0</v>
      </c>
      <c r="AT36" s="183">
        <f t="shared" si="27"/>
        <v>0.20714100000000002</v>
      </c>
      <c r="AU36" s="182">
        <f>1333*J35*POWER(10,-6)</f>
        <v>7.2557855999999978E-6</v>
      </c>
      <c r="AV36" s="183">
        <f t="shared" si="28"/>
        <v>1.0357122557856</v>
      </c>
      <c r="AW36" s="184">
        <f t="shared" si="29"/>
        <v>0</v>
      </c>
      <c r="AX36" s="184">
        <f t="shared" si="30"/>
        <v>0</v>
      </c>
      <c r="AY36" s="184">
        <f t="shared" si="31"/>
        <v>2.8041909325395125E-6</v>
      </c>
    </row>
    <row r="37" spans="1:51" s="179" customFormat="1" ht="43.2" x14ac:dyDescent="0.3">
      <c r="A37" s="169" t="s">
        <v>21</v>
      </c>
      <c r="B37" s="169" t="str">
        <f>B34</f>
        <v xml:space="preserve">Система измерений количества и показателей качества нефти (СИКНС) </v>
      </c>
      <c r="C37" s="171" t="s">
        <v>230</v>
      </c>
      <c r="D37" s="172" t="s">
        <v>84</v>
      </c>
      <c r="E37" s="185">
        <f>E35</f>
        <v>1.0000000000000001E-5</v>
      </c>
      <c r="F37" s="186">
        <f>F34</f>
        <v>1</v>
      </c>
      <c r="G37" s="169">
        <v>3.4999999999999996E-2</v>
      </c>
      <c r="H37" s="174">
        <f t="shared" si="22"/>
        <v>3.4999999999999998E-7</v>
      </c>
      <c r="I37" s="187">
        <f>0.15*I34</f>
        <v>0.18</v>
      </c>
      <c r="J37" s="187">
        <f>I37</f>
        <v>0.18</v>
      </c>
      <c r="K37" s="190" t="s">
        <v>179</v>
      </c>
      <c r="L37" s="191">
        <v>45390</v>
      </c>
      <c r="M37" s="179" t="str">
        <f t="shared" si="23"/>
        <v>С4</v>
      </c>
      <c r="N37" s="179" t="str">
        <f t="shared" si="23"/>
        <v xml:space="preserve">Система измерений количества и показателей качества нефти (СИКНС) </v>
      </c>
      <c r="O37" s="179" t="str">
        <f t="shared" si="24"/>
        <v>Частичное-пожар</v>
      </c>
      <c r="P37" s="179">
        <v>12.4</v>
      </c>
      <c r="Q37" s="179">
        <v>16.399999999999999</v>
      </c>
      <c r="R37" s="179">
        <v>22.3</v>
      </c>
      <c r="S37" s="179">
        <v>40</v>
      </c>
      <c r="T37" s="179" t="s">
        <v>83</v>
      </c>
      <c r="U37" s="179" t="s">
        <v>83</v>
      </c>
      <c r="V37" s="179" t="s">
        <v>83</v>
      </c>
      <c r="W37" s="179" t="s">
        <v>83</v>
      </c>
      <c r="X37" s="179" t="s">
        <v>83</v>
      </c>
      <c r="Y37" s="179" t="s">
        <v>83</v>
      </c>
      <c r="Z37" s="179" t="s">
        <v>83</v>
      </c>
      <c r="AA37" s="179" t="s">
        <v>83</v>
      </c>
      <c r="AB37" s="179" t="s">
        <v>83</v>
      </c>
      <c r="AC37" s="179" t="s">
        <v>83</v>
      </c>
      <c r="AD37" s="179" t="s">
        <v>83</v>
      </c>
      <c r="AE37" s="179" t="s">
        <v>83</v>
      </c>
      <c r="AF37" s="179" t="s">
        <v>83</v>
      </c>
      <c r="AG37" s="179" t="s">
        <v>83</v>
      </c>
      <c r="AH37" s="179" t="s">
        <v>83</v>
      </c>
      <c r="AI37" s="179" t="s">
        <v>83</v>
      </c>
      <c r="AJ37" s="179">
        <v>0</v>
      </c>
      <c r="AK37" s="179">
        <v>1</v>
      </c>
      <c r="AL37" s="179">
        <f>0.1*$AL$2</f>
        <v>0</v>
      </c>
      <c r="AM37" s="179">
        <f>AM34</f>
        <v>2.7E-2</v>
      </c>
      <c r="AN37" s="179">
        <f>ROUNDUP(AN34/3,0)</f>
        <v>1</v>
      </c>
      <c r="AQ37" s="182">
        <f>AM37*I37+AL37</f>
        <v>4.8599999999999997E-3</v>
      </c>
      <c r="AR37" s="182">
        <f t="shared" si="25"/>
        <v>4.86E-4</v>
      </c>
      <c r="AS37" s="183">
        <f t="shared" si="26"/>
        <v>0.25</v>
      </c>
      <c r="AT37" s="183">
        <f t="shared" si="27"/>
        <v>6.3836500000000004E-2</v>
      </c>
      <c r="AU37" s="182">
        <f>10068.2*J37*POWER(10,-6)</f>
        <v>1.812276E-3</v>
      </c>
      <c r="AV37" s="183">
        <f t="shared" si="28"/>
        <v>0.32099477599999998</v>
      </c>
      <c r="AW37" s="184">
        <f t="shared" si="29"/>
        <v>0</v>
      </c>
      <c r="AX37" s="184">
        <f t="shared" si="30"/>
        <v>3.4999999999999998E-7</v>
      </c>
      <c r="AY37" s="184">
        <f t="shared" si="31"/>
        <v>1.1234817159999999E-7</v>
      </c>
    </row>
    <row r="38" spans="1:51" s="179" customFormat="1" ht="43.2" x14ac:dyDescent="0.3">
      <c r="A38" s="169" t="s">
        <v>22</v>
      </c>
      <c r="B38" s="169" t="str">
        <f>B34</f>
        <v xml:space="preserve">Система измерений количества и показателей качества нефти (СИКНС) </v>
      </c>
      <c r="C38" s="171" t="s">
        <v>705</v>
      </c>
      <c r="D38" s="172" t="s">
        <v>704</v>
      </c>
      <c r="E38" s="185">
        <f>E36</f>
        <v>1.0000000000000001E-5</v>
      </c>
      <c r="F38" s="186">
        <f>F34</f>
        <v>1</v>
      </c>
      <c r="G38" s="169">
        <v>3.3249999999999995E-2</v>
      </c>
      <c r="H38" s="174">
        <f t="shared" si="22"/>
        <v>3.3249999999999999E-7</v>
      </c>
      <c r="I38" s="187">
        <f>0.15*I34</f>
        <v>0.18</v>
      </c>
      <c r="J38" s="187">
        <v>0.01</v>
      </c>
      <c r="K38" s="190" t="s">
        <v>180</v>
      </c>
      <c r="L38" s="191">
        <v>3</v>
      </c>
      <c r="M38" s="179" t="str">
        <f t="shared" si="23"/>
        <v>С5</v>
      </c>
      <c r="N38" s="179" t="str">
        <f t="shared" si="23"/>
        <v xml:space="preserve">Система измерений количества и показателей качества нефти (СИКНС) </v>
      </c>
      <c r="O38" s="179" t="str">
        <f t="shared" si="24"/>
        <v>Частичное-вспышка</v>
      </c>
      <c r="P38" s="179" t="s">
        <v>83</v>
      </c>
      <c r="Q38" s="179" t="s">
        <v>83</v>
      </c>
      <c r="R38" s="179" t="s">
        <v>83</v>
      </c>
      <c r="S38" s="179" t="s">
        <v>83</v>
      </c>
      <c r="T38" s="179" t="s">
        <v>83</v>
      </c>
      <c r="U38" s="179" t="s">
        <v>83</v>
      </c>
      <c r="V38" s="179" t="s">
        <v>83</v>
      </c>
      <c r="W38" s="179" t="s">
        <v>83</v>
      </c>
      <c r="X38" s="179" t="s">
        <v>83</v>
      </c>
      <c r="Y38" s="179" t="s">
        <v>83</v>
      </c>
      <c r="Z38" s="179" t="s">
        <v>83</v>
      </c>
      <c r="AA38" s="179">
        <v>7.33</v>
      </c>
      <c r="AB38" s="179">
        <v>8.8000000000000007</v>
      </c>
      <c r="AC38" s="179" t="s">
        <v>83</v>
      </c>
      <c r="AD38" s="179" t="s">
        <v>83</v>
      </c>
      <c r="AE38" s="179" t="s">
        <v>83</v>
      </c>
      <c r="AF38" s="179" t="s">
        <v>83</v>
      </c>
      <c r="AG38" s="179" t="s">
        <v>83</v>
      </c>
      <c r="AH38" s="179" t="s">
        <v>83</v>
      </c>
      <c r="AI38" s="179" t="s">
        <v>83</v>
      </c>
      <c r="AJ38" s="179">
        <v>0</v>
      </c>
      <c r="AK38" s="179">
        <v>1</v>
      </c>
      <c r="AL38" s="179">
        <f>0.1*$AL$2</f>
        <v>0</v>
      </c>
      <c r="AM38" s="179">
        <f>AM34</f>
        <v>2.7E-2</v>
      </c>
      <c r="AN38" s="179">
        <f>ROUNDUP(AN34/3,0)</f>
        <v>1</v>
      </c>
      <c r="AQ38" s="182">
        <f>AM38*I38+AL38</f>
        <v>4.8599999999999997E-3</v>
      </c>
      <c r="AR38" s="182">
        <f t="shared" si="25"/>
        <v>4.86E-4</v>
      </c>
      <c r="AS38" s="183">
        <f t="shared" si="26"/>
        <v>0.25</v>
      </c>
      <c r="AT38" s="183">
        <f t="shared" si="27"/>
        <v>6.3836500000000004E-2</v>
      </c>
      <c r="AU38" s="182">
        <f>10068.2*J38*POWER(10,-6)*10</f>
        <v>1.0068200000000001E-3</v>
      </c>
      <c r="AV38" s="183">
        <f t="shared" si="28"/>
        <v>0.32018932</v>
      </c>
      <c r="AW38" s="184">
        <f t="shared" si="29"/>
        <v>0</v>
      </c>
      <c r="AX38" s="184">
        <f t="shared" si="30"/>
        <v>3.3249999999999999E-7</v>
      </c>
      <c r="AY38" s="184">
        <f t="shared" si="31"/>
        <v>1.064629489E-7</v>
      </c>
    </row>
    <row r="39" spans="1:51" s="179" customFormat="1" ht="58.2" thickBot="1" x14ac:dyDescent="0.35">
      <c r="A39" s="169" t="s">
        <v>23</v>
      </c>
      <c r="B39" s="169" t="str">
        <f>B34</f>
        <v xml:space="preserve">Система измерений количества и показателей качества нефти (СИКНС) </v>
      </c>
      <c r="C39" s="171" t="s">
        <v>231</v>
      </c>
      <c r="D39" s="172" t="s">
        <v>61</v>
      </c>
      <c r="E39" s="185">
        <f>E37</f>
        <v>1.0000000000000001E-5</v>
      </c>
      <c r="F39" s="186">
        <f>F34</f>
        <v>1</v>
      </c>
      <c r="G39" s="169">
        <v>0.63174999999999992</v>
      </c>
      <c r="H39" s="174">
        <f t="shared" si="22"/>
        <v>6.3175000000000001E-6</v>
      </c>
      <c r="I39" s="187">
        <f>0.15*I34</f>
        <v>0.18</v>
      </c>
      <c r="J39" s="169">
        <v>0</v>
      </c>
      <c r="K39" s="192" t="s">
        <v>191</v>
      </c>
      <c r="L39" s="192">
        <v>16</v>
      </c>
      <c r="M39" s="179" t="str">
        <f t="shared" si="23"/>
        <v>С6</v>
      </c>
      <c r="N39" s="179" t="str">
        <f t="shared" si="23"/>
        <v xml:space="preserve">Система измерений количества и показателей качества нефти (СИКНС) </v>
      </c>
      <c r="O39" s="179" t="str">
        <f t="shared" si="24"/>
        <v>Частичное-ликвидация</v>
      </c>
      <c r="P39" s="179" t="s">
        <v>83</v>
      </c>
      <c r="Q39" s="179" t="s">
        <v>83</v>
      </c>
      <c r="R39" s="179" t="s">
        <v>83</v>
      </c>
      <c r="S39" s="179" t="s">
        <v>83</v>
      </c>
      <c r="T39" s="179" t="s">
        <v>83</v>
      </c>
      <c r="U39" s="179" t="s">
        <v>83</v>
      </c>
      <c r="V39" s="179" t="s">
        <v>83</v>
      </c>
      <c r="W39" s="179" t="s">
        <v>83</v>
      </c>
      <c r="X39" s="179" t="s">
        <v>83</v>
      </c>
      <c r="Y39" s="179" t="s">
        <v>83</v>
      </c>
      <c r="Z39" s="179" t="s">
        <v>83</v>
      </c>
      <c r="AA39" s="179" t="s">
        <v>83</v>
      </c>
      <c r="AB39" s="179" t="s">
        <v>83</v>
      </c>
      <c r="AC39" s="179" t="s">
        <v>83</v>
      </c>
      <c r="AD39" s="179" t="s">
        <v>83</v>
      </c>
      <c r="AE39" s="179" t="s">
        <v>83</v>
      </c>
      <c r="AF39" s="179" t="s">
        <v>83</v>
      </c>
      <c r="AG39" s="179" t="s">
        <v>83</v>
      </c>
      <c r="AH39" s="179" t="s">
        <v>83</v>
      </c>
      <c r="AI39" s="179" t="s">
        <v>83</v>
      </c>
      <c r="AJ39" s="179">
        <v>0</v>
      </c>
      <c r="AK39" s="179">
        <v>0</v>
      </c>
      <c r="AL39" s="179">
        <f>0.1*$AL$2</f>
        <v>0</v>
      </c>
      <c r="AM39" s="179">
        <f>AM34</f>
        <v>2.7E-2</v>
      </c>
      <c r="AN39" s="179">
        <f>ROUNDUP(AN34/3,0)</f>
        <v>1</v>
      </c>
      <c r="AQ39" s="182">
        <f>AM39*I39*0.1+AL39</f>
        <v>4.86E-4</v>
      </c>
      <c r="AR39" s="182">
        <f t="shared" si="25"/>
        <v>4.8600000000000002E-5</v>
      </c>
      <c r="AS39" s="183">
        <f t="shared" si="26"/>
        <v>0</v>
      </c>
      <c r="AT39" s="183">
        <f t="shared" si="27"/>
        <v>1.3365E-4</v>
      </c>
      <c r="AU39" s="182">
        <f>1333*J38*POWER(10,-6)</f>
        <v>1.3329999999999999E-5</v>
      </c>
      <c r="AV39" s="183">
        <f t="shared" si="28"/>
        <v>6.8157999999999999E-4</v>
      </c>
      <c r="AW39" s="184">
        <f t="shared" si="29"/>
        <v>0</v>
      </c>
      <c r="AX39" s="184">
        <f t="shared" si="30"/>
        <v>0</v>
      </c>
      <c r="AY39" s="184">
        <f t="shared" si="31"/>
        <v>4.3058816500000001E-9</v>
      </c>
    </row>
    <row r="40" spans="1:51" s="179" customFormat="1" x14ac:dyDescent="0.3">
      <c r="A40" s="180"/>
      <c r="B40" s="180"/>
      <c r="D40" s="272"/>
      <c r="E40" s="273"/>
      <c r="F40" s="274"/>
      <c r="G40" s="180"/>
      <c r="H40" s="184"/>
      <c r="I40" s="183"/>
      <c r="J40" s="180"/>
      <c r="K40" s="180"/>
      <c r="L40" s="180"/>
      <c r="AQ40" s="182"/>
      <c r="AR40" s="182"/>
      <c r="AS40" s="183"/>
      <c r="AT40" s="183"/>
      <c r="AU40" s="182"/>
      <c r="AV40" s="183"/>
      <c r="AW40" s="184"/>
      <c r="AX40" s="184"/>
      <c r="AY40" s="184"/>
    </row>
    <row r="41" spans="1:51" s="179" customFormat="1" x14ac:dyDescent="0.3">
      <c r="A41" s="180"/>
      <c r="B41" s="180"/>
      <c r="D41" s="272"/>
      <c r="E41" s="273"/>
      <c r="F41" s="274"/>
      <c r="G41" s="180"/>
      <c r="H41" s="184"/>
      <c r="I41" s="183"/>
      <c r="J41" s="180"/>
      <c r="K41" s="180"/>
      <c r="L41" s="180"/>
      <c r="AQ41" s="182"/>
      <c r="AR41" s="182"/>
      <c r="AS41" s="183"/>
      <c r="AT41" s="183"/>
      <c r="AU41" s="182"/>
      <c r="AV41" s="183"/>
      <c r="AW41" s="184"/>
      <c r="AX41" s="184"/>
      <c r="AY41" s="18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DB17-D13C-48E6-8DCB-6C8F2757162C}">
  <dimension ref="A1:BA176"/>
  <sheetViews>
    <sheetView workbookViewId="0">
      <selection activeCell="M143" sqref="M143:T176"/>
    </sheetView>
  </sheetViews>
  <sheetFormatPr defaultRowHeight="14.4" x14ac:dyDescent="0.3"/>
  <sheetData>
    <row r="1" spans="1:51" s="179" customFormat="1" ht="42.6" thickBot="1" x14ac:dyDescent="0.35">
      <c r="A1" s="169" t="s">
        <v>18</v>
      </c>
      <c r="B1" s="313" t="s">
        <v>709</v>
      </c>
      <c r="C1" s="171" t="s">
        <v>196</v>
      </c>
      <c r="D1" s="172" t="s">
        <v>59</v>
      </c>
      <c r="E1" s="173">
        <v>9.9999999999999995E-7</v>
      </c>
      <c r="F1" s="170">
        <v>1</v>
      </c>
      <c r="G1" s="169">
        <v>0.1</v>
      </c>
      <c r="H1" s="174">
        <f t="shared" ref="H1:H6" si="0">E1*F1*G1</f>
        <v>9.9999999999999995E-8</v>
      </c>
      <c r="I1" s="175">
        <v>1.71</v>
      </c>
      <c r="J1" s="176">
        <f>I1</f>
        <v>1.71</v>
      </c>
      <c r="K1" s="177" t="s">
        <v>175</v>
      </c>
      <c r="L1" s="178">
        <f>I1*50</f>
        <v>85.5</v>
      </c>
      <c r="M1" s="179" t="str">
        <f t="shared" ref="M1:N6" si="1">A1</f>
        <v>С1</v>
      </c>
      <c r="N1" s="179" t="str">
        <f t="shared" si="1"/>
        <v>Нефтегазосепаратор Е-1</v>
      </c>
      <c r="O1" s="179" t="str">
        <f t="shared" ref="O1:O6" si="2">D1</f>
        <v>Полное-пожар</v>
      </c>
      <c r="P1" s="179">
        <v>14.4</v>
      </c>
      <c r="Q1" s="179">
        <v>19.100000000000001</v>
      </c>
      <c r="R1" s="179">
        <v>26.2</v>
      </c>
      <c r="S1" s="179">
        <v>47.3</v>
      </c>
      <c r="T1" s="179" t="s">
        <v>83</v>
      </c>
      <c r="U1" s="179" t="s">
        <v>83</v>
      </c>
      <c r="V1" s="179" t="s">
        <v>83</v>
      </c>
      <c r="W1" s="179" t="s">
        <v>83</v>
      </c>
      <c r="X1" s="179" t="s">
        <v>83</v>
      </c>
      <c r="Y1" s="179" t="s">
        <v>83</v>
      </c>
      <c r="Z1" s="179" t="s">
        <v>83</v>
      </c>
      <c r="AA1" s="179" t="s">
        <v>83</v>
      </c>
      <c r="AB1" s="179" t="s">
        <v>83</v>
      </c>
      <c r="AC1" s="179" t="s">
        <v>83</v>
      </c>
      <c r="AD1" s="179" t="s">
        <v>83</v>
      </c>
      <c r="AE1" s="179" t="s">
        <v>83</v>
      </c>
      <c r="AF1" s="179" t="s">
        <v>83</v>
      </c>
      <c r="AG1" s="179" t="s">
        <v>83</v>
      </c>
      <c r="AH1" s="179" t="s">
        <v>83</v>
      </c>
      <c r="AI1" s="179" t="s">
        <v>83</v>
      </c>
      <c r="AJ1" s="180">
        <v>1</v>
      </c>
      <c r="AK1" s="180">
        <v>2</v>
      </c>
      <c r="AL1" s="181">
        <v>3.3</v>
      </c>
      <c r="AM1" s="181">
        <v>2.7E-2</v>
      </c>
      <c r="AN1" s="181">
        <v>4</v>
      </c>
      <c r="AQ1" s="182">
        <f>AM1*I1+AL1</f>
        <v>3.3461699999999999</v>
      </c>
      <c r="AR1" s="182">
        <f t="shared" ref="AR1:AR6" si="3">0.1*AQ1</f>
        <v>0.334617</v>
      </c>
      <c r="AS1" s="183">
        <f t="shared" ref="AS1:AS6" si="4">AJ1*3+0.25*AK1</f>
        <v>3.5</v>
      </c>
      <c r="AT1" s="183">
        <f t="shared" ref="AT1:AT6" si="5">SUM(AQ1:AS1)/4</f>
        <v>1.7951967500000001</v>
      </c>
      <c r="AU1" s="182">
        <f>10068.2*J1*POWER(10,-6)</f>
        <v>1.7216621999999997E-2</v>
      </c>
      <c r="AV1" s="183">
        <f t="shared" ref="AV1:AV6" si="6">AU1+AT1+AS1+AR1+AQ1</f>
        <v>8.9932003720000004</v>
      </c>
      <c r="AW1" s="184">
        <f t="shared" ref="AW1:AW6" si="7">AJ1*H1</f>
        <v>9.9999999999999995E-8</v>
      </c>
      <c r="AX1" s="184">
        <f t="shared" ref="AX1:AX6" si="8">H1*AK1</f>
        <v>1.9999999999999999E-7</v>
      </c>
      <c r="AY1" s="184">
        <f t="shared" ref="AY1:AY6" si="9">H1*AV1</f>
        <v>8.993200372E-7</v>
      </c>
    </row>
    <row r="2" spans="1:51" s="438" customFormat="1" ht="29.4" thickBot="1" x14ac:dyDescent="0.35">
      <c r="A2" s="169" t="s">
        <v>19</v>
      </c>
      <c r="B2" s="169" t="str">
        <f>B1</f>
        <v>Нефтегазосепаратор Е-1</v>
      </c>
      <c r="C2" s="436" t="s">
        <v>197</v>
      </c>
      <c r="D2" s="437" t="s">
        <v>62</v>
      </c>
      <c r="E2" s="185">
        <f>E1</f>
        <v>9.9999999999999995E-7</v>
      </c>
      <c r="F2" s="186">
        <v>1</v>
      </c>
      <c r="G2" s="169">
        <v>0.18000000000000002</v>
      </c>
      <c r="H2" s="174">
        <f t="shared" si="0"/>
        <v>1.8000000000000002E-7</v>
      </c>
      <c r="I2" s="187">
        <f>I1</f>
        <v>1.71</v>
      </c>
      <c r="J2" s="439">
        <f>POWER(10,-6)*35*SQRT(100)*3600*L1/1000*0.1</f>
        <v>1.0772999999999998E-2</v>
      </c>
      <c r="K2" s="177" t="s">
        <v>176</v>
      </c>
      <c r="L2" s="178">
        <v>0</v>
      </c>
      <c r="M2" s="438" t="str">
        <f t="shared" si="1"/>
        <v>С2</v>
      </c>
      <c r="N2" s="438" t="str">
        <f t="shared" si="1"/>
        <v>Нефтегазосепаратор Е-1</v>
      </c>
      <c r="O2" s="438" t="str">
        <f t="shared" si="2"/>
        <v>Полное-взрыв</v>
      </c>
      <c r="P2" s="438" t="s">
        <v>83</v>
      </c>
      <c r="Q2" s="438" t="s">
        <v>83</v>
      </c>
      <c r="R2" s="438" t="s">
        <v>83</v>
      </c>
      <c r="S2" s="438" t="s">
        <v>83</v>
      </c>
      <c r="T2" s="438">
        <v>0</v>
      </c>
      <c r="U2" s="438">
        <v>0</v>
      </c>
      <c r="V2" s="438">
        <v>16.600000000000001</v>
      </c>
      <c r="W2" s="438">
        <v>55.6</v>
      </c>
      <c r="X2" s="438">
        <v>145.6</v>
      </c>
      <c r="Y2" s="438" t="s">
        <v>83</v>
      </c>
      <c r="Z2" s="438" t="s">
        <v>83</v>
      </c>
      <c r="AA2" s="438" t="s">
        <v>83</v>
      </c>
      <c r="AB2" s="438" t="s">
        <v>83</v>
      </c>
      <c r="AC2" s="438" t="s">
        <v>83</v>
      </c>
      <c r="AD2" s="438" t="s">
        <v>83</v>
      </c>
      <c r="AE2" s="438" t="s">
        <v>83</v>
      </c>
      <c r="AF2" s="438" t="s">
        <v>83</v>
      </c>
      <c r="AG2" s="438" t="s">
        <v>83</v>
      </c>
      <c r="AH2" s="438" t="s">
        <v>83</v>
      </c>
      <c r="AI2" s="438" t="s">
        <v>83</v>
      </c>
      <c r="AJ2" s="180">
        <v>1</v>
      </c>
      <c r="AK2" s="180">
        <v>2</v>
      </c>
      <c r="AL2" s="438">
        <f>AL1</f>
        <v>3.3</v>
      </c>
      <c r="AM2" s="438">
        <f>AM1</f>
        <v>2.7E-2</v>
      </c>
      <c r="AN2" s="438">
        <f>AN1</f>
        <v>4</v>
      </c>
      <c r="AQ2" s="182">
        <f>AM2*I2+AL2</f>
        <v>3.3461699999999999</v>
      </c>
      <c r="AR2" s="182">
        <f t="shared" si="3"/>
        <v>0.334617</v>
      </c>
      <c r="AS2" s="183">
        <f t="shared" si="4"/>
        <v>3.5</v>
      </c>
      <c r="AT2" s="183">
        <f t="shared" si="5"/>
        <v>1.7951967500000001</v>
      </c>
      <c r="AU2" s="182">
        <f>10068.2*J2*POWER(10,-6)*10</f>
        <v>1.0846471859999997E-3</v>
      </c>
      <c r="AV2" s="183">
        <f t="shared" si="6"/>
        <v>8.9770683971859988</v>
      </c>
      <c r="AW2" s="184">
        <f t="shared" si="7"/>
        <v>1.8000000000000002E-7</v>
      </c>
      <c r="AX2" s="184">
        <f t="shared" si="8"/>
        <v>3.6000000000000005E-7</v>
      </c>
      <c r="AY2" s="184">
        <f t="shared" si="9"/>
        <v>1.61587231149348E-6</v>
      </c>
    </row>
    <row r="3" spans="1:51" s="179" customFormat="1" ht="43.2" x14ac:dyDescent="0.3">
      <c r="A3" s="169" t="s">
        <v>20</v>
      </c>
      <c r="B3" s="169" t="str">
        <f>B1</f>
        <v>Нефтегазосепаратор Е-1</v>
      </c>
      <c r="C3" s="171" t="s">
        <v>198</v>
      </c>
      <c r="D3" s="172" t="s">
        <v>60</v>
      </c>
      <c r="E3" s="185">
        <f>E1</f>
        <v>9.9999999999999995E-7</v>
      </c>
      <c r="F3" s="186">
        <f>F1</f>
        <v>1</v>
      </c>
      <c r="G3" s="169">
        <v>0.72000000000000008</v>
      </c>
      <c r="H3" s="174">
        <f t="shared" si="0"/>
        <v>7.2000000000000009E-7</v>
      </c>
      <c r="I3" s="187">
        <f>I1</f>
        <v>1.71</v>
      </c>
      <c r="J3" s="189">
        <v>0</v>
      </c>
      <c r="K3" s="177" t="s">
        <v>177</v>
      </c>
      <c r="L3" s="178">
        <v>0</v>
      </c>
      <c r="M3" s="179" t="str">
        <f t="shared" si="1"/>
        <v>С3</v>
      </c>
      <c r="N3" s="179" t="str">
        <f t="shared" si="1"/>
        <v>Нефтегазосепаратор Е-1</v>
      </c>
      <c r="O3" s="179" t="str">
        <f t="shared" si="2"/>
        <v>Полное-ликвидация</v>
      </c>
      <c r="P3" s="179" t="s">
        <v>83</v>
      </c>
      <c r="Q3" s="179" t="s">
        <v>83</v>
      </c>
      <c r="R3" s="179" t="s">
        <v>83</v>
      </c>
      <c r="S3" s="179" t="s">
        <v>83</v>
      </c>
      <c r="T3" s="179" t="s">
        <v>83</v>
      </c>
      <c r="U3" s="179" t="s">
        <v>83</v>
      </c>
      <c r="V3" s="179" t="s">
        <v>83</v>
      </c>
      <c r="W3" s="179" t="s">
        <v>83</v>
      </c>
      <c r="X3" s="179" t="s">
        <v>83</v>
      </c>
      <c r="Y3" s="179" t="s">
        <v>83</v>
      </c>
      <c r="Z3" s="179" t="s">
        <v>83</v>
      </c>
      <c r="AA3" s="179" t="s">
        <v>83</v>
      </c>
      <c r="AB3" s="179" t="s">
        <v>83</v>
      </c>
      <c r="AC3" s="179" t="s">
        <v>83</v>
      </c>
      <c r="AD3" s="179" t="s">
        <v>83</v>
      </c>
      <c r="AE3" s="179" t="s">
        <v>83</v>
      </c>
      <c r="AF3" s="179" t="s">
        <v>83</v>
      </c>
      <c r="AG3" s="179" t="s">
        <v>83</v>
      </c>
      <c r="AH3" s="179" t="s">
        <v>83</v>
      </c>
      <c r="AI3" s="179" t="s">
        <v>83</v>
      </c>
      <c r="AJ3" s="179">
        <v>0</v>
      </c>
      <c r="AK3" s="179">
        <v>0</v>
      </c>
      <c r="AL3" s="179">
        <f>AL1</f>
        <v>3.3</v>
      </c>
      <c r="AM3" s="179">
        <f>AM1</f>
        <v>2.7E-2</v>
      </c>
      <c r="AN3" s="179">
        <f>AN1</f>
        <v>4</v>
      </c>
      <c r="AQ3" s="182">
        <f>AM3*I3*0.1+AL3</f>
        <v>3.3046169999999999</v>
      </c>
      <c r="AR3" s="182">
        <f t="shared" si="3"/>
        <v>0.33046170000000002</v>
      </c>
      <c r="AS3" s="183">
        <f t="shared" si="4"/>
        <v>0</v>
      </c>
      <c r="AT3" s="183">
        <f t="shared" si="5"/>
        <v>0.90876967499999994</v>
      </c>
      <c r="AU3" s="182">
        <f>1333*J2*POWER(10,-6)</f>
        <v>1.4360408999999997E-5</v>
      </c>
      <c r="AV3" s="183">
        <f t="shared" si="6"/>
        <v>4.5438627354090002</v>
      </c>
      <c r="AW3" s="184">
        <f t="shared" si="7"/>
        <v>0</v>
      </c>
      <c r="AX3" s="184">
        <f t="shared" si="8"/>
        <v>0</v>
      </c>
      <c r="AY3" s="184">
        <f t="shared" si="9"/>
        <v>3.2715811694944804E-6</v>
      </c>
    </row>
    <row r="4" spans="1:51" s="179" customFormat="1" ht="43.2" x14ac:dyDescent="0.3">
      <c r="A4" s="169" t="s">
        <v>21</v>
      </c>
      <c r="B4" s="169" t="str">
        <f>B1</f>
        <v>Нефтегазосепаратор Е-1</v>
      </c>
      <c r="C4" s="171" t="s">
        <v>199</v>
      </c>
      <c r="D4" s="172" t="s">
        <v>84</v>
      </c>
      <c r="E4" s="173">
        <v>1.0000000000000001E-5</v>
      </c>
      <c r="F4" s="186">
        <f>F1</f>
        <v>1</v>
      </c>
      <c r="G4" s="169">
        <v>0.1</v>
      </c>
      <c r="H4" s="174">
        <f t="shared" si="0"/>
        <v>1.0000000000000002E-6</v>
      </c>
      <c r="I4" s="187">
        <f>0.15*I1</f>
        <v>0.25650000000000001</v>
      </c>
      <c r="J4" s="176">
        <f>I4</f>
        <v>0.25650000000000001</v>
      </c>
      <c r="K4" s="190" t="s">
        <v>179</v>
      </c>
      <c r="L4" s="191">
        <v>45390</v>
      </c>
      <c r="M4" s="179" t="str">
        <f t="shared" si="1"/>
        <v>С4</v>
      </c>
      <c r="N4" s="179" t="str">
        <f t="shared" si="1"/>
        <v>Нефтегазосепаратор Е-1</v>
      </c>
      <c r="O4" s="179" t="str">
        <f t="shared" si="2"/>
        <v>Частичное-пожар</v>
      </c>
      <c r="P4" s="179">
        <v>10.199999999999999</v>
      </c>
      <c r="Q4" s="179">
        <v>12.6</v>
      </c>
      <c r="R4" s="179">
        <v>16</v>
      </c>
      <c r="S4" s="179">
        <v>26.3</v>
      </c>
      <c r="T4" s="179" t="s">
        <v>83</v>
      </c>
      <c r="U4" s="179" t="s">
        <v>83</v>
      </c>
      <c r="V4" s="179" t="s">
        <v>83</v>
      </c>
      <c r="W4" s="179" t="s">
        <v>83</v>
      </c>
      <c r="X4" s="179" t="s">
        <v>83</v>
      </c>
      <c r="Y4" s="179" t="s">
        <v>83</v>
      </c>
      <c r="Z4" s="179" t="s">
        <v>83</v>
      </c>
      <c r="AA4" s="179" t="s">
        <v>83</v>
      </c>
      <c r="AB4" s="179" t="s">
        <v>83</v>
      </c>
      <c r="AC4" s="179" t="s">
        <v>83</v>
      </c>
      <c r="AD4" s="179" t="s">
        <v>83</v>
      </c>
      <c r="AE4" s="179" t="s">
        <v>83</v>
      </c>
      <c r="AF4" s="179" t="s">
        <v>83</v>
      </c>
      <c r="AG4" s="179" t="s">
        <v>83</v>
      </c>
      <c r="AH4" s="179" t="s">
        <v>83</v>
      </c>
      <c r="AI4" s="179" t="s">
        <v>83</v>
      </c>
      <c r="AJ4" s="179">
        <v>0</v>
      </c>
      <c r="AK4" s="179">
        <v>2</v>
      </c>
      <c r="AL4" s="179">
        <f>0.1*$AL$2</f>
        <v>0.33</v>
      </c>
      <c r="AM4" s="179">
        <f>AM1</f>
        <v>2.7E-2</v>
      </c>
      <c r="AN4" s="179">
        <f>ROUNDUP(AN1/3,0)</f>
        <v>2</v>
      </c>
      <c r="AQ4" s="182">
        <f>AM4*I4+AL4</f>
        <v>0.33692549999999999</v>
      </c>
      <c r="AR4" s="182">
        <f t="shared" si="3"/>
        <v>3.3692550000000002E-2</v>
      </c>
      <c r="AS4" s="183">
        <f t="shared" si="4"/>
        <v>0.5</v>
      </c>
      <c r="AT4" s="183">
        <f t="shared" si="5"/>
        <v>0.21765451250000001</v>
      </c>
      <c r="AU4" s="182">
        <f>10068.2*J4*POWER(10,-6)</f>
        <v>2.5824933E-3</v>
      </c>
      <c r="AV4" s="183">
        <f t="shared" si="6"/>
        <v>1.0908550558000001</v>
      </c>
      <c r="AW4" s="184">
        <f t="shared" si="7"/>
        <v>0</v>
      </c>
      <c r="AX4" s="184">
        <f t="shared" si="8"/>
        <v>2.0000000000000003E-6</v>
      </c>
      <c r="AY4" s="184">
        <f t="shared" si="9"/>
        <v>1.0908550558000003E-6</v>
      </c>
    </row>
    <row r="5" spans="1:51" s="179" customFormat="1" ht="57.6" x14ac:dyDescent="0.3">
      <c r="A5" s="169" t="s">
        <v>22</v>
      </c>
      <c r="B5" s="169" t="str">
        <f>B1</f>
        <v>Нефтегазосепаратор Е-1</v>
      </c>
      <c r="C5" s="171" t="s">
        <v>200</v>
      </c>
      <c r="D5" s="172" t="s">
        <v>165</v>
      </c>
      <c r="E5" s="185">
        <f>E4</f>
        <v>1.0000000000000001E-5</v>
      </c>
      <c r="F5" s="186">
        <f>F1</f>
        <v>1</v>
      </c>
      <c r="G5" s="169">
        <v>4.5000000000000005E-2</v>
      </c>
      <c r="H5" s="174">
        <f t="shared" si="0"/>
        <v>4.5000000000000009E-7</v>
      </c>
      <c r="I5" s="187">
        <f>0.15*I1</f>
        <v>0.25650000000000001</v>
      </c>
      <c r="J5" s="176">
        <f>J2</f>
        <v>1.0772999999999998E-2</v>
      </c>
      <c r="K5" s="190" t="s">
        <v>180</v>
      </c>
      <c r="L5" s="191">
        <v>3</v>
      </c>
      <c r="M5" s="179" t="str">
        <f t="shared" si="1"/>
        <v>С5</v>
      </c>
      <c r="N5" s="179" t="str">
        <f t="shared" si="1"/>
        <v>Нефтегазосепаратор Е-1</v>
      </c>
      <c r="O5" s="179" t="str">
        <f t="shared" si="2"/>
        <v>Частичное-пожар-вспышка</v>
      </c>
      <c r="P5" s="179" t="s">
        <v>83</v>
      </c>
      <c r="Q5" s="179" t="s">
        <v>83</v>
      </c>
      <c r="R5" s="179" t="s">
        <v>83</v>
      </c>
      <c r="S5" s="179" t="s">
        <v>83</v>
      </c>
      <c r="T5" s="179" t="s">
        <v>83</v>
      </c>
      <c r="U5" s="179" t="s">
        <v>83</v>
      </c>
      <c r="V5" s="179" t="s">
        <v>83</v>
      </c>
      <c r="W5" s="179" t="s">
        <v>83</v>
      </c>
      <c r="X5" s="179" t="s">
        <v>83</v>
      </c>
      <c r="Y5" s="179" t="s">
        <v>83</v>
      </c>
      <c r="Z5" s="179" t="s">
        <v>83</v>
      </c>
      <c r="AA5" s="179">
        <v>7.52</v>
      </c>
      <c r="AB5" s="179">
        <v>9.02</v>
      </c>
      <c r="AC5" s="179" t="s">
        <v>83</v>
      </c>
      <c r="AD5" s="179" t="s">
        <v>83</v>
      </c>
      <c r="AE5" s="179" t="s">
        <v>83</v>
      </c>
      <c r="AF5" s="179" t="s">
        <v>83</v>
      </c>
      <c r="AG5" s="179" t="s">
        <v>83</v>
      </c>
      <c r="AH5" s="179" t="s">
        <v>83</v>
      </c>
      <c r="AI5" s="179" t="s">
        <v>83</v>
      </c>
      <c r="AJ5" s="179">
        <v>0</v>
      </c>
      <c r="AK5" s="179">
        <v>1</v>
      </c>
      <c r="AL5" s="179">
        <f>0.1*$AL$2</f>
        <v>0.33</v>
      </c>
      <c r="AM5" s="179">
        <f>AM1</f>
        <v>2.7E-2</v>
      </c>
      <c r="AN5" s="179">
        <f>ROUNDUP(AN1/3,0)</f>
        <v>2</v>
      </c>
      <c r="AQ5" s="182">
        <f>AM5*I5+AL5</f>
        <v>0.33692549999999999</v>
      </c>
      <c r="AR5" s="182">
        <f t="shared" si="3"/>
        <v>3.3692550000000002E-2</v>
      </c>
      <c r="AS5" s="183">
        <f t="shared" si="4"/>
        <v>0.25</v>
      </c>
      <c r="AT5" s="183">
        <f t="shared" si="5"/>
        <v>0.15515451250000001</v>
      </c>
      <c r="AU5" s="182">
        <f>10068.2*J5*POWER(10,-6)*10</f>
        <v>1.0846471859999997E-3</v>
      </c>
      <c r="AV5" s="183">
        <f t="shared" si="6"/>
        <v>0.77685720968600003</v>
      </c>
      <c r="AW5" s="184">
        <f t="shared" si="7"/>
        <v>0</v>
      </c>
      <c r="AX5" s="184">
        <f t="shared" si="8"/>
        <v>4.5000000000000009E-7</v>
      </c>
      <c r="AY5" s="184">
        <f t="shared" si="9"/>
        <v>3.495857443587001E-7</v>
      </c>
    </row>
    <row r="6" spans="1:51" s="179" customFormat="1" ht="58.2" thickBot="1" x14ac:dyDescent="0.35">
      <c r="A6" s="169" t="s">
        <v>23</v>
      </c>
      <c r="B6" s="169" t="str">
        <f>B1</f>
        <v>Нефтегазосепаратор Е-1</v>
      </c>
      <c r="C6" s="171" t="s">
        <v>201</v>
      </c>
      <c r="D6" s="172" t="s">
        <v>61</v>
      </c>
      <c r="E6" s="185">
        <f>E4</f>
        <v>1.0000000000000001E-5</v>
      </c>
      <c r="F6" s="186">
        <f>F1</f>
        <v>1</v>
      </c>
      <c r="G6" s="169">
        <v>0.85499999999999998</v>
      </c>
      <c r="H6" s="174">
        <f t="shared" si="0"/>
        <v>8.5500000000000011E-6</v>
      </c>
      <c r="I6" s="187">
        <f>0.15*I1</f>
        <v>0.25650000000000001</v>
      </c>
      <c r="J6" s="189">
        <v>0</v>
      </c>
      <c r="K6" s="192" t="s">
        <v>191</v>
      </c>
      <c r="L6" s="192">
        <v>9</v>
      </c>
      <c r="M6" s="179" t="str">
        <f t="shared" si="1"/>
        <v>С6</v>
      </c>
      <c r="N6" s="179" t="str">
        <f t="shared" si="1"/>
        <v>Нефтегазосепаратор Е-1</v>
      </c>
      <c r="O6" s="179" t="str">
        <f t="shared" si="2"/>
        <v>Частичное-ликвидация</v>
      </c>
      <c r="P6" s="179" t="s">
        <v>83</v>
      </c>
      <c r="Q6" s="179" t="s">
        <v>83</v>
      </c>
      <c r="R6" s="179" t="s">
        <v>83</v>
      </c>
      <c r="S6" s="179" t="s">
        <v>83</v>
      </c>
      <c r="T6" s="179" t="s">
        <v>83</v>
      </c>
      <c r="U6" s="179" t="s">
        <v>83</v>
      </c>
      <c r="V6" s="179" t="s">
        <v>83</v>
      </c>
      <c r="W6" s="179" t="s">
        <v>83</v>
      </c>
      <c r="X6" s="179" t="s">
        <v>83</v>
      </c>
      <c r="Y6" s="179" t="s">
        <v>83</v>
      </c>
      <c r="Z6" s="179" t="s">
        <v>83</v>
      </c>
      <c r="AA6" s="179" t="s">
        <v>83</v>
      </c>
      <c r="AB6" s="179" t="s">
        <v>83</v>
      </c>
      <c r="AC6" s="179" t="s">
        <v>83</v>
      </c>
      <c r="AD6" s="179" t="s">
        <v>83</v>
      </c>
      <c r="AE6" s="179" t="s">
        <v>83</v>
      </c>
      <c r="AF6" s="179" t="s">
        <v>83</v>
      </c>
      <c r="AG6" s="179" t="s">
        <v>83</v>
      </c>
      <c r="AH6" s="179" t="s">
        <v>83</v>
      </c>
      <c r="AI6" s="179" t="s">
        <v>83</v>
      </c>
      <c r="AJ6" s="179">
        <v>0</v>
      </c>
      <c r="AK6" s="179">
        <v>0</v>
      </c>
      <c r="AL6" s="179">
        <f>0.1*$AL$2</f>
        <v>0.33</v>
      </c>
      <c r="AM6" s="179">
        <f>AM1</f>
        <v>2.7E-2</v>
      </c>
      <c r="AN6" s="179">
        <f>ROUNDUP(AN1/3,0)</f>
        <v>2</v>
      </c>
      <c r="AQ6" s="182">
        <f>AM6*I6*0.1+AL6</f>
        <v>0.33069255000000003</v>
      </c>
      <c r="AR6" s="182">
        <f t="shared" si="3"/>
        <v>3.3069255000000006E-2</v>
      </c>
      <c r="AS6" s="183">
        <f t="shared" si="4"/>
        <v>0</v>
      </c>
      <c r="AT6" s="183">
        <f t="shared" si="5"/>
        <v>9.0940451250000012E-2</v>
      </c>
      <c r="AU6" s="182">
        <f>1333*J5*POWER(10,-6)</f>
        <v>1.4360408999999997E-5</v>
      </c>
      <c r="AV6" s="183">
        <f t="shared" si="6"/>
        <v>0.45471661665900004</v>
      </c>
      <c r="AW6" s="184">
        <f t="shared" si="7"/>
        <v>0</v>
      </c>
      <c r="AX6" s="184">
        <f t="shared" si="8"/>
        <v>0</v>
      </c>
      <c r="AY6" s="184">
        <f t="shared" si="9"/>
        <v>3.8878270724344511E-6</v>
      </c>
    </row>
    <row r="7" spans="1:51" s="179" customFormat="1" x14ac:dyDescent="0.3">
      <c r="A7" s="180"/>
      <c r="B7" s="180"/>
      <c r="D7" s="272"/>
      <c r="E7" s="273"/>
      <c r="F7" s="274"/>
      <c r="G7" s="180"/>
      <c r="H7" s="184"/>
      <c r="I7" s="183"/>
      <c r="J7" s="180"/>
      <c r="K7" s="180"/>
      <c r="L7" s="180"/>
      <c r="P7" s="179" t="s">
        <v>83</v>
      </c>
      <c r="Q7" s="179" t="s">
        <v>83</v>
      </c>
      <c r="R7" s="179" t="s">
        <v>83</v>
      </c>
      <c r="S7" s="179" t="s">
        <v>83</v>
      </c>
      <c r="T7" s="179" t="s">
        <v>83</v>
      </c>
      <c r="U7" s="179" t="s">
        <v>83</v>
      </c>
      <c r="V7" s="179" t="s">
        <v>83</v>
      </c>
      <c r="W7" s="179" t="s">
        <v>83</v>
      </c>
      <c r="X7" s="179" t="s">
        <v>83</v>
      </c>
      <c r="Y7" s="179" t="s">
        <v>83</v>
      </c>
      <c r="Z7" s="179" t="s">
        <v>83</v>
      </c>
      <c r="AA7" s="179" t="s">
        <v>83</v>
      </c>
      <c r="AB7" s="179" t="s">
        <v>83</v>
      </c>
      <c r="AC7" s="179" t="s">
        <v>83</v>
      </c>
      <c r="AD7" s="179" t="s">
        <v>83</v>
      </c>
      <c r="AE7" s="179" t="s">
        <v>83</v>
      </c>
      <c r="AF7" s="179" t="s">
        <v>83</v>
      </c>
      <c r="AG7" s="179" t="s">
        <v>83</v>
      </c>
      <c r="AH7" s="179" t="s">
        <v>83</v>
      </c>
      <c r="AI7" s="179" t="s">
        <v>83</v>
      </c>
      <c r="AQ7" s="182"/>
      <c r="AR7" s="182"/>
      <c r="AS7" s="183"/>
      <c r="AT7" s="183"/>
      <c r="AU7" s="182"/>
      <c r="AV7" s="183"/>
      <c r="AW7" s="184"/>
      <c r="AX7" s="184"/>
      <c r="AY7" s="184"/>
    </row>
    <row r="8" spans="1:51" s="179" customFormat="1" x14ac:dyDescent="0.3">
      <c r="A8" s="180"/>
      <c r="B8" s="180"/>
      <c r="D8" s="272"/>
      <c r="E8" s="273"/>
      <c r="F8" s="274"/>
      <c r="G8" s="180"/>
      <c r="H8" s="184"/>
      <c r="I8" s="183"/>
      <c r="J8" s="180"/>
      <c r="K8" s="180"/>
      <c r="L8" s="180"/>
      <c r="P8" s="179" t="s">
        <v>83</v>
      </c>
      <c r="Q8" s="179" t="s">
        <v>83</v>
      </c>
      <c r="R8" s="179" t="s">
        <v>83</v>
      </c>
      <c r="S8" s="179" t="s">
        <v>83</v>
      </c>
      <c r="T8" s="179" t="s">
        <v>83</v>
      </c>
      <c r="U8" s="179" t="s">
        <v>83</v>
      </c>
      <c r="V8" s="179" t="s">
        <v>83</v>
      </c>
      <c r="W8" s="179" t="s">
        <v>83</v>
      </c>
      <c r="X8" s="179" t="s">
        <v>83</v>
      </c>
      <c r="Y8" s="179" t="s">
        <v>83</v>
      </c>
      <c r="Z8" s="179" t="s">
        <v>83</v>
      </c>
      <c r="AA8" s="179" t="s">
        <v>83</v>
      </c>
      <c r="AB8" s="179" t="s">
        <v>83</v>
      </c>
      <c r="AC8" s="179" t="s">
        <v>83</v>
      </c>
      <c r="AD8" s="179" t="s">
        <v>83</v>
      </c>
      <c r="AE8" s="179" t="s">
        <v>83</v>
      </c>
      <c r="AF8" s="179" t="s">
        <v>83</v>
      </c>
      <c r="AG8" s="179" t="s">
        <v>83</v>
      </c>
      <c r="AH8" s="179" t="s">
        <v>83</v>
      </c>
      <c r="AI8" s="179" t="s">
        <v>83</v>
      </c>
      <c r="AQ8" s="182"/>
      <c r="AR8" s="182"/>
      <c r="AS8" s="183"/>
      <c r="AT8" s="183"/>
      <c r="AU8" s="182"/>
      <c r="AV8" s="183"/>
      <c r="AW8" s="184"/>
      <c r="AX8" s="184"/>
      <c r="AY8" s="184"/>
    </row>
    <row r="9" spans="1:51" s="179" customFormat="1" x14ac:dyDescent="0.3">
      <c r="A9" s="180"/>
      <c r="B9" s="180"/>
      <c r="D9" s="272"/>
      <c r="E9" s="273"/>
      <c r="F9" s="274"/>
      <c r="G9" s="180"/>
      <c r="H9" s="184"/>
      <c r="I9" s="183"/>
      <c r="J9" s="180"/>
      <c r="K9" s="180"/>
      <c r="L9" s="180"/>
      <c r="P9" s="179" t="s">
        <v>83</v>
      </c>
      <c r="Q9" s="179" t="s">
        <v>83</v>
      </c>
      <c r="R9" s="179" t="s">
        <v>83</v>
      </c>
      <c r="S9" s="179" t="s">
        <v>83</v>
      </c>
      <c r="T9" s="179" t="s">
        <v>83</v>
      </c>
      <c r="U9" s="179" t="s">
        <v>83</v>
      </c>
      <c r="V9" s="179" t="s">
        <v>83</v>
      </c>
      <c r="W9" s="179" t="s">
        <v>83</v>
      </c>
      <c r="X9" s="179" t="s">
        <v>83</v>
      </c>
      <c r="Y9" s="179" t="s">
        <v>83</v>
      </c>
      <c r="Z9" s="179" t="s">
        <v>83</v>
      </c>
      <c r="AA9" s="179" t="s">
        <v>83</v>
      </c>
      <c r="AB9" s="179" t="s">
        <v>83</v>
      </c>
      <c r="AC9" s="179" t="s">
        <v>83</v>
      </c>
      <c r="AD9" s="179" t="s">
        <v>83</v>
      </c>
      <c r="AE9" s="179" t="s">
        <v>83</v>
      </c>
      <c r="AF9" s="179" t="s">
        <v>83</v>
      </c>
      <c r="AG9" s="179" t="s">
        <v>83</v>
      </c>
      <c r="AH9" s="179" t="s">
        <v>83</v>
      </c>
      <c r="AI9" s="179" t="s">
        <v>83</v>
      </c>
      <c r="AQ9" s="182"/>
      <c r="AR9" s="182"/>
      <c r="AS9" s="183"/>
      <c r="AT9" s="183"/>
      <c r="AU9" s="182"/>
      <c r="AV9" s="183"/>
      <c r="AW9" s="184"/>
      <c r="AX9" s="184"/>
      <c r="AY9" s="184"/>
    </row>
    <row r="10" spans="1:51" ht="15" thickBot="1" x14ac:dyDescent="0.35">
      <c r="A10" s="6"/>
      <c r="B10" s="6"/>
      <c r="D10" s="7"/>
      <c r="E10" s="6"/>
      <c r="F10" s="6"/>
      <c r="G10" s="6"/>
      <c r="H10" s="6"/>
      <c r="I10" s="67"/>
      <c r="J10" s="67"/>
      <c r="K10" s="6"/>
      <c r="P10" t="s">
        <v>83</v>
      </c>
      <c r="Q10" t="s">
        <v>83</v>
      </c>
      <c r="R10" t="s">
        <v>83</v>
      </c>
      <c r="S10" t="s">
        <v>83</v>
      </c>
      <c r="T10" t="s">
        <v>83</v>
      </c>
      <c r="U10" t="s">
        <v>83</v>
      </c>
      <c r="V10" t="s">
        <v>83</v>
      </c>
      <c r="W10" t="s">
        <v>83</v>
      </c>
      <c r="X10" t="s">
        <v>83</v>
      </c>
      <c r="Y10" t="s">
        <v>83</v>
      </c>
      <c r="Z10" t="s">
        <v>83</v>
      </c>
      <c r="AA10" t="s">
        <v>83</v>
      </c>
      <c r="AB10" t="s">
        <v>83</v>
      </c>
      <c r="AC10" t="s">
        <v>83</v>
      </c>
      <c r="AD10" t="s">
        <v>83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</row>
    <row r="11" spans="1:51" s="179" customFormat="1" ht="42.6" thickBot="1" x14ac:dyDescent="0.35">
      <c r="A11" s="169" t="s">
        <v>18</v>
      </c>
      <c r="B11" s="313" t="s">
        <v>710</v>
      </c>
      <c r="C11" s="171" t="s">
        <v>196</v>
      </c>
      <c r="D11" s="172" t="s">
        <v>59</v>
      </c>
      <c r="E11" s="173">
        <v>9.9999999999999995E-7</v>
      </c>
      <c r="F11" s="170">
        <v>1</v>
      </c>
      <c r="G11" s="169">
        <v>0.1</v>
      </c>
      <c r="H11" s="174">
        <f t="shared" ref="H11:H16" si="10">E11*F11*G11</f>
        <v>9.9999999999999995E-8</v>
      </c>
      <c r="I11" s="175">
        <v>4.0999999999999996</v>
      </c>
      <c r="J11" s="176">
        <f>I11</f>
        <v>4.0999999999999996</v>
      </c>
      <c r="K11" s="177" t="s">
        <v>175</v>
      </c>
      <c r="L11" s="178">
        <f>I11*40</f>
        <v>164</v>
      </c>
      <c r="M11" s="179" t="str">
        <f t="shared" ref="M11:N16" si="11">A11</f>
        <v>С1</v>
      </c>
      <c r="N11" s="179" t="str">
        <f t="shared" si="11"/>
        <v>Нефтегазосепаратор Е-2</v>
      </c>
      <c r="O11" s="179" t="str">
        <f t="shared" ref="O11:O16" si="12">D11</f>
        <v>Полное-пожар</v>
      </c>
      <c r="P11" s="179">
        <v>15.8</v>
      </c>
      <c r="Q11" s="179">
        <v>21.4</v>
      </c>
      <c r="R11" s="179">
        <v>29.8</v>
      </c>
      <c r="S11" s="179">
        <v>54.2</v>
      </c>
      <c r="T11" s="179" t="s">
        <v>83</v>
      </c>
      <c r="U11" s="179" t="s">
        <v>83</v>
      </c>
      <c r="V11" s="179" t="s">
        <v>83</v>
      </c>
      <c r="W11" s="179" t="s">
        <v>83</v>
      </c>
      <c r="X11" s="179" t="s">
        <v>83</v>
      </c>
      <c r="Y11" s="179" t="s">
        <v>83</v>
      </c>
      <c r="Z11" s="179" t="s">
        <v>83</v>
      </c>
      <c r="AA11" s="179" t="s">
        <v>83</v>
      </c>
      <c r="AB11" s="179" t="s">
        <v>83</v>
      </c>
      <c r="AC11" s="179" t="s">
        <v>83</v>
      </c>
      <c r="AD11" s="179" t="s">
        <v>83</v>
      </c>
      <c r="AE11" s="179" t="s">
        <v>83</v>
      </c>
      <c r="AF11" s="179" t="s">
        <v>83</v>
      </c>
      <c r="AG11" s="179" t="s">
        <v>83</v>
      </c>
      <c r="AH11" s="179" t="s">
        <v>83</v>
      </c>
      <c r="AI11" s="179" t="s">
        <v>83</v>
      </c>
      <c r="AJ11" s="180">
        <v>1</v>
      </c>
      <c r="AK11" s="180">
        <v>2</v>
      </c>
      <c r="AL11" s="181">
        <v>3.3</v>
      </c>
      <c r="AM11" s="181">
        <v>2.7E-2</v>
      </c>
      <c r="AN11" s="181">
        <v>4</v>
      </c>
      <c r="AQ11" s="182">
        <f>AM11*I11+AL11</f>
        <v>3.4106999999999998</v>
      </c>
      <c r="AR11" s="182">
        <f t="shared" ref="AR11:AR16" si="13">0.1*AQ11</f>
        <v>0.34106999999999998</v>
      </c>
      <c r="AS11" s="183">
        <f t="shared" ref="AS11:AS16" si="14">AJ11*3+0.25*AK11</f>
        <v>3.5</v>
      </c>
      <c r="AT11" s="183">
        <f t="shared" ref="AT11:AT16" si="15">SUM(AQ11:AS11)/4</f>
        <v>1.8129424999999999</v>
      </c>
      <c r="AU11" s="182">
        <f>10068.2*J11*POWER(10,-6)</f>
        <v>4.1279620000000003E-2</v>
      </c>
      <c r="AV11" s="183">
        <f t="shared" ref="AV11:AV16" si="16">AU11+AT11+AS11+AR11+AQ11</f>
        <v>9.1059921199999998</v>
      </c>
      <c r="AW11" s="184">
        <f t="shared" ref="AW11:AW16" si="17">AJ11*H11</f>
        <v>9.9999999999999995E-8</v>
      </c>
      <c r="AX11" s="184">
        <f t="shared" ref="AX11:AX16" si="18">H11*AK11</f>
        <v>1.9999999999999999E-7</v>
      </c>
      <c r="AY11" s="184">
        <f t="shared" ref="AY11:AY16" si="19">H11*AV11</f>
        <v>9.1059921199999991E-7</v>
      </c>
    </row>
    <row r="12" spans="1:51" s="438" customFormat="1" ht="29.4" thickBot="1" x14ac:dyDescent="0.35">
      <c r="A12" s="169" t="s">
        <v>19</v>
      </c>
      <c r="B12" s="169" t="str">
        <f>B11</f>
        <v>Нефтегазосепаратор Е-2</v>
      </c>
      <c r="C12" s="436" t="s">
        <v>197</v>
      </c>
      <c r="D12" s="437" t="s">
        <v>62</v>
      </c>
      <c r="E12" s="185">
        <f>E11</f>
        <v>9.9999999999999995E-7</v>
      </c>
      <c r="F12" s="186">
        <v>1</v>
      </c>
      <c r="G12" s="169">
        <v>0.18000000000000002</v>
      </c>
      <c r="H12" s="174">
        <f t="shared" si="10"/>
        <v>1.8000000000000002E-7</v>
      </c>
      <c r="I12" s="187">
        <f>I11</f>
        <v>4.0999999999999996</v>
      </c>
      <c r="J12" s="439">
        <f>POWER(10,-6)*35*SQRT(100)*3600*L11/1000*0.1</f>
        <v>2.0663999999999998E-2</v>
      </c>
      <c r="K12" s="177" t="s">
        <v>176</v>
      </c>
      <c r="L12" s="178">
        <v>0</v>
      </c>
      <c r="M12" s="438" t="str">
        <f t="shared" si="11"/>
        <v>С2</v>
      </c>
      <c r="N12" s="438" t="str">
        <f t="shared" si="11"/>
        <v>Нефтегазосепаратор Е-2</v>
      </c>
      <c r="O12" s="438" t="str">
        <f t="shared" si="12"/>
        <v>Полное-взрыв</v>
      </c>
      <c r="P12" s="438" t="s">
        <v>83</v>
      </c>
      <c r="Q12" s="438" t="s">
        <v>83</v>
      </c>
      <c r="R12" s="438" t="s">
        <v>83</v>
      </c>
      <c r="S12" s="438" t="s">
        <v>83</v>
      </c>
      <c r="T12" s="438">
        <v>0</v>
      </c>
      <c r="U12" s="438">
        <v>0</v>
      </c>
      <c r="V12" s="438">
        <v>20.6</v>
      </c>
      <c r="W12" s="438">
        <v>69.599999999999994</v>
      </c>
      <c r="X12" s="438">
        <v>180.6</v>
      </c>
      <c r="Y12" s="438" t="s">
        <v>83</v>
      </c>
      <c r="Z12" s="438" t="s">
        <v>83</v>
      </c>
      <c r="AA12" s="438" t="s">
        <v>83</v>
      </c>
      <c r="AB12" s="438" t="s">
        <v>83</v>
      </c>
      <c r="AC12" s="438" t="s">
        <v>83</v>
      </c>
      <c r="AD12" s="438" t="s">
        <v>83</v>
      </c>
      <c r="AE12" s="438" t="s">
        <v>83</v>
      </c>
      <c r="AF12" s="438" t="s">
        <v>83</v>
      </c>
      <c r="AG12" s="438" t="s">
        <v>83</v>
      </c>
      <c r="AH12" s="438" t="s">
        <v>83</v>
      </c>
      <c r="AI12" s="438" t="s">
        <v>83</v>
      </c>
      <c r="AJ12" s="180">
        <v>1</v>
      </c>
      <c r="AK12" s="180">
        <v>2</v>
      </c>
      <c r="AL12" s="438">
        <f>AL11</f>
        <v>3.3</v>
      </c>
      <c r="AM12" s="438">
        <f>AM11</f>
        <v>2.7E-2</v>
      </c>
      <c r="AN12" s="438">
        <f>AN11</f>
        <v>4</v>
      </c>
      <c r="AQ12" s="182">
        <f>AM12*I12+AL12</f>
        <v>3.4106999999999998</v>
      </c>
      <c r="AR12" s="182">
        <f t="shared" si="13"/>
        <v>0.34106999999999998</v>
      </c>
      <c r="AS12" s="183">
        <f t="shared" si="14"/>
        <v>3.5</v>
      </c>
      <c r="AT12" s="183">
        <f t="shared" si="15"/>
        <v>1.8129424999999999</v>
      </c>
      <c r="AU12" s="182">
        <f>10068.2*J12*POWER(10,-6)*10</f>
        <v>2.0804928479999998E-3</v>
      </c>
      <c r="AV12" s="183">
        <f t="shared" si="16"/>
        <v>9.0667929928480007</v>
      </c>
      <c r="AW12" s="184">
        <f t="shared" si="17"/>
        <v>1.8000000000000002E-7</v>
      </c>
      <c r="AX12" s="184">
        <f t="shared" si="18"/>
        <v>3.6000000000000005E-7</v>
      </c>
      <c r="AY12" s="184">
        <f t="shared" si="19"/>
        <v>1.6320227387126403E-6</v>
      </c>
    </row>
    <row r="13" spans="1:51" s="179" customFormat="1" ht="43.2" x14ac:dyDescent="0.3">
      <c r="A13" s="169" t="s">
        <v>20</v>
      </c>
      <c r="B13" s="169" t="str">
        <f>B11</f>
        <v>Нефтегазосепаратор Е-2</v>
      </c>
      <c r="C13" s="171" t="s">
        <v>198</v>
      </c>
      <c r="D13" s="172" t="s">
        <v>60</v>
      </c>
      <c r="E13" s="185">
        <f>E11</f>
        <v>9.9999999999999995E-7</v>
      </c>
      <c r="F13" s="186">
        <f>F11</f>
        <v>1</v>
      </c>
      <c r="G13" s="169">
        <v>0.72000000000000008</v>
      </c>
      <c r="H13" s="174">
        <f t="shared" si="10"/>
        <v>7.2000000000000009E-7</v>
      </c>
      <c r="I13" s="187">
        <f>I11</f>
        <v>4.0999999999999996</v>
      </c>
      <c r="J13" s="189">
        <v>0</v>
      </c>
      <c r="K13" s="177" t="s">
        <v>177</v>
      </c>
      <c r="L13" s="178">
        <v>0</v>
      </c>
      <c r="M13" s="179" t="str">
        <f t="shared" si="11"/>
        <v>С3</v>
      </c>
      <c r="N13" s="179" t="str">
        <f t="shared" si="11"/>
        <v>Нефтегазосепаратор Е-2</v>
      </c>
      <c r="O13" s="179" t="str">
        <f t="shared" si="12"/>
        <v>Полное-ликвидация</v>
      </c>
      <c r="P13" s="179" t="s">
        <v>83</v>
      </c>
      <c r="Q13" s="179" t="s">
        <v>83</v>
      </c>
      <c r="R13" s="179" t="s">
        <v>83</v>
      </c>
      <c r="S13" s="179" t="s">
        <v>83</v>
      </c>
      <c r="T13" s="179" t="s">
        <v>83</v>
      </c>
      <c r="U13" s="179" t="s">
        <v>83</v>
      </c>
      <c r="V13" s="179" t="s">
        <v>83</v>
      </c>
      <c r="W13" s="179" t="s">
        <v>83</v>
      </c>
      <c r="X13" s="179" t="s">
        <v>83</v>
      </c>
      <c r="Y13" s="179" t="s">
        <v>83</v>
      </c>
      <c r="Z13" s="179" t="s">
        <v>83</v>
      </c>
      <c r="AA13" s="179" t="s">
        <v>83</v>
      </c>
      <c r="AB13" s="179" t="s">
        <v>83</v>
      </c>
      <c r="AC13" s="179" t="s">
        <v>83</v>
      </c>
      <c r="AD13" s="179" t="s">
        <v>83</v>
      </c>
      <c r="AE13" s="179" t="s">
        <v>83</v>
      </c>
      <c r="AF13" s="179" t="s">
        <v>83</v>
      </c>
      <c r="AG13" s="179" t="s">
        <v>83</v>
      </c>
      <c r="AH13" s="179" t="s">
        <v>83</v>
      </c>
      <c r="AI13" s="179" t="s">
        <v>83</v>
      </c>
      <c r="AJ13" s="179">
        <v>0</v>
      </c>
      <c r="AK13" s="179">
        <v>0</v>
      </c>
      <c r="AL13" s="179">
        <f>AL11</f>
        <v>3.3</v>
      </c>
      <c r="AM13" s="179">
        <f>AM11</f>
        <v>2.7E-2</v>
      </c>
      <c r="AN13" s="179">
        <f>AN11</f>
        <v>4</v>
      </c>
      <c r="AQ13" s="182">
        <f>AM13*I13*0.1+AL13</f>
        <v>3.31107</v>
      </c>
      <c r="AR13" s="182">
        <f t="shared" si="13"/>
        <v>0.33110700000000004</v>
      </c>
      <c r="AS13" s="183">
        <f t="shared" si="14"/>
        <v>0</v>
      </c>
      <c r="AT13" s="183">
        <f t="shared" si="15"/>
        <v>0.91054425000000005</v>
      </c>
      <c r="AU13" s="182">
        <f>1333*J12*POWER(10,-6)</f>
        <v>2.7545111999999994E-5</v>
      </c>
      <c r="AV13" s="183">
        <f t="shared" si="16"/>
        <v>4.5527487951120005</v>
      </c>
      <c r="AW13" s="184">
        <f t="shared" si="17"/>
        <v>0</v>
      </c>
      <c r="AX13" s="184">
        <f t="shared" si="18"/>
        <v>0</v>
      </c>
      <c r="AY13" s="184">
        <f t="shared" si="19"/>
        <v>3.2779791324806407E-6</v>
      </c>
    </row>
    <row r="14" spans="1:51" s="179" customFormat="1" ht="43.2" x14ac:dyDescent="0.3">
      <c r="A14" s="169" t="s">
        <v>21</v>
      </c>
      <c r="B14" s="169" t="str">
        <f>B11</f>
        <v>Нефтегазосепаратор Е-2</v>
      </c>
      <c r="C14" s="171" t="s">
        <v>199</v>
      </c>
      <c r="D14" s="172" t="s">
        <v>84</v>
      </c>
      <c r="E14" s="173">
        <v>1.0000000000000001E-5</v>
      </c>
      <c r="F14" s="186">
        <f>F11</f>
        <v>1</v>
      </c>
      <c r="G14" s="169">
        <v>0.1</v>
      </c>
      <c r="H14" s="174">
        <f t="shared" si="10"/>
        <v>1.0000000000000002E-6</v>
      </c>
      <c r="I14" s="187">
        <f>0.15*I11</f>
        <v>0.61499999999999988</v>
      </c>
      <c r="J14" s="176">
        <f>I14</f>
        <v>0.61499999999999988</v>
      </c>
      <c r="K14" s="190" t="s">
        <v>179</v>
      </c>
      <c r="L14" s="191">
        <v>45390</v>
      </c>
      <c r="M14" s="179" t="str">
        <f t="shared" si="11"/>
        <v>С4</v>
      </c>
      <c r="N14" s="179" t="str">
        <f t="shared" si="11"/>
        <v>Нефтегазосепаратор Е-2</v>
      </c>
      <c r="O14" s="179" t="str">
        <f t="shared" si="12"/>
        <v>Частичное-пожар</v>
      </c>
      <c r="P14" s="179">
        <v>11.8</v>
      </c>
      <c r="Q14" s="179">
        <v>14.8</v>
      </c>
      <c r="R14" s="179">
        <v>19.100000000000001</v>
      </c>
      <c r="S14" s="179">
        <v>32.1</v>
      </c>
      <c r="T14" s="179" t="s">
        <v>83</v>
      </c>
      <c r="U14" s="179" t="s">
        <v>83</v>
      </c>
      <c r="V14" s="179" t="s">
        <v>83</v>
      </c>
      <c r="W14" s="179" t="s">
        <v>83</v>
      </c>
      <c r="X14" s="179" t="s">
        <v>83</v>
      </c>
      <c r="Y14" s="179" t="s">
        <v>83</v>
      </c>
      <c r="Z14" s="179" t="s">
        <v>83</v>
      </c>
      <c r="AA14" s="179" t="s">
        <v>83</v>
      </c>
      <c r="AB14" s="179" t="s">
        <v>83</v>
      </c>
      <c r="AC14" s="179" t="s">
        <v>83</v>
      </c>
      <c r="AD14" s="179" t="s">
        <v>83</v>
      </c>
      <c r="AE14" s="179" t="s">
        <v>83</v>
      </c>
      <c r="AF14" s="179" t="s">
        <v>83</v>
      </c>
      <c r="AG14" s="179" t="s">
        <v>83</v>
      </c>
      <c r="AH14" s="179" t="s">
        <v>83</v>
      </c>
      <c r="AI14" s="179" t="s">
        <v>83</v>
      </c>
      <c r="AJ14" s="179">
        <v>0</v>
      </c>
      <c r="AK14" s="179">
        <v>2</v>
      </c>
      <c r="AL14" s="179">
        <f>0.1*$AL$2</f>
        <v>0.33</v>
      </c>
      <c r="AM14" s="179">
        <f>AM11</f>
        <v>2.7E-2</v>
      </c>
      <c r="AN14" s="179">
        <f>ROUNDUP(AN11/3,0)</f>
        <v>2</v>
      </c>
      <c r="AQ14" s="182">
        <f>AM14*I14+AL14</f>
        <v>0.346605</v>
      </c>
      <c r="AR14" s="182">
        <f t="shared" si="13"/>
        <v>3.4660500000000004E-2</v>
      </c>
      <c r="AS14" s="183">
        <f t="shared" si="14"/>
        <v>0.5</v>
      </c>
      <c r="AT14" s="183">
        <f t="shared" si="15"/>
        <v>0.22031637500000001</v>
      </c>
      <c r="AU14" s="182">
        <f>10068.2*J14*POWER(10,-6)</f>
        <v>6.1919429999999992E-3</v>
      </c>
      <c r="AV14" s="183">
        <f t="shared" si="16"/>
        <v>1.1077738180000001</v>
      </c>
      <c r="AW14" s="184">
        <f t="shared" si="17"/>
        <v>0</v>
      </c>
      <c r="AX14" s="184">
        <f t="shared" si="18"/>
        <v>2.0000000000000003E-6</v>
      </c>
      <c r="AY14" s="184">
        <f t="shared" si="19"/>
        <v>1.1077738180000003E-6</v>
      </c>
    </row>
    <row r="15" spans="1:51" s="179" customFormat="1" ht="57.6" x14ac:dyDescent="0.3">
      <c r="A15" s="169" t="s">
        <v>22</v>
      </c>
      <c r="B15" s="169" t="str">
        <f>B11</f>
        <v>Нефтегазосепаратор Е-2</v>
      </c>
      <c r="C15" s="171" t="s">
        <v>200</v>
      </c>
      <c r="D15" s="172" t="s">
        <v>165</v>
      </c>
      <c r="E15" s="185">
        <f>E14</f>
        <v>1.0000000000000001E-5</v>
      </c>
      <c r="F15" s="186">
        <f>F11</f>
        <v>1</v>
      </c>
      <c r="G15" s="169">
        <v>4.5000000000000005E-2</v>
      </c>
      <c r="H15" s="174">
        <f t="shared" si="10"/>
        <v>4.5000000000000009E-7</v>
      </c>
      <c r="I15" s="187">
        <f>0.15*I11</f>
        <v>0.61499999999999988</v>
      </c>
      <c r="J15" s="176">
        <f>J12</f>
        <v>2.0663999999999998E-2</v>
      </c>
      <c r="K15" s="190" t="s">
        <v>180</v>
      </c>
      <c r="L15" s="191">
        <v>3</v>
      </c>
      <c r="M15" s="179" t="str">
        <f t="shared" si="11"/>
        <v>С5</v>
      </c>
      <c r="N15" s="179" t="str">
        <f t="shared" si="11"/>
        <v>Нефтегазосепаратор Е-2</v>
      </c>
      <c r="O15" s="179" t="str">
        <f t="shared" si="12"/>
        <v>Частичное-пожар-вспышка</v>
      </c>
      <c r="P15" s="179" t="s">
        <v>83</v>
      </c>
      <c r="Q15" s="179" t="s">
        <v>83</v>
      </c>
      <c r="R15" s="179" t="s">
        <v>83</v>
      </c>
      <c r="S15" s="179" t="s">
        <v>83</v>
      </c>
      <c r="T15" s="179" t="s">
        <v>83</v>
      </c>
      <c r="U15" s="179" t="s">
        <v>83</v>
      </c>
      <c r="V15" s="179" t="s">
        <v>83</v>
      </c>
      <c r="W15" s="179" t="s">
        <v>83</v>
      </c>
      <c r="X15" s="179" t="s">
        <v>83</v>
      </c>
      <c r="Y15" s="179" t="s">
        <v>83</v>
      </c>
      <c r="Z15" s="179" t="s">
        <v>83</v>
      </c>
      <c r="AA15" s="179">
        <v>9.32</v>
      </c>
      <c r="AB15" s="179">
        <v>11.18</v>
      </c>
      <c r="AC15" s="179" t="s">
        <v>83</v>
      </c>
      <c r="AD15" s="179" t="s">
        <v>83</v>
      </c>
      <c r="AE15" s="179" t="s">
        <v>83</v>
      </c>
      <c r="AF15" s="179" t="s">
        <v>83</v>
      </c>
      <c r="AG15" s="179" t="s">
        <v>83</v>
      </c>
      <c r="AH15" s="179" t="s">
        <v>83</v>
      </c>
      <c r="AI15" s="179" t="s">
        <v>83</v>
      </c>
      <c r="AJ15" s="179">
        <v>0</v>
      </c>
      <c r="AK15" s="179">
        <v>1</v>
      </c>
      <c r="AL15" s="179">
        <f>0.1*$AL$2</f>
        <v>0.33</v>
      </c>
      <c r="AM15" s="179">
        <f>AM11</f>
        <v>2.7E-2</v>
      </c>
      <c r="AN15" s="179">
        <f>ROUNDUP(AN11/3,0)</f>
        <v>2</v>
      </c>
      <c r="AQ15" s="182">
        <f>AM15*I15+AL15</f>
        <v>0.346605</v>
      </c>
      <c r="AR15" s="182">
        <f t="shared" si="13"/>
        <v>3.4660500000000004E-2</v>
      </c>
      <c r="AS15" s="183">
        <f t="shared" si="14"/>
        <v>0.25</v>
      </c>
      <c r="AT15" s="183">
        <f t="shared" si="15"/>
        <v>0.15781637500000001</v>
      </c>
      <c r="AU15" s="182">
        <f>10068.2*J15*POWER(10,-6)*10</f>
        <v>2.0804928479999998E-3</v>
      </c>
      <c r="AV15" s="183">
        <f t="shared" si="16"/>
        <v>0.79116236784799998</v>
      </c>
      <c r="AW15" s="184">
        <f t="shared" si="17"/>
        <v>0</v>
      </c>
      <c r="AX15" s="184">
        <f t="shared" si="18"/>
        <v>4.5000000000000009E-7</v>
      </c>
      <c r="AY15" s="184">
        <f t="shared" si="19"/>
        <v>3.5602306553160008E-7</v>
      </c>
    </row>
    <row r="16" spans="1:51" s="179" customFormat="1" ht="58.2" thickBot="1" x14ac:dyDescent="0.35">
      <c r="A16" s="169" t="s">
        <v>23</v>
      </c>
      <c r="B16" s="169" t="str">
        <f>B11</f>
        <v>Нефтегазосепаратор Е-2</v>
      </c>
      <c r="C16" s="171" t="s">
        <v>201</v>
      </c>
      <c r="D16" s="172" t="s">
        <v>61</v>
      </c>
      <c r="E16" s="185">
        <f>E14</f>
        <v>1.0000000000000001E-5</v>
      </c>
      <c r="F16" s="186">
        <f>F11</f>
        <v>1</v>
      </c>
      <c r="G16" s="169">
        <v>0.85499999999999998</v>
      </c>
      <c r="H16" s="174">
        <f t="shared" si="10"/>
        <v>8.5500000000000011E-6</v>
      </c>
      <c r="I16" s="187">
        <f>0.15*I11</f>
        <v>0.61499999999999988</v>
      </c>
      <c r="J16" s="189">
        <v>0</v>
      </c>
      <c r="K16" s="192" t="s">
        <v>191</v>
      </c>
      <c r="L16" s="192">
        <v>9</v>
      </c>
      <c r="M16" s="179" t="str">
        <f t="shared" si="11"/>
        <v>С6</v>
      </c>
      <c r="N16" s="179" t="str">
        <f t="shared" si="11"/>
        <v>Нефтегазосепаратор Е-2</v>
      </c>
      <c r="O16" s="179" t="str">
        <f t="shared" si="12"/>
        <v>Частичное-ликвидация</v>
      </c>
      <c r="P16" s="179" t="s">
        <v>83</v>
      </c>
      <c r="Q16" s="179" t="s">
        <v>83</v>
      </c>
      <c r="R16" s="179" t="s">
        <v>83</v>
      </c>
      <c r="S16" s="179" t="s">
        <v>83</v>
      </c>
      <c r="T16" s="179" t="s">
        <v>83</v>
      </c>
      <c r="U16" s="179" t="s">
        <v>83</v>
      </c>
      <c r="V16" s="179" t="s">
        <v>83</v>
      </c>
      <c r="W16" s="179" t="s">
        <v>83</v>
      </c>
      <c r="X16" s="179" t="s">
        <v>83</v>
      </c>
      <c r="Y16" s="179" t="s">
        <v>83</v>
      </c>
      <c r="Z16" s="179" t="s">
        <v>83</v>
      </c>
      <c r="AA16" s="179" t="s">
        <v>83</v>
      </c>
      <c r="AB16" s="179" t="s">
        <v>83</v>
      </c>
      <c r="AC16" s="179" t="s">
        <v>83</v>
      </c>
      <c r="AD16" s="179" t="s">
        <v>83</v>
      </c>
      <c r="AE16" s="179" t="s">
        <v>83</v>
      </c>
      <c r="AF16" s="179" t="s">
        <v>83</v>
      </c>
      <c r="AG16" s="179" t="s">
        <v>83</v>
      </c>
      <c r="AH16" s="179" t="s">
        <v>83</v>
      </c>
      <c r="AI16" s="179" t="s">
        <v>83</v>
      </c>
      <c r="AJ16" s="179">
        <v>0</v>
      </c>
      <c r="AK16" s="179">
        <v>0</v>
      </c>
      <c r="AL16" s="179">
        <f>0.1*$AL$2</f>
        <v>0.33</v>
      </c>
      <c r="AM16" s="179">
        <f>AM11</f>
        <v>2.7E-2</v>
      </c>
      <c r="AN16" s="179">
        <f>ROUNDUP(AN11/3,0)</f>
        <v>2</v>
      </c>
      <c r="AQ16" s="182">
        <f>AM16*I16*0.1+AL16</f>
        <v>0.33166050000000002</v>
      </c>
      <c r="AR16" s="182">
        <f t="shared" si="13"/>
        <v>3.3166050000000002E-2</v>
      </c>
      <c r="AS16" s="183">
        <f t="shared" si="14"/>
        <v>0</v>
      </c>
      <c r="AT16" s="183">
        <f t="shared" si="15"/>
        <v>9.1206637500000007E-2</v>
      </c>
      <c r="AU16" s="182">
        <f>1333*J15*POWER(10,-6)</f>
        <v>2.7545111999999994E-5</v>
      </c>
      <c r="AV16" s="183">
        <f t="shared" si="16"/>
        <v>0.45606073261200003</v>
      </c>
      <c r="AW16" s="184">
        <f t="shared" si="17"/>
        <v>0</v>
      </c>
      <c r="AX16" s="184">
        <f t="shared" si="18"/>
        <v>0</v>
      </c>
      <c r="AY16" s="184">
        <f t="shared" si="19"/>
        <v>3.8993192638326005E-6</v>
      </c>
    </row>
    <row r="17" spans="1:51" s="179" customFormat="1" x14ac:dyDescent="0.3">
      <c r="A17" s="180"/>
      <c r="B17" s="180"/>
      <c r="D17" s="272"/>
      <c r="E17" s="273"/>
      <c r="F17" s="274"/>
      <c r="G17" s="180"/>
      <c r="H17" s="184"/>
      <c r="I17" s="183"/>
      <c r="J17" s="180"/>
      <c r="K17" s="180"/>
      <c r="L17" s="180"/>
      <c r="P17" s="179" t="s">
        <v>83</v>
      </c>
      <c r="Q17" s="179" t="s">
        <v>83</v>
      </c>
      <c r="R17" s="179" t="s">
        <v>83</v>
      </c>
      <c r="S17" s="179" t="s">
        <v>83</v>
      </c>
      <c r="T17" s="179" t="s">
        <v>83</v>
      </c>
      <c r="U17" s="179" t="s">
        <v>83</v>
      </c>
      <c r="V17" s="179" t="s">
        <v>83</v>
      </c>
      <c r="W17" s="179" t="s">
        <v>83</v>
      </c>
      <c r="X17" s="179" t="s">
        <v>83</v>
      </c>
      <c r="Y17" s="179" t="s">
        <v>83</v>
      </c>
      <c r="Z17" s="179" t="s">
        <v>83</v>
      </c>
      <c r="AA17" s="179" t="s">
        <v>83</v>
      </c>
      <c r="AB17" s="179" t="s">
        <v>83</v>
      </c>
      <c r="AC17" s="179" t="s">
        <v>83</v>
      </c>
      <c r="AD17" s="179" t="s">
        <v>83</v>
      </c>
      <c r="AE17" s="179" t="s">
        <v>83</v>
      </c>
      <c r="AF17" s="179" t="s">
        <v>83</v>
      </c>
      <c r="AG17" s="179" t="s">
        <v>83</v>
      </c>
      <c r="AH17" s="179" t="s">
        <v>83</v>
      </c>
      <c r="AI17" s="179" t="s">
        <v>83</v>
      </c>
      <c r="AQ17" s="182"/>
      <c r="AR17" s="182"/>
      <c r="AS17" s="183"/>
      <c r="AT17" s="183"/>
      <c r="AU17" s="182"/>
      <c r="AV17" s="183"/>
      <c r="AW17" s="184"/>
      <c r="AX17" s="184"/>
      <c r="AY17" s="184"/>
    </row>
    <row r="18" spans="1:51" s="179" customFormat="1" x14ac:dyDescent="0.3">
      <c r="A18" s="180"/>
      <c r="B18" s="180"/>
      <c r="D18" s="272"/>
      <c r="E18" s="273"/>
      <c r="F18" s="274"/>
      <c r="G18" s="180"/>
      <c r="H18" s="184"/>
      <c r="I18" s="183"/>
      <c r="J18" s="180"/>
      <c r="K18" s="180"/>
      <c r="L18" s="180"/>
      <c r="P18" s="179" t="s">
        <v>83</v>
      </c>
      <c r="Q18" s="179" t="s">
        <v>83</v>
      </c>
      <c r="R18" s="179" t="s">
        <v>83</v>
      </c>
      <c r="S18" s="179" t="s">
        <v>83</v>
      </c>
      <c r="T18" s="179" t="s">
        <v>83</v>
      </c>
      <c r="U18" s="179" t="s">
        <v>83</v>
      </c>
      <c r="V18" s="179" t="s">
        <v>83</v>
      </c>
      <c r="W18" s="179" t="s">
        <v>83</v>
      </c>
      <c r="X18" s="179" t="s">
        <v>83</v>
      </c>
      <c r="Y18" s="179" t="s">
        <v>83</v>
      </c>
      <c r="Z18" s="179" t="s">
        <v>83</v>
      </c>
      <c r="AA18" s="179" t="s">
        <v>83</v>
      </c>
      <c r="AB18" s="179" t="s">
        <v>83</v>
      </c>
      <c r="AC18" s="179" t="s">
        <v>83</v>
      </c>
      <c r="AD18" s="179" t="s">
        <v>83</v>
      </c>
      <c r="AE18" s="179" t="s">
        <v>83</v>
      </c>
      <c r="AF18" s="179" t="s">
        <v>83</v>
      </c>
      <c r="AG18" s="179" t="s">
        <v>83</v>
      </c>
      <c r="AH18" s="179" t="s">
        <v>83</v>
      </c>
      <c r="AI18" s="179" t="s">
        <v>83</v>
      </c>
      <c r="AQ18" s="182"/>
      <c r="AR18" s="182"/>
      <c r="AS18" s="183"/>
      <c r="AT18" s="183"/>
      <c r="AU18" s="182"/>
      <c r="AV18" s="183"/>
      <c r="AW18" s="184"/>
      <c r="AX18" s="184"/>
      <c r="AY18" s="184"/>
    </row>
    <row r="19" spans="1:51" s="179" customFormat="1" x14ac:dyDescent="0.3">
      <c r="A19" s="180"/>
      <c r="B19" s="180"/>
      <c r="D19" s="272"/>
      <c r="E19" s="273"/>
      <c r="F19" s="274"/>
      <c r="G19" s="180"/>
      <c r="H19" s="184"/>
      <c r="I19" s="183"/>
      <c r="J19" s="180"/>
      <c r="K19" s="180"/>
      <c r="L19" s="180"/>
      <c r="P19" s="179" t="s">
        <v>83</v>
      </c>
      <c r="Q19" s="179" t="s">
        <v>83</v>
      </c>
      <c r="R19" s="179" t="s">
        <v>83</v>
      </c>
      <c r="S19" s="179" t="s">
        <v>83</v>
      </c>
      <c r="T19" s="179" t="s">
        <v>83</v>
      </c>
      <c r="U19" s="179" t="s">
        <v>83</v>
      </c>
      <c r="V19" s="179" t="s">
        <v>83</v>
      </c>
      <c r="W19" s="179" t="s">
        <v>83</v>
      </c>
      <c r="X19" s="179" t="s">
        <v>83</v>
      </c>
      <c r="Y19" s="179" t="s">
        <v>83</v>
      </c>
      <c r="Z19" s="179" t="s">
        <v>83</v>
      </c>
      <c r="AA19" s="179" t="s">
        <v>83</v>
      </c>
      <c r="AB19" s="179" t="s">
        <v>83</v>
      </c>
      <c r="AC19" s="179" t="s">
        <v>83</v>
      </c>
      <c r="AD19" s="179" t="s">
        <v>83</v>
      </c>
      <c r="AE19" s="179" t="s">
        <v>83</v>
      </c>
      <c r="AF19" s="179" t="s">
        <v>83</v>
      </c>
      <c r="AG19" s="179" t="s">
        <v>83</v>
      </c>
      <c r="AH19" s="179" t="s">
        <v>83</v>
      </c>
      <c r="AI19" s="179" t="s">
        <v>83</v>
      </c>
      <c r="AQ19" s="182"/>
      <c r="AR19" s="182"/>
      <c r="AS19" s="183"/>
      <c r="AT19" s="183"/>
      <c r="AU19" s="182"/>
      <c r="AV19" s="183"/>
      <c r="AW19" s="184"/>
      <c r="AX19" s="184"/>
      <c r="AY19" s="184"/>
    </row>
    <row r="20" spans="1:51" ht="15" thickBot="1" x14ac:dyDescent="0.35">
      <c r="A20" s="6"/>
      <c r="B20" s="6"/>
      <c r="D20" s="7"/>
      <c r="E20" s="6"/>
      <c r="F20" s="6"/>
      <c r="G20" s="6"/>
      <c r="H20" s="6"/>
      <c r="I20" s="6"/>
      <c r="J20" s="6"/>
      <c r="K20" s="6"/>
    </row>
    <row r="21" spans="1:51" s="202" customFormat="1" ht="18" customHeight="1" x14ac:dyDescent="0.3">
      <c r="A21" s="193" t="s">
        <v>18</v>
      </c>
      <c r="B21" s="194" t="s">
        <v>711</v>
      </c>
      <c r="C21" s="51" t="s">
        <v>196</v>
      </c>
      <c r="D21" s="195" t="s">
        <v>59</v>
      </c>
      <c r="E21" s="196">
        <v>9.9999999999999995E-7</v>
      </c>
      <c r="F21" s="194">
        <v>1</v>
      </c>
      <c r="G21" s="193">
        <v>0.05</v>
      </c>
      <c r="H21" s="197">
        <f>E21*F21*G21</f>
        <v>4.9999999999999998E-8</v>
      </c>
      <c r="I21" s="198">
        <v>67.3</v>
      </c>
      <c r="J21" s="199">
        <f>I21</f>
        <v>67.3</v>
      </c>
      <c r="K21" s="200" t="s">
        <v>175</v>
      </c>
      <c r="L21" s="201">
        <f>I21*5</f>
        <v>336.5</v>
      </c>
      <c r="M21" s="202" t="str">
        <f t="shared" ref="M21:N29" si="20">A21</f>
        <v>С1</v>
      </c>
      <c r="N21" s="202" t="str">
        <f t="shared" si="20"/>
        <v>Буферная емкость Е-3</v>
      </c>
      <c r="O21" s="202" t="str">
        <f t="shared" ref="O21:O28" si="21">D21</f>
        <v>Полное-пожар</v>
      </c>
      <c r="P21" s="202">
        <v>17.399999999999999</v>
      </c>
      <c r="Q21" s="202">
        <v>23.9</v>
      </c>
      <c r="R21" s="202">
        <v>33.9</v>
      </c>
      <c r="S21" s="202">
        <v>62.7</v>
      </c>
      <c r="T21" s="202" t="s">
        <v>83</v>
      </c>
      <c r="U21" s="202" t="s">
        <v>83</v>
      </c>
      <c r="V21" s="202" t="s">
        <v>83</v>
      </c>
      <c r="W21" s="202" t="s">
        <v>83</v>
      </c>
      <c r="X21" s="202" t="s">
        <v>83</v>
      </c>
      <c r="Y21" s="202" t="s">
        <v>83</v>
      </c>
      <c r="Z21" s="202" t="s">
        <v>83</v>
      </c>
      <c r="AA21" s="202" t="s">
        <v>83</v>
      </c>
      <c r="AB21" s="202" t="s">
        <v>83</v>
      </c>
      <c r="AC21" s="202" t="s">
        <v>83</v>
      </c>
      <c r="AD21" s="202" t="s">
        <v>83</v>
      </c>
      <c r="AE21" s="202" t="s">
        <v>83</v>
      </c>
      <c r="AF21" s="202" t="s">
        <v>83</v>
      </c>
      <c r="AG21" s="202" t="s">
        <v>83</v>
      </c>
      <c r="AH21" s="202" t="s">
        <v>83</v>
      </c>
      <c r="AI21" s="202" t="s">
        <v>83</v>
      </c>
      <c r="AJ21" s="203">
        <v>1</v>
      </c>
      <c r="AK21" s="203">
        <v>2</v>
      </c>
      <c r="AL21" s="204">
        <v>0.36</v>
      </c>
      <c r="AM21" s="204">
        <v>2.7E-2</v>
      </c>
      <c r="AN21" s="204">
        <v>3</v>
      </c>
      <c r="AQ21" s="205">
        <f>AM21*I21+AL21</f>
        <v>2.1770999999999998</v>
      </c>
      <c r="AR21" s="205">
        <f>0.1*AQ21</f>
        <v>0.21770999999999999</v>
      </c>
      <c r="AS21" s="206">
        <f>AJ21*3+0.25*AK21</f>
        <v>3.5</v>
      </c>
      <c r="AT21" s="206">
        <f>SUM(AQ21:AS21)/4</f>
        <v>1.4737024999999999</v>
      </c>
      <c r="AU21" s="205">
        <f>10068.2*J21*POWER(10,-6)</f>
        <v>0.67758985999999999</v>
      </c>
      <c r="AV21" s="206">
        <f t="shared" ref="AV21:AV29" si="22">AU21+AT21+AS21+AR21+AQ21</f>
        <v>8.046102359999999</v>
      </c>
      <c r="AW21" s="207">
        <f>AJ21*H21</f>
        <v>4.9999999999999998E-8</v>
      </c>
      <c r="AX21" s="207">
        <f>H21*AK21</f>
        <v>9.9999999999999995E-8</v>
      </c>
      <c r="AY21" s="207">
        <f>H21*AV21</f>
        <v>4.0230511799999993E-7</v>
      </c>
    </row>
    <row r="22" spans="1:51" s="202" customFormat="1" ht="28.8" x14ac:dyDescent="0.3">
      <c r="A22" s="193" t="s">
        <v>19</v>
      </c>
      <c r="B22" s="193" t="str">
        <f>B21</f>
        <v>Буферная емкость Е-3</v>
      </c>
      <c r="C22" s="51" t="s">
        <v>202</v>
      </c>
      <c r="D22" s="195" t="s">
        <v>62</v>
      </c>
      <c r="E22" s="208">
        <f>E21</f>
        <v>9.9999999999999995E-7</v>
      </c>
      <c r="F22" s="209">
        <f>F21</f>
        <v>1</v>
      </c>
      <c r="G22" s="193">
        <v>0.19</v>
      </c>
      <c r="H22" s="197">
        <f t="shared" ref="H22:H29" si="23">E22*F22*G22</f>
        <v>1.8999999999999998E-7</v>
      </c>
      <c r="I22" s="210">
        <f>I21</f>
        <v>67.3</v>
      </c>
      <c r="J22" s="423">
        <f>POWER(10,-6)*35*SQRT(100)*3600*L21/1000*0.1</f>
        <v>4.2398999999999999E-2</v>
      </c>
      <c r="K22" s="213" t="s">
        <v>176</v>
      </c>
      <c r="L22" s="214">
        <v>0.1</v>
      </c>
      <c r="M22" s="202" t="str">
        <f t="shared" si="20"/>
        <v>С2</v>
      </c>
      <c r="N22" s="202" t="str">
        <f t="shared" si="20"/>
        <v>Буферная емкость Е-3</v>
      </c>
      <c r="O22" s="202" t="str">
        <f t="shared" si="21"/>
        <v>Полное-взрыв</v>
      </c>
      <c r="P22" s="202" t="s">
        <v>83</v>
      </c>
      <c r="Q22" s="202" t="s">
        <v>83</v>
      </c>
      <c r="R22" s="202" t="s">
        <v>83</v>
      </c>
      <c r="S22" s="202" t="s">
        <v>83</v>
      </c>
      <c r="T22" s="202">
        <v>0</v>
      </c>
      <c r="U22" s="202">
        <v>0</v>
      </c>
      <c r="V22" s="202">
        <v>26.6</v>
      </c>
      <c r="W22" s="202">
        <v>88.1</v>
      </c>
      <c r="X22" s="202">
        <v>229.6</v>
      </c>
      <c r="Y22" s="202" t="s">
        <v>83</v>
      </c>
      <c r="Z22" s="202" t="s">
        <v>83</v>
      </c>
      <c r="AA22" s="202" t="s">
        <v>83</v>
      </c>
      <c r="AB22" s="202" t="s">
        <v>83</v>
      </c>
      <c r="AC22" s="202" t="s">
        <v>83</v>
      </c>
      <c r="AD22" s="202" t="s">
        <v>83</v>
      </c>
      <c r="AE22" s="202" t="s">
        <v>83</v>
      </c>
      <c r="AF22" s="202" t="s">
        <v>83</v>
      </c>
      <c r="AG22" s="202" t="s">
        <v>83</v>
      </c>
      <c r="AH22" s="202" t="s">
        <v>83</v>
      </c>
      <c r="AI22" s="202" t="s">
        <v>83</v>
      </c>
      <c r="AJ22" s="203">
        <v>1</v>
      </c>
      <c r="AK22" s="203">
        <v>0</v>
      </c>
      <c r="AL22" s="202">
        <f>AL21</f>
        <v>0.36</v>
      </c>
      <c r="AM22" s="202">
        <f>AM21</f>
        <v>2.7E-2</v>
      </c>
      <c r="AN22" s="202">
        <f>AN21</f>
        <v>3</v>
      </c>
      <c r="AQ22" s="205">
        <f>AM22*I22+AL22</f>
        <v>2.1770999999999998</v>
      </c>
      <c r="AR22" s="205">
        <f t="shared" ref="AR22:AR28" si="24">0.1*AQ22</f>
        <v>0.21770999999999999</v>
      </c>
      <c r="AS22" s="206">
        <f t="shared" ref="AS22:AS28" si="25">AJ22*3+0.25*AK22</f>
        <v>3</v>
      </c>
      <c r="AT22" s="206">
        <f t="shared" ref="AT22:AT28" si="26">SUM(AQ22:AS22)/4</f>
        <v>1.3487024999999999</v>
      </c>
      <c r="AU22" s="205">
        <f>10068.2*J22*POWER(10,-6)*10</f>
        <v>4.2688161180000003E-3</v>
      </c>
      <c r="AV22" s="206">
        <f t="shared" si="22"/>
        <v>6.7477813161179991</v>
      </c>
      <c r="AW22" s="207">
        <f t="shared" ref="AW22:AW28" si="27">AJ22*H22</f>
        <v>1.8999999999999998E-7</v>
      </c>
      <c r="AX22" s="207">
        <f t="shared" ref="AX22:AX28" si="28">H22*AK22</f>
        <v>0</v>
      </c>
      <c r="AY22" s="207">
        <f t="shared" ref="AY22:AY28" si="29">H22*AV22</f>
        <v>1.2820784500624197E-6</v>
      </c>
    </row>
    <row r="23" spans="1:51" s="202" customFormat="1" ht="43.2" x14ac:dyDescent="0.3">
      <c r="A23" s="193" t="s">
        <v>20</v>
      </c>
      <c r="B23" s="193" t="str">
        <f>B21</f>
        <v>Буферная емкость Е-3</v>
      </c>
      <c r="C23" s="51" t="s">
        <v>241</v>
      </c>
      <c r="D23" s="195" t="s">
        <v>60</v>
      </c>
      <c r="E23" s="208">
        <f>E21</f>
        <v>9.9999999999999995E-7</v>
      </c>
      <c r="F23" s="209">
        <f>F21</f>
        <v>1</v>
      </c>
      <c r="G23" s="193">
        <v>0.76</v>
      </c>
      <c r="H23" s="197">
        <f t="shared" si="23"/>
        <v>7.5999999999999992E-7</v>
      </c>
      <c r="I23" s="210">
        <f>I21</f>
        <v>67.3</v>
      </c>
      <c r="J23" s="212">
        <v>0</v>
      </c>
      <c r="K23" s="213" t="s">
        <v>177</v>
      </c>
      <c r="L23" s="214">
        <v>0.3</v>
      </c>
      <c r="M23" s="202" t="str">
        <f t="shared" si="20"/>
        <v>С3</v>
      </c>
      <c r="N23" s="202" t="str">
        <f t="shared" si="20"/>
        <v>Буферная емкость Е-3</v>
      </c>
      <c r="O23" s="202" t="str">
        <f t="shared" si="21"/>
        <v>Полное-ликвидация</v>
      </c>
      <c r="P23" s="202" t="s">
        <v>83</v>
      </c>
      <c r="Q23" s="202" t="s">
        <v>83</v>
      </c>
      <c r="R23" s="202" t="s">
        <v>83</v>
      </c>
      <c r="S23" s="202" t="s">
        <v>83</v>
      </c>
      <c r="T23" s="202" t="s">
        <v>83</v>
      </c>
      <c r="U23" s="202" t="s">
        <v>83</v>
      </c>
      <c r="V23" s="202" t="s">
        <v>83</v>
      </c>
      <c r="W23" s="202" t="s">
        <v>83</v>
      </c>
      <c r="X23" s="202" t="s">
        <v>83</v>
      </c>
      <c r="Y23" s="202" t="s">
        <v>83</v>
      </c>
      <c r="Z23" s="202" t="s">
        <v>83</v>
      </c>
      <c r="AA23" s="202" t="s">
        <v>83</v>
      </c>
      <c r="AB23" s="202" t="s">
        <v>83</v>
      </c>
      <c r="AC23" s="202" t="s">
        <v>83</v>
      </c>
      <c r="AD23" s="202" t="s">
        <v>83</v>
      </c>
      <c r="AE23" s="202" t="s">
        <v>83</v>
      </c>
      <c r="AF23" s="202" t="s">
        <v>83</v>
      </c>
      <c r="AG23" s="202" t="s">
        <v>83</v>
      </c>
      <c r="AH23" s="202" t="s">
        <v>83</v>
      </c>
      <c r="AI23" s="202" t="s">
        <v>83</v>
      </c>
      <c r="AJ23" s="202">
        <v>0</v>
      </c>
      <c r="AK23" s="202">
        <v>0</v>
      </c>
      <c r="AL23" s="202">
        <f>AL21</f>
        <v>0.36</v>
      </c>
      <c r="AM23" s="202">
        <f>AM21</f>
        <v>2.7E-2</v>
      </c>
      <c r="AN23" s="202">
        <f>AN21</f>
        <v>3</v>
      </c>
      <c r="AQ23" s="205">
        <f>AM23*I23*0.1+AL23</f>
        <v>0.54171000000000002</v>
      </c>
      <c r="AR23" s="205">
        <f t="shared" si="24"/>
        <v>5.4171000000000004E-2</v>
      </c>
      <c r="AS23" s="206">
        <f t="shared" si="25"/>
        <v>0</v>
      </c>
      <c r="AT23" s="206">
        <f t="shared" si="26"/>
        <v>0.14897025</v>
      </c>
      <c r="AU23" s="205">
        <f>1333*J21*POWER(10,-6)</f>
        <v>8.9710899999999996E-2</v>
      </c>
      <c r="AV23" s="206">
        <f t="shared" si="22"/>
        <v>0.83456215</v>
      </c>
      <c r="AW23" s="207">
        <f t="shared" si="27"/>
        <v>0</v>
      </c>
      <c r="AX23" s="207">
        <f t="shared" si="28"/>
        <v>0</v>
      </c>
      <c r="AY23" s="207">
        <f>H23*AV23</f>
        <v>6.3426723399999995E-7</v>
      </c>
    </row>
    <row r="24" spans="1:51" s="202" customFormat="1" ht="28.8" x14ac:dyDescent="0.3">
      <c r="A24" s="193" t="s">
        <v>21</v>
      </c>
      <c r="B24" s="193" t="str">
        <f>B21</f>
        <v>Буферная емкость Е-3</v>
      </c>
      <c r="C24" s="51" t="s">
        <v>213</v>
      </c>
      <c r="D24" s="195" t="s">
        <v>214</v>
      </c>
      <c r="E24" s="196">
        <v>1.0000000000000001E-5</v>
      </c>
      <c r="F24" s="209">
        <f>F21</f>
        <v>1</v>
      </c>
      <c r="G24" s="193">
        <v>4.0000000000000008E-2</v>
      </c>
      <c r="H24" s="197">
        <f t="shared" si="23"/>
        <v>4.0000000000000009E-7</v>
      </c>
      <c r="I24" s="210">
        <f>0.15*I21</f>
        <v>10.094999999999999</v>
      </c>
      <c r="J24" s="199">
        <f>I24</f>
        <v>10.094999999999999</v>
      </c>
      <c r="K24" s="213" t="s">
        <v>179</v>
      </c>
      <c r="L24" s="214">
        <v>45390</v>
      </c>
      <c r="M24" s="202" t="str">
        <f t="shared" si="20"/>
        <v>С4</v>
      </c>
      <c r="N24" s="202" t="str">
        <f t="shared" si="20"/>
        <v>Буферная емкость Е-3</v>
      </c>
      <c r="O24" s="202" t="str">
        <f t="shared" si="21"/>
        <v>Частичное факел</v>
      </c>
      <c r="P24" s="202" t="s">
        <v>83</v>
      </c>
      <c r="Q24" s="202" t="s">
        <v>83</v>
      </c>
      <c r="R24" s="202" t="s">
        <v>83</v>
      </c>
      <c r="S24" s="202" t="s">
        <v>83</v>
      </c>
      <c r="T24" s="202" t="s">
        <v>83</v>
      </c>
      <c r="U24" s="202" t="s">
        <v>83</v>
      </c>
      <c r="V24" s="202" t="s">
        <v>83</v>
      </c>
      <c r="W24" s="202" t="s">
        <v>83</v>
      </c>
      <c r="X24" s="202" t="s">
        <v>83</v>
      </c>
      <c r="Y24" s="202">
        <v>9</v>
      </c>
      <c r="Z24" s="202">
        <v>2</v>
      </c>
      <c r="AA24" s="202" t="s">
        <v>83</v>
      </c>
      <c r="AB24" s="202" t="s">
        <v>83</v>
      </c>
      <c r="AC24" s="202" t="s">
        <v>83</v>
      </c>
      <c r="AD24" s="202" t="s">
        <v>83</v>
      </c>
      <c r="AE24" s="202" t="s">
        <v>83</v>
      </c>
      <c r="AF24" s="202" t="s">
        <v>83</v>
      </c>
      <c r="AG24" s="202" t="s">
        <v>83</v>
      </c>
      <c r="AH24" s="202" t="s">
        <v>83</v>
      </c>
      <c r="AI24" s="202" t="s">
        <v>83</v>
      </c>
      <c r="AJ24" s="202">
        <v>0</v>
      </c>
      <c r="AK24" s="202">
        <v>1</v>
      </c>
      <c r="AL24" s="202">
        <f>0.1*$AL$2</f>
        <v>0.33</v>
      </c>
      <c r="AM24" s="202">
        <f>AM22</f>
        <v>2.7E-2</v>
      </c>
      <c r="AN24" s="202">
        <f>AN21</f>
        <v>3</v>
      </c>
      <c r="AQ24" s="205">
        <f>AM24*I24*0.1+AL24</f>
        <v>0.35725650000000003</v>
      </c>
      <c r="AR24" s="205">
        <f t="shared" si="24"/>
        <v>3.5725650000000005E-2</v>
      </c>
      <c r="AS24" s="206">
        <f t="shared" si="25"/>
        <v>0.25</v>
      </c>
      <c r="AT24" s="206">
        <f t="shared" si="26"/>
        <v>0.16074553750000001</v>
      </c>
      <c r="AU24" s="205">
        <f>10068.2*J24*POWER(10,-6)</f>
        <v>0.10163847899999999</v>
      </c>
      <c r="AV24" s="206">
        <f t="shared" si="22"/>
        <v>0.90536616650000012</v>
      </c>
      <c r="AW24" s="207">
        <f t="shared" si="27"/>
        <v>0</v>
      </c>
      <c r="AX24" s="207">
        <f t="shared" si="28"/>
        <v>4.0000000000000009E-7</v>
      </c>
      <c r="AY24" s="207">
        <f t="shared" si="29"/>
        <v>3.6214646660000012E-7</v>
      </c>
    </row>
    <row r="25" spans="1:51" s="202" customFormat="1" ht="57.6" x14ac:dyDescent="0.3">
      <c r="A25" s="193" t="s">
        <v>22</v>
      </c>
      <c r="B25" s="193" t="str">
        <f>B21</f>
        <v>Буферная емкость Е-3</v>
      </c>
      <c r="C25" s="51" t="s">
        <v>242</v>
      </c>
      <c r="D25" s="195" t="s">
        <v>61</v>
      </c>
      <c r="E25" s="208">
        <f>E24</f>
        <v>1.0000000000000001E-5</v>
      </c>
      <c r="F25" s="209">
        <f>F21</f>
        <v>1</v>
      </c>
      <c r="G25" s="193">
        <v>0.16000000000000003</v>
      </c>
      <c r="H25" s="197">
        <f t="shared" si="23"/>
        <v>1.6000000000000004E-6</v>
      </c>
      <c r="I25" s="210">
        <f>0.15*I21</f>
        <v>10.094999999999999</v>
      </c>
      <c r="J25" s="199">
        <v>0</v>
      </c>
      <c r="K25" s="213" t="s">
        <v>180</v>
      </c>
      <c r="L25" s="214">
        <v>3</v>
      </c>
      <c r="M25" s="202" t="str">
        <f t="shared" si="20"/>
        <v>С5</v>
      </c>
      <c r="N25" s="202" t="str">
        <f t="shared" si="20"/>
        <v>Буферная емкость Е-3</v>
      </c>
      <c r="O25" s="202" t="str">
        <f t="shared" si="21"/>
        <v>Частичное-ликвидация</v>
      </c>
      <c r="P25" s="202" t="s">
        <v>83</v>
      </c>
      <c r="Q25" s="202" t="s">
        <v>83</v>
      </c>
      <c r="R25" s="202" t="s">
        <v>83</v>
      </c>
      <c r="S25" s="202" t="s">
        <v>83</v>
      </c>
      <c r="T25" s="202" t="s">
        <v>83</v>
      </c>
      <c r="U25" s="202" t="s">
        <v>83</v>
      </c>
      <c r="V25" s="202" t="s">
        <v>83</v>
      </c>
      <c r="W25" s="202" t="s">
        <v>83</v>
      </c>
      <c r="X25" s="202" t="s">
        <v>83</v>
      </c>
      <c r="Y25" s="202" t="s">
        <v>83</v>
      </c>
      <c r="Z25" s="202" t="s">
        <v>83</v>
      </c>
      <c r="AA25" s="202" t="s">
        <v>83</v>
      </c>
      <c r="AB25" s="202" t="s">
        <v>83</v>
      </c>
      <c r="AC25" s="202" t="s">
        <v>83</v>
      </c>
      <c r="AD25" s="202" t="s">
        <v>83</v>
      </c>
      <c r="AE25" s="202" t="s">
        <v>83</v>
      </c>
      <c r="AF25" s="202" t="s">
        <v>83</v>
      </c>
      <c r="AG25" s="202" t="s">
        <v>83</v>
      </c>
      <c r="AH25" s="202" t="s">
        <v>83</v>
      </c>
      <c r="AI25" s="202" t="s">
        <v>83</v>
      </c>
      <c r="AJ25" s="202">
        <v>0</v>
      </c>
      <c r="AK25" s="202">
        <v>1</v>
      </c>
      <c r="AL25" s="202">
        <f>0.1*$AL$2</f>
        <v>0.33</v>
      </c>
      <c r="AM25" s="202">
        <f>AM21</f>
        <v>2.7E-2</v>
      </c>
      <c r="AN25" s="202">
        <f>ROUNDUP(AN21/3,0)</f>
        <v>1</v>
      </c>
      <c r="AQ25" s="205">
        <f>AM25*I25+AL25</f>
        <v>0.60256500000000002</v>
      </c>
      <c r="AR25" s="205">
        <f t="shared" si="24"/>
        <v>6.0256500000000005E-2</v>
      </c>
      <c r="AS25" s="206">
        <f t="shared" si="25"/>
        <v>0.25</v>
      </c>
      <c r="AT25" s="206">
        <f t="shared" si="26"/>
        <v>0.22820537500000002</v>
      </c>
      <c r="AU25" s="205">
        <f>1333*J22*POWER(10,-6)*10</f>
        <v>5.6517866999999987E-4</v>
      </c>
      <c r="AV25" s="206">
        <f t="shared" si="22"/>
        <v>1.1415920536700002</v>
      </c>
      <c r="AW25" s="207">
        <f t="shared" si="27"/>
        <v>0</v>
      </c>
      <c r="AX25" s="207">
        <f t="shared" si="28"/>
        <v>1.6000000000000004E-6</v>
      </c>
      <c r="AY25" s="207">
        <f t="shared" si="29"/>
        <v>1.8265472858720006E-6</v>
      </c>
    </row>
    <row r="26" spans="1:51" s="202" customFormat="1" ht="28.8" x14ac:dyDescent="0.3">
      <c r="A26" s="193" t="s">
        <v>23</v>
      </c>
      <c r="B26" s="193" t="str">
        <f>B21</f>
        <v>Буферная емкость Е-3</v>
      </c>
      <c r="C26" s="51" t="s">
        <v>215</v>
      </c>
      <c r="D26" s="195" t="s">
        <v>214</v>
      </c>
      <c r="E26" s="208">
        <f>E25</f>
        <v>1.0000000000000001E-5</v>
      </c>
      <c r="F26" s="209">
        <v>2</v>
      </c>
      <c r="G26" s="193">
        <v>4.0000000000000008E-2</v>
      </c>
      <c r="H26" s="197">
        <f t="shared" si="23"/>
        <v>8.0000000000000018E-7</v>
      </c>
      <c r="I26" s="210">
        <f>I24*0.05</f>
        <v>0.50474999999999992</v>
      </c>
      <c r="J26" s="199">
        <f>I26</f>
        <v>0.50474999999999992</v>
      </c>
      <c r="K26" s="424" t="s">
        <v>191</v>
      </c>
      <c r="L26" s="425">
        <v>12</v>
      </c>
      <c r="M26" s="202" t="str">
        <f t="shared" si="20"/>
        <v>С6</v>
      </c>
      <c r="N26" s="202" t="str">
        <f t="shared" si="20"/>
        <v>Буферная емкость Е-3</v>
      </c>
      <c r="O26" s="202" t="str">
        <f t="shared" si="21"/>
        <v>Частичное факел</v>
      </c>
      <c r="P26" s="202" t="s">
        <v>83</v>
      </c>
      <c r="Q26" s="202" t="s">
        <v>83</v>
      </c>
      <c r="R26" s="202" t="s">
        <v>83</v>
      </c>
      <c r="S26" s="202" t="s">
        <v>83</v>
      </c>
      <c r="T26" s="202" t="s">
        <v>83</v>
      </c>
      <c r="U26" s="202" t="s">
        <v>83</v>
      </c>
      <c r="V26" s="202" t="s">
        <v>83</v>
      </c>
      <c r="W26" s="202" t="s">
        <v>83</v>
      </c>
      <c r="X26" s="202" t="s">
        <v>83</v>
      </c>
      <c r="Y26" s="202">
        <v>3</v>
      </c>
      <c r="Z26" s="202">
        <v>1</v>
      </c>
      <c r="AA26" s="202" t="s">
        <v>83</v>
      </c>
      <c r="AB26" s="202" t="s">
        <v>83</v>
      </c>
      <c r="AC26" s="202" t="s">
        <v>83</v>
      </c>
      <c r="AD26" s="202" t="s">
        <v>83</v>
      </c>
      <c r="AE26" s="202" t="s">
        <v>83</v>
      </c>
      <c r="AF26" s="202" t="s">
        <v>83</v>
      </c>
      <c r="AG26" s="202" t="s">
        <v>83</v>
      </c>
      <c r="AH26" s="202" t="s">
        <v>83</v>
      </c>
      <c r="AI26" s="202" t="s">
        <v>83</v>
      </c>
      <c r="AJ26" s="202">
        <v>0</v>
      </c>
      <c r="AK26" s="202">
        <v>1</v>
      </c>
      <c r="AL26" s="202">
        <f>0.1*$AL$2</f>
        <v>0.33</v>
      </c>
      <c r="AM26" s="202">
        <f>AM21</f>
        <v>2.7E-2</v>
      </c>
      <c r="AN26" s="202">
        <f>AN25</f>
        <v>1</v>
      </c>
      <c r="AQ26" s="205">
        <f>AM26*I26+AL26</f>
        <v>0.34362825000000002</v>
      </c>
      <c r="AR26" s="205">
        <f t="shared" si="24"/>
        <v>3.4362825000000007E-2</v>
      </c>
      <c r="AS26" s="206">
        <f t="shared" si="25"/>
        <v>0.25</v>
      </c>
      <c r="AT26" s="206">
        <f t="shared" si="26"/>
        <v>0.15699776874999999</v>
      </c>
      <c r="AU26" s="205">
        <f>10068.2*J26*POWER(10,-6)</f>
        <v>5.0819239499999991E-3</v>
      </c>
      <c r="AV26" s="206">
        <f t="shared" si="22"/>
        <v>0.79007076770000007</v>
      </c>
      <c r="AW26" s="207">
        <f t="shared" si="27"/>
        <v>0</v>
      </c>
      <c r="AX26" s="207">
        <f t="shared" si="28"/>
        <v>8.0000000000000018E-7</v>
      </c>
      <c r="AY26" s="207">
        <f t="shared" si="29"/>
        <v>6.3205661416000019E-7</v>
      </c>
    </row>
    <row r="27" spans="1:51" s="202" customFormat="1" ht="57.6" x14ac:dyDescent="0.3">
      <c r="A27" s="193" t="s">
        <v>210</v>
      </c>
      <c r="B27" s="193" t="str">
        <f>B21</f>
        <v>Буферная емкость Е-3</v>
      </c>
      <c r="C27" s="51" t="s">
        <v>216</v>
      </c>
      <c r="D27" s="195" t="s">
        <v>165</v>
      </c>
      <c r="E27" s="208">
        <f>E25</f>
        <v>1.0000000000000001E-5</v>
      </c>
      <c r="F27" s="209">
        <f>F21</f>
        <v>1</v>
      </c>
      <c r="G27" s="193">
        <v>0.15200000000000002</v>
      </c>
      <c r="H27" s="197">
        <f t="shared" si="23"/>
        <v>1.5200000000000003E-6</v>
      </c>
      <c r="I27" s="210">
        <f>I24*0.05</f>
        <v>0.50474999999999992</v>
      </c>
      <c r="J27" s="199">
        <f>I27</f>
        <v>0.50474999999999992</v>
      </c>
      <c r="K27" s="213"/>
      <c r="L27" s="214"/>
      <c r="M27" s="202" t="str">
        <f t="shared" si="20"/>
        <v>С7</v>
      </c>
      <c r="N27" s="202" t="str">
        <f t="shared" si="20"/>
        <v>Буферная емкость Е-3</v>
      </c>
      <c r="O27" s="202" t="str">
        <f t="shared" si="21"/>
        <v>Частичное-пожар-вспышка</v>
      </c>
      <c r="P27" s="202" t="s">
        <v>83</v>
      </c>
      <c r="Q27" s="202" t="s">
        <v>83</v>
      </c>
      <c r="R27" s="202" t="s">
        <v>83</v>
      </c>
      <c r="S27" s="202" t="s">
        <v>83</v>
      </c>
      <c r="T27" s="202" t="s">
        <v>83</v>
      </c>
      <c r="U27" s="202" t="s">
        <v>83</v>
      </c>
      <c r="V27" s="202" t="s">
        <v>83</v>
      </c>
      <c r="W27" s="202" t="s">
        <v>83</v>
      </c>
      <c r="X27" s="202" t="s">
        <v>83</v>
      </c>
      <c r="Y27" s="202" t="s">
        <v>83</v>
      </c>
      <c r="Z27" s="202" t="s">
        <v>83</v>
      </c>
      <c r="AA27" s="202">
        <v>26.75</v>
      </c>
      <c r="AB27" s="202">
        <v>32.1</v>
      </c>
      <c r="AC27" s="202" t="s">
        <v>83</v>
      </c>
      <c r="AD27" s="202" t="s">
        <v>83</v>
      </c>
      <c r="AE27" s="202" t="s">
        <v>83</v>
      </c>
      <c r="AF27" s="202" t="s">
        <v>83</v>
      </c>
      <c r="AG27" s="202" t="s">
        <v>83</v>
      </c>
      <c r="AH27" s="202" t="s">
        <v>83</v>
      </c>
      <c r="AI27" s="202" t="s">
        <v>83</v>
      </c>
      <c r="AJ27" s="202">
        <v>0</v>
      </c>
      <c r="AK27" s="202">
        <v>1</v>
      </c>
      <c r="AL27" s="202">
        <f>0.1*$AL$2</f>
        <v>0.33</v>
      </c>
      <c r="AM27" s="202">
        <f>AM21</f>
        <v>2.7E-2</v>
      </c>
      <c r="AN27" s="202">
        <f>ROUNDUP(AN21/3,0)</f>
        <v>1</v>
      </c>
      <c r="AQ27" s="205">
        <f>AM27*I27+AL27</f>
        <v>0.34362825000000002</v>
      </c>
      <c r="AR27" s="205">
        <f t="shared" si="24"/>
        <v>3.4362825000000007E-2</v>
      </c>
      <c r="AS27" s="206">
        <f t="shared" si="25"/>
        <v>0.25</v>
      </c>
      <c r="AT27" s="206">
        <f t="shared" si="26"/>
        <v>0.15699776874999999</v>
      </c>
      <c r="AU27" s="205">
        <f>10068.2*J27*POWER(10,-6)</f>
        <v>5.0819239499999991E-3</v>
      </c>
      <c r="AV27" s="206">
        <f t="shared" si="22"/>
        <v>0.79007076770000007</v>
      </c>
      <c r="AW27" s="207">
        <f t="shared" si="27"/>
        <v>0</v>
      </c>
      <c r="AX27" s="207">
        <f t="shared" si="28"/>
        <v>1.5200000000000003E-6</v>
      </c>
      <c r="AY27" s="207">
        <f t="shared" si="29"/>
        <v>1.2009075669040003E-6</v>
      </c>
    </row>
    <row r="28" spans="1:51" s="202" customFormat="1" ht="58.2" thickBot="1" x14ac:dyDescent="0.35">
      <c r="A28" s="193" t="s">
        <v>211</v>
      </c>
      <c r="B28" s="193" t="str">
        <f>B21</f>
        <v>Буферная емкость Е-3</v>
      </c>
      <c r="C28" s="51" t="s">
        <v>217</v>
      </c>
      <c r="D28" s="195" t="s">
        <v>61</v>
      </c>
      <c r="E28" s="208">
        <f>E25</f>
        <v>1.0000000000000001E-5</v>
      </c>
      <c r="F28" s="209">
        <f>F21</f>
        <v>1</v>
      </c>
      <c r="G28" s="193">
        <v>0.6080000000000001</v>
      </c>
      <c r="H28" s="197">
        <f t="shared" si="23"/>
        <v>6.0800000000000011E-6</v>
      </c>
      <c r="I28" s="210">
        <f>I24*0.05</f>
        <v>0.50474999999999992</v>
      </c>
      <c r="J28" s="212">
        <v>0</v>
      </c>
      <c r="K28" s="215"/>
      <c r="L28" s="426"/>
      <c r="M28" s="202" t="str">
        <f t="shared" si="20"/>
        <v>С8</v>
      </c>
      <c r="N28" s="202" t="str">
        <f t="shared" si="20"/>
        <v>Буферная емкость Е-3</v>
      </c>
      <c r="O28" s="202" t="str">
        <f t="shared" si="21"/>
        <v>Частичное-ликвидация</v>
      </c>
      <c r="P28" s="202" t="s">
        <v>83</v>
      </c>
      <c r="Q28" s="202" t="s">
        <v>83</v>
      </c>
      <c r="R28" s="202" t="s">
        <v>83</v>
      </c>
      <c r="S28" s="202" t="s">
        <v>83</v>
      </c>
      <c r="T28" s="202" t="s">
        <v>83</v>
      </c>
      <c r="U28" s="202" t="s">
        <v>83</v>
      </c>
      <c r="V28" s="202" t="s">
        <v>83</v>
      </c>
      <c r="W28" s="202" t="s">
        <v>83</v>
      </c>
      <c r="X28" s="202" t="s">
        <v>83</v>
      </c>
      <c r="Y28" s="202" t="s">
        <v>83</v>
      </c>
      <c r="Z28" s="202" t="s">
        <v>83</v>
      </c>
      <c r="AA28" s="202" t="s">
        <v>83</v>
      </c>
      <c r="AB28" s="202" t="s">
        <v>83</v>
      </c>
      <c r="AC28" s="202" t="s">
        <v>83</v>
      </c>
      <c r="AD28" s="202" t="s">
        <v>83</v>
      </c>
      <c r="AE28" s="202" t="s">
        <v>83</v>
      </c>
      <c r="AF28" s="202" t="s">
        <v>83</v>
      </c>
      <c r="AG28" s="202" t="s">
        <v>83</v>
      </c>
      <c r="AH28" s="202" t="s">
        <v>83</v>
      </c>
      <c r="AI28" s="202" t="s">
        <v>83</v>
      </c>
      <c r="AJ28" s="202">
        <v>0</v>
      </c>
      <c r="AK28" s="202">
        <v>0</v>
      </c>
      <c r="AL28" s="202">
        <f>0.1*$AL$2</f>
        <v>0.33</v>
      </c>
      <c r="AM28" s="202">
        <f>AM21</f>
        <v>2.7E-2</v>
      </c>
      <c r="AN28" s="202">
        <f>ROUNDUP(AN21/3,0)</f>
        <v>1</v>
      </c>
      <c r="AQ28" s="205">
        <f>AM28*I28*0.1+AL28</f>
        <v>0.33136282500000003</v>
      </c>
      <c r="AR28" s="205">
        <f t="shared" si="24"/>
        <v>3.3136282500000003E-2</v>
      </c>
      <c r="AS28" s="206">
        <f t="shared" si="25"/>
        <v>0</v>
      </c>
      <c r="AT28" s="206">
        <f t="shared" si="26"/>
        <v>9.1124776875000008E-2</v>
      </c>
      <c r="AU28" s="205">
        <f>1333*J26*POWER(10,-6)</f>
        <v>6.7283174999999986E-4</v>
      </c>
      <c r="AV28" s="206">
        <f t="shared" si="22"/>
        <v>0.45629671612500006</v>
      </c>
      <c r="AW28" s="207">
        <f t="shared" si="27"/>
        <v>0</v>
      </c>
      <c r="AX28" s="207">
        <f t="shared" si="28"/>
        <v>0</v>
      </c>
      <c r="AY28" s="207">
        <f t="shared" si="29"/>
        <v>2.7742840340400009E-6</v>
      </c>
    </row>
    <row r="29" spans="1:51" s="202" customFormat="1" x14ac:dyDescent="0.3">
      <c r="A29" s="427" t="s">
        <v>240</v>
      </c>
      <c r="B29" s="427" t="str">
        <f>B21</f>
        <v>Буферная емкость Е-3</v>
      </c>
      <c r="C29" s="427" t="s">
        <v>404</v>
      </c>
      <c r="D29" s="427" t="s">
        <v>405</v>
      </c>
      <c r="E29" s="428">
        <v>2.5000000000000001E-5</v>
      </c>
      <c r="F29" s="427">
        <v>2</v>
      </c>
      <c r="G29" s="427">
        <v>1</v>
      </c>
      <c r="H29" s="429">
        <f t="shared" si="23"/>
        <v>5.0000000000000002E-5</v>
      </c>
      <c r="I29" s="430">
        <f>I21</f>
        <v>67.3</v>
      </c>
      <c r="J29" s="430">
        <f>J21*0.05</f>
        <v>3.3650000000000002</v>
      </c>
      <c r="K29" s="427"/>
      <c r="L29" s="427"/>
      <c r="M29" s="431" t="str">
        <f t="shared" si="20"/>
        <v>С9</v>
      </c>
      <c r="N29" s="431"/>
      <c r="O29" s="431"/>
      <c r="P29" s="431">
        <v>17.399999999999999</v>
      </c>
      <c r="Q29" s="431">
        <v>23.9</v>
      </c>
      <c r="R29" s="431">
        <v>33.9</v>
      </c>
      <c r="S29" s="431">
        <v>62.7</v>
      </c>
      <c r="T29" s="431" t="s">
        <v>83</v>
      </c>
      <c r="U29" s="431" t="s">
        <v>83</v>
      </c>
      <c r="V29" s="431" t="s">
        <v>83</v>
      </c>
      <c r="W29" s="431" t="s">
        <v>83</v>
      </c>
      <c r="X29" s="431" t="s">
        <v>83</v>
      </c>
      <c r="Y29" s="431" t="s">
        <v>83</v>
      </c>
      <c r="Z29" s="431" t="s">
        <v>83</v>
      </c>
      <c r="AA29" s="431" t="s">
        <v>83</v>
      </c>
      <c r="AB29" s="431" t="s">
        <v>83</v>
      </c>
      <c r="AC29" s="431" t="s">
        <v>83</v>
      </c>
      <c r="AD29" s="431" t="s">
        <v>83</v>
      </c>
      <c r="AE29" s="431">
        <v>44</v>
      </c>
      <c r="AF29" s="431">
        <v>76.5</v>
      </c>
      <c r="AG29" s="431">
        <v>95</v>
      </c>
      <c r="AH29" s="431">
        <v>126.5</v>
      </c>
      <c r="AI29" s="431" t="s">
        <v>83</v>
      </c>
      <c r="AJ29" s="431">
        <v>0</v>
      </c>
      <c r="AK29" s="431">
        <v>1</v>
      </c>
      <c r="AL29" s="431">
        <f>AL21</f>
        <v>0.36</v>
      </c>
      <c r="AM29" s="431">
        <f>AM21</f>
        <v>2.7E-2</v>
      </c>
      <c r="AN29" s="431">
        <v>5</v>
      </c>
      <c r="AO29" s="431"/>
      <c r="AP29" s="431"/>
      <c r="AQ29" s="432">
        <f>AM29*I29+AL29</f>
        <v>2.1770999999999998</v>
      </c>
      <c r="AR29" s="432">
        <f>0.1*AQ29</f>
        <v>0.21770999999999999</v>
      </c>
      <c r="AS29" s="433">
        <f>AJ29*3+0.25*AK29</f>
        <v>0.25</v>
      </c>
      <c r="AT29" s="433">
        <f>SUM(AQ29:AS29)/4</f>
        <v>0.66120249999999992</v>
      </c>
      <c r="AU29" s="432">
        <f>10068.2*J29*POWER(10,-6)</f>
        <v>3.3879493000000004E-2</v>
      </c>
      <c r="AV29" s="433">
        <f t="shared" si="22"/>
        <v>3.3398919929999997</v>
      </c>
      <c r="AW29" s="434">
        <f>AJ29*H29</f>
        <v>0</v>
      </c>
      <c r="AX29" s="434">
        <f>H29*AK29</f>
        <v>5.0000000000000002E-5</v>
      </c>
      <c r="AY29" s="434">
        <f>H29*AV29</f>
        <v>1.6699459964999999E-4</v>
      </c>
    </row>
    <row r="30" spans="1:51" ht="15" thickBot="1" x14ac:dyDescent="0.35">
      <c r="A30" s="6"/>
      <c r="B30" s="6"/>
      <c r="D30" s="7"/>
      <c r="E30" s="6"/>
      <c r="F30" s="6"/>
      <c r="G30" s="6"/>
      <c r="H30" s="6"/>
      <c r="I30" s="6"/>
      <c r="J30" s="6"/>
      <c r="K30" s="6"/>
      <c r="P30" t="s">
        <v>83</v>
      </c>
      <c r="Q30" t="s">
        <v>83</v>
      </c>
      <c r="R30" t="s">
        <v>83</v>
      </c>
      <c r="S30" t="s">
        <v>83</v>
      </c>
      <c r="T30" t="s">
        <v>83</v>
      </c>
      <c r="U30" t="s">
        <v>83</v>
      </c>
      <c r="V30" t="s">
        <v>83</v>
      </c>
      <c r="W30" t="s">
        <v>83</v>
      </c>
      <c r="X30" t="s">
        <v>83</v>
      </c>
      <c r="Y30" t="s">
        <v>83</v>
      </c>
      <c r="Z30" t="s">
        <v>83</v>
      </c>
      <c r="AA30" t="s">
        <v>83</v>
      </c>
      <c r="AB30" t="s">
        <v>83</v>
      </c>
      <c r="AC30" t="s">
        <v>83</v>
      </c>
      <c r="AD30" t="s">
        <v>83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</row>
    <row r="31" spans="1:51" s="202" customFormat="1" ht="18" customHeight="1" x14ac:dyDescent="0.3">
      <c r="A31" s="193" t="s">
        <v>18</v>
      </c>
      <c r="B31" s="194" t="s">
        <v>712</v>
      </c>
      <c r="C31" s="51" t="s">
        <v>196</v>
      </c>
      <c r="D31" s="195" t="s">
        <v>59</v>
      </c>
      <c r="E31" s="196">
        <v>9.9999999999999995E-7</v>
      </c>
      <c r="F31" s="194">
        <v>3</v>
      </c>
      <c r="G31" s="193">
        <v>0.05</v>
      </c>
      <c r="H31" s="197">
        <f>E31*F31*G31</f>
        <v>1.5000000000000002E-7</v>
      </c>
      <c r="I31" s="198">
        <v>135.19999999999999</v>
      </c>
      <c r="J31" s="199">
        <f>I31</f>
        <v>135.19999999999999</v>
      </c>
      <c r="K31" s="200" t="s">
        <v>175</v>
      </c>
      <c r="L31" s="201">
        <f>I31*4</f>
        <v>540.79999999999995</v>
      </c>
      <c r="M31" s="202" t="str">
        <f t="shared" ref="M31:N39" si="30">A31</f>
        <v>С1</v>
      </c>
      <c r="N31" s="202" t="str">
        <f t="shared" si="30"/>
        <v>Буферная емкость Е-4</v>
      </c>
      <c r="O31" s="202" t="str">
        <f t="shared" ref="O31:O38" si="31">D31</f>
        <v>Полное-пожар</v>
      </c>
      <c r="P31" s="202">
        <v>18.899999999999999</v>
      </c>
      <c r="Q31" s="202">
        <v>26.2</v>
      </c>
      <c r="R31" s="202">
        <v>37.6</v>
      </c>
      <c r="S31" s="202">
        <v>70.2</v>
      </c>
      <c r="T31" s="202" t="s">
        <v>83</v>
      </c>
      <c r="U31" s="202" t="s">
        <v>83</v>
      </c>
      <c r="V31" s="202" t="s">
        <v>83</v>
      </c>
      <c r="W31" s="202" t="s">
        <v>83</v>
      </c>
      <c r="X31" s="202" t="s">
        <v>83</v>
      </c>
      <c r="Y31" s="202" t="s">
        <v>83</v>
      </c>
      <c r="Z31" s="202" t="s">
        <v>83</v>
      </c>
      <c r="AA31" s="202" t="s">
        <v>83</v>
      </c>
      <c r="AB31" s="202" t="s">
        <v>83</v>
      </c>
      <c r="AC31" s="202" t="s">
        <v>83</v>
      </c>
      <c r="AD31" s="202" t="s">
        <v>83</v>
      </c>
      <c r="AE31" s="202" t="s">
        <v>83</v>
      </c>
      <c r="AF31" s="202" t="s">
        <v>83</v>
      </c>
      <c r="AG31" s="202" t="s">
        <v>83</v>
      </c>
      <c r="AH31" s="202" t="s">
        <v>83</v>
      </c>
      <c r="AI31" s="202" t="s">
        <v>83</v>
      </c>
      <c r="AJ31" s="203">
        <v>1</v>
      </c>
      <c r="AK31" s="203">
        <v>2</v>
      </c>
      <c r="AL31" s="204">
        <v>0.36</v>
      </c>
      <c r="AM31" s="204">
        <v>2.7E-2</v>
      </c>
      <c r="AN31" s="204">
        <v>3</v>
      </c>
      <c r="AQ31" s="205">
        <f>AM31*I31+AL31</f>
        <v>4.0103999999999997</v>
      </c>
      <c r="AR31" s="205">
        <f>0.1*AQ31</f>
        <v>0.40104000000000001</v>
      </c>
      <c r="AS31" s="206">
        <f>AJ31*3+0.25*AK31</f>
        <v>3.5</v>
      </c>
      <c r="AT31" s="206">
        <f>SUM(AQ31:AS31)/4</f>
        <v>1.97786</v>
      </c>
      <c r="AU31" s="205">
        <f>10068.2*J31*POWER(10,-6)</f>
        <v>1.3612206399999998</v>
      </c>
      <c r="AV31" s="206">
        <f t="shared" ref="AV31:AV39" si="32">AU31+AT31+AS31+AR31+AQ31</f>
        <v>11.25052064</v>
      </c>
      <c r="AW31" s="207">
        <f>AJ31*H31</f>
        <v>1.5000000000000002E-7</v>
      </c>
      <c r="AX31" s="207">
        <f>H31*AK31</f>
        <v>3.0000000000000004E-7</v>
      </c>
      <c r="AY31" s="207">
        <f>H31*AV31</f>
        <v>1.6875780960000001E-6</v>
      </c>
    </row>
    <row r="32" spans="1:51" s="450" customFormat="1" ht="28.8" x14ac:dyDescent="0.3">
      <c r="A32" s="440" t="s">
        <v>19</v>
      </c>
      <c r="B32" s="440" t="str">
        <f>B31</f>
        <v>Буферная емкость Е-4</v>
      </c>
      <c r="C32" s="441" t="s">
        <v>202</v>
      </c>
      <c r="D32" s="442" t="s">
        <v>62</v>
      </c>
      <c r="E32" s="443">
        <f>E31</f>
        <v>9.9999999999999995E-7</v>
      </c>
      <c r="F32" s="444">
        <f>F31</f>
        <v>3</v>
      </c>
      <c r="G32" s="440">
        <v>0.19</v>
      </c>
      <c r="H32" s="445">
        <f t="shared" ref="H32:H39" si="33">E32*F32*G32</f>
        <v>5.7000000000000005E-7</v>
      </c>
      <c r="I32" s="446">
        <f>I31</f>
        <v>135.19999999999999</v>
      </c>
      <c r="J32" s="447">
        <f>POWER(10,-6)*35*SQRT(100)*3600*L31/1000*0.1</f>
        <v>6.8140799999999987E-2</v>
      </c>
      <c r="K32" s="448" t="s">
        <v>176</v>
      </c>
      <c r="L32" s="449">
        <v>0.1</v>
      </c>
      <c r="M32" s="450" t="str">
        <f t="shared" si="30"/>
        <v>С2</v>
      </c>
      <c r="N32" s="450" t="str">
        <f t="shared" si="30"/>
        <v>Буферная емкость Е-4</v>
      </c>
      <c r="O32" s="450" t="str">
        <f t="shared" si="31"/>
        <v>Полное-взрыв</v>
      </c>
      <c r="P32" s="450" t="s">
        <v>83</v>
      </c>
      <c r="Q32" s="450" t="s">
        <v>83</v>
      </c>
      <c r="R32" s="450" t="s">
        <v>83</v>
      </c>
      <c r="S32" s="450" t="s">
        <v>83</v>
      </c>
      <c r="T32" s="450">
        <v>0</v>
      </c>
      <c r="U32" s="450">
        <v>0</v>
      </c>
      <c r="V32" s="450">
        <v>31.1</v>
      </c>
      <c r="W32" s="450">
        <v>103.1</v>
      </c>
      <c r="X32" s="450">
        <v>268.60000000000002</v>
      </c>
      <c r="Y32" s="450" t="s">
        <v>83</v>
      </c>
      <c r="Z32" s="450" t="s">
        <v>83</v>
      </c>
      <c r="AA32" s="450" t="s">
        <v>83</v>
      </c>
      <c r="AB32" s="450" t="s">
        <v>83</v>
      </c>
      <c r="AC32" s="450" t="s">
        <v>83</v>
      </c>
      <c r="AD32" s="450" t="s">
        <v>83</v>
      </c>
      <c r="AE32" s="450" t="s">
        <v>83</v>
      </c>
      <c r="AF32" s="450" t="s">
        <v>83</v>
      </c>
      <c r="AG32" s="450" t="s">
        <v>83</v>
      </c>
      <c r="AH32" s="450" t="s">
        <v>83</v>
      </c>
      <c r="AI32" s="450" t="s">
        <v>83</v>
      </c>
      <c r="AJ32" s="451">
        <v>2</v>
      </c>
      <c r="AK32" s="451">
        <v>0</v>
      </c>
      <c r="AL32" s="450">
        <f>AL31</f>
        <v>0.36</v>
      </c>
      <c r="AM32" s="450">
        <f>AM31</f>
        <v>2.7E-2</v>
      </c>
      <c r="AN32" s="450">
        <f>AN31</f>
        <v>3</v>
      </c>
      <c r="AQ32" s="452">
        <f>AM32*I32+AL32</f>
        <v>4.0103999999999997</v>
      </c>
      <c r="AR32" s="452">
        <f t="shared" ref="AR32:AR38" si="34">0.1*AQ32</f>
        <v>0.40104000000000001</v>
      </c>
      <c r="AS32" s="453">
        <f t="shared" ref="AS32:AS38" si="35">AJ32*3+0.25*AK32</f>
        <v>6</v>
      </c>
      <c r="AT32" s="453">
        <f t="shared" ref="AT32:AT38" si="36">SUM(AQ32:AS32)/4</f>
        <v>2.6028599999999997</v>
      </c>
      <c r="AU32" s="452">
        <f>10068.2*J32*POWER(10,-6)*10</f>
        <v>6.8605520255999985E-3</v>
      </c>
      <c r="AV32" s="453">
        <f t="shared" si="32"/>
        <v>13.021160552025599</v>
      </c>
      <c r="AW32" s="454">
        <f t="shared" ref="AW32:AW38" si="37">AJ32*H32</f>
        <v>1.1400000000000001E-6</v>
      </c>
      <c r="AX32" s="454">
        <f t="shared" ref="AX32:AX38" si="38">H32*AK32</f>
        <v>0</v>
      </c>
      <c r="AY32" s="454">
        <f t="shared" ref="AY32" si="39">H32*AV32</f>
        <v>7.4220615146545917E-6</v>
      </c>
    </row>
    <row r="33" spans="1:51" s="202" customFormat="1" ht="43.2" x14ac:dyDescent="0.3">
      <c r="A33" s="193" t="s">
        <v>20</v>
      </c>
      <c r="B33" s="193" t="str">
        <f>B31</f>
        <v>Буферная емкость Е-4</v>
      </c>
      <c r="C33" s="51" t="s">
        <v>241</v>
      </c>
      <c r="D33" s="195" t="s">
        <v>60</v>
      </c>
      <c r="E33" s="208">
        <f>E31</f>
        <v>9.9999999999999995E-7</v>
      </c>
      <c r="F33" s="209">
        <f>F31</f>
        <v>3</v>
      </c>
      <c r="G33" s="193">
        <v>0.76</v>
      </c>
      <c r="H33" s="197">
        <f t="shared" si="33"/>
        <v>2.2800000000000002E-6</v>
      </c>
      <c r="I33" s="210">
        <f>I31</f>
        <v>135.19999999999999</v>
      </c>
      <c r="J33" s="212">
        <v>0</v>
      </c>
      <c r="K33" s="213" t="s">
        <v>177</v>
      </c>
      <c r="L33" s="214">
        <v>0.3</v>
      </c>
      <c r="M33" s="202" t="str">
        <f t="shared" si="30"/>
        <v>С3</v>
      </c>
      <c r="N33" s="202" t="str">
        <f t="shared" si="30"/>
        <v>Буферная емкость Е-4</v>
      </c>
      <c r="O33" s="202" t="str">
        <f t="shared" si="31"/>
        <v>Полное-ликвидация</v>
      </c>
      <c r="P33" s="202" t="s">
        <v>83</v>
      </c>
      <c r="Q33" s="202" t="s">
        <v>83</v>
      </c>
      <c r="R33" s="202" t="s">
        <v>83</v>
      </c>
      <c r="S33" s="202" t="s">
        <v>83</v>
      </c>
      <c r="T33" s="202" t="s">
        <v>83</v>
      </c>
      <c r="U33" s="202" t="s">
        <v>83</v>
      </c>
      <c r="V33" s="202" t="s">
        <v>83</v>
      </c>
      <c r="W33" s="202" t="s">
        <v>83</v>
      </c>
      <c r="X33" s="202" t="s">
        <v>83</v>
      </c>
      <c r="Y33" s="202" t="s">
        <v>83</v>
      </c>
      <c r="Z33" s="202" t="s">
        <v>83</v>
      </c>
      <c r="AA33" s="202" t="s">
        <v>83</v>
      </c>
      <c r="AB33" s="202" t="s">
        <v>83</v>
      </c>
      <c r="AC33" s="202" t="s">
        <v>83</v>
      </c>
      <c r="AD33" s="202" t="s">
        <v>83</v>
      </c>
      <c r="AE33" s="202" t="s">
        <v>83</v>
      </c>
      <c r="AF33" s="202" t="s">
        <v>83</v>
      </c>
      <c r="AG33" s="202" t="s">
        <v>83</v>
      </c>
      <c r="AH33" s="202" t="s">
        <v>83</v>
      </c>
      <c r="AI33" s="202" t="s">
        <v>83</v>
      </c>
      <c r="AJ33" s="202">
        <v>0</v>
      </c>
      <c r="AK33" s="202">
        <v>0</v>
      </c>
      <c r="AL33" s="202">
        <f>AL31</f>
        <v>0.36</v>
      </c>
      <c r="AM33" s="202">
        <f>AM31</f>
        <v>2.7E-2</v>
      </c>
      <c r="AN33" s="202">
        <f>AN31</f>
        <v>3</v>
      </c>
      <c r="AQ33" s="205">
        <f>AM33*I33*0.1+AL33</f>
        <v>0.72504000000000002</v>
      </c>
      <c r="AR33" s="205">
        <f t="shared" si="34"/>
        <v>7.2503999999999999E-2</v>
      </c>
      <c r="AS33" s="206">
        <f t="shared" si="35"/>
        <v>0</v>
      </c>
      <c r="AT33" s="206">
        <f t="shared" si="36"/>
        <v>0.19938600000000001</v>
      </c>
      <c r="AU33" s="205">
        <f>1333*J31*POWER(10,-6)</f>
        <v>0.18022159999999998</v>
      </c>
      <c r="AV33" s="206">
        <f t="shared" si="32"/>
        <v>1.1771516</v>
      </c>
      <c r="AW33" s="207">
        <f t="shared" si="37"/>
        <v>0</v>
      </c>
      <c r="AX33" s="207">
        <f t="shared" si="38"/>
        <v>0</v>
      </c>
      <c r="AY33" s="207">
        <f>H33*AV33</f>
        <v>2.683905648E-6</v>
      </c>
    </row>
    <row r="34" spans="1:51" s="202" customFormat="1" ht="28.8" x14ac:dyDescent="0.3">
      <c r="A34" s="193" t="s">
        <v>21</v>
      </c>
      <c r="B34" s="193" t="str">
        <f>B31</f>
        <v>Буферная емкость Е-4</v>
      </c>
      <c r="C34" s="51" t="s">
        <v>213</v>
      </c>
      <c r="D34" s="195" t="s">
        <v>214</v>
      </c>
      <c r="E34" s="196">
        <v>1.0000000000000001E-5</v>
      </c>
      <c r="F34" s="209">
        <f>F31</f>
        <v>3</v>
      </c>
      <c r="G34" s="193">
        <v>4.0000000000000008E-2</v>
      </c>
      <c r="H34" s="197">
        <f t="shared" si="33"/>
        <v>1.2000000000000004E-6</v>
      </c>
      <c r="I34" s="210">
        <f>0.15*I31</f>
        <v>20.279999999999998</v>
      </c>
      <c r="J34" s="199">
        <f>I34</f>
        <v>20.279999999999998</v>
      </c>
      <c r="K34" s="213" t="s">
        <v>179</v>
      </c>
      <c r="L34" s="214">
        <v>45390</v>
      </c>
      <c r="M34" s="202" t="str">
        <f t="shared" si="30"/>
        <v>С4</v>
      </c>
      <c r="N34" s="202" t="str">
        <f t="shared" si="30"/>
        <v>Буферная емкость Е-4</v>
      </c>
      <c r="O34" s="202" t="str">
        <f t="shared" si="31"/>
        <v>Частичное факел</v>
      </c>
      <c r="P34" s="202" t="s">
        <v>83</v>
      </c>
      <c r="Q34" s="202" t="s">
        <v>83</v>
      </c>
      <c r="R34" s="202" t="s">
        <v>83</v>
      </c>
      <c r="S34" s="202" t="s">
        <v>83</v>
      </c>
      <c r="T34" s="202" t="s">
        <v>83</v>
      </c>
      <c r="U34" s="202" t="s">
        <v>83</v>
      </c>
      <c r="V34" s="202" t="s">
        <v>83</v>
      </c>
      <c r="W34" s="202" t="s">
        <v>83</v>
      </c>
      <c r="X34" s="202" t="s">
        <v>83</v>
      </c>
      <c r="Y34" s="202">
        <v>9</v>
      </c>
      <c r="Z34" s="202">
        <v>2</v>
      </c>
      <c r="AA34" s="202" t="s">
        <v>83</v>
      </c>
      <c r="AB34" s="202" t="s">
        <v>83</v>
      </c>
      <c r="AC34" s="202" t="s">
        <v>83</v>
      </c>
      <c r="AD34" s="202" t="s">
        <v>83</v>
      </c>
      <c r="AE34" s="202" t="s">
        <v>83</v>
      </c>
      <c r="AF34" s="202" t="s">
        <v>83</v>
      </c>
      <c r="AG34" s="202" t="s">
        <v>83</v>
      </c>
      <c r="AH34" s="202" t="s">
        <v>83</v>
      </c>
      <c r="AI34" s="202" t="s">
        <v>83</v>
      </c>
      <c r="AJ34" s="202">
        <v>0</v>
      </c>
      <c r="AK34" s="202">
        <v>1</v>
      </c>
      <c r="AL34" s="202">
        <f>0.1*$AL$2</f>
        <v>0.33</v>
      </c>
      <c r="AM34" s="202">
        <f>AM32</f>
        <v>2.7E-2</v>
      </c>
      <c r="AN34" s="202">
        <f>AN31</f>
        <v>3</v>
      </c>
      <c r="AQ34" s="205">
        <f>AM34*I34*0.1+AL34</f>
        <v>0.38475599999999999</v>
      </c>
      <c r="AR34" s="205">
        <f t="shared" si="34"/>
        <v>3.8475599999999999E-2</v>
      </c>
      <c r="AS34" s="206">
        <f t="shared" si="35"/>
        <v>0.25</v>
      </c>
      <c r="AT34" s="206">
        <f t="shared" si="36"/>
        <v>0.16830790000000001</v>
      </c>
      <c r="AU34" s="205">
        <f>10068.2*J34*POWER(10,-6)</f>
        <v>0.20418309599999998</v>
      </c>
      <c r="AV34" s="206">
        <f t="shared" si="32"/>
        <v>1.0457225960000001</v>
      </c>
      <c r="AW34" s="207">
        <f t="shared" si="37"/>
        <v>0</v>
      </c>
      <c r="AX34" s="207">
        <f t="shared" si="38"/>
        <v>1.2000000000000004E-6</v>
      </c>
      <c r="AY34" s="207">
        <f t="shared" ref="AY34:AY38" si="40">H34*AV34</f>
        <v>1.2548671152000004E-6</v>
      </c>
    </row>
    <row r="35" spans="1:51" s="202" customFormat="1" ht="57.6" x14ac:dyDescent="0.3">
      <c r="A35" s="193" t="s">
        <v>22</v>
      </c>
      <c r="B35" s="193" t="str">
        <f>B31</f>
        <v>Буферная емкость Е-4</v>
      </c>
      <c r="C35" s="51" t="s">
        <v>242</v>
      </c>
      <c r="D35" s="195" t="s">
        <v>61</v>
      </c>
      <c r="E35" s="208">
        <f>E34</f>
        <v>1.0000000000000001E-5</v>
      </c>
      <c r="F35" s="209">
        <f>F31</f>
        <v>3</v>
      </c>
      <c r="G35" s="193">
        <v>0.16000000000000003</v>
      </c>
      <c r="H35" s="197">
        <f t="shared" si="33"/>
        <v>4.8000000000000015E-6</v>
      </c>
      <c r="I35" s="210">
        <f>0.15*I31</f>
        <v>20.279999999999998</v>
      </c>
      <c r="J35" s="199">
        <v>0</v>
      </c>
      <c r="K35" s="213" t="s">
        <v>180</v>
      </c>
      <c r="L35" s="214">
        <v>3</v>
      </c>
      <c r="M35" s="202" t="str">
        <f t="shared" si="30"/>
        <v>С5</v>
      </c>
      <c r="N35" s="202" t="str">
        <f t="shared" si="30"/>
        <v>Буферная емкость Е-4</v>
      </c>
      <c r="O35" s="202" t="str">
        <f t="shared" si="31"/>
        <v>Частичное-ликвидация</v>
      </c>
      <c r="P35" s="202" t="s">
        <v>83</v>
      </c>
      <c r="Q35" s="202" t="s">
        <v>83</v>
      </c>
      <c r="R35" s="202" t="s">
        <v>83</v>
      </c>
      <c r="S35" s="202" t="s">
        <v>83</v>
      </c>
      <c r="T35" s="202" t="s">
        <v>83</v>
      </c>
      <c r="U35" s="202" t="s">
        <v>83</v>
      </c>
      <c r="V35" s="202" t="s">
        <v>83</v>
      </c>
      <c r="W35" s="202" t="s">
        <v>83</v>
      </c>
      <c r="X35" s="202" t="s">
        <v>83</v>
      </c>
      <c r="Y35" s="202" t="s">
        <v>83</v>
      </c>
      <c r="Z35" s="202" t="s">
        <v>83</v>
      </c>
      <c r="AA35" s="202" t="s">
        <v>83</v>
      </c>
      <c r="AB35" s="202" t="s">
        <v>83</v>
      </c>
      <c r="AC35" s="202" t="s">
        <v>83</v>
      </c>
      <c r="AD35" s="202" t="s">
        <v>83</v>
      </c>
      <c r="AE35" s="202" t="s">
        <v>83</v>
      </c>
      <c r="AF35" s="202" t="s">
        <v>83</v>
      </c>
      <c r="AG35" s="202" t="s">
        <v>83</v>
      </c>
      <c r="AH35" s="202" t="s">
        <v>83</v>
      </c>
      <c r="AI35" s="202" t="s">
        <v>83</v>
      </c>
      <c r="AJ35" s="202">
        <v>0</v>
      </c>
      <c r="AK35" s="202">
        <v>1</v>
      </c>
      <c r="AL35" s="202">
        <f>0.1*$AL$2</f>
        <v>0.33</v>
      </c>
      <c r="AM35" s="202">
        <f>AM31</f>
        <v>2.7E-2</v>
      </c>
      <c r="AN35" s="202">
        <f>ROUNDUP(AN31/3,0)</f>
        <v>1</v>
      </c>
      <c r="AQ35" s="205">
        <f>AM35*I35+AL35</f>
        <v>0.8775599999999999</v>
      </c>
      <c r="AR35" s="205">
        <f t="shared" si="34"/>
        <v>8.7756000000000001E-2</v>
      </c>
      <c r="AS35" s="206">
        <f t="shared" si="35"/>
        <v>0.25</v>
      </c>
      <c r="AT35" s="206">
        <f t="shared" si="36"/>
        <v>0.30382899999999996</v>
      </c>
      <c r="AU35" s="205">
        <f>1333*J32*POWER(10,-6)*10</f>
        <v>9.0831686399999974E-4</v>
      </c>
      <c r="AV35" s="206">
        <f t="shared" si="32"/>
        <v>1.5200533168639998</v>
      </c>
      <c r="AW35" s="207">
        <f t="shared" si="37"/>
        <v>0</v>
      </c>
      <c r="AX35" s="207">
        <f t="shared" si="38"/>
        <v>4.8000000000000015E-6</v>
      </c>
      <c r="AY35" s="207">
        <f t="shared" si="40"/>
        <v>7.2962559209472015E-6</v>
      </c>
    </row>
    <row r="36" spans="1:51" s="202" customFormat="1" ht="28.8" x14ac:dyDescent="0.3">
      <c r="A36" s="193" t="s">
        <v>23</v>
      </c>
      <c r="B36" s="193" t="str">
        <f>B31</f>
        <v>Буферная емкость Е-4</v>
      </c>
      <c r="C36" s="51" t="s">
        <v>215</v>
      </c>
      <c r="D36" s="195" t="s">
        <v>214</v>
      </c>
      <c r="E36" s="208">
        <f>E35</f>
        <v>1.0000000000000001E-5</v>
      </c>
      <c r="F36" s="209">
        <f>F31</f>
        <v>3</v>
      </c>
      <c r="G36" s="193">
        <v>4.0000000000000008E-2</v>
      </c>
      <c r="H36" s="197">
        <f t="shared" si="33"/>
        <v>1.2000000000000004E-6</v>
      </c>
      <c r="I36" s="210">
        <f>I34*0.05</f>
        <v>1.014</v>
      </c>
      <c r="J36" s="199">
        <f>I36</f>
        <v>1.014</v>
      </c>
      <c r="K36" s="424" t="s">
        <v>191</v>
      </c>
      <c r="L36" s="425">
        <v>12</v>
      </c>
      <c r="M36" s="202" t="str">
        <f t="shared" si="30"/>
        <v>С6</v>
      </c>
      <c r="N36" s="202" t="str">
        <f t="shared" si="30"/>
        <v>Буферная емкость Е-4</v>
      </c>
      <c r="O36" s="202" t="str">
        <f t="shared" si="31"/>
        <v>Частичное факел</v>
      </c>
      <c r="P36" s="202" t="s">
        <v>83</v>
      </c>
      <c r="Q36" s="202" t="s">
        <v>83</v>
      </c>
      <c r="R36" s="202" t="s">
        <v>83</v>
      </c>
      <c r="S36" s="202" t="s">
        <v>83</v>
      </c>
      <c r="T36" s="202" t="s">
        <v>83</v>
      </c>
      <c r="U36" s="202" t="s">
        <v>83</v>
      </c>
      <c r="V36" s="202" t="s">
        <v>83</v>
      </c>
      <c r="W36" s="202" t="s">
        <v>83</v>
      </c>
      <c r="X36" s="202" t="s">
        <v>83</v>
      </c>
      <c r="Y36" s="202">
        <v>3</v>
      </c>
      <c r="Z36" s="202">
        <v>1</v>
      </c>
      <c r="AA36" s="202" t="s">
        <v>83</v>
      </c>
      <c r="AB36" s="202" t="s">
        <v>83</v>
      </c>
      <c r="AC36" s="202" t="s">
        <v>83</v>
      </c>
      <c r="AD36" s="202" t="s">
        <v>83</v>
      </c>
      <c r="AE36" s="202" t="s">
        <v>83</v>
      </c>
      <c r="AF36" s="202" t="s">
        <v>83</v>
      </c>
      <c r="AG36" s="202" t="s">
        <v>83</v>
      </c>
      <c r="AH36" s="202" t="s">
        <v>83</v>
      </c>
      <c r="AI36" s="202" t="s">
        <v>83</v>
      </c>
      <c r="AJ36" s="202">
        <v>0</v>
      </c>
      <c r="AK36" s="202">
        <v>1</v>
      </c>
      <c r="AL36" s="202">
        <f>0.1*$AL$2</f>
        <v>0.33</v>
      </c>
      <c r="AM36" s="202">
        <f>AM31</f>
        <v>2.7E-2</v>
      </c>
      <c r="AN36" s="202">
        <f>AN35</f>
        <v>1</v>
      </c>
      <c r="AQ36" s="205">
        <f>AM36*I36+AL36</f>
        <v>0.35737800000000003</v>
      </c>
      <c r="AR36" s="205">
        <f t="shared" si="34"/>
        <v>3.5737800000000007E-2</v>
      </c>
      <c r="AS36" s="206">
        <f t="shared" si="35"/>
        <v>0.25</v>
      </c>
      <c r="AT36" s="206">
        <f t="shared" si="36"/>
        <v>0.16077895</v>
      </c>
      <c r="AU36" s="205">
        <f>10068.2*J36*POWER(10,-6)</f>
        <v>1.02091548E-2</v>
      </c>
      <c r="AV36" s="206">
        <f t="shared" si="32"/>
        <v>0.81410390480000006</v>
      </c>
      <c r="AW36" s="207">
        <f t="shared" si="37"/>
        <v>0</v>
      </c>
      <c r="AX36" s="207">
        <f t="shared" si="38"/>
        <v>1.2000000000000004E-6</v>
      </c>
      <c r="AY36" s="207">
        <f t="shared" si="40"/>
        <v>9.769246857600003E-7</v>
      </c>
    </row>
    <row r="37" spans="1:51" s="202" customFormat="1" ht="57.6" x14ac:dyDescent="0.3">
      <c r="A37" s="193" t="s">
        <v>210</v>
      </c>
      <c r="B37" s="193" t="str">
        <f>B31</f>
        <v>Буферная емкость Е-4</v>
      </c>
      <c r="C37" s="51" t="s">
        <v>216</v>
      </c>
      <c r="D37" s="195" t="s">
        <v>165</v>
      </c>
      <c r="E37" s="208">
        <f>E35</f>
        <v>1.0000000000000001E-5</v>
      </c>
      <c r="F37" s="209">
        <f>F31</f>
        <v>3</v>
      </c>
      <c r="G37" s="193">
        <v>0.15200000000000002</v>
      </c>
      <c r="H37" s="197">
        <f t="shared" si="33"/>
        <v>4.5600000000000012E-6</v>
      </c>
      <c r="I37" s="210">
        <f>I34*0.05</f>
        <v>1.014</v>
      </c>
      <c r="J37" s="199">
        <f>I37</f>
        <v>1.014</v>
      </c>
      <c r="K37" s="213"/>
      <c r="L37" s="214"/>
      <c r="M37" s="202" t="str">
        <f t="shared" si="30"/>
        <v>С7</v>
      </c>
      <c r="N37" s="202" t="str">
        <f t="shared" si="30"/>
        <v>Буферная емкость Е-4</v>
      </c>
      <c r="O37" s="202" t="str">
        <f t="shared" si="31"/>
        <v>Частичное-пожар-вспышка</v>
      </c>
      <c r="P37" s="202" t="s">
        <v>83</v>
      </c>
      <c r="Q37" s="202" t="s">
        <v>83</v>
      </c>
      <c r="R37" s="202" t="s">
        <v>83</v>
      </c>
      <c r="S37" s="202" t="s">
        <v>83</v>
      </c>
      <c r="T37" s="202" t="s">
        <v>83</v>
      </c>
      <c r="U37" s="202" t="s">
        <v>83</v>
      </c>
      <c r="V37" s="202" t="s">
        <v>83</v>
      </c>
      <c r="W37" s="202" t="s">
        <v>83</v>
      </c>
      <c r="X37" s="202" t="s">
        <v>83</v>
      </c>
      <c r="Y37" s="202" t="s">
        <v>83</v>
      </c>
      <c r="Z37" s="202" t="s">
        <v>83</v>
      </c>
      <c r="AA37" s="202">
        <v>33.67</v>
      </c>
      <c r="AB37" s="202">
        <v>40.4</v>
      </c>
      <c r="AC37" s="202" t="s">
        <v>83</v>
      </c>
      <c r="AD37" s="202" t="s">
        <v>83</v>
      </c>
      <c r="AE37" s="202" t="s">
        <v>83</v>
      </c>
      <c r="AF37" s="202" t="s">
        <v>83</v>
      </c>
      <c r="AG37" s="202" t="s">
        <v>83</v>
      </c>
      <c r="AH37" s="202" t="s">
        <v>83</v>
      </c>
      <c r="AI37" s="202" t="s">
        <v>83</v>
      </c>
      <c r="AJ37" s="202">
        <v>0</v>
      </c>
      <c r="AK37" s="202">
        <v>1</v>
      </c>
      <c r="AL37" s="202">
        <f>0.1*$AL$2</f>
        <v>0.33</v>
      </c>
      <c r="AM37" s="202">
        <f>AM31</f>
        <v>2.7E-2</v>
      </c>
      <c r="AN37" s="202">
        <f>ROUNDUP(AN31/3,0)</f>
        <v>1</v>
      </c>
      <c r="AQ37" s="205">
        <f>AM37*I37+AL37</f>
        <v>0.35737800000000003</v>
      </c>
      <c r="AR37" s="205">
        <f t="shared" si="34"/>
        <v>3.5737800000000007E-2</v>
      </c>
      <c r="AS37" s="206">
        <f t="shared" si="35"/>
        <v>0.25</v>
      </c>
      <c r="AT37" s="206">
        <f t="shared" si="36"/>
        <v>0.16077895</v>
      </c>
      <c r="AU37" s="205">
        <f>10068.2*J37*POWER(10,-6)</f>
        <v>1.02091548E-2</v>
      </c>
      <c r="AV37" s="206">
        <f t="shared" si="32"/>
        <v>0.81410390480000006</v>
      </c>
      <c r="AW37" s="207">
        <f t="shared" si="37"/>
        <v>0</v>
      </c>
      <c r="AX37" s="207">
        <f t="shared" si="38"/>
        <v>4.5600000000000012E-6</v>
      </c>
      <c r="AY37" s="207">
        <f t="shared" si="40"/>
        <v>3.7123138058880014E-6</v>
      </c>
    </row>
    <row r="38" spans="1:51" s="202" customFormat="1" ht="58.2" thickBot="1" x14ac:dyDescent="0.35">
      <c r="A38" s="193" t="s">
        <v>211</v>
      </c>
      <c r="B38" s="193" t="str">
        <f>B31</f>
        <v>Буферная емкость Е-4</v>
      </c>
      <c r="C38" s="51" t="s">
        <v>217</v>
      </c>
      <c r="D38" s="195" t="s">
        <v>61</v>
      </c>
      <c r="E38" s="208">
        <f>E35</f>
        <v>1.0000000000000001E-5</v>
      </c>
      <c r="F38" s="209">
        <f>F31</f>
        <v>3</v>
      </c>
      <c r="G38" s="193">
        <v>0.6080000000000001</v>
      </c>
      <c r="H38" s="197">
        <f t="shared" si="33"/>
        <v>1.8240000000000005E-5</v>
      </c>
      <c r="I38" s="210">
        <f>I34*0.05</f>
        <v>1.014</v>
      </c>
      <c r="J38" s="212">
        <v>0</v>
      </c>
      <c r="K38" s="215"/>
      <c r="L38" s="426"/>
      <c r="M38" s="202" t="str">
        <f t="shared" si="30"/>
        <v>С8</v>
      </c>
      <c r="N38" s="202" t="str">
        <f t="shared" si="30"/>
        <v>Буферная емкость Е-4</v>
      </c>
      <c r="O38" s="202" t="str">
        <f t="shared" si="31"/>
        <v>Частичное-ликвидация</v>
      </c>
      <c r="P38" s="202" t="s">
        <v>83</v>
      </c>
      <c r="Q38" s="202" t="s">
        <v>83</v>
      </c>
      <c r="R38" s="202" t="s">
        <v>83</v>
      </c>
      <c r="S38" s="202" t="s">
        <v>83</v>
      </c>
      <c r="T38" s="202" t="s">
        <v>83</v>
      </c>
      <c r="U38" s="202" t="s">
        <v>83</v>
      </c>
      <c r="V38" s="202" t="s">
        <v>83</v>
      </c>
      <c r="W38" s="202" t="s">
        <v>83</v>
      </c>
      <c r="X38" s="202" t="s">
        <v>83</v>
      </c>
      <c r="Y38" s="202" t="s">
        <v>83</v>
      </c>
      <c r="Z38" s="202" t="s">
        <v>83</v>
      </c>
      <c r="AA38" s="202" t="s">
        <v>83</v>
      </c>
      <c r="AB38" s="202" t="s">
        <v>83</v>
      </c>
      <c r="AC38" s="202" t="s">
        <v>83</v>
      </c>
      <c r="AD38" s="202" t="s">
        <v>83</v>
      </c>
      <c r="AE38" s="202" t="s">
        <v>83</v>
      </c>
      <c r="AF38" s="202" t="s">
        <v>83</v>
      </c>
      <c r="AG38" s="202" t="s">
        <v>83</v>
      </c>
      <c r="AH38" s="202" t="s">
        <v>83</v>
      </c>
      <c r="AI38" s="202" t="s">
        <v>83</v>
      </c>
      <c r="AJ38" s="202">
        <v>0</v>
      </c>
      <c r="AK38" s="202">
        <v>0</v>
      </c>
      <c r="AL38" s="202">
        <f>0.1*$AL$2</f>
        <v>0.33</v>
      </c>
      <c r="AM38" s="202">
        <f>AM31</f>
        <v>2.7E-2</v>
      </c>
      <c r="AN38" s="202">
        <f>ROUNDUP(AN31/3,0)</f>
        <v>1</v>
      </c>
      <c r="AQ38" s="205">
        <f>AM38*I38*0.1+AL38</f>
        <v>0.33273780000000003</v>
      </c>
      <c r="AR38" s="205">
        <f t="shared" si="34"/>
        <v>3.3273780000000003E-2</v>
      </c>
      <c r="AS38" s="206">
        <f t="shared" si="35"/>
        <v>0</v>
      </c>
      <c r="AT38" s="206">
        <f t="shared" si="36"/>
        <v>9.1502895000000001E-2</v>
      </c>
      <c r="AU38" s="205">
        <f>1333*J36*POWER(10,-6)</f>
        <v>1.351662E-3</v>
      </c>
      <c r="AV38" s="206">
        <f t="shared" si="32"/>
        <v>0.45886613700000001</v>
      </c>
      <c r="AW38" s="207">
        <f t="shared" si="37"/>
        <v>0</v>
      </c>
      <c r="AX38" s="207">
        <f t="shared" si="38"/>
        <v>0</v>
      </c>
      <c r="AY38" s="207">
        <f t="shared" si="40"/>
        <v>8.3697183388800028E-6</v>
      </c>
    </row>
    <row r="39" spans="1:51" s="202" customFormat="1" x14ac:dyDescent="0.3">
      <c r="A39" s="427" t="s">
        <v>240</v>
      </c>
      <c r="B39" s="427" t="str">
        <f>B31</f>
        <v>Буферная емкость Е-4</v>
      </c>
      <c r="C39" s="427" t="s">
        <v>404</v>
      </c>
      <c r="D39" s="427" t="s">
        <v>405</v>
      </c>
      <c r="E39" s="428">
        <v>2.5000000000000001E-5</v>
      </c>
      <c r="F39" s="427">
        <f>F31</f>
        <v>3</v>
      </c>
      <c r="G39" s="427">
        <v>1</v>
      </c>
      <c r="H39" s="429">
        <f t="shared" si="33"/>
        <v>7.5000000000000007E-5</v>
      </c>
      <c r="I39" s="430">
        <f>I31</f>
        <v>135.19999999999999</v>
      </c>
      <c r="J39" s="430">
        <f>J31*0.05</f>
        <v>6.76</v>
      </c>
      <c r="K39" s="427"/>
      <c r="L39" s="427"/>
      <c r="M39" s="431" t="str">
        <f t="shared" si="30"/>
        <v>С9</v>
      </c>
      <c r="N39" s="431"/>
      <c r="O39" s="431"/>
      <c r="P39" s="431">
        <v>18.899999999999999</v>
      </c>
      <c r="Q39" s="431">
        <v>26.2</v>
      </c>
      <c r="R39" s="431">
        <v>37.6</v>
      </c>
      <c r="S39" s="431">
        <v>70.2</v>
      </c>
      <c r="T39" s="431" t="s">
        <v>83</v>
      </c>
      <c r="U39" s="431" t="s">
        <v>83</v>
      </c>
      <c r="V39" s="431" t="s">
        <v>83</v>
      </c>
      <c r="W39" s="431" t="s">
        <v>83</v>
      </c>
      <c r="X39" s="431" t="s">
        <v>83</v>
      </c>
      <c r="Y39" s="431" t="s">
        <v>83</v>
      </c>
      <c r="Z39" s="431" t="s">
        <v>83</v>
      </c>
      <c r="AA39" s="431" t="s">
        <v>83</v>
      </c>
      <c r="AB39" s="431" t="s">
        <v>83</v>
      </c>
      <c r="AC39" s="431" t="s">
        <v>83</v>
      </c>
      <c r="AD39" s="431" t="s">
        <v>83</v>
      </c>
      <c r="AE39" s="431">
        <v>69.5</v>
      </c>
      <c r="AF39" s="431">
        <v>108</v>
      </c>
      <c r="AG39" s="431">
        <v>131.5</v>
      </c>
      <c r="AH39" s="431">
        <v>172.5</v>
      </c>
      <c r="AI39" s="431" t="s">
        <v>83</v>
      </c>
      <c r="AJ39" s="431">
        <v>0</v>
      </c>
      <c r="AK39" s="431">
        <v>1</v>
      </c>
      <c r="AL39" s="431">
        <f>AL31</f>
        <v>0.36</v>
      </c>
      <c r="AM39" s="431">
        <f>AM31</f>
        <v>2.7E-2</v>
      </c>
      <c r="AN39" s="431">
        <v>5</v>
      </c>
      <c r="AO39" s="431"/>
      <c r="AP39" s="431"/>
      <c r="AQ39" s="432">
        <f>AM39*I39+AL39</f>
        <v>4.0103999999999997</v>
      </c>
      <c r="AR39" s="432">
        <f>0.1*AQ39</f>
        <v>0.40104000000000001</v>
      </c>
      <c r="AS39" s="433">
        <f>AJ39*3+0.25*AK39</f>
        <v>0.25</v>
      </c>
      <c r="AT39" s="433">
        <f>SUM(AQ39:AS39)/4</f>
        <v>1.16536</v>
      </c>
      <c r="AU39" s="432">
        <f>10068.2*J39*POWER(10,-6)</f>
        <v>6.8061032000000007E-2</v>
      </c>
      <c r="AV39" s="433">
        <f t="shared" si="32"/>
        <v>5.8948610319999997</v>
      </c>
      <c r="AW39" s="434">
        <f>AJ39*H39</f>
        <v>0</v>
      </c>
      <c r="AX39" s="434">
        <f>H39*AK39</f>
        <v>7.5000000000000007E-5</v>
      </c>
      <c r="AY39" s="434">
        <f>H39*AV39</f>
        <v>4.4211457740000001E-4</v>
      </c>
    </row>
    <row r="40" spans="1:51" ht="15" thickBot="1" x14ac:dyDescent="0.35">
      <c r="A40" s="6"/>
      <c r="B40" s="6"/>
      <c r="D40" s="7"/>
      <c r="E40" s="6"/>
      <c r="F40" s="6"/>
      <c r="G40" s="6"/>
      <c r="H40" s="6"/>
      <c r="I40" s="6"/>
      <c r="J40" s="6"/>
      <c r="K40" s="6"/>
    </row>
    <row r="41" spans="1:51" s="202" customFormat="1" ht="18" customHeight="1" x14ac:dyDescent="0.3">
      <c r="A41" s="193" t="s">
        <v>18</v>
      </c>
      <c r="B41" s="194" t="s">
        <v>713</v>
      </c>
      <c r="C41" s="51" t="s">
        <v>196</v>
      </c>
      <c r="D41" s="195" t="s">
        <v>59</v>
      </c>
      <c r="E41" s="196">
        <v>9.9999999999999995E-7</v>
      </c>
      <c r="F41" s="194">
        <v>2</v>
      </c>
      <c r="G41" s="193">
        <v>0.05</v>
      </c>
      <c r="H41" s="197">
        <f>E41*F41*G41</f>
        <v>9.9999999999999995E-8</v>
      </c>
      <c r="I41" s="198">
        <v>32.299999999999997</v>
      </c>
      <c r="J41" s="199">
        <f>I41</f>
        <v>32.299999999999997</v>
      </c>
      <c r="K41" s="200" t="s">
        <v>175</v>
      </c>
      <c r="L41" s="201">
        <f>I41*4</f>
        <v>129.19999999999999</v>
      </c>
      <c r="M41" s="202" t="str">
        <f t="shared" ref="M41:N49" si="41">A41</f>
        <v>С1</v>
      </c>
      <c r="N41" s="202" t="str">
        <f t="shared" si="41"/>
        <v>Отстойник Е-8</v>
      </c>
      <c r="O41" s="202" t="str">
        <f t="shared" ref="O41:O48" si="42">D41</f>
        <v>Полное-пожар</v>
      </c>
      <c r="P41" s="202">
        <v>15.3</v>
      </c>
      <c r="Q41" s="202">
        <v>20.6</v>
      </c>
      <c r="R41" s="202">
        <v>28.5</v>
      </c>
      <c r="S41" s="202">
        <v>51.7</v>
      </c>
      <c r="T41" s="202" t="s">
        <v>83</v>
      </c>
      <c r="U41" s="202" t="s">
        <v>83</v>
      </c>
      <c r="V41" s="202" t="s">
        <v>83</v>
      </c>
      <c r="W41" s="202" t="s">
        <v>83</v>
      </c>
      <c r="X41" s="202" t="s">
        <v>83</v>
      </c>
      <c r="Y41" s="202" t="s">
        <v>83</v>
      </c>
      <c r="Z41" s="202" t="s">
        <v>83</v>
      </c>
      <c r="AA41" s="202" t="s">
        <v>83</v>
      </c>
      <c r="AB41" s="202" t="s">
        <v>83</v>
      </c>
      <c r="AC41" s="202" t="s">
        <v>83</v>
      </c>
      <c r="AD41" s="202" t="s">
        <v>83</v>
      </c>
      <c r="AE41" s="202" t="s">
        <v>83</v>
      </c>
      <c r="AF41" s="202" t="s">
        <v>83</v>
      </c>
      <c r="AG41" s="202" t="s">
        <v>83</v>
      </c>
      <c r="AH41" s="202" t="s">
        <v>83</v>
      </c>
      <c r="AI41" s="202" t="s">
        <v>83</v>
      </c>
      <c r="AJ41" s="203">
        <v>1</v>
      </c>
      <c r="AK41" s="203">
        <v>2</v>
      </c>
      <c r="AL41" s="204">
        <v>0.36</v>
      </c>
      <c r="AM41" s="204">
        <v>2.7E-2</v>
      </c>
      <c r="AN41" s="204">
        <v>3</v>
      </c>
      <c r="AQ41" s="205">
        <f>AM41*I41+AL41</f>
        <v>1.2321</v>
      </c>
      <c r="AR41" s="205">
        <f>0.1*AQ41</f>
        <v>0.12321</v>
      </c>
      <c r="AS41" s="206">
        <f>AJ41*3+0.25*AK41</f>
        <v>3.5</v>
      </c>
      <c r="AT41" s="206">
        <f>SUM(AQ41:AS41)/4</f>
        <v>1.2138275000000001</v>
      </c>
      <c r="AU41" s="205">
        <f>10068.2*J41*POWER(10,-6)</f>
        <v>0.32520285999999998</v>
      </c>
      <c r="AV41" s="206">
        <f t="shared" ref="AV41:AV49" si="43">AU41+AT41+AS41+AR41+AQ41</f>
        <v>6.3943403600000002</v>
      </c>
      <c r="AW41" s="207">
        <f>AJ41*H41</f>
        <v>9.9999999999999995E-8</v>
      </c>
      <c r="AX41" s="207">
        <f>H41*AK41</f>
        <v>1.9999999999999999E-7</v>
      </c>
      <c r="AY41" s="207">
        <f>H41*AV41</f>
        <v>6.3943403599999998E-7</v>
      </c>
    </row>
    <row r="42" spans="1:51" s="202" customFormat="1" ht="28.8" x14ac:dyDescent="0.3">
      <c r="A42" s="193" t="s">
        <v>19</v>
      </c>
      <c r="B42" s="193" t="str">
        <f>B41</f>
        <v>Отстойник Е-8</v>
      </c>
      <c r="C42" s="51" t="s">
        <v>202</v>
      </c>
      <c r="D42" s="195" t="s">
        <v>62</v>
      </c>
      <c r="E42" s="208">
        <f>E41</f>
        <v>9.9999999999999995E-7</v>
      </c>
      <c r="F42" s="209">
        <f>F41</f>
        <v>2</v>
      </c>
      <c r="G42" s="193">
        <v>0.19</v>
      </c>
      <c r="H42" s="197">
        <f t="shared" ref="H42:H49" si="44">E42*F42*G42</f>
        <v>3.7999999999999996E-7</v>
      </c>
      <c r="I42" s="210">
        <f>I41</f>
        <v>32.299999999999997</v>
      </c>
      <c r="J42" s="423">
        <f>POWER(10,-6)*35*SQRT(100)*3600*L41/1000*0.1</f>
        <v>1.6279199999999994E-2</v>
      </c>
      <c r="K42" s="213" t="s">
        <v>176</v>
      </c>
      <c r="L42" s="214">
        <v>0.2</v>
      </c>
      <c r="M42" s="202" t="str">
        <f t="shared" si="41"/>
        <v>С2</v>
      </c>
      <c r="N42" s="202" t="str">
        <f t="shared" si="41"/>
        <v>Отстойник Е-8</v>
      </c>
      <c r="O42" s="202" t="str">
        <f t="shared" si="42"/>
        <v>Полное-взрыв</v>
      </c>
      <c r="P42" s="202" t="s">
        <v>83</v>
      </c>
      <c r="Q42" s="202" t="s">
        <v>83</v>
      </c>
      <c r="R42" s="202" t="s">
        <v>83</v>
      </c>
      <c r="S42" s="202" t="s">
        <v>83</v>
      </c>
      <c r="T42" s="202">
        <v>0</v>
      </c>
      <c r="U42" s="202">
        <v>0</v>
      </c>
      <c r="V42" s="202">
        <v>19.100000000000001</v>
      </c>
      <c r="W42" s="202">
        <v>64.099999999999994</v>
      </c>
      <c r="X42" s="202">
        <v>167.1</v>
      </c>
      <c r="Y42" s="202" t="s">
        <v>83</v>
      </c>
      <c r="Z42" s="202" t="s">
        <v>83</v>
      </c>
      <c r="AA42" s="202" t="s">
        <v>83</v>
      </c>
      <c r="AB42" s="202" t="s">
        <v>83</v>
      </c>
      <c r="AC42" s="202" t="s">
        <v>83</v>
      </c>
      <c r="AD42" s="202" t="s">
        <v>83</v>
      </c>
      <c r="AE42" s="202" t="s">
        <v>83</v>
      </c>
      <c r="AF42" s="202" t="s">
        <v>83</v>
      </c>
      <c r="AG42" s="202" t="s">
        <v>83</v>
      </c>
      <c r="AH42" s="202" t="s">
        <v>83</v>
      </c>
      <c r="AI42" s="202" t="s">
        <v>83</v>
      </c>
      <c r="AJ42" s="203">
        <v>1</v>
      </c>
      <c r="AK42" s="203">
        <v>0</v>
      </c>
      <c r="AL42" s="202">
        <f>AL41</f>
        <v>0.36</v>
      </c>
      <c r="AM42" s="202">
        <f>AM41</f>
        <v>2.7E-2</v>
      </c>
      <c r="AN42" s="202">
        <f>AN41</f>
        <v>3</v>
      </c>
      <c r="AQ42" s="205">
        <f>AM42*I42+AL42</f>
        <v>1.2321</v>
      </c>
      <c r="AR42" s="205">
        <f t="shared" ref="AR42:AR48" si="45">0.1*AQ42</f>
        <v>0.12321</v>
      </c>
      <c r="AS42" s="206">
        <f t="shared" ref="AS42:AS48" si="46">AJ42*3+0.25*AK42</f>
        <v>3</v>
      </c>
      <c r="AT42" s="206">
        <f t="shared" ref="AT42:AT48" si="47">SUM(AQ42:AS42)/4</f>
        <v>1.0888275000000001</v>
      </c>
      <c r="AU42" s="205">
        <f>10068.2*J42*POWER(10,-6)*10</f>
        <v>1.6390224143999995E-3</v>
      </c>
      <c r="AV42" s="206">
        <f t="shared" si="43"/>
        <v>5.4457765224144001</v>
      </c>
      <c r="AW42" s="207">
        <f t="shared" ref="AW42:AW48" si="48">AJ42*H42</f>
        <v>3.7999999999999996E-7</v>
      </c>
      <c r="AX42" s="207">
        <f t="shared" ref="AX42:AX48" si="49">H42*AK42</f>
        <v>0</v>
      </c>
      <c r="AY42" s="207">
        <f t="shared" ref="AY42" si="50">H42*AV42</f>
        <v>2.0693950785174717E-6</v>
      </c>
    </row>
    <row r="43" spans="1:51" s="202" customFormat="1" ht="43.2" x14ac:dyDescent="0.3">
      <c r="A43" s="193" t="s">
        <v>20</v>
      </c>
      <c r="B43" s="193" t="str">
        <f>B41</f>
        <v>Отстойник Е-8</v>
      </c>
      <c r="C43" s="51" t="s">
        <v>241</v>
      </c>
      <c r="D43" s="195" t="s">
        <v>60</v>
      </c>
      <c r="E43" s="208">
        <f>E41</f>
        <v>9.9999999999999995E-7</v>
      </c>
      <c r="F43" s="209">
        <f>F41</f>
        <v>2</v>
      </c>
      <c r="G43" s="193">
        <v>0.76</v>
      </c>
      <c r="H43" s="197">
        <f t="shared" si="44"/>
        <v>1.5199999999999998E-6</v>
      </c>
      <c r="I43" s="210">
        <f>I41</f>
        <v>32.299999999999997</v>
      </c>
      <c r="J43" s="212">
        <v>0</v>
      </c>
      <c r="K43" s="213" t="s">
        <v>177</v>
      </c>
      <c r="L43" s="214">
        <v>0.5</v>
      </c>
      <c r="M43" s="202" t="str">
        <f t="shared" si="41"/>
        <v>С3</v>
      </c>
      <c r="N43" s="202" t="str">
        <f t="shared" si="41"/>
        <v>Отстойник Е-8</v>
      </c>
      <c r="O43" s="202" t="str">
        <f t="shared" si="42"/>
        <v>Полное-ликвидация</v>
      </c>
      <c r="P43" s="202" t="s">
        <v>83</v>
      </c>
      <c r="Q43" s="202" t="s">
        <v>83</v>
      </c>
      <c r="R43" s="202" t="s">
        <v>83</v>
      </c>
      <c r="S43" s="202" t="s">
        <v>83</v>
      </c>
      <c r="T43" s="202" t="s">
        <v>83</v>
      </c>
      <c r="U43" s="202" t="s">
        <v>83</v>
      </c>
      <c r="V43" s="202" t="s">
        <v>83</v>
      </c>
      <c r="W43" s="202" t="s">
        <v>83</v>
      </c>
      <c r="X43" s="202" t="s">
        <v>83</v>
      </c>
      <c r="Y43" s="202" t="s">
        <v>83</v>
      </c>
      <c r="Z43" s="202" t="s">
        <v>83</v>
      </c>
      <c r="AA43" s="202" t="s">
        <v>83</v>
      </c>
      <c r="AB43" s="202" t="s">
        <v>83</v>
      </c>
      <c r="AC43" s="202" t="s">
        <v>83</v>
      </c>
      <c r="AD43" s="202" t="s">
        <v>83</v>
      </c>
      <c r="AE43" s="202" t="s">
        <v>83</v>
      </c>
      <c r="AF43" s="202" t="s">
        <v>83</v>
      </c>
      <c r="AG43" s="202" t="s">
        <v>83</v>
      </c>
      <c r="AH43" s="202" t="s">
        <v>83</v>
      </c>
      <c r="AI43" s="202" t="s">
        <v>83</v>
      </c>
      <c r="AJ43" s="202">
        <v>0</v>
      </c>
      <c r="AK43" s="202">
        <v>0</v>
      </c>
      <c r="AL43" s="202">
        <f>AL41</f>
        <v>0.36</v>
      </c>
      <c r="AM43" s="202">
        <f>AM41</f>
        <v>2.7E-2</v>
      </c>
      <c r="AN43" s="202">
        <f>AN41</f>
        <v>3</v>
      </c>
      <c r="AQ43" s="205">
        <f>AM43*I43*0.1+AL43</f>
        <v>0.44721</v>
      </c>
      <c r="AR43" s="205">
        <f t="shared" si="45"/>
        <v>4.4721000000000004E-2</v>
      </c>
      <c r="AS43" s="206">
        <f t="shared" si="46"/>
        <v>0</v>
      </c>
      <c r="AT43" s="206">
        <f t="shared" si="47"/>
        <v>0.12298275</v>
      </c>
      <c r="AU43" s="205">
        <f>1333*J41*POWER(10,-6)</f>
        <v>4.3055899999999994E-2</v>
      </c>
      <c r="AV43" s="206">
        <f t="shared" si="43"/>
        <v>0.65796965000000007</v>
      </c>
      <c r="AW43" s="207">
        <f t="shared" si="48"/>
        <v>0</v>
      </c>
      <c r="AX43" s="207">
        <f t="shared" si="49"/>
        <v>0</v>
      </c>
      <c r="AY43" s="207">
        <f>H43*AV43</f>
        <v>1.0001138680000001E-6</v>
      </c>
    </row>
    <row r="44" spans="1:51" s="202" customFormat="1" ht="28.8" x14ac:dyDescent="0.3">
      <c r="A44" s="193" t="s">
        <v>21</v>
      </c>
      <c r="B44" s="193" t="str">
        <f>B41</f>
        <v>Отстойник Е-8</v>
      </c>
      <c r="C44" s="51" t="s">
        <v>213</v>
      </c>
      <c r="D44" s="195" t="s">
        <v>214</v>
      </c>
      <c r="E44" s="196">
        <v>1.0000000000000001E-5</v>
      </c>
      <c r="F44" s="209">
        <f>F41</f>
        <v>2</v>
      </c>
      <c r="G44" s="193">
        <v>4.0000000000000008E-2</v>
      </c>
      <c r="H44" s="197">
        <f t="shared" si="44"/>
        <v>8.0000000000000018E-7</v>
      </c>
      <c r="I44" s="210">
        <f>0.15*I41</f>
        <v>4.8449999999999998</v>
      </c>
      <c r="J44" s="199">
        <f>I44</f>
        <v>4.8449999999999998</v>
      </c>
      <c r="K44" s="213" t="s">
        <v>179</v>
      </c>
      <c r="L44" s="214">
        <v>45390</v>
      </c>
      <c r="M44" s="202" t="str">
        <f t="shared" si="41"/>
        <v>С4</v>
      </c>
      <c r="N44" s="202" t="str">
        <f t="shared" si="41"/>
        <v>Отстойник Е-8</v>
      </c>
      <c r="O44" s="202" t="str">
        <f t="shared" si="42"/>
        <v>Частичное факел</v>
      </c>
      <c r="P44" s="202" t="s">
        <v>83</v>
      </c>
      <c r="Q44" s="202" t="s">
        <v>83</v>
      </c>
      <c r="R44" s="202" t="s">
        <v>83</v>
      </c>
      <c r="S44" s="202" t="s">
        <v>83</v>
      </c>
      <c r="T44" s="202" t="s">
        <v>83</v>
      </c>
      <c r="U44" s="202" t="s">
        <v>83</v>
      </c>
      <c r="V44" s="202" t="s">
        <v>83</v>
      </c>
      <c r="W44" s="202" t="s">
        <v>83</v>
      </c>
      <c r="X44" s="202" t="s">
        <v>83</v>
      </c>
      <c r="Y44" s="202">
        <v>11</v>
      </c>
      <c r="Z44" s="202">
        <v>2</v>
      </c>
      <c r="AA44" s="202" t="s">
        <v>83</v>
      </c>
      <c r="AB44" s="202" t="s">
        <v>83</v>
      </c>
      <c r="AC44" s="202" t="s">
        <v>83</v>
      </c>
      <c r="AD44" s="202" t="s">
        <v>83</v>
      </c>
      <c r="AE44" s="202" t="s">
        <v>83</v>
      </c>
      <c r="AF44" s="202" t="s">
        <v>83</v>
      </c>
      <c r="AG44" s="202" t="s">
        <v>83</v>
      </c>
      <c r="AH44" s="202" t="s">
        <v>83</v>
      </c>
      <c r="AI44" s="202" t="s">
        <v>83</v>
      </c>
      <c r="AJ44" s="202">
        <v>0</v>
      </c>
      <c r="AK44" s="202">
        <v>1</v>
      </c>
      <c r="AL44" s="202">
        <f>0.1*$AL$2</f>
        <v>0.33</v>
      </c>
      <c r="AM44" s="202">
        <f>AM42</f>
        <v>2.7E-2</v>
      </c>
      <c r="AN44" s="202">
        <f>AN41</f>
        <v>3</v>
      </c>
      <c r="AQ44" s="205">
        <f>AM44*I44*0.1+AL44</f>
        <v>0.34308150000000004</v>
      </c>
      <c r="AR44" s="205">
        <f t="shared" si="45"/>
        <v>3.4308150000000003E-2</v>
      </c>
      <c r="AS44" s="206">
        <f t="shared" si="46"/>
        <v>0.25</v>
      </c>
      <c r="AT44" s="206">
        <f t="shared" si="47"/>
        <v>0.15684741250000001</v>
      </c>
      <c r="AU44" s="205">
        <f>10068.2*J44*POWER(10,-6)</f>
        <v>4.8780429E-2</v>
      </c>
      <c r="AV44" s="206">
        <f t="shared" si="43"/>
        <v>0.83301749150000004</v>
      </c>
      <c r="AW44" s="207">
        <f t="shared" si="48"/>
        <v>0</v>
      </c>
      <c r="AX44" s="207">
        <f t="shared" si="49"/>
        <v>8.0000000000000018E-7</v>
      </c>
      <c r="AY44" s="207">
        <f t="shared" ref="AY44:AY48" si="51">H44*AV44</f>
        <v>6.6641399320000018E-7</v>
      </c>
    </row>
    <row r="45" spans="1:51" s="202" customFormat="1" ht="57.6" x14ac:dyDescent="0.3">
      <c r="A45" s="193" t="s">
        <v>22</v>
      </c>
      <c r="B45" s="193" t="str">
        <f>B41</f>
        <v>Отстойник Е-8</v>
      </c>
      <c r="C45" s="51" t="s">
        <v>242</v>
      </c>
      <c r="D45" s="195" t="s">
        <v>61</v>
      </c>
      <c r="E45" s="208">
        <f>E44</f>
        <v>1.0000000000000001E-5</v>
      </c>
      <c r="F45" s="209">
        <f>F41</f>
        <v>2</v>
      </c>
      <c r="G45" s="193">
        <v>0.16000000000000003</v>
      </c>
      <c r="H45" s="197">
        <f t="shared" si="44"/>
        <v>3.2000000000000007E-6</v>
      </c>
      <c r="I45" s="210">
        <f>0.15*I41</f>
        <v>4.8449999999999998</v>
      </c>
      <c r="J45" s="199">
        <v>0</v>
      </c>
      <c r="K45" s="213" t="s">
        <v>180</v>
      </c>
      <c r="L45" s="214">
        <v>3</v>
      </c>
      <c r="M45" s="202" t="str">
        <f t="shared" si="41"/>
        <v>С5</v>
      </c>
      <c r="N45" s="202" t="str">
        <f t="shared" si="41"/>
        <v>Отстойник Е-8</v>
      </c>
      <c r="O45" s="202" t="str">
        <f t="shared" si="42"/>
        <v>Частичное-ликвидация</v>
      </c>
      <c r="P45" s="202" t="s">
        <v>83</v>
      </c>
      <c r="Q45" s="202" t="s">
        <v>83</v>
      </c>
      <c r="R45" s="202" t="s">
        <v>83</v>
      </c>
      <c r="S45" s="202" t="s">
        <v>83</v>
      </c>
      <c r="T45" s="202" t="s">
        <v>83</v>
      </c>
      <c r="U45" s="202" t="s">
        <v>83</v>
      </c>
      <c r="V45" s="202" t="s">
        <v>83</v>
      </c>
      <c r="W45" s="202" t="s">
        <v>83</v>
      </c>
      <c r="X45" s="202" t="s">
        <v>83</v>
      </c>
      <c r="Y45" s="202" t="s">
        <v>83</v>
      </c>
      <c r="Z45" s="202" t="s">
        <v>83</v>
      </c>
      <c r="AA45" s="202" t="s">
        <v>83</v>
      </c>
      <c r="AB45" s="202" t="s">
        <v>83</v>
      </c>
      <c r="AC45" s="202" t="s">
        <v>83</v>
      </c>
      <c r="AD45" s="202" t="s">
        <v>83</v>
      </c>
      <c r="AE45" s="202" t="s">
        <v>83</v>
      </c>
      <c r="AF45" s="202" t="s">
        <v>83</v>
      </c>
      <c r="AG45" s="202" t="s">
        <v>83</v>
      </c>
      <c r="AH45" s="202" t="s">
        <v>83</v>
      </c>
      <c r="AI45" s="202" t="s">
        <v>83</v>
      </c>
      <c r="AJ45" s="202">
        <v>0</v>
      </c>
      <c r="AK45" s="202">
        <v>1</v>
      </c>
      <c r="AL45" s="202">
        <f>0.1*$AL$2</f>
        <v>0.33</v>
      </c>
      <c r="AM45" s="202">
        <f>AM41</f>
        <v>2.7E-2</v>
      </c>
      <c r="AN45" s="202">
        <f>ROUNDUP(AN41/3,0)</f>
        <v>1</v>
      </c>
      <c r="AQ45" s="205">
        <f>AM45*I45+AL45</f>
        <v>0.46081499999999997</v>
      </c>
      <c r="AR45" s="205">
        <f t="shared" si="45"/>
        <v>4.6081499999999997E-2</v>
      </c>
      <c r="AS45" s="206">
        <f t="shared" si="46"/>
        <v>0.25</v>
      </c>
      <c r="AT45" s="206">
        <f t="shared" si="47"/>
        <v>0.18922412499999999</v>
      </c>
      <c r="AU45" s="205">
        <f>1333*J42*POWER(10,-6)*10</f>
        <v>2.1700173599999991E-4</v>
      </c>
      <c r="AV45" s="206">
        <f t="shared" si="43"/>
        <v>0.94633762673599997</v>
      </c>
      <c r="AW45" s="207">
        <f t="shared" si="48"/>
        <v>0</v>
      </c>
      <c r="AX45" s="207">
        <f t="shared" si="49"/>
        <v>3.2000000000000007E-6</v>
      </c>
      <c r="AY45" s="207">
        <f t="shared" si="51"/>
        <v>3.0282804055552007E-6</v>
      </c>
    </row>
    <row r="46" spans="1:51" s="202" customFormat="1" ht="28.8" x14ac:dyDescent="0.3">
      <c r="A46" s="193" t="s">
        <v>23</v>
      </c>
      <c r="B46" s="193" t="str">
        <f>B41</f>
        <v>Отстойник Е-8</v>
      </c>
      <c r="C46" s="51" t="s">
        <v>215</v>
      </c>
      <c r="D46" s="195" t="s">
        <v>214</v>
      </c>
      <c r="E46" s="208">
        <f>E45</f>
        <v>1.0000000000000001E-5</v>
      </c>
      <c r="F46" s="209">
        <f>F41</f>
        <v>2</v>
      </c>
      <c r="G46" s="193">
        <v>4.0000000000000008E-2</v>
      </c>
      <c r="H46" s="197">
        <f t="shared" si="44"/>
        <v>8.0000000000000018E-7</v>
      </c>
      <c r="I46" s="210">
        <f>I44*0.05</f>
        <v>0.24224999999999999</v>
      </c>
      <c r="J46" s="199">
        <f>I46</f>
        <v>0.24224999999999999</v>
      </c>
      <c r="K46" s="424" t="s">
        <v>191</v>
      </c>
      <c r="L46" s="425">
        <v>12</v>
      </c>
      <c r="M46" s="202" t="str">
        <f t="shared" si="41"/>
        <v>С6</v>
      </c>
      <c r="N46" s="202" t="str">
        <f t="shared" si="41"/>
        <v>Отстойник Е-8</v>
      </c>
      <c r="O46" s="202" t="str">
        <f t="shared" si="42"/>
        <v>Частичное факел</v>
      </c>
      <c r="P46" s="202" t="s">
        <v>83</v>
      </c>
      <c r="Q46" s="202" t="s">
        <v>83</v>
      </c>
      <c r="R46" s="202" t="s">
        <v>83</v>
      </c>
      <c r="S46" s="202" t="s">
        <v>83</v>
      </c>
      <c r="T46" s="202" t="s">
        <v>83</v>
      </c>
      <c r="U46" s="202" t="s">
        <v>83</v>
      </c>
      <c r="V46" s="202" t="s">
        <v>83</v>
      </c>
      <c r="W46" s="202" t="s">
        <v>83</v>
      </c>
      <c r="X46" s="202" t="s">
        <v>83</v>
      </c>
      <c r="Y46" s="202">
        <v>4</v>
      </c>
      <c r="Z46" s="202">
        <v>1</v>
      </c>
      <c r="AA46" s="202" t="s">
        <v>83</v>
      </c>
      <c r="AB46" s="202" t="s">
        <v>83</v>
      </c>
      <c r="AC46" s="202" t="s">
        <v>83</v>
      </c>
      <c r="AD46" s="202" t="s">
        <v>83</v>
      </c>
      <c r="AE46" s="202" t="s">
        <v>83</v>
      </c>
      <c r="AF46" s="202" t="s">
        <v>83</v>
      </c>
      <c r="AG46" s="202" t="s">
        <v>83</v>
      </c>
      <c r="AH46" s="202" t="s">
        <v>83</v>
      </c>
      <c r="AI46" s="202" t="s">
        <v>83</v>
      </c>
      <c r="AJ46" s="202">
        <v>0</v>
      </c>
      <c r="AK46" s="202">
        <v>1</v>
      </c>
      <c r="AL46" s="202">
        <f>0.1*$AL$2</f>
        <v>0.33</v>
      </c>
      <c r="AM46" s="202">
        <f>AM41</f>
        <v>2.7E-2</v>
      </c>
      <c r="AN46" s="202">
        <f>AN45</f>
        <v>1</v>
      </c>
      <c r="AQ46" s="205">
        <f>AM46*I46+AL46</f>
        <v>0.33654075</v>
      </c>
      <c r="AR46" s="205">
        <f t="shared" si="45"/>
        <v>3.3654074999999999E-2</v>
      </c>
      <c r="AS46" s="206">
        <f t="shared" si="46"/>
        <v>0.25</v>
      </c>
      <c r="AT46" s="206">
        <f t="shared" si="47"/>
        <v>0.15504870625</v>
      </c>
      <c r="AU46" s="205">
        <f>10068.2*J46*POWER(10,-6)</f>
        <v>2.4390214499999999E-3</v>
      </c>
      <c r="AV46" s="206">
        <f t="shared" si="43"/>
        <v>0.77768255269999997</v>
      </c>
      <c r="AW46" s="207">
        <f t="shared" si="48"/>
        <v>0</v>
      </c>
      <c r="AX46" s="207">
        <f t="shared" si="49"/>
        <v>8.0000000000000018E-7</v>
      </c>
      <c r="AY46" s="207">
        <f t="shared" si="51"/>
        <v>6.2214604216000017E-7</v>
      </c>
    </row>
    <row r="47" spans="1:51" s="202" customFormat="1" ht="57.6" x14ac:dyDescent="0.3">
      <c r="A47" s="193" t="s">
        <v>210</v>
      </c>
      <c r="B47" s="193" t="str">
        <f>B41</f>
        <v>Отстойник Е-8</v>
      </c>
      <c r="C47" s="51" t="s">
        <v>216</v>
      </c>
      <c r="D47" s="195" t="s">
        <v>165</v>
      </c>
      <c r="E47" s="208">
        <f>E45</f>
        <v>1.0000000000000001E-5</v>
      </c>
      <c r="F47" s="209">
        <f>F41</f>
        <v>2</v>
      </c>
      <c r="G47" s="193">
        <v>0.15200000000000002</v>
      </c>
      <c r="H47" s="197">
        <f t="shared" si="44"/>
        <v>3.0400000000000005E-6</v>
      </c>
      <c r="I47" s="210">
        <f>I44*0.05</f>
        <v>0.24224999999999999</v>
      </c>
      <c r="J47" s="199">
        <f>I47</f>
        <v>0.24224999999999999</v>
      </c>
      <c r="K47" s="213"/>
      <c r="L47" s="214"/>
      <c r="M47" s="202" t="str">
        <f t="shared" si="41"/>
        <v>С7</v>
      </c>
      <c r="N47" s="202" t="str">
        <f t="shared" si="41"/>
        <v>Отстойник Е-8</v>
      </c>
      <c r="O47" s="202" t="str">
        <f t="shared" si="42"/>
        <v>Частичное-пожар-вспышка</v>
      </c>
      <c r="P47" s="202" t="s">
        <v>83</v>
      </c>
      <c r="Q47" s="202" t="s">
        <v>83</v>
      </c>
      <c r="R47" s="202" t="s">
        <v>83</v>
      </c>
      <c r="S47" s="202" t="s">
        <v>83</v>
      </c>
      <c r="T47" s="202" t="s">
        <v>83</v>
      </c>
      <c r="U47" s="202" t="s">
        <v>83</v>
      </c>
      <c r="V47" s="202" t="s">
        <v>83</v>
      </c>
      <c r="W47" s="202" t="s">
        <v>83</v>
      </c>
      <c r="X47" s="202" t="s">
        <v>83</v>
      </c>
      <c r="Y47" s="202" t="s">
        <v>83</v>
      </c>
      <c r="Z47" s="202" t="s">
        <v>83</v>
      </c>
      <c r="AA47" s="202">
        <v>20.99</v>
      </c>
      <c r="AB47" s="202">
        <v>25.19</v>
      </c>
      <c r="AC47" s="202" t="s">
        <v>83</v>
      </c>
      <c r="AD47" s="202" t="s">
        <v>83</v>
      </c>
      <c r="AE47" s="202" t="s">
        <v>83</v>
      </c>
      <c r="AF47" s="202" t="s">
        <v>83</v>
      </c>
      <c r="AG47" s="202" t="s">
        <v>83</v>
      </c>
      <c r="AH47" s="202" t="s">
        <v>83</v>
      </c>
      <c r="AI47" s="202" t="s">
        <v>83</v>
      </c>
      <c r="AJ47" s="202">
        <v>0</v>
      </c>
      <c r="AK47" s="202">
        <v>1</v>
      </c>
      <c r="AL47" s="202">
        <f>0.1*$AL$2</f>
        <v>0.33</v>
      </c>
      <c r="AM47" s="202">
        <f>AM41</f>
        <v>2.7E-2</v>
      </c>
      <c r="AN47" s="202">
        <f>ROUNDUP(AN41/3,0)</f>
        <v>1</v>
      </c>
      <c r="AQ47" s="205">
        <f>AM47*I47+AL47</f>
        <v>0.33654075</v>
      </c>
      <c r="AR47" s="205">
        <f t="shared" si="45"/>
        <v>3.3654074999999999E-2</v>
      </c>
      <c r="AS47" s="206">
        <f t="shared" si="46"/>
        <v>0.25</v>
      </c>
      <c r="AT47" s="206">
        <f t="shared" si="47"/>
        <v>0.15504870625</v>
      </c>
      <c r="AU47" s="205">
        <f>10068.2*J47*POWER(10,-6)</f>
        <v>2.4390214499999999E-3</v>
      </c>
      <c r="AV47" s="206">
        <f t="shared" si="43"/>
        <v>0.77768255269999997</v>
      </c>
      <c r="AW47" s="207">
        <f t="shared" si="48"/>
        <v>0</v>
      </c>
      <c r="AX47" s="207">
        <f t="shared" si="49"/>
        <v>3.0400000000000005E-6</v>
      </c>
      <c r="AY47" s="207">
        <f t="shared" si="51"/>
        <v>2.3641549602080002E-6</v>
      </c>
    </row>
    <row r="48" spans="1:51" s="202" customFormat="1" ht="58.2" thickBot="1" x14ac:dyDescent="0.35">
      <c r="A48" s="193" t="s">
        <v>211</v>
      </c>
      <c r="B48" s="193" t="str">
        <f>B41</f>
        <v>Отстойник Е-8</v>
      </c>
      <c r="C48" s="51" t="s">
        <v>217</v>
      </c>
      <c r="D48" s="195" t="s">
        <v>61</v>
      </c>
      <c r="E48" s="208">
        <f>E45</f>
        <v>1.0000000000000001E-5</v>
      </c>
      <c r="F48" s="209">
        <f>F41</f>
        <v>2</v>
      </c>
      <c r="G48" s="193">
        <v>0.6080000000000001</v>
      </c>
      <c r="H48" s="197">
        <f t="shared" si="44"/>
        <v>1.2160000000000002E-5</v>
      </c>
      <c r="I48" s="210">
        <f>I44*0.05</f>
        <v>0.24224999999999999</v>
      </c>
      <c r="J48" s="212">
        <v>0</v>
      </c>
      <c r="K48" s="215"/>
      <c r="L48" s="426"/>
      <c r="M48" s="202" t="str">
        <f t="shared" si="41"/>
        <v>С8</v>
      </c>
      <c r="N48" s="202" t="str">
        <f t="shared" si="41"/>
        <v>Отстойник Е-8</v>
      </c>
      <c r="O48" s="202" t="str">
        <f t="shared" si="42"/>
        <v>Частичное-ликвидация</v>
      </c>
      <c r="P48" s="202" t="s">
        <v>83</v>
      </c>
      <c r="Q48" s="202" t="s">
        <v>83</v>
      </c>
      <c r="R48" s="202" t="s">
        <v>83</v>
      </c>
      <c r="S48" s="202" t="s">
        <v>83</v>
      </c>
      <c r="T48" s="202" t="s">
        <v>83</v>
      </c>
      <c r="U48" s="202" t="s">
        <v>83</v>
      </c>
      <c r="V48" s="202" t="s">
        <v>83</v>
      </c>
      <c r="W48" s="202" t="s">
        <v>83</v>
      </c>
      <c r="X48" s="202" t="s">
        <v>83</v>
      </c>
      <c r="Y48" s="202" t="s">
        <v>83</v>
      </c>
      <c r="Z48" s="202" t="s">
        <v>83</v>
      </c>
      <c r="AA48" s="202" t="s">
        <v>83</v>
      </c>
      <c r="AB48" s="202" t="s">
        <v>83</v>
      </c>
      <c r="AC48" s="202" t="s">
        <v>83</v>
      </c>
      <c r="AD48" s="202" t="s">
        <v>83</v>
      </c>
      <c r="AE48" s="202" t="s">
        <v>83</v>
      </c>
      <c r="AF48" s="202" t="s">
        <v>83</v>
      </c>
      <c r="AG48" s="202" t="s">
        <v>83</v>
      </c>
      <c r="AH48" s="202" t="s">
        <v>83</v>
      </c>
      <c r="AI48" s="202" t="s">
        <v>83</v>
      </c>
      <c r="AJ48" s="202">
        <v>0</v>
      </c>
      <c r="AK48" s="202">
        <v>0</v>
      </c>
      <c r="AL48" s="202">
        <f>0.1*$AL$2</f>
        <v>0.33</v>
      </c>
      <c r="AM48" s="202">
        <f>AM41</f>
        <v>2.7E-2</v>
      </c>
      <c r="AN48" s="202">
        <f>ROUNDUP(AN41/3,0)</f>
        <v>1</v>
      </c>
      <c r="AQ48" s="205">
        <f>AM48*I48*0.1+AL48</f>
        <v>0.33065407499999999</v>
      </c>
      <c r="AR48" s="205">
        <f t="shared" si="45"/>
        <v>3.3065407499999998E-2</v>
      </c>
      <c r="AS48" s="206">
        <f t="shared" si="46"/>
        <v>0</v>
      </c>
      <c r="AT48" s="206">
        <f t="shared" si="47"/>
        <v>9.0929870624999992E-2</v>
      </c>
      <c r="AU48" s="205">
        <f>1333*J46*POWER(10,-6)</f>
        <v>3.2291924999999994E-4</v>
      </c>
      <c r="AV48" s="206">
        <f t="shared" si="43"/>
        <v>0.45497227237499999</v>
      </c>
      <c r="AW48" s="207">
        <f t="shared" si="48"/>
        <v>0</v>
      </c>
      <c r="AX48" s="207">
        <f t="shared" si="49"/>
        <v>0</v>
      </c>
      <c r="AY48" s="207">
        <f t="shared" si="51"/>
        <v>5.5324628320800012E-6</v>
      </c>
    </row>
    <row r="49" spans="1:51" s="202" customFormat="1" x14ac:dyDescent="0.3">
      <c r="A49" s="427" t="s">
        <v>240</v>
      </c>
      <c r="B49" s="427" t="str">
        <f>B41</f>
        <v>Отстойник Е-8</v>
      </c>
      <c r="C49" s="427" t="s">
        <v>404</v>
      </c>
      <c r="D49" s="427" t="s">
        <v>405</v>
      </c>
      <c r="E49" s="428">
        <v>2.5000000000000001E-5</v>
      </c>
      <c r="F49" s="427">
        <f>F41</f>
        <v>2</v>
      </c>
      <c r="G49" s="427">
        <v>1</v>
      </c>
      <c r="H49" s="429">
        <f t="shared" si="44"/>
        <v>5.0000000000000002E-5</v>
      </c>
      <c r="I49" s="430">
        <f>I41</f>
        <v>32.299999999999997</v>
      </c>
      <c r="J49" s="430">
        <f>J41*0.05</f>
        <v>1.615</v>
      </c>
      <c r="K49" s="427"/>
      <c r="L49" s="427"/>
      <c r="M49" s="431" t="str">
        <f t="shared" si="41"/>
        <v>С9</v>
      </c>
      <c r="N49" s="431"/>
      <c r="O49" s="431"/>
      <c r="P49" s="431">
        <v>15.3</v>
      </c>
      <c r="Q49" s="431">
        <v>20.6</v>
      </c>
      <c r="R49" s="431">
        <v>28.5</v>
      </c>
      <c r="S49" s="431">
        <v>51.7</v>
      </c>
      <c r="T49" s="431" t="s">
        <v>83</v>
      </c>
      <c r="U49" s="431" t="s">
        <v>83</v>
      </c>
      <c r="V49" s="431" t="s">
        <v>83</v>
      </c>
      <c r="W49" s="431" t="s">
        <v>83</v>
      </c>
      <c r="X49" s="431" t="s">
        <v>83</v>
      </c>
      <c r="Y49" s="431" t="s">
        <v>83</v>
      </c>
      <c r="Z49" s="431" t="s">
        <v>83</v>
      </c>
      <c r="AA49" s="431" t="s">
        <v>83</v>
      </c>
      <c r="AB49" s="431" t="s">
        <v>83</v>
      </c>
      <c r="AC49" s="431" t="s">
        <v>83</v>
      </c>
      <c r="AD49" s="431" t="s">
        <v>83</v>
      </c>
      <c r="AE49" s="431">
        <v>24</v>
      </c>
      <c r="AF49" s="431">
        <v>51.5</v>
      </c>
      <c r="AG49" s="431">
        <v>66</v>
      </c>
      <c r="AH49" s="431">
        <v>90.5</v>
      </c>
      <c r="AI49" s="431" t="s">
        <v>83</v>
      </c>
      <c r="AJ49" s="431">
        <v>0</v>
      </c>
      <c r="AK49" s="431">
        <v>1</v>
      </c>
      <c r="AL49" s="431">
        <f>AL41</f>
        <v>0.36</v>
      </c>
      <c r="AM49" s="431">
        <f>AM41</f>
        <v>2.7E-2</v>
      </c>
      <c r="AN49" s="431">
        <v>5</v>
      </c>
      <c r="AO49" s="431"/>
      <c r="AP49" s="431"/>
      <c r="AQ49" s="432">
        <f>AM49*I49+AL49</f>
        <v>1.2321</v>
      </c>
      <c r="AR49" s="432">
        <f>0.1*AQ49</f>
        <v>0.12321</v>
      </c>
      <c r="AS49" s="433">
        <f>AJ49*3+0.25*AK49</f>
        <v>0.25</v>
      </c>
      <c r="AT49" s="433">
        <f>SUM(AQ49:AS49)/4</f>
        <v>0.4013275</v>
      </c>
      <c r="AU49" s="432">
        <f>10068.2*J49*POWER(10,-6)</f>
        <v>1.6260143000000001E-2</v>
      </c>
      <c r="AV49" s="433">
        <f t="shared" si="43"/>
        <v>2.0228976430000003</v>
      </c>
      <c r="AW49" s="434">
        <f>AJ49*H49</f>
        <v>0</v>
      </c>
      <c r="AX49" s="434">
        <f>H49*AK49</f>
        <v>5.0000000000000002E-5</v>
      </c>
      <c r="AY49" s="434">
        <f>H49*AV49</f>
        <v>1.0114488215000003E-4</v>
      </c>
    </row>
    <row r="50" spans="1:51" ht="15" thickBot="1" x14ac:dyDescent="0.35">
      <c r="A50" s="6"/>
      <c r="B50" s="6"/>
      <c r="D50" s="7"/>
      <c r="E50" s="6"/>
      <c r="F50" s="6"/>
      <c r="G50" s="6"/>
      <c r="H50" s="6"/>
      <c r="I50" s="6"/>
      <c r="J50" s="6"/>
      <c r="K50" s="6"/>
    </row>
    <row r="51" spans="1:51" s="202" customFormat="1" ht="18" customHeight="1" x14ac:dyDescent="0.3">
      <c r="A51" s="193" t="s">
        <v>18</v>
      </c>
      <c r="B51" s="194" t="s">
        <v>714</v>
      </c>
      <c r="C51" s="51" t="s">
        <v>196</v>
      </c>
      <c r="D51" s="195" t="s">
        <v>59</v>
      </c>
      <c r="E51" s="196">
        <v>9.9999999999999995E-7</v>
      </c>
      <c r="F51" s="194">
        <v>1</v>
      </c>
      <c r="G51" s="193">
        <v>0.05</v>
      </c>
      <c r="H51" s="197">
        <f>E51*F51*G51</f>
        <v>4.9999999999999998E-8</v>
      </c>
      <c r="I51" s="198">
        <v>9.0299999999999994</v>
      </c>
      <c r="J51" s="199">
        <f>I51</f>
        <v>9.0299999999999994</v>
      </c>
      <c r="K51" s="200" t="s">
        <v>175</v>
      </c>
      <c r="L51" s="201">
        <f>I51*10</f>
        <v>90.3</v>
      </c>
      <c r="M51" s="202" t="str">
        <f t="shared" ref="M51:N59" si="52">A51</f>
        <v>С1</v>
      </c>
      <c r="N51" s="202" t="str">
        <f t="shared" si="52"/>
        <v>Буферная емкость Е-12</v>
      </c>
      <c r="O51" s="202" t="str">
        <f t="shared" ref="O51:O58" si="53">D51</f>
        <v>Полное-пожар</v>
      </c>
      <c r="P51" s="202">
        <v>14.5</v>
      </c>
      <c r="Q51" s="202">
        <v>19.3</v>
      </c>
      <c r="R51" s="202">
        <v>26.5</v>
      </c>
      <c r="S51" s="202">
        <v>47.9</v>
      </c>
      <c r="T51" s="202" t="s">
        <v>83</v>
      </c>
      <c r="U51" s="202" t="s">
        <v>83</v>
      </c>
      <c r="V51" s="202" t="s">
        <v>83</v>
      </c>
      <c r="W51" s="202" t="s">
        <v>83</v>
      </c>
      <c r="X51" s="202" t="s">
        <v>83</v>
      </c>
      <c r="Y51" s="202" t="s">
        <v>83</v>
      </c>
      <c r="Z51" s="202" t="s">
        <v>83</v>
      </c>
      <c r="AA51" s="202" t="s">
        <v>83</v>
      </c>
      <c r="AB51" s="202" t="s">
        <v>83</v>
      </c>
      <c r="AC51" s="202" t="s">
        <v>83</v>
      </c>
      <c r="AD51" s="202" t="s">
        <v>83</v>
      </c>
      <c r="AE51" s="202" t="s">
        <v>83</v>
      </c>
      <c r="AF51" s="202" t="s">
        <v>83</v>
      </c>
      <c r="AG51" s="202" t="s">
        <v>83</v>
      </c>
      <c r="AH51" s="202" t="s">
        <v>83</v>
      </c>
      <c r="AI51" s="202" t="s">
        <v>83</v>
      </c>
      <c r="AJ51" s="203">
        <v>1</v>
      </c>
      <c r="AK51" s="203">
        <v>2</v>
      </c>
      <c r="AL51" s="204">
        <v>0.36</v>
      </c>
      <c r="AM51" s="204">
        <v>2.7E-2</v>
      </c>
      <c r="AN51" s="204">
        <v>3</v>
      </c>
      <c r="AQ51" s="205">
        <f>AM51*I51+AL51</f>
        <v>0.60380999999999996</v>
      </c>
      <c r="AR51" s="205">
        <f>0.1*AQ51</f>
        <v>6.0380999999999997E-2</v>
      </c>
      <c r="AS51" s="206">
        <f>AJ51*3+0.25*AK51</f>
        <v>3.5</v>
      </c>
      <c r="AT51" s="206">
        <f>SUM(AQ51:AS51)/4</f>
        <v>1.0410477499999999</v>
      </c>
      <c r="AU51" s="205">
        <f>10068.2*J51*POWER(10,-6)</f>
        <v>9.0915845999999995E-2</v>
      </c>
      <c r="AV51" s="206">
        <f t="shared" ref="AV51:AV59" si="54">AU51+AT51+AS51+AR51+AQ51</f>
        <v>5.296154596</v>
      </c>
      <c r="AW51" s="207">
        <f>AJ51*H51</f>
        <v>4.9999999999999998E-8</v>
      </c>
      <c r="AX51" s="207">
        <f>H51*AK51</f>
        <v>9.9999999999999995E-8</v>
      </c>
      <c r="AY51" s="207">
        <f>H51*AV51</f>
        <v>2.6480772979999998E-7</v>
      </c>
    </row>
    <row r="52" spans="1:51" s="202" customFormat="1" ht="28.8" x14ac:dyDescent="0.3">
      <c r="A52" s="193" t="s">
        <v>19</v>
      </c>
      <c r="B52" s="193" t="str">
        <f>B51</f>
        <v>Буферная емкость Е-12</v>
      </c>
      <c r="C52" s="51" t="s">
        <v>202</v>
      </c>
      <c r="D52" s="195" t="s">
        <v>62</v>
      </c>
      <c r="E52" s="208">
        <f>E51</f>
        <v>9.9999999999999995E-7</v>
      </c>
      <c r="F52" s="209">
        <f>F51</f>
        <v>1</v>
      </c>
      <c r="G52" s="193">
        <v>0.19</v>
      </c>
      <c r="H52" s="197">
        <f t="shared" ref="H52:H59" si="55">E52*F52*G52</f>
        <v>1.8999999999999998E-7</v>
      </c>
      <c r="I52" s="210">
        <f>I51</f>
        <v>9.0299999999999994</v>
      </c>
      <c r="J52" s="423">
        <f>POWER(10,-6)*35*SQRT(100)*3600*L51/1000*0.1</f>
        <v>1.1377799999999999E-2</v>
      </c>
      <c r="K52" s="213" t="s">
        <v>176</v>
      </c>
      <c r="L52" s="214">
        <v>0.2</v>
      </c>
      <c r="M52" s="202" t="str">
        <f t="shared" si="52"/>
        <v>С2</v>
      </c>
      <c r="N52" s="202" t="str">
        <f t="shared" si="52"/>
        <v>Буферная емкость Е-12</v>
      </c>
      <c r="O52" s="202" t="str">
        <f t="shared" si="53"/>
        <v>Полное-взрыв</v>
      </c>
      <c r="P52" s="202" t="s">
        <v>83</v>
      </c>
      <c r="Q52" s="202" t="s">
        <v>83</v>
      </c>
      <c r="R52" s="202" t="s">
        <v>83</v>
      </c>
      <c r="S52" s="202" t="s">
        <v>83</v>
      </c>
      <c r="T52" s="202">
        <v>0</v>
      </c>
      <c r="U52" s="202">
        <v>0</v>
      </c>
      <c r="V52" s="202">
        <v>17.100000000000001</v>
      </c>
      <c r="W52" s="202">
        <v>56.6</v>
      </c>
      <c r="X52" s="202">
        <v>148.1</v>
      </c>
      <c r="Y52" s="202" t="s">
        <v>83</v>
      </c>
      <c r="Z52" s="202" t="s">
        <v>83</v>
      </c>
      <c r="AA52" s="202" t="s">
        <v>83</v>
      </c>
      <c r="AB52" s="202" t="s">
        <v>83</v>
      </c>
      <c r="AC52" s="202" t="s">
        <v>83</v>
      </c>
      <c r="AD52" s="202" t="s">
        <v>83</v>
      </c>
      <c r="AE52" s="202" t="s">
        <v>83</v>
      </c>
      <c r="AF52" s="202" t="s">
        <v>83</v>
      </c>
      <c r="AG52" s="202" t="s">
        <v>83</v>
      </c>
      <c r="AH52" s="202" t="s">
        <v>83</v>
      </c>
      <c r="AI52" s="202" t="s">
        <v>83</v>
      </c>
      <c r="AJ52" s="203">
        <v>1</v>
      </c>
      <c r="AK52" s="203">
        <v>0</v>
      </c>
      <c r="AL52" s="202">
        <f>AL51</f>
        <v>0.36</v>
      </c>
      <c r="AM52" s="202">
        <f>AM51</f>
        <v>2.7E-2</v>
      </c>
      <c r="AN52" s="202">
        <f>AN51</f>
        <v>3</v>
      </c>
      <c r="AQ52" s="205">
        <f>AM52*I52+AL52</f>
        <v>0.60380999999999996</v>
      </c>
      <c r="AR52" s="205">
        <f t="shared" ref="AR52:AR58" si="56">0.1*AQ52</f>
        <v>6.0380999999999997E-2</v>
      </c>
      <c r="AS52" s="206">
        <f t="shared" ref="AS52:AS58" si="57">AJ52*3+0.25*AK52</f>
        <v>3</v>
      </c>
      <c r="AT52" s="206">
        <f t="shared" ref="AT52:AT58" si="58">SUM(AQ52:AS52)/4</f>
        <v>0.91604774999999994</v>
      </c>
      <c r="AU52" s="205">
        <f>10068.2*J52*POWER(10,-6)*10</f>
        <v>1.1455396595999999E-3</v>
      </c>
      <c r="AV52" s="206">
        <f t="shared" si="54"/>
        <v>4.5813842896596002</v>
      </c>
      <c r="AW52" s="207">
        <f t="shared" ref="AW52:AW58" si="59">AJ52*H52</f>
        <v>1.8999999999999998E-7</v>
      </c>
      <c r="AX52" s="207">
        <f t="shared" ref="AX52:AX58" si="60">H52*AK52</f>
        <v>0</v>
      </c>
      <c r="AY52" s="207">
        <f t="shared" ref="AY52" si="61">H52*AV52</f>
        <v>8.7046301503532398E-7</v>
      </c>
    </row>
    <row r="53" spans="1:51" s="202" customFormat="1" ht="43.2" x14ac:dyDescent="0.3">
      <c r="A53" s="193" t="s">
        <v>20</v>
      </c>
      <c r="B53" s="193" t="str">
        <f>B51</f>
        <v>Буферная емкость Е-12</v>
      </c>
      <c r="C53" s="51" t="s">
        <v>241</v>
      </c>
      <c r="D53" s="195" t="s">
        <v>60</v>
      </c>
      <c r="E53" s="208">
        <f>E51</f>
        <v>9.9999999999999995E-7</v>
      </c>
      <c r="F53" s="209">
        <f>F51</f>
        <v>1</v>
      </c>
      <c r="G53" s="193">
        <v>0.76</v>
      </c>
      <c r="H53" s="197">
        <f t="shared" si="55"/>
        <v>7.5999999999999992E-7</v>
      </c>
      <c r="I53" s="210">
        <f>I51</f>
        <v>9.0299999999999994</v>
      </c>
      <c r="J53" s="212">
        <v>0</v>
      </c>
      <c r="K53" s="213" t="s">
        <v>177</v>
      </c>
      <c r="L53" s="214">
        <v>0.5</v>
      </c>
      <c r="M53" s="202" t="str">
        <f t="shared" si="52"/>
        <v>С3</v>
      </c>
      <c r="N53" s="202" t="str">
        <f t="shared" si="52"/>
        <v>Буферная емкость Е-12</v>
      </c>
      <c r="O53" s="202" t="str">
        <f t="shared" si="53"/>
        <v>Полное-ликвидация</v>
      </c>
      <c r="P53" s="202" t="s">
        <v>83</v>
      </c>
      <c r="Q53" s="202" t="s">
        <v>83</v>
      </c>
      <c r="R53" s="202" t="s">
        <v>83</v>
      </c>
      <c r="S53" s="202" t="s">
        <v>83</v>
      </c>
      <c r="T53" s="202" t="s">
        <v>83</v>
      </c>
      <c r="U53" s="202" t="s">
        <v>83</v>
      </c>
      <c r="V53" s="202" t="s">
        <v>83</v>
      </c>
      <c r="W53" s="202" t="s">
        <v>83</v>
      </c>
      <c r="X53" s="202" t="s">
        <v>83</v>
      </c>
      <c r="Y53" s="202" t="s">
        <v>83</v>
      </c>
      <c r="Z53" s="202" t="s">
        <v>83</v>
      </c>
      <c r="AA53" s="202" t="s">
        <v>83</v>
      </c>
      <c r="AB53" s="202" t="s">
        <v>83</v>
      </c>
      <c r="AC53" s="202" t="s">
        <v>83</v>
      </c>
      <c r="AD53" s="202" t="s">
        <v>83</v>
      </c>
      <c r="AE53" s="202" t="s">
        <v>83</v>
      </c>
      <c r="AF53" s="202" t="s">
        <v>83</v>
      </c>
      <c r="AG53" s="202" t="s">
        <v>83</v>
      </c>
      <c r="AH53" s="202" t="s">
        <v>83</v>
      </c>
      <c r="AI53" s="202" t="s">
        <v>83</v>
      </c>
      <c r="AJ53" s="202">
        <v>0</v>
      </c>
      <c r="AK53" s="202">
        <v>0</v>
      </c>
      <c r="AL53" s="202">
        <f>AL51</f>
        <v>0.36</v>
      </c>
      <c r="AM53" s="202">
        <f>AM51</f>
        <v>2.7E-2</v>
      </c>
      <c r="AN53" s="202">
        <f>AN51</f>
        <v>3</v>
      </c>
      <c r="AQ53" s="205">
        <f>AM53*I53*0.1+AL53</f>
        <v>0.38438099999999997</v>
      </c>
      <c r="AR53" s="205">
        <f t="shared" si="56"/>
        <v>3.8438100000000003E-2</v>
      </c>
      <c r="AS53" s="206">
        <f t="shared" si="57"/>
        <v>0</v>
      </c>
      <c r="AT53" s="206">
        <f t="shared" si="58"/>
        <v>0.105704775</v>
      </c>
      <c r="AU53" s="205">
        <f>1333*J51*POWER(10,-6)</f>
        <v>1.2036989999999999E-2</v>
      </c>
      <c r="AV53" s="206">
        <f t="shared" si="54"/>
        <v>0.540560865</v>
      </c>
      <c r="AW53" s="207">
        <f t="shared" si="59"/>
        <v>0</v>
      </c>
      <c r="AX53" s="207">
        <f t="shared" si="60"/>
        <v>0</v>
      </c>
      <c r="AY53" s="207">
        <f>H53*AV53</f>
        <v>4.1082625739999994E-7</v>
      </c>
    </row>
    <row r="54" spans="1:51" s="202" customFormat="1" ht="28.8" x14ac:dyDescent="0.3">
      <c r="A54" s="193" t="s">
        <v>21</v>
      </c>
      <c r="B54" s="193" t="str">
        <f>B51</f>
        <v>Буферная емкость Е-12</v>
      </c>
      <c r="C54" s="51" t="s">
        <v>213</v>
      </c>
      <c r="D54" s="195" t="s">
        <v>214</v>
      </c>
      <c r="E54" s="196">
        <v>1.0000000000000001E-5</v>
      </c>
      <c r="F54" s="209">
        <f>F51</f>
        <v>1</v>
      </c>
      <c r="G54" s="193">
        <v>4.0000000000000008E-2</v>
      </c>
      <c r="H54" s="197">
        <f t="shared" si="55"/>
        <v>4.0000000000000009E-7</v>
      </c>
      <c r="I54" s="210">
        <f>0.15*I51</f>
        <v>1.3544999999999998</v>
      </c>
      <c r="J54" s="199">
        <f>I54</f>
        <v>1.3544999999999998</v>
      </c>
      <c r="K54" s="213" t="s">
        <v>179</v>
      </c>
      <c r="L54" s="214">
        <v>45390</v>
      </c>
      <c r="M54" s="202" t="str">
        <f t="shared" si="52"/>
        <v>С4</v>
      </c>
      <c r="N54" s="202" t="str">
        <f t="shared" si="52"/>
        <v>Буферная емкость Е-12</v>
      </c>
      <c r="O54" s="202" t="str">
        <f t="shared" si="53"/>
        <v>Частичное факел</v>
      </c>
      <c r="P54" s="202" t="s">
        <v>83</v>
      </c>
      <c r="Q54" s="202" t="s">
        <v>83</v>
      </c>
      <c r="R54" s="202" t="s">
        <v>83</v>
      </c>
      <c r="S54" s="202" t="s">
        <v>83</v>
      </c>
      <c r="T54" s="202" t="s">
        <v>83</v>
      </c>
      <c r="U54" s="202" t="s">
        <v>83</v>
      </c>
      <c r="V54" s="202" t="s">
        <v>83</v>
      </c>
      <c r="W54" s="202" t="s">
        <v>83</v>
      </c>
      <c r="X54" s="202" t="s">
        <v>83</v>
      </c>
      <c r="Y54" s="202">
        <v>11</v>
      </c>
      <c r="Z54" s="202">
        <v>2</v>
      </c>
      <c r="AA54" s="202" t="s">
        <v>83</v>
      </c>
      <c r="AB54" s="202" t="s">
        <v>83</v>
      </c>
      <c r="AC54" s="202" t="s">
        <v>83</v>
      </c>
      <c r="AD54" s="202" t="s">
        <v>83</v>
      </c>
      <c r="AE54" s="202" t="s">
        <v>83</v>
      </c>
      <c r="AF54" s="202" t="s">
        <v>83</v>
      </c>
      <c r="AG54" s="202" t="s">
        <v>83</v>
      </c>
      <c r="AH54" s="202" t="s">
        <v>83</v>
      </c>
      <c r="AI54" s="202" t="s">
        <v>83</v>
      </c>
      <c r="AJ54" s="202">
        <v>0</v>
      </c>
      <c r="AK54" s="202">
        <v>1</v>
      </c>
      <c r="AL54" s="202">
        <f>0.1*$AL$2</f>
        <v>0.33</v>
      </c>
      <c r="AM54" s="202">
        <f>AM52</f>
        <v>2.7E-2</v>
      </c>
      <c r="AN54" s="202">
        <f>AN51</f>
        <v>3</v>
      </c>
      <c r="AQ54" s="205">
        <f>AM54*I54*0.1+AL54</f>
        <v>0.33365715000000001</v>
      </c>
      <c r="AR54" s="205">
        <f t="shared" si="56"/>
        <v>3.3365715000000004E-2</v>
      </c>
      <c r="AS54" s="206">
        <f t="shared" si="57"/>
        <v>0.25</v>
      </c>
      <c r="AT54" s="206">
        <f t="shared" si="58"/>
        <v>0.15425571625000001</v>
      </c>
      <c r="AU54" s="205">
        <f>10068.2*J54*POWER(10,-6)</f>
        <v>1.36373769E-2</v>
      </c>
      <c r="AV54" s="206">
        <f t="shared" si="54"/>
        <v>0.78491595815000004</v>
      </c>
      <c r="AW54" s="207">
        <f t="shared" si="59"/>
        <v>0</v>
      </c>
      <c r="AX54" s="207">
        <f t="shared" si="60"/>
        <v>4.0000000000000009E-7</v>
      </c>
      <c r="AY54" s="207">
        <f t="shared" ref="AY54:AY58" si="62">H54*AV54</f>
        <v>3.1396638326000011E-7</v>
      </c>
    </row>
    <row r="55" spans="1:51" s="202" customFormat="1" ht="57.6" x14ac:dyDescent="0.3">
      <c r="A55" s="193" t="s">
        <v>22</v>
      </c>
      <c r="B55" s="193" t="str">
        <f>B51</f>
        <v>Буферная емкость Е-12</v>
      </c>
      <c r="C55" s="51" t="s">
        <v>242</v>
      </c>
      <c r="D55" s="195" t="s">
        <v>61</v>
      </c>
      <c r="E55" s="208">
        <f>E54</f>
        <v>1.0000000000000001E-5</v>
      </c>
      <c r="F55" s="209">
        <f>F51</f>
        <v>1</v>
      </c>
      <c r="G55" s="193">
        <v>0.16000000000000003</v>
      </c>
      <c r="H55" s="197">
        <f t="shared" si="55"/>
        <v>1.6000000000000004E-6</v>
      </c>
      <c r="I55" s="210">
        <f>0.15*I51</f>
        <v>1.3544999999999998</v>
      </c>
      <c r="J55" s="199">
        <v>0</v>
      </c>
      <c r="K55" s="213" t="s">
        <v>180</v>
      </c>
      <c r="L55" s="214">
        <v>3</v>
      </c>
      <c r="M55" s="202" t="str">
        <f t="shared" si="52"/>
        <v>С5</v>
      </c>
      <c r="N55" s="202" t="str">
        <f t="shared" si="52"/>
        <v>Буферная емкость Е-12</v>
      </c>
      <c r="O55" s="202" t="str">
        <f t="shared" si="53"/>
        <v>Частичное-ликвидация</v>
      </c>
      <c r="P55" s="202" t="s">
        <v>83</v>
      </c>
      <c r="Q55" s="202" t="s">
        <v>83</v>
      </c>
      <c r="R55" s="202" t="s">
        <v>83</v>
      </c>
      <c r="S55" s="202" t="s">
        <v>83</v>
      </c>
      <c r="T55" s="202" t="s">
        <v>83</v>
      </c>
      <c r="U55" s="202" t="s">
        <v>83</v>
      </c>
      <c r="V55" s="202" t="s">
        <v>83</v>
      </c>
      <c r="W55" s="202" t="s">
        <v>83</v>
      </c>
      <c r="X55" s="202" t="s">
        <v>83</v>
      </c>
      <c r="Y55" s="202" t="s">
        <v>83</v>
      </c>
      <c r="Z55" s="202" t="s">
        <v>83</v>
      </c>
      <c r="AA55" s="202" t="s">
        <v>83</v>
      </c>
      <c r="AB55" s="202" t="s">
        <v>83</v>
      </c>
      <c r="AC55" s="202" t="s">
        <v>83</v>
      </c>
      <c r="AD55" s="202" t="s">
        <v>83</v>
      </c>
      <c r="AE55" s="202" t="s">
        <v>83</v>
      </c>
      <c r="AF55" s="202" t="s">
        <v>83</v>
      </c>
      <c r="AG55" s="202" t="s">
        <v>83</v>
      </c>
      <c r="AH55" s="202" t="s">
        <v>83</v>
      </c>
      <c r="AI55" s="202" t="s">
        <v>83</v>
      </c>
      <c r="AJ55" s="202">
        <v>0</v>
      </c>
      <c r="AK55" s="202">
        <v>1</v>
      </c>
      <c r="AL55" s="202">
        <f>0.1*$AL$2</f>
        <v>0.33</v>
      </c>
      <c r="AM55" s="202">
        <f>AM51</f>
        <v>2.7E-2</v>
      </c>
      <c r="AN55" s="202">
        <f>ROUNDUP(AN51/3,0)</f>
        <v>1</v>
      </c>
      <c r="AQ55" s="205">
        <f>AM55*I55+AL55</f>
        <v>0.36657149999999999</v>
      </c>
      <c r="AR55" s="205">
        <f t="shared" si="56"/>
        <v>3.6657149999999999E-2</v>
      </c>
      <c r="AS55" s="206">
        <f t="shared" si="57"/>
        <v>0.25</v>
      </c>
      <c r="AT55" s="206">
        <f t="shared" si="58"/>
        <v>0.16330716249999999</v>
      </c>
      <c r="AU55" s="205">
        <f>1333*J52*POWER(10,-6)*10</f>
        <v>1.5166607399999998E-4</v>
      </c>
      <c r="AV55" s="206">
        <f t="shared" si="54"/>
        <v>0.81668747857399993</v>
      </c>
      <c r="AW55" s="207">
        <f t="shared" si="59"/>
        <v>0</v>
      </c>
      <c r="AX55" s="207">
        <f t="shared" si="60"/>
        <v>1.6000000000000004E-6</v>
      </c>
      <c r="AY55" s="207">
        <f t="shared" si="62"/>
        <v>1.3066999657184001E-6</v>
      </c>
    </row>
    <row r="56" spans="1:51" s="202" customFormat="1" ht="28.8" x14ac:dyDescent="0.3">
      <c r="A56" s="193" t="s">
        <v>23</v>
      </c>
      <c r="B56" s="193" t="str">
        <f>B51</f>
        <v>Буферная емкость Е-12</v>
      </c>
      <c r="C56" s="51" t="s">
        <v>215</v>
      </c>
      <c r="D56" s="195" t="s">
        <v>214</v>
      </c>
      <c r="E56" s="208">
        <f>E55</f>
        <v>1.0000000000000001E-5</v>
      </c>
      <c r="F56" s="209">
        <f>F51</f>
        <v>1</v>
      </c>
      <c r="G56" s="193">
        <v>4.0000000000000008E-2</v>
      </c>
      <c r="H56" s="197">
        <f t="shared" si="55"/>
        <v>4.0000000000000009E-7</v>
      </c>
      <c r="I56" s="210">
        <f>I54*0.05</f>
        <v>6.7724999999999994E-2</v>
      </c>
      <c r="J56" s="199">
        <f>I56</f>
        <v>6.7724999999999994E-2</v>
      </c>
      <c r="K56" s="424" t="s">
        <v>191</v>
      </c>
      <c r="L56" s="425">
        <v>12</v>
      </c>
      <c r="M56" s="202" t="str">
        <f t="shared" si="52"/>
        <v>С6</v>
      </c>
      <c r="N56" s="202" t="str">
        <f t="shared" si="52"/>
        <v>Буферная емкость Е-12</v>
      </c>
      <c r="O56" s="202" t="str">
        <f t="shared" si="53"/>
        <v>Частичное факел</v>
      </c>
      <c r="P56" s="202" t="s">
        <v>83</v>
      </c>
      <c r="Q56" s="202" t="s">
        <v>83</v>
      </c>
      <c r="R56" s="202" t="s">
        <v>83</v>
      </c>
      <c r="S56" s="202" t="s">
        <v>83</v>
      </c>
      <c r="T56" s="202" t="s">
        <v>83</v>
      </c>
      <c r="U56" s="202" t="s">
        <v>83</v>
      </c>
      <c r="V56" s="202" t="s">
        <v>83</v>
      </c>
      <c r="W56" s="202" t="s">
        <v>83</v>
      </c>
      <c r="X56" s="202" t="s">
        <v>83</v>
      </c>
      <c r="Y56" s="202">
        <v>4</v>
      </c>
      <c r="Z56" s="202">
        <v>1</v>
      </c>
      <c r="AA56" s="202" t="s">
        <v>83</v>
      </c>
      <c r="AB56" s="202" t="s">
        <v>83</v>
      </c>
      <c r="AC56" s="202" t="s">
        <v>83</v>
      </c>
      <c r="AD56" s="202" t="s">
        <v>83</v>
      </c>
      <c r="AE56" s="202" t="s">
        <v>83</v>
      </c>
      <c r="AF56" s="202" t="s">
        <v>83</v>
      </c>
      <c r="AG56" s="202" t="s">
        <v>83</v>
      </c>
      <c r="AH56" s="202" t="s">
        <v>83</v>
      </c>
      <c r="AI56" s="202" t="s">
        <v>83</v>
      </c>
      <c r="AJ56" s="202">
        <v>0</v>
      </c>
      <c r="AK56" s="202">
        <v>1</v>
      </c>
      <c r="AL56" s="202">
        <f>0.1*$AL$2</f>
        <v>0.33</v>
      </c>
      <c r="AM56" s="202">
        <f>AM51</f>
        <v>2.7E-2</v>
      </c>
      <c r="AN56" s="202">
        <f>AN55</f>
        <v>1</v>
      </c>
      <c r="AQ56" s="205">
        <f>AM56*I56+AL56</f>
        <v>0.33182857500000001</v>
      </c>
      <c r="AR56" s="205">
        <f t="shared" si="56"/>
        <v>3.3182857500000003E-2</v>
      </c>
      <c r="AS56" s="206">
        <f t="shared" si="57"/>
        <v>0.25</v>
      </c>
      <c r="AT56" s="206">
        <f t="shared" si="58"/>
        <v>0.153752858125</v>
      </c>
      <c r="AU56" s="205">
        <f>10068.2*J56*POWER(10,-6)</f>
        <v>6.8186884499999996E-4</v>
      </c>
      <c r="AV56" s="206">
        <f t="shared" si="54"/>
        <v>0.76944615946999995</v>
      </c>
      <c r="AW56" s="207">
        <f t="shared" si="59"/>
        <v>0</v>
      </c>
      <c r="AX56" s="207">
        <f t="shared" si="60"/>
        <v>4.0000000000000009E-7</v>
      </c>
      <c r="AY56" s="207">
        <f t="shared" si="62"/>
        <v>3.0777846378800005E-7</v>
      </c>
    </row>
    <row r="57" spans="1:51" s="202" customFormat="1" ht="57.6" x14ac:dyDescent="0.3">
      <c r="A57" s="193" t="s">
        <v>210</v>
      </c>
      <c r="B57" s="193" t="str">
        <f>B51</f>
        <v>Буферная емкость Е-12</v>
      </c>
      <c r="C57" s="51" t="s">
        <v>216</v>
      </c>
      <c r="D57" s="195" t="s">
        <v>165</v>
      </c>
      <c r="E57" s="208">
        <f>E55</f>
        <v>1.0000000000000001E-5</v>
      </c>
      <c r="F57" s="209">
        <f>F51</f>
        <v>1</v>
      </c>
      <c r="G57" s="193">
        <v>0.15200000000000002</v>
      </c>
      <c r="H57" s="197">
        <f t="shared" si="55"/>
        <v>1.5200000000000003E-6</v>
      </c>
      <c r="I57" s="210">
        <f>I54*0.05</f>
        <v>6.7724999999999994E-2</v>
      </c>
      <c r="J57" s="199">
        <f>I57</f>
        <v>6.7724999999999994E-2</v>
      </c>
      <c r="K57" s="213"/>
      <c r="L57" s="214"/>
      <c r="M57" s="202" t="str">
        <f t="shared" si="52"/>
        <v>С7</v>
      </c>
      <c r="N57" s="202" t="str">
        <f t="shared" si="52"/>
        <v>Буферная емкость Е-12</v>
      </c>
      <c r="O57" s="202" t="str">
        <f t="shared" si="53"/>
        <v>Частичное-пожар-вспышка</v>
      </c>
      <c r="P57" s="202" t="s">
        <v>83</v>
      </c>
      <c r="Q57" s="202" t="s">
        <v>83</v>
      </c>
      <c r="R57" s="202" t="s">
        <v>83</v>
      </c>
      <c r="S57" s="202" t="s">
        <v>83</v>
      </c>
      <c r="T57" s="202" t="s">
        <v>83</v>
      </c>
      <c r="U57" s="202" t="s">
        <v>83</v>
      </c>
      <c r="V57" s="202" t="s">
        <v>83</v>
      </c>
      <c r="W57" s="202" t="s">
        <v>83</v>
      </c>
      <c r="X57" s="202" t="s">
        <v>83</v>
      </c>
      <c r="Y57" s="202" t="s">
        <v>83</v>
      </c>
      <c r="Z57" s="202" t="s">
        <v>83</v>
      </c>
      <c r="AA57" s="202">
        <v>13.79</v>
      </c>
      <c r="AB57" s="202">
        <v>16.55</v>
      </c>
      <c r="AC57" s="202" t="s">
        <v>83</v>
      </c>
      <c r="AD57" s="202" t="s">
        <v>83</v>
      </c>
      <c r="AE57" s="202" t="s">
        <v>83</v>
      </c>
      <c r="AF57" s="202" t="s">
        <v>83</v>
      </c>
      <c r="AG57" s="202" t="s">
        <v>83</v>
      </c>
      <c r="AH57" s="202" t="s">
        <v>83</v>
      </c>
      <c r="AI57" s="202" t="s">
        <v>83</v>
      </c>
      <c r="AJ57" s="202">
        <v>0</v>
      </c>
      <c r="AK57" s="202">
        <v>1</v>
      </c>
      <c r="AL57" s="202">
        <f>0.1*$AL$2</f>
        <v>0.33</v>
      </c>
      <c r="AM57" s="202">
        <f>AM51</f>
        <v>2.7E-2</v>
      </c>
      <c r="AN57" s="202">
        <f>ROUNDUP(AN51/3,0)</f>
        <v>1</v>
      </c>
      <c r="AQ57" s="205">
        <f>AM57*I57+AL57</f>
        <v>0.33182857500000001</v>
      </c>
      <c r="AR57" s="205">
        <f t="shared" si="56"/>
        <v>3.3182857500000003E-2</v>
      </c>
      <c r="AS57" s="206">
        <f t="shared" si="57"/>
        <v>0.25</v>
      </c>
      <c r="AT57" s="206">
        <f t="shared" si="58"/>
        <v>0.153752858125</v>
      </c>
      <c r="AU57" s="205">
        <f>10068.2*J57*POWER(10,-6)</f>
        <v>6.8186884499999996E-4</v>
      </c>
      <c r="AV57" s="206">
        <f t="shared" si="54"/>
        <v>0.76944615946999995</v>
      </c>
      <c r="AW57" s="207">
        <f t="shared" si="59"/>
        <v>0</v>
      </c>
      <c r="AX57" s="207">
        <f t="shared" si="60"/>
        <v>1.5200000000000003E-6</v>
      </c>
      <c r="AY57" s="207">
        <f t="shared" si="62"/>
        <v>1.1695581623944002E-6</v>
      </c>
    </row>
    <row r="58" spans="1:51" s="202" customFormat="1" ht="58.2" thickBot="1" x14ac:dyDescent="0.35">
      <c r="A58" s="193" t="s">
        <v>211</v>
      </c>
      <c r="B58" s="193" t="str">
        <f>B51</f>
        <v>Буферная емкость Е-12</v>
      </c>
      <c r="C58" s="51" t="s">
        <v>217</v>
      </c>
      <c r="D58" s="195" t="s">
        <v>61</v>
      </c>
      <c r="E58" s="208">
        <f>E55</f>
        <v>1.0000000000000001E-5</v>
      </c>
      <c r="F58" s="209">
        <f>F51</f>
        <v>1</v>
      </c>
      <c r="G58" s="193">
        <v>0.6080000000000001</v>
      </c>
      <c r="H58" s="197">
        <f t="shared" si="55"/>
        <v>6.0800000000000011E-6</v>
      </c>
      <c r="I58" s="210">
        <f>I54*0.05</f>
        <v>6.7724999999999994E-2</v>
      </c>
      <c r="J58" s="212">
        <v>0</v>
      </c>
      <c r="K58" s="215"/>
      <c r="L58" s="426"/>
      <c r="M58" s="202" t="str">
        <f t="shared" si="52"/>
        <v>С8</v>
      </c>
      <c r="N58" s="202" t="str">
        <f t="shared" si="52"/>
        <v>Буферная емкость Е-12</v>
      </c>
      <c r="O58" s="202" t="str">
        <f t="shared" si="53"/>
        <v>Частичное-ликвидация</v>
      </c>
      <c r="P58" s="202" t="s">
        <v>83</v>
      </c>
      <c r="Q58" s="202" t="s">
        <v>83</v>
      </c>
      <c r="R58" s="202" t="s">
        <v>83</v>
      </c>
      <c r="S58" s="202" t="s">
        <v>83</v>
      </c>
      <c r="T58" s="202" t="s">
        <v>83</v>
      </c>
      <c r="U58" s="202" t="s">
        <v>83</v>
      </c>
      <c r="V58" s="202" t="s">
        <v>83</v>
      </c>
      <c r="W58" s="202" t="s">
        <v>83</v>
      </c>
      <c r="X58" s="202" t="s">
        <v>83</v>
      </c>
      <c r="Y58" s="202" t="s">
        <v>83</v>
      </c>
      <c r="Z58" s="202" t="s">
        <v>83</v>
      </c>
      <c r="AA58" s="202" t="s">
        <v>83</v>
      </c>
      <c r="AB58" s="202" t="s">
        <v>83</v>
      </c>
      <c r="AC58" s="202" t="s">
        <v>83</v>
      </c>
      <c r="AD58" s="202" t="s">
        <v>83</v>
      </c>
      <c r="AE58" s="202" t="s">
        <v>83</v>
      </c>
      <c r="AF58" s="202" t="s">
        <v>83</v>
      </c>
      <c r="AG58" s="202" t="s">
        <v>83</v>
      </c>
      <c r="AH58" s="202" t="s">
        <v>83</v>
      </c>
      <c r="AI58" s="202" t="s">
        <v>83</v>
      </c>
      <c r="AJ58" s="202">
        <v>0</v>
      </c>
      <c r="AK58" s="202">
        <v>0</v>
      </c>
      <c r="AL58" s="202">
        <f>0.1*$AL$2</f>
        <v>0.33</v>
      </c>
      <c r="AM58" s="202">
        <f>AM51</f>
        <v>2.7E-2</v>
      </c>
      <c r="AN58" s="202">
        <f>ROUNDUP(AN51/3,0)</f>
        <v>1</v>
      </c>
      <c r="AQ58" s="205">
        <f>AM58*I58*0.1+AL58</f>
        <v>0.33018285750000004</v>
      </c>
      <c r="AR58" s="205">
        <f t="shared" si="56"/>
        <v>3.3018285750000008E-2</v>
      </c>
      <c r="AS58" s="206">
        <f t="shared" si="57"/>
        <v>0</v>
      </c>
      <c r="AT58" s="206">
        <f t="shared" si="58"/>
        <v>9.0800285812500006E-2</v>
      </c>
      <c r="AU58" s="205">
        <f>1333*J56*POWER(10,-6)</f>
        <v>9.0277424999999985E-5</v>
      </c>
      <c r="AV58" s="206">
        <f t="shared" si="54"/>
        <v>0.45409170648750008</v>
      </c>
      <c r="AW58" s="207">
        <f t="shared" si="59"/>
        <v>0</v>
      </c>
      <c r="AX58" s="207">
        <f t="shared" si="60"/>
        <v>0</v>
      </c>
      <c r="AY58" s="207">
        <f t="shared" si="62"/>
        <v>2.7608775754440009E-6</v>
      </c>
    </row>
    <row r="59" spans="1:51" s="202" customFormat="1" x14ac:dyDescent="0.3">
      <c r="A59" s="427" t="s">
        <v>240</v>
      </c>
      <c r="B59" s="427" t="str">
        <f>B51</f>
        <v>Буферная емкость Е-12</v>
      </c>
      <c r="C59" s="427" t="s">
        <v>404</v>
      </c>
      <c r="D59" s="427" t="s">
        <v>405</v>
      </c>
      <c r="E59" s="428">
        <v>2.5000000000000001E-5</v>
      </c>
      <c r="F59" s="427">
        <f>F51</f>
        <v>1</v>
      </c>
      <c r="G59" s="427">
        <v>1</v>
      </c>
      <c r="H59" s="429">
        <f t="shared" si="55"/>
        <v>2.5000000000000001E-5</v>
      </c>
      <c r="I59" s="430">
        <f>I51</f>
        <v>9.0299999999999994</v>
      </c>
      <c r="J59" s="430">
        <f>J51*0.05</f>
        <v>0.45150000000000001</v>
      </c>
      <c r="K59" s="427"/>
      <c r="L59" s="427"/>
      <c r="M59" s="431" t="str">
        <f t="shared" si="52"/>
        <v>С9</v>
      </c>
      <c r="N59" s="431"/>
      <c r="O59" s="431"/>
      <c r="P59" s="431">
        <v>14.5</v>
      </c>
      <c r="Q59" s="431">
        <v>19.3</v>
      </c>
      <c r="R59" s="431">
        <v>26.5</v>
      </c>
      <c r="S59" s="431">
        <v>47.9</v>
      </c>
      <c r="T59" s="431" t="s">
        <v>83</v>
      </c>
      <c r="U59" s="431" t="s">
        <v>83</v>
      </c>
      <c r="V59" s="431" t="s">
        <v>83</v>
      </c>
      <c r="W59" s="431" t="s">
        <v>83</v>
      </c>
      <c r="X59" s="431" t="s">
        <v>83</v>
      </c>
      <c r="Y59" s="431" t="s">
        <v>83</v>
      </c>
      <c r="Z59" s="431" t="s">
        <v>83</v>
      </c>
      <c r="AA59" s="431" t="s">
        <v>83</v>
      </c>
      <c r="AB59" s="431" t="s">
        <v>83</v>
      </c>
      <c r="AC59" s="431" t="s">
        <v>83</v>
      </c>
      <c r="AD59" s="431" t="s">
        <v>83</v>
      </c>
      <c r="AE59" s="431">
        <v>1</v>
      </c>
      <c r="AF59" s="431">
        <v>23.5</v>
      </c>
      <c r="AG59" s="431">
        <v>34</v>
      </c>
      <c r="AH59" s="431">
        <v>49.5</v>
      </c>
      <c r="AI59" s="431" t="s">
        <v>83</v>
      </c>
      <c r="AJ59" s="431">
        <v>0</v>
      </c>
      <c r="AK59" s="431">
        <v>1</v>
      </c>
      <c r="AL59" s="431">
        <f>AL51</f>
        <v>0.36</v>
      </c>
      <c r="AM59" s="431">
        <f>AM51</f>
        <v>2.7E-2</v>
      </c>
      <c r="AN59" s="431">
        <v>5</v>
      </c>
      <c r="AO59" s="431"/>
      <c r="AP59" s="431"/>
      <c r="AQ59" s="432">
        <f>AM59*I59+AL59</f>
        <v>0.60380999999999996</v>
      </c>
      <c r="AR59" s="432">
        <f>0.1*AQ59</f>
        <v>6.0380999999999997E-2</v>
      </c>
      <c r="AS59" s="433">
        <f>AJ59*3+0.25*AK59</f>
        <v>0.25</v>
      </c>
      <c r="AT59" s="433">
        <f>SUM(AQ59:AS59)/4</f>
        <v>0.22854774999999999</v>
      </c>
      <c r="AU59" s="432">
        <f>10068.2*J59*POWER(10,-6)</f>
        <v>4.5457922999999996E-3</v>
      </c>
      <c r="AV59" s="433">
        <f t="shared" si="54"/>
        <v>1.1472845423</v>
      </c>
      <c r="AW59" s="434">
        <f>AJ59*H59</f>
        <v>0</v>
      </c>
      <c r="AX59" s="434">
        <f>H59*AK59</f>
        <v>2.5000000000000001E-5</v>
      </c>
      <c r="AY59" s="434">
        <f>H59*AV59</f>
        <v>2.8682113557499999E-5</v>
      </c>
    </row>
    <row r="60" spans="1:51" ht="15" thickBot="1" x14ac:dyDescent="0.35">
      <c r="A60" s="6"/>
      <c r="B60" s="6"/>
      <c r="D60" s="7"/>
      <c r="E60" s="6"/>
      <c r="F60" s="6"/>
      <c r="G60" s="6"/>
      <c r="H60" s="6"/>
      <c r="I60" s="6"/>
      <c r="J60" s="6"/>
      <c r="K60" s="6"/>
    </row>
    <row r="61" spans="1:51" s="202" customFormat="1" ht="18" customHeight="1" x14ac:dyDescent="0.3">
      <c r="A61" s="193" t="s">
        <v>18</v>
      </c>
      <c r="B61" s="194" t="s">
        <v>715</v>
      </c>
      <c r="C61" s="51" t="s">
        <v>196</v>
      </c>
      <c r="D61" s="195" t="s">
        <v>59</v>
      </c>
      <c r="E61" s="196">
        <v>9.9999999999999995E-7</v>
      </c>
      <c r="F61" s="194">
        <v>1</v>
      </c>
      <c r="G61" s="193">
        <v>0.05</v>
      </c>
      <c r="H61" s="197">
        <f>E61*F61*G61</f>
        <v>4.9999999999999998E-8</v>
      </c>
      <c r="I61" s="198">
        <v>35.18</v>
      </c>
      <c r="J61" s="199">
        <f>I61</f>
        <v>35.18</v>
      </c>
      <c r="K61" s="200" t="s">
        <v>175</v>
      </c>
      <c r="L61" s="201">
        <f>I61*10</f>
        <v>351.8</v>
      </c>
      <c r="M61" s="202" t="str">
        <f t="shared" ref="M61:N69" si="63">A61</f>
        <v>С1</v>
      </c>
      <c r="N61" s="202" t="str">
        <f t="shared" si="63"/>
        <v>Нефтегазоводоразделитель Е-17</v>
      </c>
      <c r="O61" s="202" t="str">
        <f t="shared" ref="O61:O68" si="64">D61</f>
        <v>Полное-пожар</v>
      </c>
      <c r="P61" s="202">
        <v>17.5</v>
      </c>
      <c r="Q61" s="202">
        <v>24.1</v>
      </c>
      <c r="R61" s="202">
        <v>34.200000000000003</v>
      </c>
      <c r="S61" s="202">
        <v>63.3</v>
      </c>
      <c r="T61" s="202" t="s">
        <v>83</v>
      </c>
      <c r="U61" s="202" t="s">
        <v>83</v>
      </c>
      <c r="V61" s="202" t="s">
        <v>83</v>
      </c>
      <c r="W61" s="202" t="s">
        <v>83</v>
      </c>
      <c r="X61" s="202" t="s">
        <v>83</v>
      </c>
      <c r="Y61" s="202" t="s">
        <v>83</v>
      </c>
      <c r="Z61" s="202" t="s">
        <v>83</v>
      </c>
      <c r="AA61" s="202" t="s">
        <v>83</v>
      </c>
      <c r="AB61" s="202" t="s">
        <v>83</v>
      </c>
      <c r="AC61" s="202" t="s">
        <v>83</v>
      </c>
      <c r="AD61" s="202" t="s">
        <v>83</v>
      </c>
      <c r="AE61" s="202" t="s">
        <v>83</v>
      </c>
      <c r="AF61" s="202" t="s">
        <v>83</v>
      </c>
      <c r="AG61" s="202" t="s">
        <v>83</v>
      </c>
      <c r="AH61" s="202" t="s">
        <v>83</v>
      </c>
      <c r="AI61" s="202" t="s">
        <v>83</v>
      </c>
      <c r="AJ61" s="203">
        <v>1</v>
      </c>
      <c r="AK61" s="203">
        <v>2</v>
      </c>
      <c r="AL61" s="204">
        <v>0.36</v>
      </c>
      <c r="AM61" s="204">
        <v>2.7E-2</v>
      </c>
      <c r="AN61" s="204">
        <v>3</v>
      </c>
      <c r="AQ61" s="205">
        <f>AM61*I61+AL61</f>
        <v>1.30986</v>
      </c>
      <c r="AR61" s="205">
        <f>0.1*AQ61</f>
        <v>0.13098600000000002</v>
      </c>
      <c r="AS61" s="206">
        <f>AJ61*3+0.25*AK61</f>
        <v>3.5</v>
      </c>
      <c r="AT61" s="206">
        <f>SUM(AQ61:AS61)/4</f>
        <v>1.2352115000000001</v>
      </c>
      <c r="AU61" s="205">
        <f>10068.2*J61*POWER(10,-6)</f>
        <v>0.35419927600000001</v>
      </c>
      <c r="AV61" s="206">
        <f t="shared" ref="AV61:AV69" si="65">AU61+AT61+AS61+AR61+AQ61</f>
        <v>6.5302567759999999</v>
      </c>
      <c r="AW61" s="207">
        <f>AJ61*H61</f>
        <v>4.9999999999999998E-8</v>
      </c>
      <c r="AX61" s="207">
        <f>H61*AK61</f>
        <v>9.9999999999999995E-8</v>
      </c>
      <c r="AY61" s="207">
        <f>H61*AV61</f>
        <v>3.2651283879999996E-7</v>
      </c>
    </row>
    <row r="62" spans="1:51" s="202" customFormat="1" ht="28.8" x14ac:dyDescent="0.3">
      <c r="A62" s="193" t="s">
        <v>19</v>
      </c>
      <c r="B62" s="193" t="str">
        <f>B61</f>
        <v>Нефтегазоводоразделитель Е-17</v>
      </c>
      <c r="C62" s="51" t="s">
        <v>202</v>
      </c>
      <c r="D62" s="195" t="s">
        <v>62</v>
      </c>
      <c r="E62" s="208">
        <f>E61</f>
        <v>9.9999999999999995E-7</v>
      </c>
      <c r="F62" s="209">
        <f>F61</f>
        <v>1</v>
      </c>
      <c r="G62" s="193">
        <v>0.19</v>
      </c>
      <c r="H62" s="197">
        <f t="shared" ref="H62:H69" si="66">E62*F62*G62</f>
        <v>1.8999999999999998E-7</v>
      </c>
      <c r="I62" s="210">
        <f>I61</f>
        <v>35.18</v>
      </c>
      <c r="J62" s="423">
        <f>POWER(10,-6)*35*SQRT(100)*3600*L61/1000*0.1</f>
        <v>4.43268E-2</v>
      </c>
      <c r="K62" s="213" t="s">
        <v>176</v>
      </c>
      <c r="L62" s="214">
        <v>0.2</v>
      </c>
      <c r="M62" s="202" t="str">
        <f t="shared" si="63"/>
        <v>С2</v>
      </c>
      <c r="N62" s="202" t="str">
        <f t="shared" si="63"/>
        <v>Нефтегазоводоразделитель Е-17</v>
      </c>
      <c r="O62" s="202" t="str">
        <f t="shared" si="64"/>
        <v>Полное-взрыв</v>
      </c>
      <c r="P62" s="202" t="s">
        <v>83</v>
      </c>
      <c r="Q62" s="202" t="s">
        <v>83</v>
      </c>
      <c r="R62" s="202" t="s">
        <v>83</v>
      </c>
      <c r="S62" s="202" t="s">
        <v>83</v>
      </c>
      <c r="T62" s="202">
        <v>0</v>
      </c>
      <c r="U62" s="202">
        <v>0</v>
      </c>
      <c r="V62" s="202">
        <v>26.6</v>
      </c>
      <c r="W62" s="202">
        <v>89.6</v>
      </c>
      <c r="X62" s="202">
        <v>233.1</v>
      </c>
      <c r="Y62" s="202" t="s">
        <v>83</v>
      </c>
      <c r="Z62" s="202" t="s">
        <v>83</v>
      </c>
      <c r="AA62" s="202" t="s">
        <v>83</v>
      </c>
      <c r="AB62" s="202" t="s">
        <v>83</v>
      </c>
      <c r="AC62" s="202" t="s">
        <v>83</v>
      </c>
      <c r="AD62" s="202" t="s">
        <v>83</v>
      </c>
      <c r="AE62" s="202" t="s">
        <v>83</v>
      </c>
      <c r="AF62" s="202" t="s">
        <v>83</v>
      </c>
      <c r="AG62" s="202" t="s">
        <v>83</v>
      </c>
      <c r="AH62" s="202" t="s">
        <v>83</v>
      </c>
      <c r="AI62" s="202" t="s">
        <v>83</v>
      </c>
      <c r="AJ62" s="203">
        <v>1</v>
      </c>
      <c r="AK62" s="203">
        <v>0</v>
      </c>
      <c r="AL62" s="202">
        <f>AL61</f>
        <v>0.36</v>
      </c>
      <c r="AM62" s="202">
        <f>AM61</f>
        <v>2.7E-2</v>
      </c>
      <c r="AN62" s="202">
        <f>AN61</f>
        <v>3</v>
      </c>
      <c r="AQ62" s="205">
        <f>AM62*I62+AL62</f>
        <v>1.30986</v>
      </c>
      <c r="AR62" s="205">
        <f t="shared" ref="AR62:AR68" si="67">0.1*AQ62</f>
        <v>0.13098600000000002</v>
      </c>
      <c r="AS62" s="206">
        <f t="shared" ref="AS62:AS68" si="68">AJ62*3+0.25*AK62</f>
        <v>3</v>
      </c>
      <c r="AT62" s="206">
        <f t="shared" ref="AT62:AT68" si="69">SUM(AQ62:AS62)/4</f>
        <v>1.1102115000000001</v>
      </c>
      <c r="AU62" s="205">
        <f>10068.2*J62*POWER(10,-6)*10</f>
        <v>4.4629108776000001E-3</v>
      </c>
      <c r="AV62" s="206">
        <f t="shared" si="65"/>
        <v>5.5555204108776</v>
      </c>
      <c r="AW62" s="207">
        <f t="shared" ref="AW62:AW68" si="70">AJ62*H62</f>
        <v>1.8999999999999998E-7</v>
      </c>
      <c r="AX62" s="207">
        <f t="shared" ref="AX62:AX68" si="71">H62*AK62</f>
        <v>0</v>
      </c>
      <c r="AY62" s="207">
        <f t="shared" ref="AY62" si="72">H62*AV62</f>
        <v>1.0555488780667438E-6</v>
      </c>
    </row>
    <row r="63" spans="1:51" s="202" customFormat="1" ht="43.2" x14ac:dyDescent="0.3">
      <c r="A63" s="193" t="s">
        <v>20</v>
      </c>
      <c r="B63" s="193" t="str">
        <f>B61</f>
        <v>Нефтегазоводоразделитель Е-17</v>
      </c>
      <c r="C63" s="51" t="s">
        <v>241</v>
      </c>
      <c r="D63" s="195" t="s">
        <v>60</v>
      </c>
      <c r="E63" s="208">
        <f>E61</f>
        <v>9.9999999999999995E-7</v>
      </c>
      <c r="F63" s="209">
        <f>F61</f>
        <v>1</v>
      </c>
      <c r="G63" s="193">
        <v>0.76</v>
      </c>
      <c r="H63" s="197">
        <f t="shared" si="66"/>
        <v>7.5999999999999992E-7</v>
      </c>
      <c r="I63" s="210">
        <f>I61</f>
        <v>35.18</v>
      </c>
      <c r="J63" s="212">
        <v>0</v>
      </c>
      <c r="K63" s="213" t="s">
        <v>177</v>
      </c>
      <c r="L63" s="214">
        <v>0.5</v>
      </c>
      <c r="M63" s="202" t="str">
        <f t="shared" si="63"/>
        <v>С3</v>
      </c>
      <c r="N63" s="202" t="str">
        <f t="shared" si="63"/>
        <v>Нефтегазоводоразделитель Е-17</v>
      </c>
      <c r="O63" s="202" t="str">
        <f t="shared" si="64"/>
        <v>Полное-ликвидация</v>
      </c>
      <c r="P63" s="202" t="s">
        <v>83</v>
      </c>
      <c r="Q63" s="202" t="s">
        <v>83</v>
      </c>
      <c r="R63" s="202" t="s">
        <v>83</v>
      </c>
      <c r="S63" s="202" t="s">
        <v>83</v>
      </c>
      <c r="T63" s="202" t="s">
        <v>83</v>
      </c>
      <c r="U63" s="202" t="s">
        <v>83</v>
      </c>
      <c r="V63" s="202" t="s">
        <v>83</v>
      </c>
      <c r="W63" s="202" t="s">
        <v>83</v>
      </c>
      <c r="X63" s="202" t="s">
        <v>83</v>
      </c>
      <c r="Y63" s="202" t="s">
        <v>83</v>
      </c>
      <c r="Z63" s="202" t="s">
        <v>83</v>
      </c>
      <c r="AA63" s="202" t="s">
        <v>83</v>
      </c>
      <c r="AB63" s="202" t="s">
        <v>83</v>
      </c>
      <c r="AC63" s="202" t="s">
        <v>83</v>
      </c>
      <c r="AD63" s="202" t="s">
        <v>83</v>
      </c>
      <c r="AE63" s="202" t="s">
        <v>83</v>
      </c>
      <c r="AF63" s="202" t="s">
        <v>83</v>
      </c>
      <c r="AG63" s="202" t="s">
        <v>83</v>
      </c>
      <c r="AH63" s="202" t="s">
        <v>83</v>
      </c>
      <c r="AI63" s="202" t="s">
        <v>83</v>
      </c>
      <c r="AJ63" s="202">
        <v>0</v>
      </c>
      <c r="AK63" s="202">
        <v>0</v>
      </c>
      <c r="AL63" s="202">
        <f>AL61</f>
        <v>0.36</v>
      </c>
      <c r="AM63" s="202">
        <f>AM61</f>
        <v>2.7E-2</v>
      </c>
      <c r="AN63" s="202">
        <f>AN61</f>
        <v>3</v>
      </c>
      <c r="AQ63" s="205">
        <f>AM63*I63*0.1+AL63</f>
        <v>0.454986</v>
      </c>
      <c r="AR63" s="205">
        <f t="shared" si="67"/>
        <v>4.54986E-2</v>
      </c>
      <c r="AS63" s="206">
        <f t="shared" si="68"/>
        <v>0</v>
      </c>
      <c r="AT63" s="206">
        <f t="shared" si="69"/>
        <v>0.12512115000000001</v>
      </c>
      <c r="AU63" s="205">
        <f>1333*J61*POWER(10,-6)</f>
        <v>4.6894940000000003E-2</v>
      </c>
      <c r="AV63" s="206">
        <f t="shared" si="65"/>
        <v>0.67250069000000001</v>
      </c>
      <c r="AW63" s="207">
        <f t="shared" si="70"/>
        <v>0</v>
      </c>
      <c r="AX63" s="207">
        <f t="shared" si="71"/>
        <v>0</v>
      </c>
      <c r="AY63" s="207">
        <f>H63*AV63</f>
        <v>5.1110052439999994E-7</v>
      </c>
    </row>
    <row r="64" spans="1:51" s="202" customFormat="1" ht="28.8" x14ac:dyDescent="0.3">
      <c r="A64" s="193" t="s">
        <v>21</v>
      </c>
      <c r="B64" s="193" t="str">
        <f>B61</f>
        <v>Нефтегазоводоразделитель Е-17</v>
      </c>
      <c r="C64" s="51" t="s">
        <v>213</v>
      </c>
      <c r="D64" s="195" t="s">
        <v>214</v>
      </c>
      <c r="E64" s="196">
        <v>1.0000000000000001E-5</v>
      </c>
      <c r="F64" s="209">
        <f>F61</f>
        <v>1</v>
      </c>
      <c r="G64" s="193">
        <v>4.0000000000000008E-2</v>
      </c>
      <c r="H64" s="197">
        <f t="shared" si="66"/>
        <v>4.0000000000000009E-7</v>
      </c>
      <c r="I64" s="210">
        <f>0.15*I61</f>
        <v>5.2770000000000001</v>
      </c>
      <c r="J64" s="199">
        <f>I64</f>
        <v>5.2770000000000001</v>
      </c>
      <c r="K64" s="213" t="s">
        <v>179</v>
      </c>
      <c r="L64" s="214">
        <v>45390</v>
      </c>
      <c r="M64" s="202" t="str">
        <f t="shared" si="63"/>
        <v>С4</v>
      </c>
      <c r="N64" s="202" t="str">
        <f t="shared" si="63"/>
        <v>Нефтегазоводоразделитель Е-17</v>
      </c>
      <c r="O64" s="202" t="str">
        <f t="shared" si="64"/>
        <v>Частичное факел</v>
      </c>
      <c r="P64" s="202" t="s">
        <v>83</v>
      </c>
      <c r="Q64" s="202" t="s">
        <v>83</v>
      </c>
      <c r="R64" s="202" t="s">
        <v>83</v>
      </c>
      <c r="S64" s="202" t="s">
        <v>83</v>
      </c>
      <c r="T64" s="202" t="s">
        <v>83</v>
      </c>
      <c r="U64" s="202" t="s">
        <v>83</v>
      </c>
      <c r="V64" s="202" t="s">
        <v>83</v>
      </c>
      <c r="W64" s="202" t="s">
        <v>83</v>
      </c>
      <c r="X64" s="202" t="s">
        <v>83</v>
      </c>
      <c r="Y64" s="202">
        <v>11</v>
      </c>
      <c r="Z64" s="202">
        <v>2</v>
      </c>
      <c r="AA64" s="202" t="s">
        <v>83</v>
      </c>
      <c r="AB64" s="202" t="s">
        <v>83</v>
      </c>
      <c r="AC64" s="202" t="s">
        <v>83</v>
      </c>
      <c r="AD64" s="202" t="s">
        <v>83</v>
      </c>
      <c r="AE64" s="202" t="s">
        <v>83</v>
      </c>
      <c r="AF64" s="202" t="s">
        <v>83</v>
      </c>
      <c r="AG64" s="202" t="s">
        <v>83</v>
      </c>
      <c r="AH64" s="202" t="s">
        <v>83</v>
      </c>
      <c r="AI64" s="202" t="s">
        <v>83</v>
      </c>
      <c r="AJ64" s="202">
        <v>0</v>
      </c>
      <c r="AK64" s="202">
        <v>1</v>
      </c>
      <c r="AL64" s="202">
        <f>0.1*$AL$2</f>
        <v>0.33</v>
      </c>
      <c r="AM64" s="202">
        <f>AM62</f>
        <v>2.7E-2</v>
      </c>
      <c r="AN64" s="202">
        <f>AN61</f>
        <v>3</v>
      </c>
      <c r="AQ64" s="205">
        <f>AM64*I64*0.1+AL64</f>
        <v>0.3442479</v>
      </c>
      <c r="AR64" s="205">
        <f t="shared" si="67"/>
        <v>3.4424790000000004E-2</v>
      </c>
      <c r="AS64" s="206">
        <f t="shared" si="68"/>
        <v>0.25</v>
      </c>
      <c r="AT64" s="206">
        <f t="shared" si="69"/>
        <v>0.15716817249999998</v>
      </c>
      <c r="AU64" s="205">
        <f>10068.2*J64*POWER(10,-6)</f>
        <v>5.3129891400000004E-2</v>
      </c>
      <c r="AV64" s="206">
        <f t="shared" si="65"/>
        <v>0.83897075389999998</v>
      </c>
      <c r="AW64" s="207">
        <f t="shared" si="70"/>
        <v>0</v>
      </c>
      <c r="AX64" s="207">
        <f t="shared" si="71"/>
        <v>4.0000000000000009E-7</v>
      </c>
      <c r="AY64" s="207">
        <f t="shared" ref="AY64:AY68" si="73">H64*AV64</f>
        <v>3.3558830156000009E-7</v>
      </c>
    </row>
    <row r="65" spans="1:53" s="202" customFormat="1" ht="57.6" x14ac:dyDescent="0.3">
      <c r="A65" s="193" t="s">
        <v>22</v>
      </c>
      <c r="B65" s="193" t="str">
        <f>B61</f>
        <v>Нефтегазоводоразделитель Е-17</v>
      </c>
      <c r="C65" s="51" t="s">
        <v>242</v>
      </c>
      <c r="D65" s="195" t="s">
        <v>61</v>
      </c>
      <c r="E65" s="208">
        <f>E64</f>
        <v>1.0000000000000001E-5</v>
      </c>
      <c r="F65" s="209">
        <f>F61</f>
        <v>1</v>
      </c>
      <c r="G65" s="193">
        <v>0.16000000000000003</v>
      </c>
      <c r="H65" s="197">
        <f t="shared" si="66"/>
        <v>1.6000000000000004E-6</v>
      </c>
      <c r="I65" s="210">
        <f>0.15*I61</f>
        <v>5.2770000000000001</v>
      </c>
      <c r="J65" s="199">
        <v>0</v>
      </c>
      <c r="K65" s="213" t="s">
        <v>180</v>
      </c>
      <c r="L65" s="214">
        <v>3</v>
      </c>
      <c r="M65" s="202" t="str">
        <f t="shared" si="63"/>
        <v>С5</v>
      </c>
      <c r="N65" s="202" t="str">
        <f t="shared" si="63"/>
        <v>Нефтегазоводоразделитель Е-17</v>
      </c>
      <c r="O65" s="202" t="str">
        <f t="shared" si="64"/>
        <v>Частичное-ликвидация</v>
      </c>
      <c r="P65" s="202" t="s">
        <v>83</v>
      </c>
      <c r="Q65" s="202" t="s">
        <v>83</v>
      </c>
      <c r="R65" s="202" t="s">
        <v>83</v>
      </c>
      <c r="S65" s="202" t="s">
        <v>83</v>
      </c>
      <c r="T65" s="202" t="s">
        <v>83</v>
      </c>
      <c r="U65" s="202" t="s">
        <v>83</v>
      </c>
      <c r="V65" s="202" t="s">
        <v>83</v>
      </c>
      <c r="W65" s="202" t="s">
        <v>83</v>
      </c>
      <c r="X65" s="202" t="s">
        <v>83</v>
      </c>
      <c r="Y65" s="202" t="s">
        <v>83</v>
      </c>
      <c r="Z65" s="202" t="s">
        <v>83</v>
      </c>
      <c r="AA65" s="202" t="s">
        <v>83</v>
      </c>
      <c r="AB65" s="202" t="s">
        <v>83</v>
      </c>
      <c r="AC65" s="202" t="s">
        <v>83</v>
      </c>
      <c r="AD65" s="202" t="s">
        <v>83</v>
      </c>
      <c r="AE65" s="202" t="s">
        <v>83</v>
      </c>
      <c r="AF65" s="202" t="s">
        <v>83</v>
      </c>
      <c r="AG65" s="202" t="s">
        <v>83</v>
      </c>
      <c r="AH65" s="202" t="s">
        <v>83</v>
      </c>
      <c r="AI65" s="202" t="s">
        <v>83</v>
      </c>
      <c r="AJ65" s="202">
        <v>0</v>
      </c>
      <c r="AK65" s="202">
        <v>1</v>
      </c>
      <c r="AL65" s="202">
        <f>0.1*$AL$2</f>
        <v>0.33</v>
      </c>
      <c r="AM65" s="202">
        <f>AM61</f>
        <v>2.7E-2</v>
      </c>
      <c r="AN65" s="202">
        <f>ROUNDUP(AN61/3,0)</f>
        <v>1</v>
      </c>
      <c r="AQ65" s="205">
        <f>AM65*I65+AL65</f>
        <v>0.47247899999999998</v>
      </c>
      <c r="AR65" s="205">
        <f t="shared" si="67"/>
        <v>4.7247900000000002E-2</v>
      </c>
      <c r="AS65" s="206">
        <f t="shared" si="68"/>
        <v>0.25</v>
      </c>
      <c r="AT65" s="206">
        <f t="shared" si="69"/>
        <v>0.192431725</v>
      </c>
      <c r="AU65" s="205">
        <f>1333*J62*POWER(10,-6)*10</f>
        <v>5.9087624399999995E-4</v>
      </c>
      <c r="AV65" s="206">
        <f t="shared" si="65"/>
        <v>0.96274950124399994</v>
      </c>
      <c r="AW65" s="207">
        <f t="shared" si="70"/>
        <v>0</v>
      </c>
      <c r="AX65" s="207">
        <f t="shared" si="71"/>
        <v>1.6000000000000004E-6</v>
      </c>
      <c r="AY65" s="207">
        <f t="shared" si="73"/>
        <v>1.5403992019904003E-6</v>
      </c>
    </row>
    <row r="66" spans="1:53" s="202" customFormat="1" ht="28.8" x14ac:dyDescent="0.3">
      <c r="A66" s="193" t="s">
        <v>23</v>
      </c>
      <c r="B66" s="193" t="str">
        <f>B61</f>
        <v>Нефтегазоводоразделитель Е-17</v>
      </c>
      <c r="C66" s="51" t="s">
        <v>215</v>
      </c>
      <c r="D66" s="195" t="s">
        <v>214</v>
      </c>
      <c r="E66" s="208">
        <f>E65</f>
        <v>1.0000000000000001E-5</v>
      </c>
      <c r="F66" s="209">
        <f>F61</f>
        <v>1</v>
      </c>
      <c r="G66" s="193">
        <v>4.0000000000000008E-2</v>
      </c>
      <c r="H66" s="197">
        <f t="shared" si="66"/>
        <v>4.0000000000000009E-7</v>
      </c>
      <c r="I66" s="210">
        <f>I64*0.05</f>
        <v>0.26385000000000003</v>
      </c>
      <c r="J66" s="199">
        <f>I66</f>
        <v>0.26385000000000003</v>
      </c>
      <c r="K66" s="424" t="s">
        <v>191</v>
      </c>
      <c r="L66" s="425">
        <v>12</v>
      </c>
      <c r="M66" s="202" t="str">
        <f t="shared" si="63"/>
        <v>С6</v>
      </c>
      <c r="N66" s="202" t="str">
        <f t="shared" si="63"/>
        <v>Нефтегазоводоразделитель Е-17</v>
      </c>
      <c r="O66" s="202" t="str">
        <f t="shared" si="64"/>
        <v>Частичное факел</v>
      </c>
      <c r="P66" s="202" t="s">
        <v>83</v>
      </c>
      <c r="Q66" s="202" t="s">
        <v>83</v>
      </c>
      <c r="R66" s="202" t="s">
        <v>83</v>
      </c>
      <c r="S66" s="202" t="s">
        <v>83</v>
      </c>
      <c r="T66" s="202" t="s">
        <v>83</v>
      </c>
      <c r="U66" s="202" t="s">
        <v>83</v>
      </c>
      <c r="V66" s="202" t="s">
        <v>83</v>
      </c>
      <c r="W66" s="202" t="s">
        <v>83</v>
      </c>
      <c r="X66" s="202" t="s">
        <v>83</v>
      </c>
      <c r="Y66" s="202">
        <v>4</v>
      </c>
      <c r="Z66" s="202">
        <v>1</v>
      </c>
      <c r="AA66" s="202" t="s">
        <v>83</v>
      </c>
      <c r="AB66" s="202" t="s">
        <v>83</v>
      </c>
      <c r="AC66" s="202" t="s">
        <v>83</v>
      </c>
      <c r="AD66" s="202" t="s">
        <v>83</v>
      </c>
      <c r="AE66" s="202" t="s">
        <v>83</v>
      </c>
      <c r="AF66" s="202" t="s">
        <v>83</v>
      </c>
      <c r="AG66" s="202" t="s">
        <v>83</v>
      </c>
      <c r="AH66" s="202" t="s">
        <v>83</v>
      </c>
      <c r="AI66" s="202" t="s">
        <v>83</v>
      </c>
      <c r="AJ66" s="202">
        <v>0</v>
      </c>
      <c r="AK66" s="202">
        <v>1</v>
      </c>
      <c r="AL66" s="202">
        <f>0.1*$AL$2</f>
        <v>0.33</v>
      </c>
      <c r="AM66" s="202">
        <f>AM61</f>
        <v>2.7E-2</v>
      </c>
      <c r="AN66" s="202">
        <f>AN65</f>
        <v>1</v>
      </c>
      <c r="AQ66" s="205">
        <f>AM66*I66+AL66</f>
        <v>0.33712395000000001</v>
      </c>
      <c r="AR66" s="205">
        <f t="shared" si="67"/>
        <v>3.3712394999999999E-2</v>
      </c>
      <c r="AS66" s="206">
        <f t="shared" si="68"/>
        <v>0.25</v>
      </c>
      <c r="AT66" s="206">
        <f t="shared" si="69"/>
        <v>0.15520908625000002</v>
      </c>
      <c r="AU66" s="205">
        <f>10068.2*J66*POWER(10,-6)</f>
        <v>2.65649457E-3</v>
      </c>
      <c r="AV66" s="206">
        <f t="shared" si="65"/>
        <v>0.77870192582000008</v>
      </c>
      <c r="AW66" s="207">
        <f t="shared" si="70"/>
        <v>0</v>
      </c>
      <c r="AX66" s="207">
        <f t="shared" si="71"/>
        <v>4.0000000000000009E-7</v>
      </c>
      <c r="AY66" s="207">
        <f t="shared" si="73"/>
        <v>3.1148077032800008E-7</v>
      </c>
    </row>
    <row r="67" spans="1:53" s="202" customFormat="1" ht="57.6" x14ac:dyDescent="0.3">
      <c r="A67" s="193" t="s">
        <v>210</v>
      </c>
      <c r="B67" s="193" t="str">
        <f>B61</f>
        <v>Нефтегазоводоразделитель Е-17</v>
      </c>
      <c r="C67" s="51" t="s">
        <v>216</v>
      </c>
      <c r="D67" s="195" t="s">
        <v>165</v>
      </c>
      <c r="E67" s="208">
        <f>E65</f>
        <v>1.0000000000000001E-5</v>
      </c>
      <c r="F67" s="209">
        <f>F61</f>
        <v>1</v>
      </c>
      <c r="G67" s="193">
        <v>0.15200000000000002</v>
      </c>
      <c r="H67" s="197">
        <f t="shared" si="66"/>
        <v>1.5200000000000003E-6</v>
      </c>
      <c r="I67" s="210">
        <f>I64*0.05</f>
        <v>0.26385000000000003</v>
      </c>
      <c r="J67" s="199">
        <f>I67</f>
        <v>0.26385000000000003</v>
      </c>
      <c r="K67" s="213"/>
      <c r="L67" s="214"/>
      <c r="M67" s="202" t="str">
        <f t="shared" si="63"/>
        <v>С7</v>
      </c>
      <c r="N67" s="202" t="str">
        <f t="shared" si="63"/>
        <v>Нефтегазоводоразделитель Е-17</v>
      </c>
      <c r="O67" s="202" t="str">
        <f t="shared" si="64"/>
        <v>Частичное-пожар-вспышка</v>
      </c>
      <c r="P67" s="202" t="s">
        <v>83</v>
      </c>
      <c r="Q67" s="202" t="s">
        <v>83</v>
      </c>
      <c r="R67" s="202" t="s">
        <v>83</v>
      </c>
      <c r="S67" s="202" t="s">
        <v>83</v>
      </c>
      <c r="T67" s="202" t="s">
        <v>83</v>
      </c>
      <c r="U67" s="202" t="s">
        <v>83</v>
      </c>
      <c r="V67" s="202" t="s">
        <v>83</v>
      </c>
      <c r="W67" s="202" t="s">
        <v>83</v>
      </c>
      <c r="X67" s="202" t="s">
        <v>83</v>
      </c>
      <c r="Y67" s="202" t="s">
        <v>83</v>
      </c>
      <c r="Z67" s="202" t="s">
        <v>83</v>
      </c>
      <c r="AA67" s="202">
        <v>21.59</v>
      </c>
      <c r="AB67" s="202">
        <v>25.91</v>
      </c>
      <c r="AC67" s="202" t="s">
        <v>83</v>
      </c>
      <c r="AD67" s="202" t="s">
        <v>83</v>
      </c>
      <c r="AE67" s="202" t="s">
        <v>83</v>
      </c>
      <c r="AF67" s="202" t="s">
        <v>83</v>
      </c>
      <c r="AG67" s="202" t="s">
        <v>83</v>
      </c>
      <c r="AH67" s="202" t="s">
        <v>83</v>
      </c>
      <c r="AI67" s="202" t="s">
        <v>83</v>
      </c>
      <c r="AJ67" s="202">
        <v>0</v>
      </c>
      <c r="AK67" s="202">
        <v>1</v>
      </c>
      <c r="AL67" s="202">
        <f>0.1*$AL$2</f>
        <v>0.33</v>
      </c>
      <c r="AM67" s="202">
        <f>AM61</f>
        <v>2.7E-2</v>
      </c>
      <c r="AN67" s="202">
        <f>ROUNDUP(AN61/3,0)</f>
        <v>1</v>
      </c>
      <c r="AQ67" s="205">
        <f>AM67*I67+AL67</f>
        <v>0.33712395000000001</v>
      </c>
      <c r="AR67" s="205">
        <f t="shared" si="67"/>
        <v>3.3712394999999999E-2</v>
      </c>
      <c r="AS67" s="206">
        <f t="shared" si="68"/>
        <v>0.25</v>
      </c>
      <c r="AT67" s="206">
        <f t="shared" si="69"/>
        <v>0.15520908625000002</v>
      </c>
      <c r="AU67" s="205">
        <f>10068.2*J67*POWER(10,-6)</f>
        <v>2.65649457E-3</v>
      </c>
      <c r="AV67" s="206">
        <f t="shared" si="65"/>
        <v>0.77870192582000008</v>
      </c>
      <c r="AW67" s="207">
        <f t="shared" si="70"/>
        <v>0</v>
      </c>
      <c r="AX67" s="207">
        <f t="shared" si="71"/>
        <v>1.5200000000000003E-6</v>
      </c>
      <c r="AY67" s="207">
        <f t="shared" si="73"/>
        <v>1.1836269272464003E-6</v>
      </c>
    </row>
    <row r="68" spans="1:53" s="202" customFormat="1" ht="58.2" thickBot="1" x14ac:dyDescent="0.35">
      <c r="A68" s="193" t="s">
        <v>211</v>
      </c>
      <c r="B68" s="193" t="str">
        <f>B61</f>
        <v>Нефтегазоводоразделитель Е-17</v>
      </c>
      <c r="C68" s="51" t="s">
        <v>217</v>
      </c>
      <c r="D68" s="195" t="s">
        <v>61</v>
      </c>
      <c r="E68" s="208">
        <f>E65</f>
        <v>1.0000000000000001E-5</v>
      </c>
      <c r="F68" s="209">
        <f>F61</f>
        <v>1</v>
      </c>
      <c r="G68" s="193">
        <v>0.6080000000000001</v>
      </c>
      <c r="H68" s="197">
        <f t="shared" si="66"/>
        <v>6.0800000000000011E-6</v>
      </c>
      <c r="I68" s="210">
        <f>I64*0.05</f>
        <v>0.26385000000000003</v>
      </c>
      <c r="J68" s="212">
        <v>0</v>
      </c>
      <c r="K68" s="215"/>
      <c r="L68" s="426"/>
      <c r="M68" s="202" t="str">
        <f t="shared" si="63"/>
        <v>С8</v>
      </c>
      <c r="N68" s="202" t="str">
        <f t="shared" si="63"/>
        <v>Нефтегазоводоразделитель Е-17</v>
      </c>
      <c r="O68" s="202" t="str">
        <f t="shared" si="64"/>
        <v>Частичное-ликвидация</v>
      </c>
      <c r="P68" s="202" t="s">
        <v>83</v>
      </c>
      <c r="Q68" s="202" t="s">
        <v>83</v>
      </c>
      <c r="R68" s="202" t="s">
        <v>83</v>
      </c>
      <c r="S68" s="202" t="s">
        <v>83</v>
      </c>
      <c r="T68" s="202" t="s">
        <v>83</v>
      </c>
      <c r="U68" s="202" t="s">
        <v>83</v>
      </c>
      <c r="V68" s="202" t="s">
        <v>83</v>
      </c>
      <c r="W68" s="202" t="s">
        <v>83</v>
      </c>
      <c r="X68" s="202" t="s">
        <v>83</v>
      </c>
      <c r="Y68" s="202" t="s">
        <v>83</v>
      </c>
      <c r="Z68" s="202" t="s">
        <v>83</v>
      </c>
      <c r="AA68" s="202" t="s">
        <v>83</v>
      </c>
      <c r="AB68" s="202" t="s">
        <v>83</v>
      </c>
      <c r="AC68" s="202" t="s">
        <v>83</v>
      </c>
      <c r="AD68" s="202" t="s">
        <v>83</v>
      </c>
      <c r="AE68" s="202" t="s">
        <v>83</v>
      </c>
      <c r="AF68" s="202" t="s">
        <v>83</v>
      </c>
      <c r="AG68" s="202" t="s">
        <v>83</v>
      </c>
      <c r="AH68" s="202" t="s">
        <v>83</v>
      </c>
      <c r="AI68" s="202" t="s">
        <v>83</v>
      </c>
      <c r="AJ68" s="202">
        <v>0</v>
      </c>
      <c r="AK68" s="202">
        <v>0</v>
      </c>
      <c r="AL68" s="202">
        <f>0.1*$AL$2</f>
        <v>0.33</v>
      </c>
      <c r="AM68" s="202">
        <f>AM61</f>
        <v>2.7E-2</v>
      </c>
      <c r="AN68" s="202">
        <f>ROUNDUP(AN61/3,0)</f>
        <v>1</v>
      </c>
      <c r="AQ68" s="205">
        <f>AM68*I68*0.1+AL68</f>
        <v>0.33071239499999999</v>
      </c>
      <c r="AR68" s="205">
        <f t="shared" si="67"/>
        <v>3.3071239500000002E-2</v>
      </c>
      <c r="AS68" s="206">
        <f t="shared" si="68"/>
        <v>0</v>
      </c>
      <c r="AT68" s="206">
        <f t="shared" si="69"/>
        <v>9.0945908625000002E-2</v>
      </c>
      <c r="AU68" s="205">
        <f>1333*J66*POWER(10,-6)</f>
        <v>3.5171205000000003E-4</v>
      </c>
      <c r="AV68" s="206">
        <f t="shared" si="65"/>
        <v>0.45508125517499998</v>
      </c>
      <c r="AW68" s="207">
        <f t="shared" si="70"/>
        <v>0</v>
      </c>
      <c r="AX68" s="207">
        <f t="shared" si="71"/>
        <v>0</v>
      </c>
      <c r="AY68" s="207">
        <f t="shared" si="73"/>
        <v>2.7668940314640002E-6</v>
      </c>
    </row>
    <row r="69" spans="1:53" s="202" customFormat="1" x14ac:dyDescent="0.3">
      <c r="A69" s="427" t="s">
        <v>240</v>
      </c>
      <c r="B69" s="427" t="str">
        <f>B61</f>
        <v>Нефтегазоводоразделитель Е-17</v>
      </c>
      <c r="C69" s="427" t="s">
        <v>404</v>
      </c>
      <c r="D69" s="427" t="s">
        <v>405</v>
      </c>
      <c r="E69" s="428">
        <v>2.5000000000000001E-5</v>
      </c>
      <c r="F69" s="427">
        <f>F61</f>
        <v>1</v>
      </c>
      <c r="G69" s="427">
        <v>1</v>
      </c>
      <c r="H69" s="429">
        <f t="shared" si="66"/>
        <v>2.5000000000000001E-5</v>
      </c>
      <c r="I69" s="430">
        <f>I61</f>
        <v>35.18</v>
      </c>
      <c r="J69" s="430">
        <f>J61*0.05</f>
        <v>1.7590000000000001</v>
      </c>
      <c r="K69" s="427"/>
      <c r="L69" s="427"/>
      <c r="M69" s="431" t="str">
        <f t="shared" si="63"/>
        <v>С9</v>
      </c>
      <c r="N69" s="431"/>
      <c r="O69" s="431"/>
      <c r="P69" s="431">
        <v>17.5</v>
      </c>
      <c r="Q69" s="431">
        <v>24.1</v>
      </c>
      <c r="R69" s="431">
        <v>34.200000000000003</v>
      </c>
      <c r="S69" s="431">
        <v>63.3</v>
      </c>
      <c r="T69" s="431" t="s">
        <v>83</v>
      </c>
      <c r="U69" s="431" t="s">
        <v>83</v>
      </c>
      <c r="V69" s="431" t="s">
        <v>83</v>
      </c>
      <c r="W69" s="431" t="s">
        <v>83</v>
      </c>
      <c r="X69" s="431" t="s">
        <v>83</v>
      </c>
      <c r="Y69" s="431" t="s">
        <v>83</v>
      </c>
      <c r="Z69" s="431" t="s">
        <v>83</v>
      </c>
      <c r="AA69" s="431" t="s">
        <v>83</v>
      </c>
      <c r="AB69" s="431" t="s">
        <v>83</v>
      </c>
      <c r="AC69" s="431" t="s">
        <v>83</v>
      </c>
      <c r="AD69" s="431" t="s">
        <v>83</v>
      </c>
      <c r="AE69" s="431">
        <v>26</v>
      </c>
      <c r="AF69" s="431">
        <v>54</v>
      </c>
      <c r="AG69" s="431">
        <v>69</v>
      </c>
      <c r="AH69" s="431">
        <v>94</v>
      </c>
      <c r="AI69" s="431" t="s">
        <v>83</v>
      </c>
      <c r="AJ69" s="431">
        <v>0</v>
      </c>
      <c r="AK69" s="431">
        <v>1</v>
      </c>
      <c r="AL69" s="431">
        <f>AL61</f>
        <v>0.36</v>
      </c>
      <c r="AM69" s="431">
        <f>AM61</f>
        <v>2.7E-2</v>
      </c>
      <c r="AN69" s="431">
        <v>5</v>
      </c>
      <c r="AO69" s="431"/>
      <c r="AP69" s="431"/>
      <c r="AQ69" s="432">
        <f>AM69*I69+AL69</f>
        <v>1.30986</v>
      </c>
      <c r="AR69" s="432">
        <f>0.1*AQ69</f>
        <v>0.13098600000000002</v>
      </c>
      <c r="AS69" s="433">
        <f>AJ69*3+0.25*AK69</f>
        <v>0.25</v>
      </c>
      <c r="AT69" s="433">
        <f>SUM(AQ69:AS69)/4</f>
        <v>0.42271150000000002</v>
      </c>
      <c r="AU69" s="432">
        <f>10068.2*J69*POWER(10,-6)</f>
        <v>1.7709963799999999E-2</v>
      </c>
      <c r="AV69" s="433">
        <f t="shared" si="65"/>
        <v>2.1312674638</v>
      </c>
      <c r="AW69" s="434">
        <f>AJ69*H69</f>
        <v>0</v>
      </c>
      <c r="AX69" s="434">
        <f>H69*AK69</f>
        <v>2.5000000000000001E-5</v>
      </c>
      <c r="AY69" s="434">
        <f>H69*AV69</f>
        <v>5.3281686595000005E-5</v>
      </c>
    </row>
    <row r="70" spans="1:53" ht="15" thickBot="1" x14ac:dyDescent="0.35">
      <c r="A70" s="6"/>
      <c r="B70" s="6"/>
      <c r="D70" s="7"/>
      <c r="E70" s="6"/>
      <c r="F70" s="6"/>
      <c r="G70" s="6"/>
      <c r="H70" s="6"/>
      <c r="I70" s="6"/>
      <c r="J70" s="6"/>
      <c r="K70" s="6"/>
    </row>
    <row r="71" spans="1:53" ht="56.4" thickBot="1" x14ac:dyDescent="0.35">
      <c r="A71" s="48" t="s">
        <v>18</v>
      </c>
      <c r="B71" s="295" t="s">
        <v>716</v>
      </c>
      <c r="C71" s="166" t="s">
        <v>159</v>
      </c>
      <c r="D71" s="49" t="s">
        <v>59</v>
      </c>
      <c r="E71" s="153">
        <v>9.9999999999999995E-8</v>
      </c>
      <c r="F71" s="150">
        <v>647</v>
      </c>
      <c r="G71" s="48">
        <v>0.2</v>
      </c>
      <c r="H71" s="50">
        <f t="shared" ref="H71:H76" si="74">E71*F71*G71*AZ71*BA71</f>
        <v>3.8820000000000004E-9</v>
      </c>
      <c r="I71" s="364">
        <v>5.69</v>
      </c>
      <c r="J71" s="365">
        <f>I71</f>
        <v>5.69</v>
      </c>
      <c r="K71" s="159" t="s">
        <v>175</v>
      </c>
      <c r="L71" s="164">
        <f>I71*20</f>
        <v>113.80000000000001</v>
      </c>
      <c r="M71" s="92" t="str">
        <f t="shared" ref="M71:N76" si="75">A71</f>
        <v>С1</v>
      </c>
      <c r="N71" s="92" t="str">
        <f t="shared" si="75"/>
        <v>Внутриплощадочные нефтепровода</v>
      </c>
      <c r="O71" s="92" t="str">
        <f t="shared" ref="O71:O76" si="76">D71</f>
        <v>Полное-пожар</v>
      </c>
      <c r="P71" s="92">
        <v>15.1</v>
      </c>
      <c r="Q71" s="92">
        <v>20.2</v>
      </c>
      <c r="R71" s="92">
        <v>27.8</v>
      </c>
      <c r="S71" s="92">
        <v>50.3</v>
      </c>
      <c r="T71" s="92" t="s">
        <v>83</v>
      </c>
      <c r="U71" s="92" t="s">
        <v>83</v>
      </c>
      <c r="V71" s="92" t="s">
        <v>83</v>
      </c>
      <c r="W71" s="92" t="s">
        <v>83</v>
      </c>
      <c r="X71" s="92" t="s">
        <v>83</v>
      </c>
      <c r="Y71" s="92" t="s">
        <v>83</v>
      </c>
      <c r="Z71" s="92" t="s">
        <v>83</v>
      </c>
      <c r="AA71" s="92" t="s">
        <v>83</v>
      </c>
      <c r="AB71" s="92" t="s">
        <v>83</v>
      </c>
      <c r="AC71" s="92" t="s">
        <v>83</v>
      </c>
      <c r="AD71" s="92" t="s">
        <v>83</v>
      </c>
      <c r="AE71" s="92" t="s">
        <v>83</v>
      </c>
      <c r="AF71" s="92" t="s">
        <v>83</v>
      </c>
      <c r="AG71" s="92" t="s">
        <v>83</v>
      </c>
      <c r="AH71" s="92" t="s">
        <v>83</v>
      </c>
      <c r="AI71" s="92" t="s">
        <v>83</v>
      </c>
      <c r="AJ71" s="52">
        <v>1</v>
      </c>
      <c r="AK71" s="52">
        <v>1</v>
      </c>
      <c r="AL71" s="152">
        <v>0.75</v>
      </c>
      <c r="AM71" s="152">
        <v>2.7E-2</v>
      </c>
      <c r="AN71" s="152">
        <v>3</v>
      </c>
      <c r="AO71" s="92"/>
      <c r="AP71" s="92"/>
      <c r="AQ71" s="93">
        <f>AM71*I71+AL71</f>
        <v>0.90363000000000004</v>
      </c>
      <c r="AR71" s="93">
        <f t="shared" ref="AR71:AR76" si="77">0.1*AQ71</f>
        <v>9.0363000000000013E-2</v>
      </c>
      <c r="AS71" s="94">
        <f t="shared" ref="AS71:AS76" si="78">AJ71*3+0.25*AK71</f>
        <v>3.25</v>
      </c>
      <c r="AT71" s="94">
        <f t="shared" ref="AT71:AT76" si="79">SUM(AQ71:AS71)/4</f>
        <v>1.0609982499999999</v>
      </c>
      <c r="AU71" s="93">
        <f>10068.2*J71*POWER(10,-6)</f>
        <v>5.7288058000000003E-2</v>
      </c>
      <c r="AV71" s="94">
        <f t="shared" ref="AV71:AV76" si="80">AU71+AT71+AS71+AR71+AQ71</f>
        <v>5.3622793079999997</v>
      </c>
      <c r="AW71" s="95">
        <f t="shared" ref="AW71:AW76" si="81">AJ71*H71</f>
        <v>3.8820000000000004E-9</v>
      </c>
      <c r="AX71" s="95">
        <f t="shared" ref="AX71:AX76" si="82">H71*AK71</f>
        <v>3.8820000000000004E-9</v>
      </c>
      <c r="AY71" s="95">
        <f t="shared" ref="AY71:AY76" si="83">H71*AV71</f>
        <v>2.0816368273656001E-8</v>
      </c>
      <c r="AZ71">
        <v>0.03</v>
      </c>
      <c r="BA71">
        <v>0.01</v>
      </c>
    </row>
    <row r="72" spans="1:53" ht="29.4" thickBot="1" x14ac:dyDescent="0.35">
      <c r="A72" s="48" t="s">
        <v>19</v>
      </c>
      <c r="B72" s="48" t="str">
        <f>B71</f>
        <v>Внутриплощадочные нефтепровода</v>
      </c>
      <c r="C72" s="166" t="s">
        <v>160</v>
      </c>
      <c r="D72" s="49" t="s">
        <v>62</v>
      </c>
      <c r="E72" s="154">
        <f>E71</f>
        <v>9.9999999999999995E-8</v>
      </c>
      <c r="F72" s="155">
        <f>F71</f>
        <v>647</v>
      </c>
      <c r="G72" s="48">
        <v>0.04</v>
      </c>
      <c r="H72" s="50">
        <f t="shared" si="74"/>
        <v>7.7640000000000003E-10</v>
      </c>
      <c r="I72" s="365">
        <f>I71</f>
        <v>5.69</v>
      </c>
      <c r="J72" s="364">
        <f>POWER(10,-6)*35*SQRT(100)*3600*L71/1000*0.1</f>
        <v>1.4338799999999999E-2</v>
      </c>
      <c r="K72" s="159" t="s">
        <v>176</v>
      </c>
      <c r="L72" s="164">
        <v>0</v>
      </c>
      <c r="M72" s="92" t="str">
        <f t="shared" si="75"/>
        <v>С2</v>
      </c>
      <c r="N72" s="92" t="str">
        <f t="shared" si="75"/>
        <v>Внутриплощадочные нефтепровода</v>
      </c>
      <c r="O72" s="92" t="str">
        <f t="shared" si="76"/>
        <v>Полное-взрыв</v>
      </c>
      <c r="P72" s="92" t="s">
        <v>83</v>
      </c>
      <c r="Q72" s="92" t="s">
        <v>83</v>
      </c>
      <c r="R72" s="92" t="s">
        <v>83</v>
      </c>
      <c r="S72" s="92" t="s">
        <v>83</v>
      </c>
      <c r="T72" s="92">
        <v>0</v>
      </c>
      <c r="U72" s="92">
        <v>0</v>
      </c>
      <c r="V72" s="92">
        <v>18.600000000000001</v>
      </c>
      <c r="W72" s="92">
        <v>61.6</v>
      </c>
      <c r="X72" s="92">
        <v>160.1</v>
      </c>
      <c r="Y72" s="92" t="s">
        <v>83</v>
      </c>
      <c r="Z72" s="92" t="s">
        <v>83</v>
      </c>
      <c r="AA72" s="92" t="s">
        <v>83</v>
      </c>
      <c r="AB72" s="92" t="s">
        <v>83</v>
      </c>
      <c r="AC72" s="92" t="s">
        <v>83</v>
      </c>
      <c r="AD72" s="92" t="s">
        <v>83</v>
      </c>
      <c r="AE72" s="92" t="s">
        <v>83</v>
      </c>
      <c r="AF72" s="92" t="s">
        <v>83</v>
      </c>
      <c r="AG72" s="92" t="s">
        <v>83</v>
      </c>
      <c r="AH72" s="92" t="s">
        <v>83</v>
      </c>
      <c r="AI72" s="92" t="s">
        <v>83</v>
      </c>
      <c r="AJ72" s="52">
        <v>1</v>
      </c>
      <c r="AK72" s="52">
        <v>1</v>
      </c>
      <c r="AL72" s="92">
        <f>AL71</f>
        <v>0.75</v>
      </c>
      <c r="AM72" s="92">
        <f>AM71</f>
        <v>2.7E-2</v>
      </c>
      <c r="AN72" s="92">
        <f>AN71</f>
        <v>3</v>
      </c>
      <c r="AO72" s="92"/>
      <c r="AP72" s="92"/>
      <c r="AQ72" s="93">
        <f>AM72*I72+AL72</f>
        <v>0.90363000000000004</v>
      </c>
      <c r="AR72" s="93">
        <f t="shared" si="77"/>
        <v>9.0363000000000013E-2</v>
      </c>
      <c r="AS72" s="94">
        <f t="shared" si="78"/>
        <v>3.25</v>
      </c>
      <c r="AT72" s="94">
        <f t="shared" si="79"/>
        <v>1.0609982499999999</v>
      </c>
      <c r="AU72" s="93">
        <f>10068.2*J72*POWER(10,-6)*10</f>
        <v>1.4436590616000002E-3</v>
      </c>
      <c r="AV72" s="94">
        <f t="shared" si="80"/>
        <v>5.3064349090615996</v>
      </c>
      <c r="AW72" s="95">
        <f t="shared" si="81"/>
        <v>7.7640000000000003E-10</v>
      </c>
      <c r="AX72" s="95">
        <f t="shared" si="82"/>
        <v>7.7640000000000003E-10</v>
      </c>
      <c r="AY72" s="95">
        <f t="shared" si="83"/>
        <v>4.1199160633954261E-9</v>
      </c>
      <c r="AZ72">
        <v>0.03</v>
      </c>
      <c r="BA72">
        <v>0.01</v>
      </c>
    </row>
    <row r="73" spans="1:53" ht="43.2" x14ac:dyDescent="0.3">
      <c r="A73" s="48" t="s">
        <v>20</v>
      </c>
      <c r="B73" s="48" t="str">
        <f>B71</f>
        <v>Внутриплощадочные нефтепровода</v>
      </c>
      <c r="C73" s="166" t="s">
        <v>161</v>
      </c>
      <c r="D73" s="49" t="s">
        <v>60</v>
      </c>
      <c r="E73" s="154">
        <f>E71</f>
        <v>9.9999999999999995E-8</v>
      </c>
      <c r="F73" s="155">
        <f>F71</f>
        <v>647</v>
      </c>
      <c r="G73" s="48">
        <v>0.76</v>
      </c>
      <c r="H73" s="50">
        <f t="shared" si="74"/>
        <v>1.47516E-8</v>
      </c>
      <c r="I73" s="365">
        <f>I71</f>
        <v>5.69</v>
      </c>
      <c r="J73" s="366">
        <v>0</v>
      </c>
      <c r="K73" s="159" t="s">
        <v>177</v>
      </c>
      <c r="L73" s="164">
        <v>0</v>
      </c>
      <c r="M73" s="92" t="str">
        <f t="shared" si="75"/>
        <v>С3</v>
      </c>
      <c r="N73" s="92" t="str">
        <f t="shared" si="75"/>
        <v>Внутриплощадочные нефтепровода</v>
      </c>
      <c r="O73" s="92" t="str">
        <f t="shared" si="76"/>
        <v>Полное-ликвидация</v>
      </c>
      <c r="P73" s="92" t="s">
        <v>83</v>
      </c>
      <c r="Q73" s="92" t="s">
        <v>83</v>
      </c>
      <c r="R73" s="92" t="s">
        <v>83</v>
      </c>
      <c r="S73" s="92" t="s">
        <v>83</v>
      </c>
      <c r="T73" s="92" t="s">
        <v>83</v>
      </c>
      <c r="U73" s="92" t="s">
        <v>83</v>
      </c>
      <c r="V73" s="92" t="s">
        <v>83</v>
      </c>
      <c r="W73" s="92" t="s">
        <v>83</v>
      </c>
      <c r="X73" s="92" t="s">
        <v>83</v>
      </c>
      <c r="Y73" s="92" t="s">
        <v>83</v>
      </c>
      <c r="Z73" s="92" t="s">
        <v>83</v>
      </c>
      <c r="AA73" s="92" t="s">
        <v>83</v>
      </c>
      <c r="AB73" s="92" t="s">
        <v>83</v>
      </c>
      <c r="AC73" s="92" t="s">
        <v>83</v>
      </c>
      <c r="AD73" s="92" t="s">
        <v>83</v>
      </c>
      <c r="AE73" s="92" t="s">
        <v>83</v>
      </c>
      <c r="AF73" s="92" t="s">
        <v>83</v>
      </c>
      <c r="AG73" s="92" t="s">
        <v>83</v>
      </c>
      <c r="AH73" s="92" t="s">
        <v>83</v>
      </c>
      <c r="AI73" s="92" t="s">
        <v>83</v>
      </c>
      <c r="AJ73" s="92">
        <v>0</v>
      </c>
      <c r="AK73" s="92">
        <v>1</v>
      </c>
      <c r="AL73" s="92">
        <f>AL71</f>
        <v>0.75</v>
      </c>
      <c r="AM73" s="92">
        <f>AM71</f>
        <v>2.7E-2</v>
      </c>
      <c r="AN73" s="92">
        <f>AN71</f>
        <v>3</v>
      </c>
      <c r="AO73" s="92"/>
      <c r="AP73" s="92"/>
      <c r="AQ73" s="93">
        <f>AM73*I73*0.1+AL73</f>
        <v>0.76536300000000002</v>
      </c>
      <c r="AR73" s="93">
        <f t="shared" si="77"/>
        <v>7.6536300000000002E-2</v>
      </c>
      <c r="AS73" s="94">
        <f t="shared" si="78"/>
        <v>0.25</v>
      </c>
      <c r="AT73" s="94">
        <f t="shared" si="79"/>
        <v>0.27297482500000003</v>
      </c>
      <c r="AU73" s="93">
        <f>1333*J72*POWER(10,-6)</f>
        <v>1.9113620399999997E-5</v>
      </c>
      <c r="AV73" s="94">
        <f t="shared" si="80"/>
        <v>1.3648932386204002</v>
      </c>
      <c r="AW73" s="95">
        <f t="shared" si="81"/>
        <v>0</v>
      </c>
      <c r="AX73" s="95">
        <f t="shared" si="82"/>
        <v>1.47516E-8</v>
      </c>
      <c r="AY73" s="95">
        <f t="shared" si="83"/>
        <v>2.0134359098832696E-8</v>
      </c>
      <c r="AZ73">
        <v>0.03</v>
      </c>
      <c r="BA73">
        <v>0.01</v>
      </c>
    </row>
    <row r="74" spans="1:53" ht="43.2" x14ac:dyDescent="0.3">
      <c r="A74" s="48" t="s">
        <v>21</v>
      </c>
      <c r="B74" s="48" t="str">
        <f>B71</f>
        <v>Внутриплощадочные нефтепровода</v>
      </c>
      <c r="C74" s="166" t="s">
        <v>162</v>
      </c>
      <c r="D74" s="49" t="s">
        <v>84</v>
      </c>
      <c r="E74" s="153">
        <v>4.9999999999999998E-7</v>
      </c>
      <c r="F74" s="155">
        <f>F71</f>
        <v>647</v>
      </c>
      <c r="G74" s="48">
        <v>0.2</v>
      </c>
      <c r="H74" s="50">
        <f t="shared" si="74"/>
        <v>1.9410000000000003E-8</v>
      </c>
      <c r="I74" s="365">
        <f>0.15*I71</f>
        <v>0.85350000000000004</v>
      </c>
      <c r="J74" s="365">
        <f>I74</f>
        <v>0.85350000000000004</v>
      </c>
      <c r="K74" s="161" t="s">
        <v>179</v>
      </c>
      <c r="L74" s="165">
        <v>45390</v>
      </c>
      <c r="M74" s="92" t="str">
        <f t="shared" si="75"/>
        <v>С4</v>
      </c>
      <c r="N74" s="92" t="str">
        <f t="shared" si="75"/>
        <v>Внутриплощадочные нефтепровода</v>
      </c>
      <c r="O74" s="92" t="str">
        <f t="shared" si="76"/>
        <v>Частичное-пожар</v>
      </c>
      <c r="P74" s="92">
        <v>11</v>
      </c>
      <c r="Q74" s="92">
        <v>13.6</v>
      </c>
      <c r="R74" s="92">
        <v>17.399999999999999</v>
      </c>
      <c r="S74" s="92">
        <v>28.8</v>
      </c>
      <c r="T74" s="92" t="s">
        <v>83</v>
      </c>
      <c r="U74" s="92" t="s">
        <v>83</v>
      </c>
      <c r="V74" s="92" t="s">
        <v>83</v>
      </c>
      <c r="W74" s="92" t="s">
        <v>83</v>
      </c>
      <c r="X74" s="92" t="s">
        <v>83</v>
      </c>
      <c r="Y74" s="92" t="s">
        <v>83</v>
      </c>
      <c r="Z74" s="92" t="s">
        <v>83</v>
      </c>
      <c r="AA74" s="92" t="s">
        <v>83</v>
      </c>
      <c r="AB74" s="92" t="s">
        <v>83</v>
      </c>
      <c r="AC74" s="92" t="s">
        <v>83</v>
      </c>
      <c r="AD74" s="92" t="s">
        <v>83</v>
      </c>
      <c r="AE74" s="92" t="s">
        <v>83</v>
      </c>
      <c r="AF74" s="92" t="s">
        <v>83</v>
      </c>
      <c r="AG74" s="92" t="s">
        <v>83</v>
      </c>
      <c r="AH74" s="92" t="s">
        <v>83</v>
      </c>
      <c r="AI74" s="92" t="s">
        <v>83</v>
      </c>
      <c r="AJ74" s="92">
        <v>0</v>
      </c>
      <c r="AK74" s="92">
        <v>1</v>
      </c>
      <c r="AL74" s="92">
        <f>0.1*AL71</f>
        <v>7.5000000000000011E-2</v>
      </c>
      <c r="AM74" s="92">
        <f>AM71</f>
        <v>2.7E-2</v>
      </c>
      <c r="AN74" s="92">
        <f>ROUNDUP(AN71/3,0)</f>
        <v>1</v>
      </c>
      <c r="AO74" s="92"/>
      <c r="AP74" s="92"/>
      <c r="AQ74" s="93">
        <f>AM74*I74+AL74</f>
        <v>9.8044500000000007E-2</v>
      </c>
      <c r="AR74" s="93">
        <f t="shared" si="77"/>
        <v>9.804450000000001E-3</v>
      </c>
      <c r="AS74" s="94">
        <f t="shared" si="78"/>
        <v>0.25</v>
      </c>
      <c r="AT74" s="94">
        <f t="shared" si="79"/>
        <v>8.94622375E-2</v>
      </c>
      <c r="AU74" s="93">
        <f>10068.2*J74*POWER(10,-6)</f>
        <v>8.5932087000000004E-3</v>
      </c>
      <c r="AV74" s="94">
        <f t="shared" si="80"/>
        <v>0.45590439620000001</v>
      </c>
      <c r="AW74" s="95">
        <f t="shared" si="81"/>
        <v>0</v>
      </c>
      <c r="AX74" s="95">
        <f t="shared" si="82"/>
        <v>1.9410000000000003E-8</v>
      </c>
      <c r="AY74" s="95">
        <f t="shared" si="83"/>
        <v>8.8491043302420016E-9</v>
      </c>
      <c r="AZ74">
        <v>0.03</v>
      </c>
      <c r="BA74">
        <v>0.01</v>
      </c>
    </row>
    <row r="75" spans="1:53" ht="57.6" x14ac:dyDescent="0.3">
      <c r="A75" s="48" t="s">
        <v>22</v>
      </c>
      <c r="B75" s="48" t="str">
        <f>B71</f>
        <v>Внутриплощадочные нефтепровода</v>
      </c>
      <c r="C75" s="166" t="s">
        <v>163</v>
      </c>
      <c r="D75" s="49" t="s">
        <v>165</v>
      </c>
      <c r="E75" s="154">
        <f>E74</f>
        <v>4.9999999999999998E-7</v>
      </c>
      <c r="F75" s="155">
        <f>F71</f>
        <v>647</v>
      </c>
      <c r="G75" s="48">
        <v>0.04</v>
      </c>
      <c r="H75" s="50">
        <f t="shared" si="74"/>
        <v>3.8819999999999996E-9</v>
      </c>
      <c r="I75" s="365">
        <f>0.15*I71</f>
        <v>0.85350000000000004</v>
      </c>
      <c r="J75" s="365">
        <f>0.15*J72</f>
        <v>2.1508199999999999E-3</v>
      </c>
      <c r="K75" s="161" t="s">
        <v>180</v>
      </c>
      <c r="L75" s="165">
        <v>3</v>
      </c>
      <c r="M75" s="92" t="str">
        <f t="shared" si="75"/>
        <v>С5</v>
      </c>
      <c r="N75" s="92" t="str">
        <f t="shared" si="75"/>
        <v>Внутриплощадочные нефтепровода</v>
      </c>
      <c r="O75" s="92" t="str">
        <f t="shared" si="76"/>
        <v>Частичное-пожар-вспышка</v>
      </c>
      <c r="P75" s="92" t="s">
        <v>83</v>
      </c>
      <c r="Q75" s="92" t="s">
        <v>83</v>
      </c>
      <c r="R75" s="92" t="s">
        <v>83</v>
      </c>
      <c r="S75" s="92" t="s">
        <v>83</v>
      </c>
      <c r="T75" s="92" t="s">
        <v>83</v>
      </c>
      <c r="U75" s="92" t="s">
        <v>83</v>
      </c>
      <c r="V75" s="92" t="s">
        <v>83</v>
      </c>
      <c r="W75" s="92" t="s">
        <v>83</v>
      </c>
      <c r="X75" s="92" t="s">
        <v>83</v>
      </c>
      <c r="Y75" s="92" t="s">
        <v>83</v>
      </c>
      <c r="Z75" s="92" t="s">
        <v>83</v>
      </c>
      <c r="AA75" s="92">
        <v>4.42</v>
      </c>
      <c r="AB75" s="92">
        <v>5.3</v>
      </c>
      <c r="AC75" s="92" t="s">
        <v>83</v>
      </c>
      <c r="AD75" s="92" t="s">
        <v>83</v>
      </c>
      <c r="AE75" s="92" t="s">
        <v>83</v>
      </c>
      <c r="AF75" s="92" t="s">
        <v>83</v>
      </c>
      <c r="AG75" s="92" t="s">
        <v>83</v>
      </c>
      <c r="AH75" s="92" t="s">
        <v>83</v>
      </c>
      <c r="AI75" s="92" t="s">
        <v>83</v>
      </c>
      <c r="AJ75" s="92">
        <v>0</v>
      </c>
      <c r="AK75" s="92">
        <v>1</v>
      </c>
      <c r="AL75" s="92">
        <f>0.1*AL72</f>
        <v>7.5000000000000011E-2</v>
      </c>
      <c r="AM75" s="92">
        <f>AM71</f>
        <v>2.7E-2</v>
      </c>
      <c r="AN75" s="92">
        <f>ROUNDUP(AN71/3,0)</f>
        <v>1</v>
      </c>
      <c r="AO75" s="92"/>
      <c r="AP75" s="92"/>
      <c r="AQ75" s="93">
        <f>AM75*I75+AL75</f>
        <v>9.8044500000000007E-2</v>
      </c>
      <c r="AR75" s="93">
        <f t="shared" si="77"/>
        <v>9.804450000000001E-3</v>
      </c>
      <c r="AS75" s="94">
        <f t="shared" si="78"/>
        <v>0.25</v>
      </c>
      <c r="AT75" s="94">
        <f t="shared" si="79"/>
        <v>8.94622375E-2</v>
      </c>
      <c r="AU75" s="93">
        <f>10068.2*J75*POWER(10,-6)*10</f>
        <v>2.1654885924000003E-4</v>
      </c>
      <c r="AV75" s="94">
        <f t="shared" si="80"/>
        <v>0.44752773635924004</v>
      </c>
      <c r="AW75" s="95">
        <f t="shared" si="81"/>
        <v>0</v>
      </c>
      <c r="AX75" s="95">
        <f t="shared" si="82"/>
        <v>3.8819999999999996E-9</v>
      </c>
      <c r="AY75" s="95">
        <f t="shared" si="83"/>
        <v>1.7373026725465697E-9</v>
      </c>
      <c r="AZ75">
        <v>0.03</v>
      </c>
      <c r="BA75">
        <v>0.01</v>
      </c>
    </row>
    <row r="76" spans="1:53" ht="58.2" thickBot="1" x14ac:dyDescent="0.35">
      <c r="A76" s="48" t="s">
        <v>23</v>
      </c>
      <c r="B76" s="48" t="str">
        <f>B71</f>
        <v>Внутриплощадочные нефтепровода</v>
      </c>
      <c r="C76" s="259" t="s">
        <v>164</v>
      </c>
      <c r="D76" s="260" t="s">
        <v>61</v>
      </c>
      <c r="E76" s="154">
        <f>E74</f>
        <v>4.9999999999999998E-7</v>
      </c>
      <c r="F76" s="155">
        <f>F71</f>
        <v>647</v>
      </c>
      <c r="G76" s="48">
        <v>0.76</v>
      </c>
      <c r="H76" s="50">
        <f t="shared" si="74"/>
        <v>7.3757999999999991E-8</v>
      </c>
      <c r="I76" s="365">
        <f>0.15*I71</f>
        <v>0.85350000000000004</v>
      </c>
      <c r="J76" s="366">
        <v>0</v>
      </c>
      <c r="K76" s="162" t="s">
        <v>191</v>
      </c>
      <c r="L76" s="218">
        <v>1</v>
      </c>
      <c r="M76" s="92" t="str">
        <f t="shared" si="75"/>
        <v>С6</v>
      </c>
      <c r="N76" s="92" t="str">
        <f t="shared" si="75"/>
        <v>Внутриплощадочные нефтепровода</v>
      </c>
      <c r="O76" s="92" t="str">
        <f t="shared" si="76"/>
        <v>Частичное-ликвидация</v>
      </c>
      <c r="P76" s="92" t="s">
        <v>83</v>
      </c>
      <c r="Q76" s="92" t="s">
        <v>83</v>
      </c>
      <c r="R76" s="92" t="s">
        <v>83</v>
      </c>
      <c r="S76" s="92" t="s">
        <v>83</v>
      </c>
      <c r="T76" s="92" t="s">
        <v>83</v>
      </c>
      <c r="U76" s="92" t="s">
        <v>83</v>
      </c>
      <c r="V76" s="92" t="s">
        <v>83</v>
      </c>
      <c r="W76" s="92" t="s">
        <v>83</v>
      </c>
      <c r="X76" s="92" t="s">
        <v>83</v>
      </c>
      <c r="Y76" s="92" t="s">
        <v>83</v>
      </c>
      <c r="Z76" s="92" t="s">
        <v>83</v>
      </c>
      <c r="AA76" s="92" t="s">
        <v>83</v>
      </c>
      <c r="AB76" s="92" t="s">
        <v>83</v>
      </c>
      <c r="AC76" s="92" t="s">
        <v>83</v>
      </c>
      <c r="AD76" s="92" t="s">
        <v>83</v>
      </c>
      <c r="AE76" s="92" t="s">
        <v>83</v>
      </c>
      <c r="AF76" s="92" t="s">
        <v>83</v>
      </c>
      <c r="AG76" s="92" t="s">
        <v>83</v>
      </c>
      <c r="AH76" s="92" t="s">
        <v>83</v>
      </c>
      <c r="AI76" s="92" t="s">
        <v>83</v>
      </c>
      <c r="AJ76" s="92">
        <v>0</v>
      </c>
      <c r="AK76" s="92">
        <v>1</v>
      </c>
      <c r="AL76" s="92">
        <f>0.1*AL73</f>
        <v>7.5000000000000011E-2</v>
      </c>
      <c r="AM76" s="92">
        <f>AM71</f>
        <v>2.7E-2</v>
      </c>
      <c r="AN76" s="92">
        <f>ROUNDUP(AN71/3,0)</f>
        <v>1</v>
      </c>
      <c r="AO76" s="92"/>
      <c r="AP76" s="92"/>
      <c r="AQ76" s="93">
        <f>AM76*I76*0.1+AL76</f>
        <v>7.7304450000000011E-2</v>
      </c>
      <c r="AR76" s="93">
        <f t="shared" si="77"/>
        <v>7.7304450000000016E-3</v>
      </c>
      <c r="AS76" s="94">
        <f t="shared" si="78"/>
        <v>0.25</v>
      </c>
      <c r="AT76" s="94">
        <f t="shared" si="79"/>
        <v>8.375872375E-2</v>
      </c>
      <c r="AU76" s="93">
        <f>1333*J75*POWER(10,-6)</f>
        <v>2.8670430599999997E-6</v>
      </c>
      <c r="AV76" s="94">
        <f t="shared" si="80"/>
        <v>0.41879648579306</v>
      </c>
      <c r="AW76" s="95">
        <f t="shared" si="81"/>
        <v>0</v>
      </c>
      <c r="AX76" s="95">
        <f t="shared" si="82"/>
        <v>7.3757999999999991E-8</v>
      </c>
      <c r="AY76" s="95">
        <f t="shared" si="83"/>
        <v>3.0889591199124515E-8</v>
      </c>
      <c r="AZ76">
        <v>0.03</v>
      </c>
      <c r="BA76">
        <v>0.01</v>
      </c>
    </row>
    <row r="77" spans="1:53" s="268" customFormat="1" x14ac:dyDescent="0.3">
      <c r="A77" s="48"/>
      <c r="B77" s="48" t="s">
        <v>83</v>
      </c>
      <c r="C77" s="48" t="s">
        <v>83</v>
      </c>
      <c r="D77" s="48" t="s">
        <v>83</v>
      </c>
      <c r="E77" s="48" t="s">
        <v>83</v>
      </c>
      <c r="F77" s="48" t="s">
        <v>83</v>
      </c>
      <c r="G77" s="48" t="s">
        <v>83</v>
      </c>
      <c r="H77" s="48" t="s">
        <v>83</v>
      </c>
      <c r="I77" s="48" t="s">
        <v>83</v>
      </c>
      <c r="J77" s="48" t="s">
        <v>83</v>
      </c>
      <c r="K77" s="48" t="s">
        <v>83</v>
      </c>
      <c r="L77" s="48" t="s">
        <v>83</v>
      </c>
      <c r="M77" s="48" t="s">
        <v>83</v>
      </c>
      <c r="N77" s="48" t="s">
        <v>83</v>
      </c>
      <c r="O77" s="48" t="s">
        <v>83</v>
      </c>
      <c r="P77" s="48" t="s">
        <v>83</v>
      </c>
      <c r="Q77" s="48" t="s">
        <v>83</v>
      </c>
      <c r="R77" s="48" t="s">
        <v>83</v>
      </c>
      <c r="S77" s="48" t="s">
        <v>83</v>
      </c>
      <c r="T77" s="48" t="s">
        <v>83</v>
      </c>
      <c r="U77" s="48" t="s">
        <v>83</v>
      </c>
      <c r="V77" s="48" t="s">
        <v>83</v>
      </c>
      <c r="W77" s="48" t="s">
        <v>83</v>
      </c>
      <c r="X77" s="48" t="s">
        <v>83</v>
      </c>
      <c r="Y77" s="48" t="s">
        <v>83</v>
      </c>
      <c r="Z77" s="48" t="s">
        <v>83</v>
      </c>
      <c r="AA77" s="48" t="s">
        <v>83</v>
      </c>
      <c r="AB77" s="48" t="s">
        <v>83</v>
      </c>
      <c r="AC77" s="48" t="s">
        <v>83</v>
      </c>
      <c r="AD77" s="48" t="s">
        <v>83</v>
      </c>
      <c r="AE77" s="48" t="s">
        <v>83</v>
      </c>
      <c r="AF77" s="48" t="s">
        <v>83</v>
      </c>
      <c r="AG77" s="48" t="s">
        <v>83</v>
      </c>
      <c r="AH77" s="48" t="s">
        <v>83</v>
      </c>
      <c r="AI77" s="48" t="s">
        <v>83</v>
      </c>
      <c r="AJ77" s="48" t="s">
        <v>83</v>
      </c>
      <c r="AK77" s="48" t="s">
        <v>83</v>
      </c>
      <c r="AL77" s="48" t="s">
        <v>83</v>
      </c>
      <c r="AM77" s="48" t="s">
        <v>83</v>
      </c>
      <c r="AN77" s="48" t="s">
        <v>83</v>
      </c>
      <c r="AO77" s="48" t="s">
        <v>83</v>
      </c>
      <c r="AP77" s="48" t="s">
        <v>83</v>
      </c>
      <c r="AQ77" s="48" t="s">
        <v>83</v>
      </c>
      <c r="AR77" s="48" t="s">
        <v>83</v>
      </c>
      <c r="AS77" s="48" t="s">
        <v>83</v>
      </c>
      <c r="AT77" s="48" t="s">
        <v>83</v>
      </c>
      <c r="AU77" s="48" t="s">
        <v>83</v>
      </c>
      <c r="AV77" s="48" t="s">
        <v>83</v>
      </c>
      <c r="AW77" s="48" t="s">
        <v>83</v>
      </c>
      <c r="AX77" s="48" t="s">
        <v>83</v>
      </c>
      <c r="AY77" s="48" t="s">
        <v>83</v>
      </c>
    </row>
    <row r="78" spans="1:53" s="268" customFormat="1" x14ac:dyDescent="0.3">
      <c r="A78" s="48"/>
      <c r="B78" s="48" t="s">
        <v>83</v>
      </c>
      <c r="C78" s="48" t="s">
        <v>83</v>
      </c>
      <c r="D78" s="48" t="s">
        <v>83</v>
      </c>
      <c r="E78" s="48" t="s">
        <v>83</v>
      </c>
      <c r="F78" s="48" t="s">
        <v>83</v>
      </c>
      <c r="G78" s="48" t="s">
        <v>83</v>
      </c>
      <c r="H78" s="48" t="s">
        <v>83</v>
      </c>
      <c r="I78" s="365" t="s">
        <v>83</v>
      </c>
      <c r="J78" s="365" t="s">
        <v>83</v>
      </c>
      <c r="K78" s="48" t="s">
        <v>83</v>
      </c>
      <c r="L78" s="48" t="s">
        <v>83</v>
      </c>
      <c r="M78" s="48" t="s">
        <v>83</v>
      </c>
      <c r="N78" s="48" t="s">
        <v>83</v>
      </c>
      <c r="O78" s="48" t="s">
        <v>83</v>
      </c>
      <c r="P78" s="48" t="s">
        <v>83</v>
      </c>
      <c r="Q78" s="48" t="s">
        <v>83</v>
      </c>
      <c r="R78" s="48" t="s">
        <v>83</v>
      </c>
      <c r="S78" s="48" t="s">
        <v>83</v>
      </c>
      <c r="T78" s="48" t="s">
        <v>83</v>
      </c>
      <c r="U78" s="48" t="s">
        <v>83</v>
      </c>
      <c r="V78" s="48" t="s">
        <v>83</v>
      </c>
      <c r="W78" s="48" t="s">
        <v>83</v>
      </c>
      <c r="X78" s="48" t="s">
        <v>83</v>
      </c>
      <c r="Y78" s="48" t="s">
        <v>83</v>
      </c>
      <c r="Z78" s="48" t="s">
        <v>83</v>
      </c>
      <c r="AA78" s="48" t="s">
        <v>83</v>
      </c>
      <c r="AB78" s="48" t="s">
        <v>83</v>
      </c>
      <c r="AC78" s="48" t="s">
        <v>83</v>
      </c>
      <c r="AD78" s="48" t="s">
        <v>83</v>
      </c>
      <c r="AE78" s="48" t="s">
        <v>83</v>
      </c>
      <c r="AF78" s="48" t="s">
        <v>83</v>
      </c>
      <c r="AG78" s="48" t="s">
        <v>83</v>
      </c>
      <c r="AH78" s="48" t="s">
        <v>83</v>
      </c>
      <c r="AI78" s="48" t="s">
        <v>83</v>
      </c>
      <c r="AJ78" s="48" t="s">
        <v>83</v>
      </c>
      <c r="AK78" s="48" t="s">
        <v>83</v>
      </c>
      <c r="AL78" s="48" t="s">
        <v>83</v>
      </c>
      <c r="AM78" s="48" t="s">
        <v>83</v>
      </c>
      <c r="AN78" s="48" t="s">
        <v>83</v>
      </c>
      <c r="AO78" s="48" t="s">
        <v>83</v>
      </c>
      <c r="AP78" s="48" t="s">
        <v>83</v>
      </c>
      <c r="AQ78" s="48" t="s">
        <v>83</v>
      </c>
      <c r="AR78" s="48" t="s">
        <v>83</v>
      </c>
      <c r="AS78" s="48" t="s">
        <v>83</v>
      </c>
      <c r="AT78" s="48" t="s">
        <v>83</v>
      </c>
      <c r="AU78" s="48" t="s">
        <v>83</v>
      </c>
      <c r="AV78" s="48" t="s">
        <v>83</v>
      </c>
      <c r="AW78" s="48" t="s">
        <v>83</v>
      </c>
      <c r="AX78" s="48" t="s">
        <v>83</v>
      </c>
      <c r="AY78" s="48" t="s">
        <v>83</v>
      </c>
    </row>
    <row r="79" spans="1:53" s="268" customFormat="1" x14ac:dyDescent="0.3">
      <c r="A79" s="48"/>
      <c r="B79" s="48" t="s">
        <v>83</v>
      </c>
      <c r="C79" s="48" t="s">
        <v>83</v>
      </c>
      <c r="D79" s="48" t="s">
        <v>83</v>
      </c>
      <c r="E79" s="48" t="s">
        <v>83</v>
      </c>
      <c r="F79" s="48" t="s">
        <v>83</v>
      </c>
      <c r="G79" s="48" t="s">
        <v>83</v>
      </c>
      <c r="H79" s="48" t="s">
        <v>83</v>
      </c>
      <c r="I79" s="365" t="s">
        <v>83</v>
      </c>
      <c r="J79" s="365" t="s">
        <v>83</v>
      </c>
      <c r="K79" s="48" t="s">
        <v>83</v>
      </c>
      <c r="L79" s="48" t="s">
        <v>83</v>
      </c>
      <c r="M79" s="48" t="s">
        <v>83</v>
      </c>
      <c r="N79" s="48" t="s">
        <v>83</v>
      </c>
      <c r="O79" s="48" t="s">
        <v>83</v>
      </c>
      <c r="P79" s="48" t="s">
        <v>83</v>
      </c>
      <c r="Q79" s="48" t="s">
        <v>83</v>
      </c>
      <c r="R79" s="48" t="s">
        <v>83</v>
      </c>
      <c r="S79" s="48" t="s">
        <v>83</v>
      </c>
      <c r="T79" s="48" t="s">
        <v>83</v>
      </c>
      <c r="U79" s="48" t="s">
        <v>83</v>
      </c>
      <c r="V79" s="48" t="s">
        <v>83</v>
      </c>
      <c r="W79" s="48" t="s">
        <v>83</v>
      </c>
      <c r="X79" s="48" t="s">
        <v>83</v>
      </c>
      <c r="Y79" s="48" t="s">
        <v>83</v>
      </c>
      <c r="Z79" s="48" t="s">
        <v>83</v>
      </c>
      <c r="AA79" s="48" t="s">
        <v>83</v>
      </c>
      <c r="AB79" s="48" t="s">
        <v>83</v>
      </c>
      <c r="AC79" s="48" t="s">
        <v>83</v>
      </c>
      <c r="AD79" s="48" t="s">
        <v>83</v>
      </c>
      <c r="AE79" s="48" t="s">
        <v>83</v>
      </c>
      <c r="AF79" s="48" t="s">
        <v>83</v>
      </c>
      <c r="AG79" s="48" t="s">
        <v>83</v>
      </c>
      <c r="AH79" s="48" t="s">
        <v>83</v>
      </c>
      <c r="AI79" s="48" t="s">
        <v>83</v>
      </c>
      <c r="AJ79" s="48" t="s">
        <v>83</v>
      </c>
      <c r="AK79" s="48" t="s">
        <v>83</v>
      </c>
      <c r="AL79" s="48" t="s">
        <v>83</v>
      </c>
      <c r="AM79" s="48" t="s">
        <v>83</v>
      </c>
      <c r="AN79" s="48" t="s">
        <v>83</v>
      </c>
      <c r="AO79" s="48" t="s">
        <v>83</v>
      </c>
      <c r="AP79" s="48" t="s">
        <v>83</v>
      </c>
      <c r="AQ79" s="48" t="s">
        <v>83</v>
      </c>
      <c r="AR79" s="48" t="s">
        <v>83</v>
      </c>
      <c r="AS79" s="48" t="s">
        <v>83</v>
      </c>
      <c r="AT79" s="48" t="s">
        <v>83</v>
      </c>
      <c r="AU79" s="48" t="s">
        <v>83</v>
      </c>
      <c r="AV79" s="48" t="s">
        <v>83</v>
      </c>
      <c r="AW79" s="48" t="s">
        <v>83</v>
      </c>
      <c r="AX79" s="48" t="s">
        <v>83</v>
      </c>
      <c r="AY79" s="48" t="s">
        <v>83</v>
      </c>
    </row>
    <row r="80" spans="1:53" ht="15" thickBot="1" x14ac:dyDescent="0.35">
      <c r="A80" s="6"/>
      <c r="B80" s="6"/>
      <c r="D80" s="7"/>
      <c r="E80" s="6"/>
      <c r="F80" s="6"/>
      <c r="G80" s="6"/>
      <c r="H80" s="6"/>
      <c r="I80" s="6"/>
      <c r="J80" s="6"/>
      <c r="K80" s="6"/>
    </row>
    <row r="81" spans="1:51" s="179" customFormat="1" ht="42.6" thickBot="1" x14ac:dyDescent="0.35">
      <c r="A81" s="169" t="s">
        <v>18</v>
      </c>
      <c r="B81" s="313" t="s">
        <v>717</v>
      </c>
      <c r="C81" s="171" t="s">
        <v>196</v>
      </c>
      <c r="D81" s="172" t="s">
        <v>59</v>
      </c>
      <c r="E81" s="173">
        <v>9.9999999999999995E-7</v>
      </c>
      <c r="F81" s="170">
        <v>1</v>
      </c>
      <c r="G81" s="169">
        <v>0.1</v>
      </c>
      <c r="H81" s="174">
        <f t="shared" ref="H81:H86" si="84">E81*F81*G81</f>
        <v>9.9999999999999995E-8</v>
      </c>
      <c r="I81" s="175">
        <v>2.74</v>
      </c>
      <c r="J81" s="176">
        <f>I81</f>
        <v>2.74</v>
      </c>
      <c r="K81" s="177" t="s">
        <v>175</v>
      </c>
      <c r="L81" s="178">
        <f>I81*40</f>
        <v>109.60000000000001</v>
      </c>
      <c r="M81" s="179" t="str">
        <f t="shared" ref="M81:N86" si="85">A81</f>
        <v>С1</v>
      </c>
      <c r="N81" s="179" t="str">
        <f t="shared" si="85"/>
        <v>Нефтегазосепаратор Е-20</v>
      </c>
      <c r="O81" s="179" t="str">
        <f t="shared" ref="O81:O86" si="86">D81</f>
        <v>Полное-пожар</v>
      </c>
      <c r="P81" s="179">
        <v>15</v>
      </c>
      <c r="Q81" s="179">
        <v>20</v>
      </c>
      <c r="R81" s="179">
        <v>27.6</v>
      </c>
      <c r="S81" s="179">
        <v>49.9</v>
      </c>
      <c r="T81" s="179" t="s">
        <v>83</v>
      </c>
      <c r="U81" s="179" t="s">
        <v>83</v>
      </c>
      <c r="V81" s="179" t="s">
        <v>83</v>
      </c>
      <c r="W81" s="179" t="s">
        <v>83</v>
      </c>
      <c r="X81" s="179" t="s">
        <v>83</v>
      </c>
      <c r="Y81" s="179" t="s">
        <v>83</v>
      </c>
      <c r="Z81" s="179" t="s">
        <v>83</v>
      </c>
      <c r="AA81" s="179" t="s">
        <v>83</v>
      </c>
      <c r="AB81" s="179" t="s">
        <v>83</v>
      </c>
      <c r="AC81" s="179" t="s">
        <v>83</v>
      </c>
      <c r="AD81" s="179" t="s">
        <v>83</v>
      </c>
      <c r="AE81" s="179" t="s">
        <v>83</v>
      </c>
      <c r="AF81" s="179" t="s">
        <v>83</v>
      </c>
      <c r="AG81" s="179" t="s">
        <v>83</v>
      </c>
      <c r="AH81" s="179" t="s">
        <v>83</v>
      </c>
      <c r="AI81" s="179" t="s">
        <v>83</v>
      </c>
      <c r="AJ81" s="180">
        <v>1</v>
      </c>
      <c r="AK81" s="180">
        <v>1</v>
      </c>
      <c r="AL81" s="181">
        <v>3.3</v>
      </c>
      <c r="AM81" s="181">
        <v>2.7E-2</v>
      </c>
      <c r="AN81" s="181">
        <v>4</v>
      </c>
      <c r="AQ81" s="182">
        <f>AM81*I81+AL81</f>
        <v>3.37398</v>
      </c>
      <c r="AR81" s="182">
        <f t="shared" ref="AR81:AR86" si="87">0.1*AQ81</f>
        <v>0.33739800000000003</v>
      </c>
      <c r="AS81" s="183">
        <f t="shared" ref="AS81:AS86" si="88">AJ81*3+0.25*AK81</f>
        <v>3.25</v>
      </c>
      <c r="AT81" s="183">
        <f t="shared" ref="AT81:AT86" si="89">SUM(AQ81:AS81)/4</f>
        <v>1.7403445</v>
      </c>
      <c r="AU81" s="182">
        <f>10068.2*J81*POWER(10,-6)</f>
        <v>2.7586868000000004E-2</v>
      </c>
      <c r="AV81" s="183">
        <f t="shared" ref="AV81:AV86" si="90">AU81+AT81+AS81+AR81+AQ81</f>
        <v>8.7293093680000009</v>
      </c>
      <c r="AW81" s="184">
        <f t="shared" ref="AW81:AW86" si="91">AJ81*H81</f>
        <v>9.9999999999999995E-8</v>
      </c>
      <c r="AX81" s="184">
        <f t="shared" ref="AX81:AX86" si="92">H81*AK81</f>
        <v>9.9999999999999995E-8</v>
      </c>
      <c r="AY81" s="184">
        <f t="shared" ref="AY81:AY86" si="93">H81*AV81</f>
        <v>8.729309368000001E-7</v>
      </c>
    </row>
    <row r="82" spans="1:51" s="438" customFormat="1" ht="29.4" thickBot="1" x14ac:dyDescent="0.35">
      <c r="A82" s="169" t="s">
        <v>19</v>
      </c>
      <c r="B82" s="169" t="str">
        <f>B81</f>
        <v>Нефтегазосепаратор Е-20</v>
      </c>
      <c r="C82" s="436" t="s">
        <v>197</v>
      </c>
      <c r="D82" s="437" t="s">
        <v>62</v>
      </c>
      <c r="E82" s="185">
        <f>E81</f>
        <v>9.9999999999999995E-7</v>
      </c>
      <c r="F82" s="186">
        <v>1</v>
      </c>
      <c r="G82" s="169">
        <v>0.18000000000000002</v>
      </c>
      <c r="H82" s="174">
        <f t="shared" si="84"/>
        <v>1.8000000000000002E-7</v>
      </c>
      <c r="I82" s="187">
        <f>I81</f>
        <v>2.74</v>
      </c>
      <c r="J82" s="439">
        <f>POWER(10,-6)*35*SQRT(100)*3600*L81/1000*0.1</f>
        <v>1.3809599999999998E-2</v>
      </c>
      <c r="K82" s="177" t="s">
        <v>176</v>
      </c>
      <c r="L82" s="178">
        <v>0</v>
      </c>
      <c r="M82" s="438" t="str">
        <f t="shared" si="85"/>
        <v>С2</v>
      </c>
      <c r="N82" s="438" t="str">
        <f t="shared" si="85"/>
        <v>Нефтегазосепаратор Е-20</v>
      </c>
      <c r="O82" s="438" t="str">
        <f t="shared" si="86"/>
        <v>Полное-взрыв</v>
      </c>
      <c r="P82" s="438" t="s">
        <v>83</v>
      </c>
      <c r="Q82" s="438" t="s">
        <v>83</v>
      </c>
      <c r="R82" s="438" t="s">
        <v>83</v>
      </c>
      <c r="S82" s="438" t="s">
        <v>83</v>
      </c>
      <c r="T82" s="438">
        <v>0</v>
      </c>
      <c r="U82" s="438">
        <v>0</v>
      </c>
      <c r="V82" s="438">
        <v>18.100000000000001</v>
      </c>
      <c r="W82" s="438">
        <v>60.6</v>
      </c>
      <c r="X82" s="438">
        <v>158.1</v>
      </c>
      <c r="Y82" s="438" t="s">
        <v>83</v>
      </c>
      <c r="Z82" s="438" t="s">
        <v>83</v>
      </c>
      <c r="AA82" s="438" t="s">
        <v>83</v>
      </c>
      <c r="AB82" s="438" t="s">
        <v>83</v>
      </c>
      <c r="AC82" s="438" t="s">
        <v>83</v>
      </c>
      <c r="AD82" s="438" t="s">
        <v>83</v>
      </c>
      <c r="AE82" s="438" t="s">
        <v>83</v>
      </c>
      <c r="AF82" s="438" t="s">
        <v>83</v>
      </c>
      <c r="AG82" s="438" t="s">
        <v>83</v>
      </c>
      <c r="AH82" s="438" t="s">
        <v>83</v>
      </c>
      <c r="AI82" s="438" t="s">
        <v>83</v>
      </c>
      <c r="AJ82" s="180">
        <v>1</v>
      </c>
      <c r="AK82" s="180">
        <v>2</v>
      </c>
      <c r="AL82" s="438">
        <f>AL81</f>
        <v>3.3</v>
      </c>
      <c r="AM82" s="438">
        <f>AM81</f>
        <v>2.7E-2</v>
      </c>
      <c r="AN82" s="438">
        <f>AN81</f>
        <v>4</v>
      </c>
      <c r="AQ82" s="182">
        <f>AM82*I82+AL82</f>
        <v>3.37398</v>
      </c>
      <c r="AR82" s="182">
        <f t="shared" si="87"/>
        <v>0.33739800000000003</v>
      </c>
      <c r="AS82" s="183">
        <f t="shared" si="88"/>
        <v>3.5</v>
      </c>
      <c r="AT82" s="183">
        <f t="shared" si="89"/>
        <v>1.8028445</v>
      </c>
      <c r="AU82" s="182">
        <f>10068.2*J82*POWER(10,-6)*10</f>
        <v>1.3903781471999999E-3</v>
      </c>
      <c r="AV82" s="183">
        <f t="shared" si="90"/>
        <v>9.0156128781472002</v>
      </c>
      <c r="AW82" s="184">
        <f t="shared" si="91"/>
        <v>1.8000000000000002E-7</v>
      </c>
      <c r="AX82" s="184">
        <f t="shared" si="92"/>
        <v>3.6000000000000005E-7</v>
      </c>
      <c r="AY82" s="184">
        <f t="shared" si="93"/>
        <v>1.6228103180664962E-6</v>
      </c>
    </row>
    <row r="83" spans="1:51" s="179" customFormat="1" ht="43.2" x14ac:dyDescent="0.3">
      <c r="A83" s="169" t="s">
        <v>20</v>
      </c>
      <c r="B83" s="169" t="str">
        <f>B81</f>
        <v>Нефтегазосепаратор Е-20</v>
      </c>
      <c r="C83" s="171" t="s">
        <v>198</v>
      </c>
      <c r="D83" s="172" t="s">
        <v>60</v>
      </c>
      <c r="E83" s="185">
        <f>E81</f>
        <v>9.9999999999999995E-7</v>
      </c>
      <c r="F83" s="186">
        <f>F81</f>
        <v>1</v>
      </c>
      <c r="G83" s="169">
        <v>0.72000000000000008</v>
      </c>
      <c r="H83" s="174">
        <f t="shared" si="84"/>
        <v>7.2000000000000009E-7</v>
      </c>
      <c r="I83" s="187">
        <f>I81</f>
        <v>2.74</v>
      </c>
      <c r="J83" s="189">
        <v>0</v>
      </c>
      <c r="K83" s="177" t="s">
        <v>177</v>
      </c>
      <c r="L83" s="178">
        <v>0</v>
      </c>
      <c r="M83" s="179" t="str">
        <f t="shared" si="85"/>
        <v>С3</v>
      </c>
      <c r="N83" s="179" t="str">
        <f t="shared" si="85"/>
        <v>Нефтегазосепаратор Е-20</v>
      </c>
      <c r="O83" s="179" t="str">
        <f t="shared" si="86"/>
        <v>Полное-ликвидация</v>
      </c>
      <c r="P83" s="179" t="s">
        <v>83</v>
      </c>
      <c r="Q83" s="179" t="s">
        <v>83</v>
      </c>
      <c r="R83" s="179" t="s">
        <v>83</v>
      </c>
      <c r="S83" s="179" t="s">
        <v>83</v>
      </c>
      <c r="T83" s="179" t="s">
        <v>83</v>
      </c>
      <c r="U83" s="179" t="s">
        <v>83</v>
      </c>
      <c r="V83" s="179" t="s">
        <v>83</v>
      </c>
      <c r="W83" s="179" t="s">
        <v>83</v>
      </c>
      <c r="X83" s="179" t="s">
        <v>83</v>
      </c>
      <c r="Y83" s="179" t="s">
        <v>83</v>
      </c>
      <c r="Z83" s="179" t="s">
        <v>83</v>
      </c>
      <c r="AA83" s="179" t="s">
        <v>83</v>
      </c>
      <c r="AB83" s="179" t="s">
        <v>83</v>
      </c>
      <c r="AC83" s="179" t="s">
        <v>83</v>
      </c>
      <c r="AD83" s="179" t="s">
        <v>83</v>
      </c>
      <c r="AE83" s="179" t="s">
        <v>83</v>
      </c>
      <c r="AF83" s="179" t="s">
        <v>83</v>
      </c>
      <c r="AG83" s="179" t="s">
        <v>83</v>
      </c>
      <c r="AH83" s="179" t="s">
        <v>83</v>
      </c>
      <c r="AI83" s="179" t="s">
        <v>83</v>
      </c>
      <c r="AJ83" s="179">
        <v>0</v>
      </c>
      <c r="AK83" s="179">
        <v>0</v>
      </c>
      <c r="AL83" s="179">
        <f>AL81</f>
        <v>3.3</v>
      </c>
      <c r="AM83" s="179">
        <f>AM81</f>
        <v>2.7E-2</v>
      </c>
      <c r="AN83" s="179">
        <f>AN81</f>
        <v>4</v>
      </c>
      <c r="AQ83" s="182">
        <f>AM83*I83*0.1+AL83</f>
        <v>3.3073979999999996</v>
      </c>
      <c r="AR83" s="182">
        <f t="shared" si="87"/>
        <v>0.33073979999999997</v>
      </c>
      <c r="AS83" s="183">
        <f t="shared" si="88"/>
        <v>0</v>
      </c>
      <c r="AT83" s="183">
        <f t="shared" si="89"/>
        <v>0.90953444999999988</v>
      </c>
      <c r="AU83" s="182">
        <f>1333*J82*POWER(10,-6)</f>
        <v>1.84081968E-5</v>
      </c>
      <c r="AV83" s="183">
        <f t="shared" si="90"/>
        <v>4.5476906581967995</v>
      </c>
      <c r="AW83" s="184">
        <f t="shared" si="91"/>
        <v>0</v>
      </c>
      <c r="AX83" s="184">
        <f t="shared" si="92"/>
        <v>0</v>
      </c>
      <c r="AY83" s="184">
        <f t="shared" si="93"/>
        <v>3.2743372739016959E-6</v>
      </c>
    </row>
    <row r="84" spans="1:51" s="179" customFormat="1" ht="43.2" x14ac:dyDescent="0.3">
      <c r="A84" s="169" t="s">
        <v>21</v>
      </c>
      <c r="B84" s="169" t="str">
        <f>B81</f>
        <v>Нефтегазосепаратор Е-20</v>
      </c>
      <c r="C84" s="171" t="s">
        <v>199</v>
      </c>
      <c r="D84" s="172" t="s">
        <v>84</v>
      </c>
      <c r="E84" s="173">
        <v>1.0000000000000001E-5</v>
      </c>
      <c r="F84" s="186">
        <f>F81</f>
        <v>1</v>
      </c>
      <c r="G84" s="169">
        <v>0.1</v>
      </c>
      <c r="H84" s="174">
        <f t="shared" si="84"/>
        <v>1.0000000000000002E-6</v>
      </c>
      <c r="I84" s="187">
        <f>0.15*I81</f>
        <v>0.41100000000000003</v>
      </c>
      <c r="J84" s="176">
        <f>I84</f>
        <v>0.41100000000000003</v>
      </c>
      <c r="K84" s="190" t="s">
        <v>179</v>
      </c>
      <c r="L84" s="191">
        <v>45390</v>
      </c>
      <c r="M84" s="179" t="str">
        <f t="shared" si="85"/>
        <v>С4</v>
      </c>
      <c r="N84" s="179" t="str">
        <f t="shared" si="85"/>
        <v>Нефтегазосепаратор Е-20</v>
      </c>
      <c r="O84" s="179" t="str">
        <f t="shared" si="86"/>
        <v>Частичное-пожар</v>
      </c>
      <c r="P84" s="179">
        <v>10.9</v>
      </c>
      <c r="Q84" s="179">
        <v>13.4</v>
      </c>
      <c r="R84" s="179">
        <v>17.2</v>
      </c>
      <c r="S84" s="179">
        <v>28.5</v>
      </c>
      <c r="T84" s="179" t="s">
        <v>83</v>
      </c>
      <c r="U84" s="179" t="s">
        <v>83</v>
      </c>
      <c r="V84" s="179" t="s">
        <v>83</v>
      </c>
      <c r="W84" s="179" t="s">
        <v>83</v>
      </c>
      <c r="X84" s="179" t="s">
        <v>83</v>
      </c>
      <c r="Y84" s="179" t="s">
        <v>83</v>
      </c>
      <c r="Z84" s="179" t="s">
        <v>83</v>
      </c>
      <c r="AA84" s="179" t="s">
        <v>83</v>
      </c>
      <c r="AB84" s="179" t="s">
        <v>83</v>
      </c>
      <c r="AC84" s="179" t="s">
        <v>83</v>
      </c>
      <c r="AD84" s="179" t="s">
        <v>83</v>
      </c>
      <c r="AE84" s="179" t="s">
        <v>83</v>
      </c>
      <c r="AF84" s="179" t="s">
        <v>83</v>
      </c>
      <c r="AG84" s="179" t="s">
        <v>83</v>
      </c>
      <c r="AH84" s="179" t="s">
        <v>83</v>
      </c>
      <c r="AI84" s="179" t="s">
        <v>83</v>
      </c>
      <c r="AJ84" s="179">
        <v>0</v>
      </c>
      <c r="AK84" s="179">
        <v>1</v>
      </c>
      <c r="AL84" s="179">
        <f>0.1*$AL$2</f>
        <v>0.33</v>
      </c>
      <c r="AM84" s="179">
        <f>AM81</f>
        <v>2.7E-2</v>
      </c>
      <c r="AN84" s="179">
        <f>ROUNDUP(AN81/3,0)</f>
        <v>2</v>
      </c>
      <c r="AQ84" s="182">
        <f>AM84*I84+AL84</f>
        <v>0.34109700000000004</v>
      </c>
      <c r="AR84" s="182">
        <f t="shared" si="87"/>
        <v>3.4109700000000007E-2</v>
      </c>
      <c r="AS84" s="183">
        <f t="shared" si="88"/>
        <v>0.25</v>
      </c>
      <c r="AT84" s="183">
        <f t="shared" si="89"/>
        <v>0.15630167500000003</v>
      </c>
      <c r="AU84" s="182">
        <f>10068.2*J84*POWER(10,-6)</f>
        <v>4.1380302000000009E-3</v>
      </c>
      <c r="AV84" s="183">
        <f t="shared" si="90"/>
        <v>0.78564640520000006</v>
      </c>
      <c r="AW84" s="184">
        <f t="shared" si="91"/>
        <v>0</v>
      </c>
      <c r="AX84" s="184">
        <f t="shared" si="92"/>
        <v>1.0000000000000002E-6</v>
      </c>
      <c r="AY84" s="184">
        <f t="shared" si="93"/>
        <v>7.8564640520000018E-7</v>
      </c>
    </row>
    <row r="85" spans="1:51" s="179" customFormat="1" ht="57.6" x14ac:dyDescent="0.3">
      <c r="A85" s="169" t="s">
        <v>22</v>
      </c>
      <c r="B85" s="169" t="str">
        <f>B81</f>
        <v>Нефтегазосепаратор Е-20</v>
      </c>
      <c r="C85" s="171" t="s">
        <v>200</v>
      </c>
      <c r="D85" s="172" t="s">
        <v>165</v>
      </c>
      <c r="E85" s="185">
        <f>E84</f>
        <v>1.0000000000000001E-5</v>
      </c>
      <c r="F85" s="186">
        <f>F81</f>
        <v>1</v>
      </c>
      <c r="G85" s="169">
        <v>4.5000000000000005E-2</v>
      </c>
      <c r="H85" s="174">
        <f t="shared" si="84"/>
        <v>4.5000000000000009E-7</v>
      </c>
      <c r="I85" s="187">
        <f>0.15*I81</f>
        <v>0.41100000000000003</v>
      </c>
      <c r="J85" s="176">
        <f>J82</f>
        <v>1.3809599999999998E-2</v>
      </c>
      <c r="K85" s="190" t="s">
        <v>180</v>
      </c>
      <c r="L85" s="191">
        <v>3</v>
      </c>
      <c r="M85" s="179" t="str">
        <f t="shared" si="85"/>
        <v>С5</v>
      </c>
      <c r="N85" s="179" t="str">
        <f t="shared" si="85"/>
        <v>Нефтегазосепаратор Е-20</v>
      </c>
      <c r="O85" s="179" t="str">
        <f t="shared" si="86"/>
        <v>Частичное-пожар-вспышка</v>
      </c>
      <c r="P85" s="179" t="s">
        <v>83</v>
      </c>
      <c r="Q85" s="179" t="s">
        <v>83</v>
      </c>
      <c r="R85" s="179" t="s">
        <v>83</v>
      </c>
      <c r="S85" s="179" t="s">
        <v>83</v>
      </c>
      <c r="T85" s="179" t="s">
        <v>83</v>
      </c>
      <c r="U85" s="179" t="s">
        <v>83</v>
      </c>
      <c r="V85" s="179" t="s">
        <v>83</v>
      </c>
      <c r="W85" s="179" t="s">
        <v>83</v>
      </c>
      <c r="X85" s="179" t="s">
        <v>83</v>
      </c>
      <c r="Y85" s="179" t="s">
        <v>83</v>
      </c>
      <c r="Z85" s="179" t="s">
        <v>83</v>
      </c>
      <c r="AA85" s="179">
        <v>8.16</v>
      </c>
      <c r="AB85" s="179">
        <v>9.7899999999999991</v>
      </c>
      <c r="AC85" s="179" t="s">
        <v>83</v>
      </c>
      <c r="AD85" s="179" t="s">
        <v>83</v>
      </c>
      <c r="AE85" s="179" t="s">
        <v>83</v>
      </c>
      <c r="AF85" s="179" t="s">
        <v>83</v>
      </c>
      <c r="AG85" s="179" t="s">
        <v>83</v>
      </c>
      <c r="AH85" s="179" t="s">
        <v>83</v>
      </c>
      <c r="AI85" s="179" t="s">
        <v>83</v>
      </c>
      <c r="AJ85" s="179">
        <v>0</v>
      </c>
      <c r="AK85" s="179">
        <v>1</v>
      </c>
      <c r="AL85" s="179">
        <f>0.1*$AL$2</f>
        <v>0.33</v>
      </c>
      <c r="AM85" s="179">
        <f>AM81</f>
        <v>2.7E-2</v>
      </c>
      <c r="AN85" s="179">
        <f>ROUNDUP(AN81/3,0)</f>
        <v>2</v>
      </c>
      <c r="AQ85" s="182">
        <f>AM85*I85+AL85</f>
        <v>0.34109700000000004</v>
      </c>
      <c r="AR85" s="182">
        <f t="shared" si="87"/>
        <v>3.4109700000000007E-2</v>
      </c>
      <c r="AS85" s="183">
        <f t="shared" si="88"/>
        <v>0.25</v>
      </c>
      <c r="AT85" s="183">
        <f t="shared" si="89"/>
        <v>0.15630167500000003</v>
      </c>
      <c r="AU85" s="182">
        <f>10068.2*J85*POWER(10,-6)*10</f>
        <v>1.3903781471999999E-3</v>
      </c>
      <c r="AV85" s="183">
        <f t="shared" si="90"/>
        <v>0.78289875314720003</v>
      </c>
      <c r="AW85" s="184">
        <f t="shared" si="91"/>
        <v>0</v>
      </c>
      <c r="AX85" s="184">
        <f t="shared" si="92"/>
        <v>4.5000000000000009E-7</v>
      </c>
      <c r="AY85" s="184">
        <f t="shared" si="93"/>
        <v>3.523044389162401E-7</v>
      </c>
    </row>
    <row r="86" spans="1:51" s="179" customFormat="1" ht="58.2" thickBot="1" x14ac:dyDescent="0.35">
      <c r="A86" s="169" t="s">
        <v>23</v>
      </c>
      <c r="B86" s="169" t="str">
        <f>B81</f>
        <v>Нефтегазосепаратор Е-20</v>
      </c>
      <c r="C86" s="171" t="s">
        <v>201</v>
      </c>
      <c r="D86" s="172" t="s">
        <v>61</v>
      </c>
      <c r="E86" s="185">
        <f>E84</f>
        <v>1.0000000000000001E-5</v>
      </c>
      <c r="F86" s="186">
        <f>F81</f>
        <v>1</v>
      </c>
      <c r="G86" s="169">
        <v>0.85499999999999998</v>
      </c>
      <c r="H86" s="174">
        <f t="shared" si="84"/>
        <v>8.5500000000000011E-6</v>
      </c>
      <c r="I86" s="187">
        <f>0.15*I81</f>
        <v>0.41100000000000003</v>
      </c>
      <c r="J86" s="189">
        <v>0</v>
      </c>
      <c r="K86" s="192" t="s">
        <v>191</v>
      </c>
      <c r="L86" s="192">
        <v>9</v>
      </c>
      <c r="M86" s="179" t="str">
        <f t="shared" si="85"/>
        <v>С6</v>
      </c>
      <c r="N86" s="179" t="str">
        <f t="shared" si="85"/>
        <v>Нефтегазосепаратор Е-20</v>
      </c>
      <c r="O86" s="179" t="str">
        <f t="shared" si="86"/>
        <v>Частичное-ликвидация</v>
      </c>
      <c r="P86" s="179" t="s">
        <v>83</v>
      </c>
      <c r="Q86" s="179" t="s">
        <v>83</v>
      </c>
      <c r="R86" s="179" t="s">
        <v>83</v>
      </c>
      <c r="S86" s="179" t="s">
        <v>83</v>
      </c>
      <c r="T86" s="179" t="s">
        <v>83</v>
      </c>
      <c r="U86" s="179" t="s">
        <v>83</v>
      </c>
      <c r="V86" s="179" t="s">
        <v>83</v>
      </c>
      <c r="W86" s="179" t="s">
        <v>83</v>
      </c>
      <c r="X86" s="179" t="s">
        <v>83</v>
      </c>
      <c r="Y86" s="179" t="s">
        <v>83</v>
      </c>
      <c r="Z86" s="179" t="s">
        <v>83</v>
      </c>
      <c r="AA86" s="179" t="s">
        <v>83</v>
      </c>
      <c r="AB86" s="179" t="s">
        <v>83</v>
      </c>
      <c r="AC86" s="179" t="s">
        <v>83</v>
      </c>
      <c r="AD86" s="179" t="s">
        <v>83</v>
      </c>
      <c r="AE86" s="179" t="s">
        <v>83</v>
      </c>
      <c r="AF86" s="179" t="s">
        <v>83</v>
      </c>
      <c r="AG86" s="179" t="s">
        <v>83</v>
      </c>
      <c r="AH86" s="179" t="s">
        <v>83</v>
      </c>
      <c r="AI86" s="179" t="s">
        <v>83</v>
      </c>
      <c r="AJ86" s="179">
        <v>0</v>
      </c>
      <c r="AK86" s="179">
        <v>0</v>
      </c>
      <c r="AL86" s="179">
        <f>0.1*$AL$2</f>
        <v>0.33</v>
      </c>
      <c r="AM86" s="179">
        <f>AM81</f>
        <v>2.7E-2</v>
      </c>
      <c r="AN86" s="179">
        <f>ROUNDUP(AN81/3,0)</f>
        <v>2</v>
      </c>
      <c r="AQ86" s="182">
        <f>AM86*I86*0.1+AL86</f>
        <v>0.33110970000000001</v>
      </c>
      <c r="AR86" s="182">
        <f t="shared" si="87"/>
        <v>3.3110970000000003E-2</v>
      </c>
      <c r="AS86" s="183">
        <f t="shared" si="88"/>
        <v>0</v>
      </c>
      <c r="AT86" s="183">
        <f t="shared" si="89"/>
        <v>9.1055167500000006E-2</v>
      </c>
      <c r="AU86" s="182">
        <f>1333*J85*POWER(10,-6)</f>
        <v>1.84081968E-5</v>
      </c>
      <c r="AV86" s="183">
        <f t="shared" si="90"/>
        <v>0.45529424569679999</v>
      </c>
      <c r="AW86" s="184">
        <f t="shared" si="91"/>
        <v>0</v>
      </c>
      <c r="AX86" s="184">
        <f t="shared" si="92"/>
        <v>0</v>
      </c>
      <c r="AY86" s="184">
        <f t="shared" si="93"/>
        <v>3.8927658007076408E-6</v>
      </c>
    </row>
    <row r="87" spans="1:51" s="179" customFormat="1" x14ac:dyDescent="0.3">
      <c r="A87" s="180"/>
      <c r="B87" s="180"/>
      <c r="D87" s="272"/>
      <c r="E87" s="273"/>
      <c r="F87" s="274"/>
      <c r="G87" s="180"/>
      <c r="H87" s="184"/>
      <c r="I87" s="183"/>
      <c r="J87" s="180"/>
      <c r="K87" s="180"/>
      <c r="L87" s="180"/>
      <c r="P87" s="179" t="s">
        <v>83</v>
      </c>
      <c r="Q87" s="179" t="s">
        <v>83</v>
      </c>
      <c r="R87" s="179" t="s">
        <v>83</v>
      </c>
      <c r="S87" s="179" t="s">
        <v>83</v>
      </c>
      <c r="T87" s="179" t="s">
        <v>83</v>
      </c>
      <c r="U87" s="179" t="s">
        <v>83</v>
      </c>
      <c r="V87" s="179" t="s">
        <v>83</v>
      </c>
      <c r="W87" s="179" t="s">
        <v>83</v>
      </c>
      <c r="X87" s="179" t="s">
        <v>83</v>
      </c>
      <c r="Y87" s="179" t="s">
        <v>83</v>
      </c>
      <c r="Z87" s="179" t="s">
        <v>83</v>
      </c>
      <c r="AA87" s="179" t="s">
        <v>83</v>
      </c>
      <c r="AB87" s="179" t="s">
        <v>83</v>
      </c>
      <c r="AC87" s="179" t="s">
        <v>83</v>
      </c>
      <c r="AD87" s="179" t="s">
        <v>83</v>
      </c>
      <c r="AE87" s="179" t="s">
        <v>83</v>
      </c>
      <c r="AF87" s="179" t="s">
        <v>83</v>
      </c>
      <c r="AG87" s="179" t="s">
        <v>83</v>
      </c>
      <c r="AH87" s="179" t="s">
        <v>83</v>
      </c>
      <c r="AI87" s="179" t="s">
        <v>83</v>
      </c>
      <c r="AQ87" s="182"/>
      <c r="AR87" s="182"/>
      <c r="AS87" s="183"/>
      <c r="AT87" s="183"/>
      <c r="AU87" s="182"/>
      <c r="AV87" s="183"/>
      <c r="AW87" s="184"/>
      <c r="AX87" s="184"/>
      <c r="AY87" s="184"/>
    </row>
    <row r="88" spans="1:51" s="179" customFormat="1" x14ac:dyDescent="0.3">
      <c r="A88" s="180"/>
      <c r="B88" s="180"/>
      <c r="D88" s="272"/>
      <c r="E88" s="273"/>
      <c r="F88" s="274"/>
      <c r="G88" s="180"/>
      <c r="H88" s="184"/>
      <c r="I88" s="183"/>
      <c r="J88" s="180"/>
      <c r="K88" s="180"/>
      <c r="L88" s="180"/>
      <c r="P88" s="179" t="s">
        <v>83</v>
      </c>
      <c r="Q88" s="179" t="s">
        <v>83</v>
      </c>
      <c r="R88" s="179" t="s">
        <v>83</v>
      </c>
      <c r="S88" s="179" t="s">
        <v>83</v>
      </c>
      <c r="T88" s="179" t="s">
        <v>83</v>
      </c>
      <c r="U88" s="179" t="s">
        <v>83</v>
      </c>
      <c r="V88" s="179" t="s">
        <v>83</v>
      </c>
      <c r="W88" s="179" t="s">
        <v>83</v>
      </c>
      <c r="X88" s="179" t="s">
        <v>83</v>
      </c>
      <c r="Y88" s="179" t="s">
        <v>83</v>
      </c>
      <c r="Z88" s="179" t="s">
        <v>83</v>
      </c>
      <c r="AA88" s="179" t="s">
        <v>83</v>
      </c>
      <c r="AB88" s="179" t="s">
        <v>83</v>
      </c>
      <c r="AC88" s="179" t="s">
        <v>83</v>
      </c>
      <c r="AD88" s="179" t="s">
        <v>83</v>
      </c>
      <c r="AE88" s="179" t="s">
        <v>83</v>
      </c>
      <c r="AF88" s="179" t="s">
        <v>83</v>
      </c>
      <c r="AG88" s="179" t="s">
        <v>83</v>
      </c>
      <c r="AH88" s="179" t="s">
        <v>83</v>
      </c>
      <c r="AI88" s="179" t="s">
        <v>83</v>
      </c>
      <c r="AQ88" s="182"/>
      <c r="AR88" s="182"/>
      <c r="AS88" s="183"/>
      <c r="AT88" s="183"/>
      <c r="AU88" s="182"/>
      <c r="AV88" s="183"/>
      <c r="AW88" s="184"/>
      <c r="AX88" s="184"/>
      <c r="AY88" s="184"/>
    </row>
    <row r="89" spans="1:51" s="179" customFormat="1" x14ac:dyDescent="0.3">
      <c r="A89" s="180"/>
      <c r="B89" s="180"/>
      <c r="D89" s="272"/>
      <c r="E89" s="273"/>
      <c r="F89" s="274"/>
      <c r="G89" s="180"/>
      <c r="H89" s="184"/>
      <c r="I89" s="183"/>
      <c r="J89" s="180"/>
      <c r="K89" s="180"/>
      <c r="L89" s="180"/>
      <c r="P89" s="179" t="s">
        <v>83</v>
      </c>
      <c r="Q89" s="179" t="s">
        <v>83</v>
      </c>
      <c r="R89" s="179" t="s">
        <v>83</v>
      </c>
      <c r="S89" s="179" t="s">
        <v>83</v>
      </c>
      <c r="T89" s="179" t="s">
        <v>83</v>
      </c>
      <c r="U89" s="179" t="s">
        <v>83</v>
      </c>
      <c r="V89" s="179" t="s">
        <v>83</v>
      </c>
      <c r="W89" s="179" t="s">
        <v>83</v>
      </c>
      <c r="X89" s="179" t="s">
        <v>83</v>
      </c>
      <c r="Y89" s="179" t="s">
        <v>83</v>
      </c>
      <c r="Z89" s="179" t="s">
        <v>83</v>
      </c>
      <c r="AA89" s="179" t="s">
        <v>83</v>
      </c>
      <c r="AB89" s="179" t="s">
        <v>83</v>
      </c>
      <c r="AC89" s="179" t="s">
        <v>83</v>
      </c>
      <c r="AD89" s="179" t="s">
        <v>83</v>
      </c>
      <c r="AE89" s="179" t="s">
        <v>83</v>
      </c>
      <c r="AF89" s="179" t="s">
        <v>83</v>
      </c>
      <c r="AG89" s="179" t="s">
        <v>83</v>
      </c>
      <c r="AH89" s="179" t="s">
        <v>83</v>
      </c>
      <c r="AI89" s="179" t="s">
        <v>83</v>
      </c>
      <c r="AQ89" s="182"/>
      <c r="AR89" s="182"/>
      <c r="AS89" s="183"/>
      <c r="AT89" s="183"/>
      <c r="AU89" s="182"/>
      <c r="AV89" s="183"/>
      <c r="AW89" s="184"/>
      <c r="AX89" s="184"/>
      <c r="AY89" s="184"/>
    </row>
    <row r="90" spans="1:51" ht="15" thickBot="1" x14ac:dyDescent="0.35">
      <c r="A90" s="6"/>
      <c r="B90" s="6"/>
      <c r="D90" s="7"/>
      <c r="E90" s="6"/>
      <c r="F90" s="6"/>
      <c r="G90" s="6"/>
      <c r="H90" s="6"/>
      <c r="I90" s="6"/>
      <c r="J90" s="6"/>
      <c r="K90" s="6"/>
    </row>
    <row r="91" spans="1:51" s="202" customFormat="1" ht="18" customHeight="1" x14ac:dyDescent="0.3">
      <c r="A91" s="193" t="s">
        <v>18</v>
      </c>
      <c r="B91" s="194" t="s">
        <v>718</v>
      </c>
      <c r="C91" s="51" t="s">
        <v>196</v>
      </c>
      <c r="D91" s="195" t="s">
        <v>59</v>
      </c>
      <c r="E91" s="196">
        <v>9.9999999999999995E-7</v>
      </c>
      <c r="F91" s="194">
        <v>1</v>
      </c>
      <c r="G91" s="193">
        <v>0.05</v>
      </c>
      <c r="H91" s="197">
        <f>E91*F91*G91</f>
        <v>4.9999999999999998E-8</v>
      </c>
      <c r="I91" s="198">
        <v>30.7</v>
      </c>
      <c r="J91" s="199">
        <f>I91</f>
        <v>30.7</v>
      </c>
      <c r="K91" s="200" t="s">
        <v>175</v>
      </c>
      <c r="L91" s="201">
        <f>I91*10</f>
        <v>307</v>
      </c>
      <c r="M91" s="202" t="str">
        <f t="shared" ref="M91:N99" si="94">A91</f>
        <v>С1</v>
      </c>
      <c r="N91" s="202" t="str">
        <f t="shared" si="94"/>
        <v>Буферная емкость Е-21</v>
      </c>
      <c r="O91" s="202" t="str">
        <f t="shared" ref="O91:O98" si="95">D91</f>
        <v>Полное-пожар</v>
      </c>
      <c r="P91" s="202">
        <v>17.100000000000001</v>
      </c>
      <c r="Q91" s="202">
        <v>23.6</v>
      </c>
      <c r="R91" s="202">
        <v>33.299999999999997</v>
      </c>
      <c r="S91" s="202">
        <v>61.5</v>
      </c>
      <c r="T91" s="202" t="s">
        <v>83</v>
      </c>
      <c r="U91" s="202" t="s">
        <v>83</v>
      </c>
      <c r="V91" s="202" t="s">
        <v>83</v>
      </c>
      <c r="W91" s="202" t="s">
        <v>83</v>
      </c>
      <c r="X91" s="202" t="s">
        <v>83</v>
      </c>
      <c r="Y91" s="202" t="s">
        <v>83</v>
      </c>
      <c r="Z91" s="202" t="s">
        <v>83</v>
      </c>
      <c r="AA91" s="202" t="s">
        <v>83</v>
      </c>
      <c r="AB91" s="202" t="s">
        <v>83</v>
      </c>
      <c r="AC91" s="202" t="s">
        <v>83</v>
      </c>
      <c r="AD91" s="202" t="s">
        <v>83</v>
      </c>
      <c r="AE91" s="202" t="s">
        <v>83</v>
      </c>
      <c r="AF91" s="202" t="s">
        <v>83</v>
      </c>
      <c r="AG91" s="202" t="s">
        <v>83</v>
      </c>
      <c r="AH91" s="202" t="s">
        <v>83</v>
      </c>
      <c r="AI91" s="202" t="s">
        <v>83</v>
      </c>
      <c r="AJ91" s="203">
        <v>1</v>
      </c>
      <c r="AK91" s="203">
        <v>2</v>
      </c>
      <c r="AL91" s="204">
        <v>0.36</v>
      </c>
      <c r="AM91" s="204">
        <v>2.7E-2</v>
      </c>
      <c r="AN91" s="204">
        <v>3</v>
      </c>
      <c r="AQ91" s="205">
        <f>AM91*I91+AL91</f>
        <v>1.1888999999999998</v>
      </c>
      <c r="AR91" s="205">
        <f>0.1*AQ91</f>
        <v>0.11889</v>
      </c>
      <c r="AS91" s="206">
        <f>AJ91*3+0.25*AK91</f>
        <v>3.5</v>
      </c>
      <c r="AT91" s="206">
        <f>SUM(AQ91:AS91)/4</f>
        <v>1.2019474999999999</v>
      </c>
      <c r="AU91" s="205">
        <f>10068.2*J91*POWER(10,-6)</f>
        <v>0.30909373999999995</v>
      </c>
      <c r="AV91" s="206">
        <f t="shared" ref="AV91:AV99" si="96">AU91+AT91+AS91+AR91+AQ91</f>
        <v>6.3188312399999997</v>
      </c>
      <c r="AW91" s="207">
        <f>AJ91*H91</f>
        <v>4.9999999999999998E-8</v>
      </c>
      <c r="AX91" s="207">
        <f>H91*AK91</f>
        <v>9.9999999999999995E-8</v>
      </c>
      <c r="AY91" s="207">
        <f>H91*AV91</f>
        <v>3.1594156199999996E-7</v>
      </c>
    </row>
    <row r="92" spans="1:51" s="202" customFormat="1" ht="28.8" x14ac:dyDescent="0.3">
      <c r="A92" s="193" t="s">
        <v>19</v>
      </c>
      <c r="B92" s="193" t="str">
        <f>B91</f>
        <v>Буферная емкость Е-21</v>
      </c>
      <c r="C92" s="51" t="s">
        <v>202</v>
      </c>
      <c r="D92" s="195" t="s">
        <v>62</v>
      </c>
      <c r="E92" s="208">
        <f>E91</f>
        <v>9.9999999999999995E-7</v>
      </c>
      <c r="F92" s="209">
        <f>F91</f>
        <v>1</v>
      </c>
      <c r="G92" s="193">
        <v>0.19</v>
      </c>
      <c r="H92" s="197">
        <f t="shared" ref="H92:H99" si="97">E92*F92*G92</f>
        <v>1.8999999999999998E-7</v>
      </c>
      <c r="I92" s="210">
        <f>I91</f>
        <v>30.7</v>
      </c>
      <c r="J92" s="423">
        <f>POWER(10,-6)*35*SQRT(100)*3600*L91/1000*0.1</f>
        <v>3.8681999999999994E-2</v>
      </c>
      <c r="K92" s="213" t="s">
        <v>176</v>
      </c>
      <c r="L92" s="214">
        <v>0.2</v>
      </c>
      <c r="M92" s="202" t="str">
        <f t="shared" si="94"/>
        <v>С2</v>
      </c>
      <c r="N92" s="202" t="str">
        <f t="shared" si="94"/>
        <v>Буферная емкость Е-21</v>
      </c>
      <c r="O92" s="202" t="str">
        <f t="shared" si="95"/>
        <v>Полное-взрыв</v>
      </c>
      <c r="P92" s="202" t="s">
        <v>83</v>
      </c>
      <c r="Q92" s="202" t="s">
        <v>83</v>
      </c>
      <c r="R92" s="202" t="s">
        <v>83</v>
      </c>
      <c r="S92" s="202" t="s">
        <v>83</v>
      </c>
      <c r="T92" s="202">
        <v>0</v>
      </c>
      <c r="U92" s="202">
        <v>0</v>
      </c>
      <c r="V92" s="202">
        <v>25.6</v>
      </c>
      <c r="W92" s="202">
        <v>85.6</v>
      </c>
      <c r="X92" s="202">
        <v>222.6</v>
      </c>
      <c r="Y92" s="202" t="s">
        <v>83</v>
      </c>
      <c r="Z92" s="202" t="s">
        <v>83</v>
      </c>
      <c r="AA92" s="202" t="s">
        <v>83</v>
      </c>
      <c r="AB92" s="202" t="s">
        <v>83</v>
      </c>
      <c r="AC92" s="202" t="s">
        <v>83</v>
      </c>
      <c r="AD92" s="202" t="s">
        <v>83</v>
      </c>
      <c r="AE92" s="202" t="s">
        <v>83</v>
      </c>
      <c r="AF92" s="202" t="s">
        <v>83</v>
      </c>
      <c r="AG92" s="202" t="s">
        <v>83</v>
      </c>
      <c r="AH92" s="202" t="s">
        <v>83</v>
      </c>
      <c r="AI92" s="202" t="s">
        <v>83</v>
      </c>
      <c r="AJ92" s="203">
        <v>1</v>
      </c>
      <c r="AK92" s="203">
        <v>0</v>
      </c>
      <c r="AL92" s="202">
        <f>AL91</f>
        <v>0.36</v>
      </c>
      <c r="AM92" s="202">
        <f>AM91</f>
        <v>2.7E-2</v>
      </c>
      <c r="AN92" s="202">
        <f>AN91</f>
        <v>3</v>
      </c>
      <c r="AQ92" s="205">
        <f>AM92*I92+AL92</f>
        <v>1.1888999999999998</v>
      </c>
      <c r="AR92" s="205">
        <f t="shared" ref="AR92:AR98" si="98">0.1*AQ92</f>
        <v>0.11889</v>
      </c>
      <c r="AS92" s="206">
        <f t="shared" ref="AS92:AS98" si="99">AJ92*3+0.25*AK92</f>
        <v>3</v>
      </c>
      <c r="AT92" s="206">
        <f t="shared" ref="AT92:AT98" si="100">SUM(AQ92:AS92)/4</f>
        <v>1.0769474999999999</v>
      </c>
      <c r="AU92" s="205">
        <f>10068.2*J92*POWER(10,-6)*10</f>
        <v>3.8945811239999993E-3</v>
      </c>
      <c r="AV92" s="206">
        <f t="shared" si="96"/>
        <v>5.3886320811240012</v>
      </c>
      <c r="AW92" s="207">
        <f t="shared" ref="AW92:AW98" si="101">AJ92*H92</f>
        <v>1.8999999999999998E-7</v>
      </c>
      <c r="AX92" s="207">
        <f t="shared" ref="AX92:AX98" si="102">H92*AK92</f>
        <v>0</v>
      </c>
      <c r="AY92" s="207">
        <f t="shared" ref="AY92" si="103">H92*AV92</f>
        <v>1.0238400954135601E-6</v>
      </c>
    </row>
    <row r="93" spans="1:51" s="202" customFormat="1" ht="43.2" x14ac:dyDescent="0.3">
      <c r="A93" s="193" t="s">
        <v>20</v>
      </c>
      <c r="B93" s="193" t="str">
        <f>B91</f>
        <v>Буферная емкость Е-21</v>
      </c>
      <c r="C93" s="51" t="s">
        <v>241</v>
      </c>
      <c r="D93" s="195" t="s">
        <v>60</v>
      </c>
      <c r="E93" s="208">
        <f>E91</f>
        <v>9.9999999999999995E-7</v>
      </c>
      <c r="F93" s="209">
        <f>F91</f>
        <v>1</v>
      </c>
      <c r="G93" s="193">
        <v>0.76</v>
      </c>
      <c r="H93" s="197">
        <f t="shared" si="97"/>
        <v>7.5999999999999992E-7</v>
      </c>
      <c r="I93" s="210">
        <f>I91</f>
        <v>30.7</v>
      </c>
      <c r="J93" s="212">
        <v>0</v>
      </c>
      <c r="K93" s="213" t="s">
        <v>177</v>
      </c>
      <c r="L93" s="214">
        <v>0.5</v>
      </c>
      <c r="M93" s="202" t="str">
        <f t="shared" si="94"/>
        <v>С3</v>
      </c>
      <c r="N93" s="202" t="str">
        <f t="shared" si="94"/>
        <v>Буферная емкость Е-21</v>
      </c>
      <c r="O93" s="202" t="str">
        <f t="shared" si="95"/>
        <v>Полное-ликвидация</v>
      </c>
      <c r="P93" s="202" t="s">
        <v>83</v>
      </c>
      <c r="Q93" s="202" t="s">
        <v>83</v>
      </c>
      <c r="R93" s="202" t="s">
        <v>83</v>
      </c>
      <c r="S93" s="202" t="s">
        <v>83</v>
      </c>
      <c r="T93" s="202" t="s">
        <v>83</v>
      </c>
      <c r="U93" s="202" t="s">
        <v>83</v>
      </c>
      <c r="V93" s="202" t="s">
        <v>83</v>
      </c>
      <c r="W93" s="202" t="s">
        <v>83</v>
      </c>
      <c r="X93" s="202" t="s">
        <v>83</v>
      </c>
      <c r="Y93" s="202" t="s">
        <v>83</v>
      </c>
      <c r="Z93" s="202" t="s">
        <v>83</v>
      </c>
      <c r="AA93" s="202" t="s">
        <v>83</v>
      </c>
      <c r="AB93" s="202" t="s">
        <v>83</v>
      </c>
      <c r="AC93" s="202" t="s">
        <v>83</v>
      </c>
      <c r="AD93" s="202" t="s">
        <v>83</v>
      </c>
      <c r="AE93" s="202" t="s">
        <v>83</v>
      </c>
      <c r="AF93" s="202" t="s">
        <v>83</v>
      </c>
      <c r="AG93" s="202" t="s">
        <v>83</v>
      </c>
      <c r="AH93" s="202" t="s">
        <v>83</v>
      </c>
      <c r="AI93" s="202" t="s">
        <v>83</v>
      </c>
      <c r="AJ93" s="202">
        <v>0</v>
      </c>
      <c r="AK93" s="202">
        <v>0</v>
      </c>
      <c r="AL93" s="202">
        <f>AL91</f>
        <v>0.36</v>
      </c>
      <c r="AM93" s="202">
        <f>AM91</f>
        <v>2.7E-2</v>
      </c>
      <c r="AN93" s="202">
        <f>AN91</f>
        <v>3</v>
      </c>
      <c r="AQ93" s="205">
        <f>AM93*I93*0.1+AL93</f>
        <v>0.44289000000000001</v>
      </c>
      <c r="AR93" s="205">
        <f t="shared" si="98"/>
        <v>4.4289000000000002E-2</v>
      </c>
      <c r="AS93" s="206">
        <f t="shared" si="99"/>
        <v>0</v>
      </c>
      <c r="AT93" s="206">
        <f t="shared" si="100"/>
        <v>0.12179475000000001</v>
      </c>
      <c r="AU93" s="205">
        <f>1333*J91*POWER(10,-6)</f>
        <v>4.0923099999999997E-2</v>
      </c>
      <c r="AV93" s="206">
        <f t="shared" si="96"/>
        <v>0.64989684999999997</v>
      </c>
      <c r="AW93" s="207">
        <f t="shared" si="101"/>
        <v>0</v>
      </c>
      <c r="AX93" s="207">
        <f t="shared" si="102"/>
        <v>0</v>
      </c>
      <c r="AY93" s="207">
        <f>H93*AV93</f>
        <v>4.9392160599999997E-7</v>
      </c>
    </row>
    <row r="94" spans="1:51" s="202" customFormat="1" ht="28.8" x14ac:dyDescent="0.3">
      <c r="A94" s="193" t="s">
        <v>21</v>
      </c>
      <c r="B94" s="193" t="str">
        <f>B91</f>
        <v>Буферная емкость Е-21</v>
      </c>
      <c r="C94" s="51" t="s">
        <v>213</v>
      </c>
      <c r="D94" s="195" t="s">
        <v>214</v>
      </c>
      <c r="E94" s="196">
        <v>1.0000000000000001E-5</v>
      </c>
      <c r="F94" s="209">
        <f>F91</f>
        <v>1</v>
      </c>
      <c r="G94" s="193">
        <v>4.0000000000000008E-2</v>
      </c>
      <c r="H94" s="197">
        <f t="shared" si="97"/>
        <v>4.0000000000000009E-7</v>
      </c>
      <c r="I94" s="210">
        <f>0.15*I91</f>
        <v>4.6049999999999995</v>
      </c>
      <c r="J94" s="199">
        <f>I94</f>
        <v>4.6049999999999995</v>
      </c>
      <c r="K94" s="213" t="s">
        <v>179</v>
      </c>
      <c r="L94" s="214">
        <v>45390</v>
      </c>
      <c r="M94" s="202" t="str">
        <f t="shared" si="94"/>
        <v>С4</v>
      </c>
      <c r="N94" s="202" t="str">
        <f t="shared" si="94"/>
        <v>Буферная емкость Е-21</v>
      </c>
      <c r="O94" s="202" t="str">
        <f t="shared" si="95"/>
        <v>Частичное факел</v>
      </c>
      <c r="P94" s="202" t="s">
        <v>83</v>
      </c>
      <c r="Q94" s="202" t="s">
        <v>83</v>
      </c>
      <c r="R94" s="202" t="s">
        <v>83</v>
      </c>
      <c r="S94" s="202" t="s">
        <v>83</v>
      </c>
      <c r="T94" s="202" t="s">
        <v>83</v>
      </c>
      <c r="U94" s="202" t="s">
        <v>83</v>
      </c>
      <c r="V94" s="202" t="s">
        <v>83</v>
      </c>
      <c r="W94" s="202" t="s">
        <v>83</v>
      </c>
      <c r="X94" s="202" t="s">
        <v>83</v>
      </c>
      <c r="Y94" s="202">
        <v>11</v>
      </c>
      <c r="Z94" s="202">
        <v>2</v>
      </c>
      <c r="AA94" s="202" t="s">
        <v>83</v>
      </c>
      <c r="AB94" s="202" t="s">
        <v>83</v>
      </c>
      <c r="AC94" s="202" t="s">
        <v>83</v>
      </c>
      <c r="AD94" s="202" t="s">
        <v>83</v>
      </c>
      <c r="AE94" s="202" t="s">
        <v>83</v>
      </c>
      <c r="AF94" s="202" t="s">
        <v>83</v>
      </c>
      <c r="AG94" s="202" t="s">
        <v>83</v>
      </c>
      <c r="AH94" s="202" t="s">
        <v>83</v>
      </c>
      <c r="AI94" s="202" t="s">
        <v>83</v>
      </c>
      <c r="AJ94" s="202">
        <v>0</v>
      </c>
      <c r="AK94" s="202">
        <v>1</v>
      </c>
      <c r="AL94" s="202">
        <f>0.1*$AL$2</f>
        <v>0.33</v>
      </c>
      <c r="AM94" s="202">
        <f>AM92</f>
        <v>2.7E-2</v>
      </c>
      <c r="AN94" s="202">
        <f>AN91</f>
        <v>3</v>
      </c>
      <c r="AQ94" s="205">
        <f>AM94*I94*0.1+AL94</f>
        <v>0.3424335</v>
      </c>
      <c r="AR94" s="205">
        <f t="shared" si="98"/>
        <v>3.4243349999999999E-2</v>
      </c>
      <c r="AS94" s="206">
        <f t="shared" si="99"/>
        <v>0.25</v>
      </c>
      <c r="AT94" s="206">
        <f t="shared" si="100"/>
        <v>0.15666921249999999</v>
      </c>
      <c r="AU94" s="205">
        <f>10068.2*J94*POWER(10,-6)</f>
        <v>4.6364060999999998E-2</v>
      </c>
      <c r="AV94" s="206">
        <f t="shared" si="96"/>
        <v>0.82971012349999995</v>
      </c>
      <c r="AW94" s="207">
        <f t="shared" si="101"/>
        <v>0</v>
      </c>
      <c r="AX94" s="207">
        <f t="shared" si="102"/>
        <v>4.0000000000000009E-7</v>
      </c>
      <c r="AY94" s="207">
        <f t="shared" ref="AY94:AY98" si="104">H94*AV94</f>
        <v>3.3188404940000003E-7</v>
      </c>
    </row>
    <row r="95" spans="1:51" s="202" customFormat="1" ht="57.6" x14ac:dyDescent="0.3">
      <c r="A95" s="193" t="s">
        <v>22</v>
      </c>
      <c r="B95" s="193" t="str">
        <f>B91</f>
        <v>Буферная емкость Е-21</v>
      </c>
      <c r="C95" s="51" t="s">
        <v>242</v>
      </c>
      <c r="D95" s="195" t="s">
        <v>61</v>
      </c>
      <c r="E95" s="208">
        <f>E94</f>
        <v>1.0000000000000001E-5</v>
      </c>
      <c r="F95" s="209">
        <f>F91</f>
        <v>1</v>
      </c>
      <c r="G95" s="193">
        <v>0.16000000000000003</v>
      </c>
      <c r="H95" s="197">
        <f t="shared" si="97"/>
        <v>1.6000000000000004E-6</v>
      </c>
      <c r="I95" s="210">
        <f>0.15*I91</f>
        <v>4.6049999999999995</v>
      </c>
      <c r="J95" s="199">
        <v>0</v>
      </c>
      <c r="K95" s="213" t="s">
        <v>180</v>
      </c>
      <c r="L95" s="214">
        <v>3</v>
      </c>
      <c r="M95" s="202" t="str">
        <f t="shared" si="94"/>
        <v>С5</v>
      </c>
      <c r="N95" s="202" t="str">
        <f t="shared" si="94"/>
        <v>Буферная емкость Е-21</v>
      </c>
      <c r="O95" s="202" t="str">
        <f t="shared" si="95"/>
        <v>Частичное-ликвидация</v>
      </c>
      <c r="P95" s="202" t="s">
        <v>83</v>
      </c>
      <c r="Q95" s="202" t="s">
        <v>83</v>
      </c>
      <c r="R95" s="202" t="s">
        <v>83</v>
      </c>
      <c r="S95" s="202" t="s">
        <v>83</v>
      </c>
      <c r="T95" s="202" t="s">
        <v>83</v>
      </c>
      <c r="U95" s="202" t="s">
        <v>83</v>
      </c>
      <c r="V95" s="202" t="s">
        <v>83</v>
      </c>
      <c r="W95" s="202" t="s">
        <v>83</v>
      </c>
      <c r="X95" s="202" t="s">
        <v>83</v>
      </c>
      <c r="Y95" s="202" t="s">
        <v>83</v>
      </c>
      <c r="Z95" s="202" t="s">
        <v>83</v>
      </c>
      <c r="AA95" s="202" t="s">
        <v>83</v>
      </c>
      <c r="AB95" s="202" t="s">
        <v>83</v>
      </c>
      <c r="AC95" s="202" t="s">
        <v>83</v>
      </c>
      <c r="AD95" s="202" t="s">
        <v>83</v>
      </c>
      <c r="AE95" s="202" t="s">
        <v>83</v>
      </c>
      <c r="AF95" s="202" t="s">
        <v>83</v>
      </c>
      <c r="AG95" s="202" t="s">
        <v>83</v>
      </c>
      <c r="AH95" s="202" t="s">
        <v>83</v>
      </c>
      <c r="AI95" s="202" t="s">
        <v>83</v>
      </c>
      <c r="AJ95" s="202">
        <v>0</v>
      </c>
      <c r="AK95" s="202">
        <v>1</v>
      </c>
      <c r="AL95" s="202">
        <f>0.1*$AL$2</f>
        <v>0.33</v>
      </c>
      <c r="AM95" s="202">
        <f>AM91</f>
        <v>2.7E-2</v>
      </c>
      <c r="AN95" s="202">
        <f>ROUNDUP(AN91/3,0)</f>
        <v>1</v>
      </c>
      <c r="AQ95" s="205">
        <f>AM95*I95+AL95</f>
        <v>0.45433499999999999</v>
      </c>
      <c r="AR95" s="205">
        <f t="shared" si="98"/>
        <v>4.5433500000000002E-2</v>
      </c>
      <c r="AS95" s="206">
        <f t="shared" si="99"/>
        <v>0.25</v>
      </c>
      <c r="AT95" s="206">
        <f t="shared" si="100"/>
        <v>0.18744212500000001</v>
      </c>
      <c r="AU95" s="205">
        <f>1333*J92*POWER(10,-6)*10</f>
        <v>5.1563105999999988E-4</v>
      </c>
      <c r="AV95" s="206">
        <f t="shared" si="96"/>
        <v>0.93772625605999993</v>
      </c>
      <c r="AW95" s="207">
        <f t="shared" si="101"/>
        <v>0</v>
      </c>
      <c r="AX95" s="207">
        <f t="shared" si="102"/>
        <v>1.6000000000000004E-6</v>
      </c>
      <c r="AY95" s="207">
        <f t="shared" si="104"/>
        <v>1.5003620096960002E-6</v>
      </c>
    </row>
    <row r="96" spans="1:51" s="202" customFormat="1" ht="28.8" x14ac:dyDescent="0.3">
      <c r="A96" s="193" t="s">
        <v>23</v>
      </c>
      <c r="B96" s="193" t="str">
        <f>B91</f>
        <v>Буферная емкость Е-21</v>
      </c>
      <c r="C96" s="51" t="s">
        <v>215</v>
      </c>
      <c r="D96" s="195" t="s">
        <v>214</v>
      </c>
      <c r="E96" s="208">
        <f>E95</f>
        <v>1.0000000000000001E-5</v>
      </c>
      <c r="F96" s="209">
        <f>F91</f>
        <v>1</v>
      </c>
      <c r="G96" s="193">
        <v>4.0000000000000008E-2</v>
      </c>
      <c r="H96" s="197">
        <f t="shared" si="97"/>
        <v>4.0000000000000009E-7</v>
      </c>
      <c r="I96" s="210">
        <f>I94*0.05</f>
        <v>0.23024999999999998</v>
      </c>
      <c r="J96" s="199">
        <f>I96</f>
        <v>0.23024999999999998</v>
      </c>
      <c r="K96" s="424" t="s">
        <v>191</v>
      </c>
      <c r="L96" s="425">
        <v>12</v>
      </c>
      <c r="M96" s="202" t="str">
        <f t="shared" si="94"/>
        <v>С6</v>
      </c>
      <c r="N96" s="202" t="str">
        <f t="shared" si="94"/>
        <v>Буферная емкость Е-21</v>
      </c>
      <c r="O96" s="202" t="str">
        <f t="shared" si="95"/>
        <v>Частичное факел</v>
      </c>
      <c r="P96" s="202" t="s">
        <v>83</v>
      </c>
      <c r="Q96" s="202" t="s">
        <v>83</v>
      </c>
      <c r="R96" s="202" t="s">
        <v>83</v>
      </c>
      <c r="S96" s="202" t="s">
        <v>83</v>
      </c>
      <c r="T96" s="202" t="s">
        <v>83</v>
      </c>
      <c r="U96" s="202" t="s">
        <v>83</v>
      </c>
      <c r="V96" s="202" t="s">
        <v>83</v>
      </c>
      <c r="W96" s="202" t="s">
        <v>83</v>
      </c>
      <c r="X96" s="202" t="s">
        <v>83</v>
      </c>
      <c r="Y96" s="202">
        <v>4</v>
      </c>
      <c r="Z96" s="202">
        <v>1</v>
      </c>
      <c r="AA96" s="202" t="s">
        <v>83</v>
      </c>
      <c r="AB96" s="202" t="s">
        <v>83</v>
      </c>
      <c r="AC96" s="202" t="s">
        <v>83</v>
      </c>
      <c r="AD96" s="202" t="s">
        <v>83</v>
      </c>
      <c r="AE96" s="202" t="s">
        <v>83</v>
      </c>
      <c r="AF96" s="202" t="s">
        <v>83</v>
      </c>
      <c r="AG96" s="202" t="s">
        <v>83</v>
      </c>
      <c r="AH96" s="202" t="s">
        <v>83</v>
      </c>
      <c r="AI96" s="202" t="s">
        <v>83</v>
      </c>
      <c r="AJ96" s="202">
        <v>0</v>
      </c>
      <c r="AK96" s="202">
        <v>1</v>
      </c>
      <c r="AL96" s="202">
        <f>0.1*$AL$2</f>
        <v>0.33</v>
      </c>
      <c r="AM96" s="202">
        <f>AM91</f>
        <v>2.7E-2</v>
      </c>
      <c r="AN96" s="202">
        <f>AN95</f>
        <v>1</v>
      </c>
      <c r="AQ96" s="205">
        <f>AM96*I96+AL96</f>
        <v>0.33621675000000001</v>
      </c>
      <c r="AR96" s="205">
        <f t="shared" si="98"/>
        <v>3.3621675000000004E-2</v>
      </c>
      <c r="AS96" s="206">
        <f t="shared" si="99"/>
        <v>0.25</v>
      </c>
      <c r="AT96" s="206">
        <f t="shared" si="100"/>
        <v>0.15495960624999999</v>
      </c>
      <c r="AU96" s="205">
        <f>10068.2*J96*POWER(10,-6)</f>
        <v>2.3182030499999998E-3</v>
      </c>
      <c r="AV96" s="206">
        <f t="shared" si="96"/>
        <v>0.77711623429999999</v>
      </c>
      <c r="AW96" s="207">
        <f t="shared" si="101"/>
        <v>0</v>
      </c>
      <c r="AX96" s="207">
        <f t="shared" si="102"/>
        <v>4.0000000000000009E-7</v>
      </c>
      <c r="AY96" s="207">
        <f t="shared" si="104"/>
        <v>3.1084649372000007E-7</v>
      </c>
    </row>
    <row r="97" spans="1:51" s="202" customFormat="1" ht="57.6" x14ac:dyDescent="0.3">
      <c r="A97" s="193" t="s">
        <v>210</v>
      </c>
      <c r="B97" s="193" t="str">
        <f>B91</f>
        <v>Буферная емкость Е-21</v>
      </c>
      <c r="C97" s="51" t="s">
        <v>216</v>
      </c>
      <c r="D97" s="195" t="s">
        <v>165</v>
      </c>
      <c r="E97" s="208">
        <f>E95</f>
        <v>1.0000000000000001E-5</v>
      </c>
      <c r="F97" s="209">
        <f>F91</f>
        <v>1</v>
      </c>
      <c r="G97" s="193">
        <v>0.15200000000000002</v>
      </c>
      <c r="H97" s="197">
        <f t="shared" si="97"/>
        <v>1.5200000000000003E-6</v>
      </c>
      <c r="I97" s="210">
        <f>I94*0.05</f>
        <v>0.23024999999999998</v>
      </c>
      <c r="J97" s="199">
        <f>I97</f>
        <v>0.23024999999999998</v>
      </c>
      <c r="K97" s="213"/>
      <c r="L97" s="214"/>
      <c r="M97" s="202" t="str">
        <f t="shared" si="94"/>
        <v>С7</v>
      </c>
      <c r="N97" s="202" t="str">
        <f t="shared" si="94"/>
        <v>Буферная емкость Е-21</v>
      </c>
      <c r="O97" s="202" t="str">
        <f t="shared" si="95"/>
        <v>Частичное-пожар-вспышка</v>
      </c>
      <c r="P97" s="202" t="s">
        <v>83</v>
      </c>
      <c r="Q97" s="202" t="s">
        <v>83</v>
      </c>
      <c r="R97" s="202" t="s">
        <v>83</v>
      </c>
      <c r="S97" s="202" t="s">
        <v>83</v>
      </c>
      <c r="T97" s="202" t="s">
        <v>83</v>
      </c>
      <c r="U97" s="202" t="s">
        <v>83</v>
      </c>
      <c r="V97" s="202" t="s">
        <v>83</v>
      </c>
      <c r="W97" s="202" t="s">
        <v>83</v>
      </c>
      <c r="X97" s="202" t="s">
        <v>83</v>
      </c>
      <c r="Y97" s="202" t="s">
        <v>83</v>
      </c>
      <c r="Z97" s="202" t="s">
        <v>83</v>
      </c>
      <c r="AA97" s="202">
        <v>20.64</v>
      </c>
      <c r="AB97" s="202">
        <v>24.77</v>
      </c>
      <c r="AC97" s="202" t="s">
        <v>83</v>
      </c>
      <c r="AD97" s="202" t="s">
        <v>83</v>
      </c>
      <c r="AE97" s="202" t="s">
        <v>83</v>
      </c>
      <c r="AF97" s="202" t="s">
        <v>83</v>
      </c>
      <c r="AG97" s="202" t="s">
        <v>83</v>
      </c>
      <c r="AH97" s="202" t="s">
        <v>83</v>
      </c>
      <c r="AI97" s="202" t="s">
        <v>83</v>
      </c>
      <c r="AJ97" s="202">
        <v>0</v>
      </c>
      <c r="AK97" s="202">
        <v>1</v>
      </c>
      <c r="AL97" s="202">
        <f>0.1*$AL$2</f>
        <v>0.33</v>
      </c>
      <c r="AM97" s="202">
        <f>AM91</f>
        <v>2.7E-2</v>
      </c>
      <c r="AN97" s="202">
        <f>ROUNDUP(AN91/3,0)</f>
        <v>1</v>
      </c>
      <c r="AQ97" s="205">
        <f>AM97*I97+AL97</f>
        <v>0.33621675000000001</v>
      </c>
      <c r="AR97" s="205">
        <f t="shared" si="98"/>
        <v>3.3621675000000004E-2</v>
      </c>
      <c r="AS97" s="206">
        <f t="shared" si="99"/>
        <v>0.25</v>
      </c>
      <c r="AT97" s="206">
        <f t="shared" si="100"/>
        <v>0.15495960624999999</v>
      </c>
      <c r="AU97" s="205">
        <f>10068.2*J97*POWER(10,-6)</f>
        <v>2.3182030499999998E-3</v>
      </c>
      <c r="AV97" s="206">
        <f t="shared" si="96"/>
        <v>0.77711623429999999</v>
      </c>
      <c r="AW97" s="207">
        <f t="shared" si="101"/>
        <v>0</v>
      </c>
      <c r="AX97" s="207">
        <f t="shared" si="102"/>
        <v>1.5200000000000003E-6</v>
      </c>
      <c r="AY97" s="207">
        <f t="shared" si="104"/>
        <v>1.1812166761360002E-6</v>
      </c>
    </row>
    <row r="98" spans="1:51" s="202" customFormat="1" ht="58.2" thickBot="1" x14ac:dyDescent="0.35">
      <c r="A98" s="193" t="s">
        <v>211</v>
      </c>
      <c r="B98" s="193" t="str">
        <f>B91</f>
        <v>Буферная емкость Е-21</v>
      </c>
      <c r="C98" s="51" t="s">
        <v>217</v>
      </c>
      <c r="D98" s="195" t="s">
        <v>61</v>
      </c>
      <c r="E98" s="208">
        <f>E95</f>
        <v>1.0000000000000001E-5</v>
      </c>
      <c r="F98" s="209">
        <f>F91</f>
        <v>1</v>
      </c>
      <c r="G98" s="193">
        <v>0.6080000000000001</v>
      </c>
      <c r="H98" s="197">
        <f t="shared" si="97"/>
        <v>6.0800000000000011E-6</v>
      </c>
      <c r="I98" s="210">
        <f>I94*0.05</f>
        <v>0.23024999999999998</v>
      </c>
      <c r="J98" s="212">
        <v>0</v>
      </c>
      <c r="K98" s="215"/>
      <c r="L98" s="426"/>
      <c r="M98" s="202" t="str">
        <f t="shared" si="94"/>
        <v>С8</v>
      </c>
      <c r="N98" s="202" t="str">
        <f t="shared" si="94"/>
        <v>Буферная емкость Е-21</v>
      </c>
      <c r="O98" s="202" t="str">
        <f t="shared" si="95"/>
        <v>Частичное-ликвидация</v>
      </c>
      <c r="P98" s="202" t="s">
        <v>83</v>
      </c>
      <c r="Q98" s="202" t="s">
        <v>83</v>
      </c>
      <c r="R98" s="202" t="s">
        <v>83</v>
      </c>
      <c r="S98" s="202" t="s">
        <v>83</v>
      </c>
      <c r="T98" s="202" t="s">
        <v>83</v>
      </c>
      <c r="U98" s="202" t="s">
        <v>83</v>
      </c>
      <c r="V98" s="202" t="s">
        <v>83</v>
      </c>
      <c r="W98" s="202" t="s">
        <v>83</v>
      </c>
      <c r="X98" s="202" t="s">
        <v>83</v>
      </c>
      <c r="Y98" s="202" t="s">
        <v>83</v>
      </c>
      <c r="Z98" s="202" t="s">
        <v>83</v>
      </c>
      <c r="AA98" s="202" t="s">
        <v>83</v>
      </c>
      <c r="AB98" s="202" t="s">
        <v>83</v>
      </c>
      <c r="AC98" s="202" t="s">
        <v>83</v>
      </c>
      <c r="AD98" s="202" t="s">
        <v>83</v>
      </c>
      <c r="AE98" s="202" t="s">
        <v>83</v>
      </c>
      <c r="AF98" s="202" t="s">
        <v>83</v>
      </c>
      <c r="AG98" s="202" t="s">
        <v>83</v>
      </c>
      <c r="AH98" s="202" t="s">
        <v>83</v>
      </c>
      <c r="AI98" s="202" t="s">
        <v>83</v>
      </c>
      <c r="AJ98" s="202">
        <v>0</v>
      </c>
      <c r="AK98" s="202">
        <v>0</v>
      </c>
      <c r="AL98" s="202">
        <f>0.1*$AL$2</f>
        <v>0.33</v>
      </c>
      <c r="AM98" s="202">
        <f>AM91</f>
        <v>2.7E-2</v>
      </c>
      <c r="AN98" s="202">
        <f>ROUNDUP(AN91/3,0)</f>
        <v>1</v>
      </c>
      <c r="AQ98" s="205">
        <f>AM98*I98*0.1+AL98</f>
        <v>0.330621675</v>
      </c>
      <c r="AR98" s="205">
        <f t="shared" si="98"/>
        <v>3.3062167500000003E-2</v>
      </c>
      <c r="AS98" s="206">
        <f t="shared" si="99"/>
        <v>0</v>
      </c>
      <c r="AT98" s="206">
        <f t="shared" si="100"/>
        <v>9.0920960625000005E-2</v>
      </c>
      <c r="AU98" s="205">
        <f>1333*J96*POWER(10,-6)</f>
        <v>3.0692324999999999E-4</v>
      </c>
      <c r="AV98" s="206">
        <f t="shared" si="96"/>
        <v>0.45491172637499999</v>
      </c>
      <c r="AW98" s="207">
        <f t="shared" si="101"/>
        <v>0</v>
      </c>
      <c r="AX98" s="207">
        <f t="shared" si="102"/>
        <v>0</v>
      </c>
      <c r="AY98" s="207">
        <f t="shared" si="104"/>
        <v>2.7658632963600003E-6</v>
      </c>
    </row>
    <row r="99" spans="1:51" s="202" customFormat="1" x14ac:dyDescent="0.3">
      <c r="A99" s="427" t="s">
        <v>240</v>
      </c>
      <c r="B99" s="427" t="str">
        <f>B91</f>
        <v>Буферная емкость Е-21</v>
      </c>
      <c r="C99" s="427" t="s">
        <v>404</v>
      </c>
      <c r="D99" s="427" t="s">
        <v>405</v>
      </c>
      <c r="E99" s="428">
        <v>2.5000000000000001E-5</v>
      </c>
      <c r="F99" s="427">
        <f>F91</f>
        <v>1</v>
      </c>
      <c r="G99" s="427">
        <v>1</v>
      </c>
      <c r="H99" s="429">
        <f t="shared" si="97"/>
        <v>2.5000000000000001E-5</v>
      </c>
      <c r="I99" s="430">
        <f>I91</f>
        <v>30.7</v>
      </c>
      <c r="J99" s="430">
        <f>J91*0.05</f>
        <v>1.5350000000000001</v>
      </c>
      <c r="K99" s="427"/>
      <c r="L99" s="427"/>
      <c r="M99" s="431" t="str">
        <f t="shared" si="94"/>
        <v>С9</v>
      </c>
      <c r="N99" s="431"/>
      <c r="O99" s="431"/>
      <c r="P99" s="431">
        <v>17.100000000000001</v>
      </c>
      <c r="Q99" s="431">
        <v>23.6</v>
      </c>
      <c r="R99" s="431">
        <v>33.299999999999997</v>
      </c>
      <c r="S99" s="431">
        <v>61.5</v>
      </c>
      <c r="T99" s="431" t="s">
        <v>83</v>
      </c>
      <c r="U99" s="431" t="s">
        <v>83</v>
      </c>
      <c r="V99" s="431" t="s">
        <v>83</v>
      </c>
      <c r="W99" s="431" t="s">
        <v>83</v>
      </c>
      <c r="X99" s="431" t="s">
        <v>83</v>
      </c>
      <c r="Y99" s="431" t="s">
        <v>83</v>
      </c>
      <c r="Z99" s="431" t="s">
        <v>83</v>
      </c>
      <c r="AA99" s="431" t="s">
        <v>83</v>
      </c>
      <c r="AB99" s="431" t="s">
        <v>83</v>
      </c>
      <c r="AC99" s="431" t="s">
        <v>83</v>
      </c>
      <c r="AD99" s="431" t="s">
        <v>83</v>
      </c>
      <c r="AE99" s="431">
        <v>22.5</v>
      </c>
      <c r="AF99" s="431">
        <v>50</v>
      </c>
      <c r="AG99" s="431">
        <v>64.5</v>
      </c>
      <c r="AH99" s="431">
        <v>88.5</v>
      </c>
      <c r="AI99" s="431" t="s">
        <v>83</v>
      </c>
      <c r="AJ99" s="431">
        <v>0</v>
      </c>
      <c r="AK99" s="431">
        <v>1</v>
      </c>
      <c r="AL99" s="431">
        <f>AL91</f>
        <v>0.36</v>
      </c>
      <c r="AM99" s="431">
        <f>AM91</f>
        <v>2.7E-2</v>
      </c>
      <c r="AN99" s="431">
        <v>5</v>
      </c>
      <c r="AO99" s="431"/>
      <c r="AP99" s="431"/>
      <c r="AQ99" s="432">
        <f>AM99*I99+AL99</f>
        <v>1.1888999999999998</v>
      </c>
      <c r="AR99" s="432">
        <f>0.1*AQ99</f>
        <v>0.11889</v>
      </c>
      <c r="AS99" s="433">
        <f>AJ99*3+0.25*AK99</f>
        <v>0.25</v>
      </c>
      <c r="AT99" s="433">
        <f>SUM(AQ99:AS99)/4</f>
        <v>0.38944749999999995</v>
      </c>
      <c r="AU99" s="432">
        <f>10068.2*J99*POWER(10,-6)</f>
        <v>1.5454687000000002E-2</v>
      </c>
      <c r="AV99" s="433">
        <f t="shared" si="96"/>
        <v>1.9626921869999998</v>
      </c>
      <c r="AW99" s="434">
        <f>AJ99*H99</f>
        <v>0</v>
      </c>
      <c r="AX99" s="434">
        <f>H99*AK99</f>
        <v>2.5000000000000001E-5</v>
      </c>
      <c r="AY99" s="434">
        <f>H99*AV99</f>
        <v>4.9067304674999994E-5</v>
      </c>
    </row>
    <row r="100" spans="1:51" ht="15" thickBot="1" x14ac:dyDescent="0.35">
      <c r="A100" s="6"/>
      <c r="B100" s="6"/>
      <c r="D100" s="7"/>
      <c r="E100" s="6"/>
      <c r="F100" s="6"/>
      <c r="G100" s="6"/>
      <c r="H100" s="6"/>
      <c r="I100" s="6"/>
      <c r="J100" s="6"/>
      <c r="K100" s="6"/>
    </row>
    <row r="101" spans="1:51" s="202" customFormat="1" ht="18" customHeight="1" x14ac:dyDescent="0.3">
      <c r="A101" s="193" t="s">
        <v>18</v>
      </c>
      <c r="B101" s="194" t="s">
        <v>719</v>
      </c>
      <c r="C101" s="51" t="s">
        <v>196</v>
      </c>
      <c r="D101" s="195" t="s">
        <v>59</v>
      </c>
      <c r="E101" s="196">
        <v>9.9999999999999995E-7</v>
      </c>
      <c r="F101" s="194">
        <v>1</v>
      </c>
      <c r="G101" s="193">
        <v>0.05</v>
      </c>
      <c r="H101" s="197">
        <f>E101*F101*G101</f>
        <v>4.9999999999999998E-8</v>
      </c>
      <c r="I101" s="198">
        <v>61.4</v>
      </c>
      <c r="J101" s="199">
        <f>I101</f>
        <v>61.4</v>
      </c>
      <c r="K101" s="200" t="s">
        <v>175</v>
      </c>
      <c r="L101" s="201">
        <f>I101*10</f>
        <v>614</v>
      </c>
      <c r="M101" s="202" t="str">
        <f t="shared" ref="M101:N109" si="105">A101</f>
        <v>С1</v>
      </c>
      <c r="N101" s="202" t="str">
        <f t="shared" si="105"/>
        <v>Буферная емкость Е-22</v>
      </c>
      <c r="O101" s="202" t="str">
        <f t="shared" ref="O101:O108" si="106">D101</f>
        <v>Полное-пожар</v>
      </c>
      <c r="P101" s="202">
        <v>19.5</v>
      </c>
      <c r="Q101" s="202">
        <v>27</v>
      </c>
      <c r="R101" s="202">
        <v>38.799999999999997</v>
      </c>
      <c r="S101" s="202">
        <v>72.599999999999994</v>
      </c>
      <c r="T101" s="202" t="s">
        <v>83</v>
      </c>
      <c r="U101" s="202" t="s">
        <v>83</v>
      </c>
      <c r="V101" s="202" t="s">
        <v>83</v>
      </c>
      <c r="W101" s="202" t="s">
        <v>83</v>
      </c>
      <c r="X101" s="202" t="s">
        <v>83</v>
      </c>
      <c r="Y101" s="202" t="s">
        <v>83</v>
      </c>
      <c r="Z101" s="202" t="s">
        <v>83</v>
      </c>
      <c r="AA101" s="202" t="s">
        <v>83</v>
      </c>
      <c r="AB101" s="202" t="s">
        <v>83</v>
      </c>
      <c r="AC101" s="202" t="s">
        <v>83</v>
      </c>
      <c r="AD101" s="202" t="s">
        <v>83</v>
      </c>
      <c r="AE101" s="202" t="s">
        <v>83</v>
      </c>
      <c r="AF101" s="202" t="s">
        <v>83</v>
      </c>
      <c r="AG101" s="202" t="s">
        <v>83</v>
      </c>
      <c r="AH101" s="202" t="s">
        <v>83</v>
      </c>
      <c r="AI101" s="202" t="s">
        <v>83</v>
      </c>
      <c r="AJ101" s="203">
        <v>1</v>
      </c>
      <c r="AK101" s="203">
        <v>2</v>
      </c>
      <c r="AL101" s="204">
        <v>0.36</v>
      </c>
      <c r="AM101" s="204">
        <v>2.7E-2</v>
      </c>
      <c r="AN101" s="204">
        <v>3</v>
      </c>
      <c r="AQ101" s="205">
        <f>AM101*I101+AL101</f>
        <v>2.0177999999999998</v>
      </c>
      <c r="AR101" s="205">
        <f>0.1*AQ101</f>
        <v>0.20177999999999999</v>
      </c>
      <c r="AS101" s="206">
        <f>AJ101*3+0.25*AK101</f>
        <v>3.5</v>
      </c>
      <c r="AT101" s="206">
        <f>SUM(AQ101:AS101)/4</f>
        <v>1.4298949999999999</v>
      </c>
      <c r="AU101" s="205">
        <f>10068.2*J101*POWER(10,-6)</f>
        <v>0.6181874799999999</v>
      </c>
      <c r="AV101" s="206">
        <f t="shared" ref="AV101:AV109" si="107">AU101+AT101+AS101+AR101+AQ101</f>
        <v>7.7676624800000003</v>
      </c>
      <c r="AW101" s="207">
        <f>AJ101*H101</f>
        <v>4.9999999999999998E-8</v>
      </c>
      <c r="AX101" s="207">
        <f>H101*AK101</f>
        <v>9.9999999999999995E-8</v>
      </c>
      <c r="AY101" s="207">
        <f>H101*AV101</f>
        <v>3.8838312399999999E-7</v>
      </c>
    </row>
    <row r="102" spans="1:51" s="202" customFormat="1" ht="28.8" x14ac:dyDescent="0.3">
      <c r="A102" s="193" t="s">
        <v>19</v>
      </c>
      <c r="B102" s="193" t="str">
        <f>B101</f>
        <v>Буферная емкость Е-22</v>
      </c>
      <c r="C102" s="51" t="s">
        <v>202</v>
      </c>
      <c r="D102" s="195" t="s">
        <v>62</v>
      </c>
      <c r="E102" s="208">
        <f>E101</f>
        <v>9.9999999999999995E-7</v>
      </c>
      <c r="F102" s="209">
        <f>F101</f>
        <v>1</v>
      </c>
      <c r="G102" s="193">
        <v>0.19</v>
      </c>
      <c r="H102" s="197">
        <f t="shared" ref="H102:H109" si="108">E102*F102*G102</f>
        <v>1.8999999999999998E-7</v>
      </c>
      <c r="I102" s="210">
        <f>I101</f>
        <v>61.4</v>
      </c>
      <c r="J102" s="423">
        <f>POWER(10,-6)*35*SQRT(100)*3600*L101/1000*0.1</f>
        <v>7.7363999999999988E-2</v>
      </c>
      <c r="K102" s="213" t="s">
        <v>176</v>
      </c>
      <c r="L102" s="214">
        <v>0.2</v>
      </c>
      <c r="M102" s="202" t="str">
        <f t="shared" si="105"/>
        <v>С2</v>
      </c>
      <c r="N102" s="202" t="str">
        <f t="shared" si="105"/>
        <v>Буферная емкость Е-22</v>
      </c>
      <c r="O102" s="202" t="str">
        <f t="shared" si="106"/>
        <v>Полное-взрыв</v>
      </c>
      <c r="P102" s="202" t="s">
        <v>83</v>
      </c>
      <c r="Q102" s="202" t="s">
        <v>83</v>
      </c>
      <c r="R102" s="202" t="s">
        <v>83</v>
      </c>
      <c r="S102" s="202" t="s">
        <v>83</v>
      </c>
      <c r="T102" s="202">
        <v>0</v>
      </c>
      <c r="U102" s="202">
        <v>0</v>
      </c>
      <c r="V102" s="202">
        <v>32.1</v>
      </c>
      <c r="W102" s="202">
        <v>107.6</v>
      </c>
      <c r="X102" s="202">
        <v>280.60000000000002</v>
      </c>
      <c r="Y102" s="202" t="s">
        <v>83</v>
      </c>
      <c r="Z102" s="202" t="s">
        <v>83</v>
      </c>
      <c r="AA102" s="202" t="s">
        <v>83</v>
      </c>
      <c r="AB102" s="202" t="s">
        <v>83</v>
      </c>
      <c r="AC102" s="202" t="s">
        <v>83</v>
      </c>
      <c r="AD102" s="202" t="s">
        <v>83</v>
      </c>
      <c r="AE102" s="202" t="s">
        <v>83</v>
      </c>
      <c r="AF102" s="202" t="s">
        <v>83</v>
      </c>
      <c r="AG102" s="202" t="s">
        <v>83</v>
      </c>
      <c r="AH102" s="202" t="s">
        <v>83</v>
      </c>
      <c r="AI102" s="202" t="s">
        <v>83</v>
      </c>
      <c r="AJ102" s="203">
        <v>1</v>
      </c>
      <c r="AK102" s="203">
        <v>0</v>
      </c>
      <c r="AL102" s="202">
        <f>AL101</f>
        <v>0.36</v>
      </c>
      <c r="AM102" s="202">
        <f>AM101</f>
        <v>2.7E-2</v>
      </c>
      <c r="AN102" s="202">
        <f>AN101</f>
        <v>3</v>
      </c>
      <c r="AQ102" s="205">
        <f>AM102*I102+AL102</f>
        <v>2.0177999999999998</v>
      </c>
      <c r="AR102" s="205">
        <f t="shared" ref="AR102:AR108" si="109">0.1*AQ102</f>
        <v>0.20177999999999999</v>
      </c>
      <c r="AS102" s="206">
        <f t="shared" ref="AS102:AS108" si="110">AJ102*3+0.25*AK102</f>
        <v>3</v>
      </c>
      <c r="AT102" s="206">
        <f t="shared" ref="AT102:AT108" si="111">SUM(AQ102:AS102)/4</f>
        <v>1.3048949999999999</v>
      </c>
      <c r="AU102" s="205">
        <f>10068.2*J102*POWER(10,-6)*10</f>
        <v>7.7891622479999987E-3</v>
      </c>
      <c r="AV102" s="206">
        <f t="shared" si="107"/>
        <v>6.5322641622479996</v>
      </c>
      <c r="AW102" s="207">
        <f t="shared" ref="AW102:AW108" si="112">AJ102*H102</f>
        <v>1.8999999999999998E-7</v>
      </c>
      <c r="AX102" s="207">
        <f t="shared" ref="AX102:AX108" si="113">H102*AK102</f>
        <v>0</v>
      </c>
      <c r="AY102" s="207">
        <f t="shared" ref="AY102" si="114">H102*AV102</f>
        <v>1.2411301908271197E-6</v>
      </c>
    </row>
    <row r="103" spans="1:51" s="202" customFormat="1" ht="43.2" x14ac:dyDescent="0.3">
      <c r="A103" s="193" t="s">
        <v>20</v>
      </c>
      <c r="B103" s="193" t="str">
        <f>B101</f>
        <v>Буферная емкость Е-22</v>
      </c>
      <c r="C103" s="51" t="s">
        <v>241</v>
      </c>
      <c r="D103" s="195" t="s">
        <v>60</v>
      </c>
      <c r="E103" s="208">
        <f>E101</f>
        <v>9.9999999999999995E-7</v>
      </c>
      <c r="F103" s="209">
        <f>F101</f>
        <v>1</v>
      </c>
      <c r="G103" s="193">
        <v>0.76</v>
      </c>
      <c r="H103" s="197">
        <f t="shared" si="108"/>
        <v>7.5999999999999992E-7</v>
      </c>
      <c r="I103" s="210">
        <f>I101</f>
        <v>61.4</v>
      </c>
      <c r="J103" s="212">
        <v>0</v>
      </c>
      <c r="K103" s="213" t="s">
        <v>177</v>
      </c>
      <c r="L103" s="214">
        <v>0.5</v>
      </c>
      <c r="M103" s="202" t="str">
        <f t="shared" si="105"/>
        <v>С3</v>
      </c>
      <c r="N103" s="202" t="str">
        <f t="shared" si="105"/>
        <v>Буферная емкость Е-22</v>
      </c>
      <c r="O103" s="202" t="str">
        <f t="shared" si="106"/>
        <v>Полное-ликвидация</v>
      </c>
      <c r="P103" s="202" t="s">
        <v>83</v>
      </c>
      <c r="Q103" s="202" t="s">
        <v>83</v>
      </c>
      <c r="R103" s="202" t="s">
        <v>83</v>
      </c>
      <c r="S103" s="202" t="s">
        <v>83</v>
      </c>
      <c r="T103" s="202" t="s">
        <v>83</v>
      </c>
      <c r="U103" s="202" t="s">
        <v>83</v>
      </c>
      <c r="V103" s="202" t="s">
        <v>83</v>
      </c>
      <c r="W103" s="202" t="s">
        <v>83</v>
      </c>
      <c r="X103" s="202" t="s">
        <v>83</v>
      </c>
      <c r="Y103" s="202" t="s">
        <v>83</v>
      </c>
      <c r="Z103" s="202" t="s">
        <v>83</v>
      </c>
      <c r="AA103" s="202" t="s">
        <v>83</v>
      </c>
      <c r="AB103" s="202" t="s">
        <v>83</v>
      </c>
      <c r="AC103" s="202" t="s">
        <v>83</v>
      </c>
      <c r="AD103" s="202" t="s">
        <v>83</v>
      </c>
      <c r="AE103" s="202" t="s">
        <v>83</v>
      </c>
      <c r="AF103" s="202" t="s">
        <v>83</v>
      </c>
      <c r="AG103" s="202" t="s">
        <v>83</v>
      </c>
      <c r="AH103" s="202" t="s">
        <v>83</v>
      </c>
      <c r="AI103" s="202" t="s">
        <v>83</v>
      </c>
      <c r="AJ103" s="202">
        <v>0</v>
      </c>
      <c r="AK103" s="202">
        <v>0</v>
      </c>
      <c r="AL103" s="202">
        <f>AL101</f>
        <v>0.36</v>
      </c>
      <c r="AM103" s="202">
        <f>AM101</f>
        <v>2.7E-2</v>
      </c>
      <c r="AN103" s="202">
        <f>AN101</f>
        <v>3</v>
      </c>
      <c r="AQ103" s="205">
        <f>AM103*I103*0.1+AL103</f>
        <v>0.52578000000000003</v>
      </c>
      <c r="AR103" s="205">
        <f t="shared" si="109"/>
        <v>5.2578000000000007E-2</v>
      </c>
      <c r="AS103" s="206">
        <f t="shared" si="110"/>
        <v>0</v>
      </c>
      <c r="AT103" s="206">
        <f t="shared" si="111"/>
        <v>0.14458950000000001</v>
      </c>
      <c r="AU103" s="205">
        <f>1333*J101*POWER(10,-6)</f>
        <v>8.1846199999999994E-2</v>
      </c>
      <c r="AV103" s="206">
        <f t="shared" si="107"/>
        <v>0.80479370000000006</v>
      </c>
      <c r="AW103" s="207">
        <f t="shared" si="112"/>
        <v>0</v>
      </c>
      <c r="AX103" s="207">
        <f t="shared" si="113"/>
        <v>0</v>
      </c>
      <c r="AY103" s="207">
        <f>H103*AV103</f>
        <v>6.1164321199999994E-7</v>
      </c>
    </row>
    <row r="104" spans="1:51" s="202" customFormat="1" ht="28.8" x14ac:dyDescent="0.3">
      <c r="A104" s="193" t="s">
        <v>21</v>
      </c>
      <c r="B104" s="193" t="str">
        <f>B101</f>
        <v>Буферная емкость Е-22</v>
      </c>
      <c r="C104" s="51" t="s">
        <v>213</v>
      </c>
      <c r="D104" s="195" t="s">
        <v>214</v>
      </c>
      <c r="E104" s="196">
        <v>1.0000000000000001E-5</v>
      </c>
      <c r="F104" s="209">
        <f>F101</f>
        <v>1</v>
      </c>
      <c r="G104" s="193">
        <v>4.0000000000000008E-2</v>
      </c>
      <c r="H104" s="197">
        <f t="shared" si="108"/>
        <v>4.0000000000000009E-7</v>
      </c>
      <c r="I104" s="210">
        <f>0.15*I101</f>
        <v>9.2099999999999991</v>
      </c>
      <c r="J104" s="199">
        <f>I104</f>
        <v>9.2099999999999991</v>
      </c>
      <c r="K104" s="213" t="s">
        <v>179</v>
      </c>
      <c r="L104" s="214">
        <v>45390</v>
      </c>
      <c r="M104" s="202" t="str">
        <f t="shared" si="105"/>
        <v>С4</v>
      </c>
      <c r="N104" s="202" t="str">
        <f t="shared" si="105"/>
        <v>Буферная емкость Е-22</v>
      </c>
      <c r="O104" s="202" t="str">
        <f t="shared" si="106"/>
        <v>Частичное факел</v>
      </c>
      <c r="P104" s="202" t="s">
        <v>83</v>
      </c>
      <c r="Q104" s="202" t="s">
        <v>83</v>
      </c>
      <c r="R104" s="202" t="s">
        <v>83</v>
      </c>
      <c r="S104" s="202" t="s">
        <v>83</v>
      </c>
      <c r="T104" s="202" t="s">
        <v>83</v>
      </c>
      <c r="U104" s="202" t="s">
        <v>83</v>
      </c>
      <c r="V104" s="202" t="s">
        <v>83</v>
      </c>
      <c r="W104" s="202" t="s">
        <v>83</v>
      </c>
      <c r="X104" s="202" t="s">
        <v>83</v>
      </c>
      <c r="Y104" s="202">
        <v>11</v>
      </c>
      <c r="Z104" s="202">
        <v>2</v>
      </c>
      <c r="AA104" s="202" t="s">
        <v>83</v>
      </c>
      <c r="AB104" s="202" t="s">
        <v>83</v>
      </c>
      <c r="AC104" s="202" t="s">
        <v>83</v>
      </c>
      <c r="AD104" s="202" t="s">
        <v>83</v>
      </c>
      <c r="AE104" s="202" t="s">
        <v>83</v>
      </c>
      <c r="AF104" s="202" t="s">
        <v>83</v>
      </c>
      <c r="AG104" s="202" t="s">
        <v>83</v>
      </c>
      <c r="AH104" s="202" t="s">
        <v>83</v>
      </c>
      <c r="AI104" s="202" t="s">
        <v>83</v>
      </c>
      <c r="AJ104" s="202">
        <v>0</v>
      </c>
      <c r="AK104" s="202">
        <v>1</v>
      </c>
      <c r="AL104" s="202">
        <f>0.1*$AL$2</f>
        <v>0.33</v>
      </c>
      <c r="AM104" s="202">
        <f>AM102</f>
        <v>2.7E-2</v>
      </c>
      <c r="AN104" s="202">
        <f>AN101</f>
        <v>3</v>
      </c>
      <c r="AQ104" s="205">
        <f>AM104*I104*0.1+AL104</f>
        <v>0.35486700000000004</v>
      </c>
      <c r="AR104" s="205">
        <f t="shared" si="109"/>
        <v>3.5486700000000003E-2</v>
      </c>
      <c r="AS104" s="206">
        <f t="shared" si="110"/>
        <v>0.25</v>
      </c>
      <c r="AT104" s="206">
        <f t="shared" si="111"/>
        <v>0.16008842500000001</v>
      </c>
      <c r="AU104" s="205">
        <f>10068.2*J104*POWER(10,-6)</f>
        <v>9.2728121999999996E-2</v>
      </c>
      <c r="AV104" s="206">
        <f t="shared" si="107"/>
        <v>0.89317024700000003</v>
      </c>
      <c r="AW104" s="207">
        <f t="shared" si="112"/>
        <v>0</v>
      </c>
      <c r="AX104" s="207">
        <f t="shared" si="113"/>
        <v>4.0000000000000009E-7</v>
      </c>
      <c r="AY104" s="207">
        <f t="shared" ref="AY104:AY108" si="115">H104*AV104</f>
        <v>3.5726809880000007E-7</v>
      </c>
    </row>
    <row r="105" spans="1:51" s="202" customFormat="1" ht="57.6" x14ac:dyDescent="0.3">
      <c r="A105" s="193" t="s">
        <v>22</v>
      </c>
      <c r="B105" s="193" t="str">
        <f>B101</f>
        <v>Буферная емкость Е-22</v>
      </c>
      <c r="C105" s="51" t="s">
        <v>242</v>
      </c>
      <c r="D105" s="195" t="s">
        <v>61</v>
      </c>
      <c r="E105" s="208">
        <f>E104</f>
        <v>1.0000000000000001E-5</v>
      </c>
      <c r="F105" s="209">
        <f>F101</f>
        <v>1</v>
      </c>
      <c r="G105" s="193">
        <v>0.16000000000000003</v>
      </c>
      <c r="H105" s="197">
        <f t="shared" si="108"/>
        <v>1.6000000000000004E-6</v>
      </c>
      <c r="I105" s="210">
        <f>0.15*I101</f>
        <v>9.2099999999999991</v>
      </c>
      <c r="J105" s="199">
        <v>0</v>
      </c>
      <c r="K105" s="213" t="s">
        <v>180</v>
      </c>
      <c r="L105" s="214">
        <v>3</v>
      </c>
      <c r="M105" s="202" t="str">
        <f t="shared" si="105"/>
        <v>С5</v>
      </c>
      <c r="N105" s="202" t="str">
        <f t="shared" si="105"/>
        <v>Буферная емкость Е-22</v>
      </c>
      <c r="O105" s="202" t="str">
        <f t="shared" si="106"/>
        <v>Частичное-ликвидация</v>
      </c>
      <c r="P105" s="202" t="s">
        <v>83</v>
      </c>
      <c r="Q105" s="202" t="s">
        <v>83</v>
      </c>
      <c r="R105" s="202" t="s">
        <v>83</v>
      </c>
      <c r="S105" s="202" t="s">
        <v>83</v>
      </c>
      <c r="T105" s="202" t="s">
        <v>83</v>
      </c>
      <c r="U105" s="202" t="s">
        <v>83</v>
      </c>
      <c r="V105" s="202" t="s">
        <v>83</v>
      </c>
      <c r="W105" s="202" t="s">
        <v>83</v>
      </c>
      <c r="X105" s="202" t="s">
        <v>83</v>
      </c>
      <c r="Y105" s="202" t="s">
        <v>83</v>
      </c>
      <c r="Z105" s="202" t="s">
        <v>83</v>
      </c>
      <c r="AA105" s="202" t="s">
        <v>83</v>
      </c>
      <c r="AB105" s="202" t="s">
        <v>83</v>
      </c>
      <c r="AC105" s="202" t="s">
        <v>83</v>
      </c>
      <c r="AD105" s="202" t="s">
        <v>83</v>
      </c>
      <c r="AE105" s="202" t="s">
        <v>83</v>
      </c>
      <c r="AF105" s="202" t="s">
        <v>83</v>
      </c>
      <c r="AG105" s="202" t="s">
        <v>83</v>
      </c>
      <c r="AH105" s="202" t="s">
        <v>83</v>
      </c>
      <c r="AI105" s="202" t="s">
        <v>83</v>
      </c>
      <c r="AJ105" s="202">
        <v>0</v>
      </c>
      <c r="AK105" s="202">
        <v>1</v>
      </c>
      <c r="AL105" s="202">
        <f>0.1*$AL$2</f>
        <v>0.33</v>
      </c>
      <c r="AM105" s="202">
        <f>AM101</f>
        <v>2.7E-2</v>
      </c>
      <c r="AN105" s="202">
        <f>ROUNDUP(AN101/3,0)</f>
        <v>1</v>
      </c>
      <c r="AQ105" s="205">
        <f>AM105*I105+AL105</f>
        <v>0.57867000000000002</v>
      </c>
      <c r="AR105" s="205">
        <f t="shared" si="109"/>
        <v>5.7867000000000002E-2</v>
      </c>
      <c r="AS105" s="206">
        <f t="shared" si="110"/>
        <v>0.25</v>
      </c>
      <c r="AT105" s="206">
        <f t="shared" si="111"/>
        <v>0.22163425</v>
      </c>
      <c r="AU105" s="205">
        <f>1333*J102*POWER(10,-6)*10</f>
        <v>1.0312621199999998E-3</v>
      </c>
      <c r="AV105" s="206">
        <f t="shared" si="107"/>
        <v>1.10920251212</v>
      </c>
      <c r="AW105" s="207">
        <f t="shared" si="112"/>
        <v>0</v>
      </c>
      <c r="AX105" s="207">
        <f t="shared" si="113"/>
        <v>1.6000000000000004E-6</v>
      </c>
      <c r="AY105" s="207">
        <f t="shared" si="115"/>
        <v>1.7747240193920004E-6</v>
      </c>
    </row>
    <row r="106" spans="1:51" s="202" customFormat="1" ht="28.8" x14ac:dyDescent="0.3">
      <c r="A106" s="193" t="s">
        <v>23</v>
      </c>
      <c r="B106" s="193" t="str">
        <f>B101</f>
        <v>Буферная емкость Е-22</v>
      </c>
      <c r="C106" s="51" t="s">
        <v>215</v>
      </c>
      <c r="D106" s="195" t="s">
        <v>214</v>
      </c>
      <c r="E106" s="208">
        <f>E105</f>
        <v>1.0000000000000001E-5</v>
      </c>
      <c r="F106" s="209">
        <f>F101</f>
        <v>1</v>
      </c>
      <c r="G106" s="193">
        <v>4.0000000000000008E-2</v>
      </c>
      <c r="H106" s="197">
        <f t="shared" si="108"/>
        <v>4.0000000000000009E-7</v>
      </c>
      <c r="I106" s="210">
        <f>I104*0.05</f>
        <v>0.46049999999999996</v>
      </c>
      <c r="J106" s="199">
        <f>I106</f>
        <v>0.46049999999999996</v>
      </c>
      <c r="K106" s="424" t="s">
        <v>191</v>
      </c>
      <c r="L106" s="425">
        <v>12</v>
      </c>
      <c r="M106" s="202" t="str">
        <f t="shared" si="105"/>
        <v>С6</v>
      </c>
      <c r="N106" s="202" t="str">
        <f t="shared" si="105"/>
        <v>Буферная емкость Е-22</v>
      </c>
      <c r="O106" s="202" t="str">
        <f t="shared" si="106"/>
        <v>Частичное факел</v>
      </c>
      <c r="P106" s="202" t="s">
        <v>83</v>
      </c>
      <c r="Q106" s="202" t="s">
        <v>83</v>
      </c>
      <c r="R106" s="202" t="s">
        <v>83</v>
      </c>
      <c r="S106" s="202" t="s">
        <v>83</v>
      </c>
      <c r="T106" s="202" t="s">
        <v>83</v>
      </c>
      <c r="U106" s="202" t="s">
        <v>83</v>
      </c>
      <c r="V106" s="202" t="s">
        <v>83</v>
      </c>
      <c r="W106" s="202" t="s">
        <v>83</v>
      </c>
      <c r="X106" s="202" t="s">
        <v>83</v>
      </c>
      <c r="Y106" s="202">
        <v>4</v>
      </c>
      <c r="Z106" s="202">
        <v>1</v>
      </c>
      <c r="AA106" s="202" t="s">
        <v>83</v>
      </c>
      <c r="AB106" s="202" t="s">
        <v>83</v>
      </c>
      <c r="AC106" s="202" t="s">
        <v>83</v>
      </c>
      <c r="AD106" s="202" t="s">
        <v>83</v>
      </c>
      <c r="AE106" s="202" t="s">
        <v>83</v>
      </c>
      <c r="AF106" s="202" t="s">
        <v>83</v>
      </c>
      <c r="AG106" s="202" t="s">
        <v>83</v>
      </c>
      <c r="AH106" s="202" t="s">
        <v>83</v>
      </c>
      <c r="AI106" s="202" t="s">
        <v>83</v>
      </c>
      <c r="AJ106" s="202">
        <v>0</v>
      </c>
      <c r="AK106" s="202">
        <v>1</v>
      </c>
      <c r="AL106" s="202">
        <f>0.1*$AL$2</f>
        <v>0.33</v>
      </c>
      <c r="AM106" s="202">
        <f>AM101</f>
        <v>2.7E-2</v>
      </c>
      <c r="AN106" s="202">
        <f>AN105</f>
        <v>1</v>
      </c>
      <c r="AQ106" s="205">
        <f>AM106*I106+AL106</f>
        <v>0.3424335</v>
      </c>
      <c r="AR106" s="205">
        <f t="shared" si="109"/>
        <v>3.4243349999999999E-2</v>
      </c>
      <c r="AS106" s="206">
        <f t="shared" si="110"/>
        <v>0.25</v>
      </c>
      <c r="AT106" s="206">
        <f t="shared" si="111"/>
        <v>0.15666921249999999</v>
      </c>
      <c r="AU106" s="205">
        <f>10068.2*J106*POWER(10,-6)</f>
        <v>4.6364060999999996E-3</v>
      </c>
      <c r="AV106" s="206">
        <f t="shared" si="107"/>
        <v>0.78798246859999999</v>
      </c>
      <c r="AW106" s="207">
        <f t="shared" si="112"/>
        <v>0</v>
      </c>
      <c r="AX106" s="207">
        <f t="shared" si="113"/>
        <v>4.0000000000000009E-7</v>
      </c>
      <c r="AY106" s="207">
        <f t="shared" si="115"/>
        <v>3.1519298744000004E-7</v>
      </c>
    </row>
    <row r="107" spans="1:51" s="202" customFormat="1" ht="57.6" x14ac:dyDescent="0.3">
      <c r="A107" s="193" t="s">
        <v>210</v>
      </c>
      <c r="B107" s="193" t="str">
        <f>B101</f>
        <v>Буферная емкость Е-22</v>
      </c>
      <c r="C107" s="51" t="s">
        <v>216</v>
      </c>
      <c r="D107" s="195" t="s">
        <v>165</v>
      </c>
      <c r="E107" s="208">
        <f>E105</f>
        <v>1.0000000000000001E-5</v>
      </c>
      <c r="F107" s="209">
        <f>F101</f>
        <v>1</v>
      </c>
      <c r="G107" s="193">
        <v>0.15200000000000002</v>
      </c>
      <c r="H107" s="197">
        <f t="shared" si="108"/>
        <v>1.5200000000000003E-6</v>
      </c>
      <c r="I107" s="210">
        <f>I104*0.05</f>
        <v>0.46049999999999996</v>
      </c>
      <c r="J107" s="199">
        <f>I107</f>
        <v>0.46049999999999996</v>
      </c>
      <c r="K107" s="213"/>
      <c r="L107" s="214"/>
      <c r="M107" s="202" t="str">
        <f t="shared" si="105"/>
        <v>С7</v>
      </c>
      <c r="N107" s="202" t="str">
        <f t="shared" si="105"/>
        <v>Буферная емкость Е-22</v>
      </c>
      <c r="O107" s="202" t="str">
        <f t="shared" si="106"/>
        <v>Частичное-пожар-вспышка</v>
      </c>
      <c r="P107" s="202" t="s">
        <v>83</v>
      </c>
      <c r="Q107" s="202" t="s">
        <v>83</v>
      </c>
      <c r="R107" s="202" t="s">
        <v>83</v>
      </c>
      <c r="S107" s="202" t="s">
        <v>83</v>
      </c>
      <c r="T107" s="202" t="s">
        <v>83</v>
      </c>
      <c r="U107" s="202" t="s">
        <v>83</v>
      </c>
      <c r="V107" s="202" t="s">
        <v>83</v>
      </c>
      <c r="W107" s="202" t="s">
        <v>83</v>
      </c>
      <c r="X107" s="202" t="s">
        <v>83</v>
      </c>
      <c r="Y107" s="202" t="s">
        <v>83</v>
      </c>
      <c r="Z107" s="202" t="s">
        <v>83</v>
      </c>
      <c r="AA107" s="202">
        <v>25.95</v>
      </c>
      <c r="AB107" s="202">
        <v>31.14</v>
      </c>
      <c r="AC107" s="202" t="s">
        <v>83</v>
      </c>
      <c r="AD107" s="202" t="s">
        <v>83</v>
      </c>
      <c r="AE107" s="202" t="s">
        <v>83</v>
      </c>
      <c r="AF107" s="202" t="s">
        <v>83</v>
      </c>
      <c r="AG107" s="202" t="s">
        <v>83</v>
      </c>
      <c r="AH107" s="202" t="s">
        <v>83</v>
      </c>
      <c r="AI107" s="202" t="s">
        <v>83</v>
      </c>
      <c r="AJ107" s="202">
        <v>0</v>
      </c>
      <c r="AK107" s="202">
        <v>1</v>
      </c>
      <c r="AL107" s="202">
        <f>0.1*$AL$2</f>
        <v>0.33</v>
      </c>
      <c r="AM107" s="202">
        <f>AM101</f>
        <v>2.7E-2</v>
      </c>
      <c r="AN107" s="202">
        <f>ROUNDUP(AN101/3,0)</f>
        <v>1</v>
      </c>
      <c r="AQ107" s="205">
        <f>AM107*I107+AL107</f>
        <v>0.3424335</v>
      </c>
      <c r="AR107" s="205">
        <f t="shared" si="109"/>
        <v>3.4243349999999999E-2</v>
      </c>
      <c r="AS107" s="206">
        <f t="shared" si="110"/>
        <v>0.25</v>
      </c>
      <c r="AT107" s="206">
        <f t="shared" si="111"/>
        <v>0.15666921249999999</v>
      </c>
      <c r="AU107" s="205">
        <f>10068.2*J107*POWER(10,-6)</f>
        <v>4.6364060999999996E-3</v>
      </c>
      <c r="AV107" s="206">
        <f t="shared" si="107"/>
        <v>0.78798246859999999</v>
      </c>
      <c r="AW107" s="207">
        <f t="shared" si="112"/>
        <v>0</v>
      </c>
      <c r="AX107" s="207">
        <f t="shared" si="113"/>
        <v>1.5200000000000003E-6</v>
      </c>
      <c r="AY107" s="207">
        <f t="shared" si="115"/>
        <v>1.1977333522720001E-6</v>
      </c>
    </row>
    <row r="108" spans="1:51" s="202" customFormat="1" ht="58.2" thickBot="1" x14ac:dyDescent="0.35">
      <c r="A108" s="193" t="s">
        <v>211</v>
      </c>
      <c r="B108" s="193" t="str">
        <f>B101</f>
        <v>Буферная емкость Е-22</v>
      </c>
      <c r="C108" s="51" t="s">
        <v>217</v>
      </c>
      <c r="D108" s="195" t="s">
        <v>61</v>
      </c>
      <c r="E108" s="208">
        <f>E105</f>
        <v>1.0000000000000001E-5</v>
      </c>
      <c r="F108" s="209">
        <f>F101</f>
        <v>1</v>
      </c>
      <c r="G108" s="193">
        <v>0.6080000000000001</v>
      </c>
      <c r="H108" s="197">
        <f t="shared" si="108"/>
        <v>6.0800000000000011E-6</v>
      </c>
      <c r="I108" s="210">
        <f>I104*0.05</f>
        <v>0.46049999999999996</v>
      </c>
      <c r="J108" s="212">
        <v>0</v>
      </c>
      <c r="K108" s="215"/>
      <c r="L108" s="426"/>
      <c r="M108" s="202" t="str">
        <f t="shared" si="105"/>
        <v>С8</v>
      </c>
      <c r="N108" s="202" t="str">
        <f t="shared" si="105"/>
        <v>Буферная емкость Е-22</v>
      </c>
      <c r="O108" s="202" t="str">
        <f t="shared" si="106"/>
        <v>Частичное-ликвидация</v>
      </c>
      <c r="P108" s="202" t="s">
        <v>83</v>
      </c>
      <c r="Q108" s="202" t="s">
        <v>83</v>
      </c>
      <c r="R108" s="202" t="s">
        <v>83</v>
      </c>
      <c r="S108" s="202" t="s">
        <v>83</v>
      </c>
      <c r="T108" s="202" t="s">
        <v>83</v>
      </c>
      <c r="U108" s="202" t="s">
        <v>83</v>
      </c>
      <c r="V108" s="202" t="s">
        <v>83</v>
      </c>
      <c r="W108" s="202" t="s">
        <v>83</v>
      </c>
      <c r="X108" s="202" t="s">
        <v>83</v>
      </c>
      <c r="Y108" s="202" t="s">
        <v>83</v>
      </c>
      <c r="Z108" s="202" t="s">
        <v>83</v>
      </c>
      <c r="AA108" s="202" t="s">
        <v>83</v>
      </c>
      <c r="AB108" s="202" t="s">
        <v>83</v>
      </c>
      <c r="AC108" s="202" t="s">
        <v>83</v>
      </c>
      <c r="AD108" s="202" t="s">
        <v>83</v>
      </c>
      <c r="AE108" s="202" t="s">
        <v>83</v>
      </c>
      <c r="AF108" s="202" t="s">
        <v>83</v>
      </c>
      <c r="AG108" s="202" t="s">
        <v>83</v>
      </c>
      <c r="AH108" s="202" t="s">
        <v>83</v>
      </c>
      <c r="AI108" s="202" t="s">
        <v>83</v>
      </c>
      <c r="AJ108" s="202">
        <v>0</v>
      </c>
      <c r="AK108" s="202">
        <v>0</v>
      </c>
      <c r="AL108" s="202">
        <f>0.1*$AL$2</f>
        <v>0.33</v>
      </c>
      <c r="AM108" s="202">
        <f>AM101</f>
        <v>2.7E-2</v>
      </c>
      <c r="AN108" s="202">
        <f>ROUNDUP(AN101/3,0)</f>
        <v>1</v>
      </c>
      <c r="AQ108" s="205">
        <f>AM108*I108*0.1+AL108</f>
        <v>0.33124334999999999</v>
      </c>
      <c r="AR108" s="205">
        <f t="shared" si="109"/>
        <v>3.3124334999999998E-2</v>
      </c>
      <c r="AS108" s="206">
        <f t="shared" si="110"/>
        <v>0</v>
      </c>
      <c r="AT108" s="206">
        <f t="shared" si="111"/>
        <v>9.1091921249999999E-2</v>
      </c>
      <c r="AU108" s="205">
        <f>1333*J106*POWER(10,-6)</f>
        <v>6.1384649999999999E-4</v>
      </c>
      <c r="AV108" s="206">
        <f t="shared" si="107"/>
        <v>0.45607345275</v>
      </c>
      <c r="AW108" s="207">
        <f t="shared" si="112"/>
        <v>0</v>
      </c>
      <c r="AX108" s="207">
        <f t="shared" si="113"/>
        <v>0</v>
      </c>
      <c r="AY108" s="207">
        <f t="shared" si="115"/>
        <v>2.7729265927200005E-6</v>
      </c>
    </row>
    <row r="109" spans="1:51" s="202" customFormat="1" x14ac:dyDescent="0.3">
      <c r="A109" s="427" t="s">
        <v>240</v>
      </c>
      <c r="B109" s="427" t="str">
        <f>B101</f>
        <v>Буферная емкость Е-22</v>
      </c>
      <c r="C109" s="427" t="s">
        <v>404</v>
      </c>
      <c r="D109" s="427" t="s">
        <v>405</v>
      </c>
      <c r="E109" s="428">
        <v>2.5000000000000001E-5</v>
      </c>
      <c r="F109" s="427">
        <f>F101</f>
        <v>1</v>
      </c>
      <c r="G109" s="427">
        <v>1</v>
      </c>
      <c r="H109" s="429">
        <f t="shared" si="108"/>
        <v>2.5000000000000001E-5</v>
      </c>
      <c r="I109" s="430">
        <f>I101</f>
        <v>61.4</v>
      </c>
      <c r="J109" s="430">
        <f>J101*0.05</f>
        <v>3.0700000000000003</v>
      </c>
      <c r="K109" s="427"/>
      <c r="L109" s="427"/>
      <c r="M109" s="431" t="str">
        <f t="shared" si="105"/>
        <v>С9</v>
      </c>
      <c r="N109" s="431"/>
      <c r="O109" s="431"/>
      <c r="P109" s="431">
        <v>19.5</v>
      </c>
      <c r="Q109" s="431">
        <v>27</v>
      </c>
      <c r="R109" s="431">
        <v>38.799999999999997</v>
      </c>
      <c r="S109" s="431">
        <v>72.599999999999994</v>
      </c>
      <c r="T109" s="431" t="s">
        <v>83</v>
      </c>
      <c r="U109" s="431" t="s">
        <v>83</v>
      </c>
      <c r="V109" s="431" t="s">
        <v>83</v>
      </c>
      <c r="W109" s="431" t="s">
        <v>83</v>
      </c>
      <c r="X109" s="431" t="s">
        <v>83</v>
      </c>
      <c r="Y109" s="431" t="s">
        <v>83</v>
      </c>
      <c r="Z109" s="431" t="s">
        <v>83</v>
      </c>
      <c r="AA109" s="431" t="s">
        <v>83</v>
      </c>
      <c r="AB109" s="431" t="s">
        <v>83</v>
      </c>
      <c r="AC109" s="431" t="s">
        <v>83</v>
      </c>
      <c r="AD109" s="431" t="s">
        <v>83</v>
      </c>
      <c r="AE109" s="431">
        <v>41.5</v>
      </c>
      <c r="AF109" s="431">
        <v>72.5</v>
      </c>
      <c r="AG109" s="431">
        <v>90.5</v>
      </c>
      <c r="AH109" s="431">
        <v>121.5</v>
      </c>
      <c r="AI109" s="431" t="s">
        <v>83</v>
      </c>
      <c r="AJ109" s="431">
        <v>0</v>
      </c>
      <c r="AK109" s="431">
        <v>1</v>
      </c>
      <c r="AL109" s="431">
        <f>AL101</f>
        <v>0.36</v>
      </c>
      <c r="AM109" s="431">
        <f>AM101</f>
        <v>2.7E-2</v>
      </c>
      <c r="AN109" s="431">
        <v>5</v>
      </c>
      <c r="AO109" s="431"/>
      <c r="AP109" s="431"/>
      <c r="AQ109" s="432">
        <f>AM109*I109+AL109</f>
        <v>2.0177999999999998</v>
      </c>
      <c r="AR109" s="432">
        <f>0.1*AQ109</f>
        <v>0.20177999999999999</v>
      </c>
      <c r="AS109" s="433">
        <f>AJ109*3+0.25*AK109</f>
        <v>0.25</v>
      </c>
      <c r="AT109" s="433">
        <f>SUM(AQ109:AS109)/4</f>
        <v>0.61739499999999992</v>
      </c>
      <c r="AU109" s="432">
        <f>10068.2*J109*POWER(10,-6)</f>
        <v>3.0909374000000003E-2</v>
      </c>
      <c r="AV109" s="433">
        <f t="shared" si="107"/>
        <v>3.117884374</v>
      </c>
      <c r="AW109" s="434">
        <f>AJ109*H109</f>
        <v>0</v>
      </c>
      <c r="AX109" s="434">
        <f>H109*AK109</f>
        <v>2.5000000000000001E-5</v>
      </c>
      <c r="AY109" s="434">
        <f>H109*AV109</f>
        <v>7.7947109350000007E-5</v>
      </c>
    </row>
    <row r="110" spans="1:51" ht="15" thickBot="1" x14ac:dyDescent="0.35">
      <c r="A110" s="6"/>
      <c r="B110" s="6"/>
      <c r="D110" s="7"/>
      <c r="E110" s="6"/>
      <c r="F110" s="6"/>
      <c r="G110" s="6"/>
      <c r="H110" s="6"/>
      <c r="I110" s="6"/>
      <c r="J110" s="6"/>
      <c r="K110" s="6"/>
    </row>
    <row r="111" spans="1:51" s="202" customFormat="1" ht="18" customHeight="1" x14ac:dyDescent="0.3">
      <c r="A111" s="193" t="s">
        <v>18</v>
      </c>
      <c r="B111" s="194" t="s">
        <v>720</v>
      </c>
      <c r="C111" s="51" t="s">
        <v>196</v>
      </c>
      <c r="D111" s="195" t="s">
        <v>59</v>
      </c>
      <c r="E111" s="196">
        <v>9.9999999999999995E-7</v>
      </c>
      <c r="F111" s="194">
        <v>2</v>
      </c>
      <c r="G111" s="193">
        <v>0.05</v>
      </c>
      <c r="H111" s="197">
        <f>E111*F111*G111</f>
        <v>9.9999999999999995E-8</v>
      </c>
      <c r="I111" s="198">
        <v>21.55</v>
      </c>
      <c r="J111" s="199">
        <f>I111</f>
        <v>21.55</v>
      </c>
      <c r="K111" s="200" t="s">
        <v>175</v>
      </c>
      <c r="L111" s="201">
        <f>I111*10</f>
        <v>215.5</v>
      </c>
      <c r="M111" s="202" t="str">
        <f t="shared" ref="M111:N119" si="116">A111</f>
        <v>С1</v>
      </c>
      <c r="N111" s="202" t="str">
        <f t="shared" si="116"/>
        <v>Отстойник вертикальный Е-2</v>
      </c>
      <c r="O111" s="202" t="str">
        <f t="shared" ref="O111:O118" si="117">D111</f>
        <v>Полное-пожар</v>
      </c>
      <c r="P111" s="202">
        <v>16.399999999999999</v>
      </c>
      <c r="Q111" s="202">
        <v>22.3</v>
      </c>
      <c r="R111" s="202">
        <v>31.2</v>
      </c>
      <c r="S111" s="202">
        <v>57.3</v>
      </c>
      <c r="T111" s="202" t="s">
        <v>83</v>
      </c>
      <c r="U111" s="202" t="s">
        <v>83</v>
      </c>
      <c r="V111" s="202" t="s">
        <v>83</v>
      </c>
      <c r="W111" s="202" t="s">
        <v>83</v>
      </c>
      <c r="X111" s="202" t="s">
        <v>83</v>
      </c>
      <c r="Y111" s="202" t="s">
        <v>83</v>
      </c>
      <c r="Z111" s="202" t="s">
        <v>83</v>
      </c>
      <c r="AA111" s="202" t="s">
        <v>83</v>
      </c>
      <c r="AB111" s="202" t="s">
        <v>83</v>
      </c>
      <c r="AC111" s="202" t="s">
        <v>83</v>
      </c>
      <c r="AD111" s="202" t="s">
        <v>83</v>
      </c>
      <c r="AE111" s="202" t="s">
        <v>83</v>
      </c>
      <c r="AF111" s="202" t="s">
        <v>83</v>
      </c>
      <c r="AG111" s="202" t="s">
        <v>83</v>
      </c>
      <c r="AH111" s="202" t="s">
        <v>83</v>
      </c>
      <c r="AI111" s="202" t="s">
        <v>83</v>
      </c>
      <c r="AJ111" s="203">
        <v>1</v>
      </c>
      <c r="AK111" s="203">
        <v>2</v>
      </c>
      <c r="AL111" s="204">
        <v>0.36</v>
      </c>
      <c r="AM111" s="204">
        <v>2.7E-2</v>
      </c>
      <c r="AN111" s="204">
        <v>3</v>
      </c>
      <c r="AQ111" s="205">
        <f>AM111*I111+AL111</f>
        <v>0.94184999999999997</v>
      </c>
      <c r="AR111" s="205">
        <f>0.1*AQ111</f>
        <v>9.4185000000000005E-2</v>
      </c>
      <c r="AS111" s="206">
        <f>AJ111*3+0.25*AK111</f>
        <v>3.5</v>
      </c>
      <c r="AT111" s="206">
        <f>SUM(AQ111:AS111)/4</f>
        <v>1.13400875</v>
      </c>
      <c r="AU111" s="205">
        <f>10068.2*J111*POWER(10,-6)</f>
        <v>0.21696971000000001</v>
      </c>
      <c r="AV111" s="206">
        <f t="shared" ref="AV111:AV119" si="118">AU111+AT111+AS111+AR111+AQ111</f>
        <v>5.8870134600000004</v>
      </c>
      <c r="AW111" s="207">
        <f>AJ111*H111</f>
        <v>9.9999999999999995E-8</v>
      </c>
      <c r="AX111" s="207">
        <f>H111*AK111</f>
        <v>1.9999999999999999E-7</v>
      </c>
      <c r="AY111" s="207">
        <f>H111*AV111</f>
        <v>5.8870134599999998E-7</v>
      </c>
    </row>
    <row r="112" spans="1:51" s="202" customFormat="1" ht="28.8" x14ac:dyDescent="0.3">
      <c r="A112" s="193" t="s">
        <v>19</v>
      </c>
      <c r="B112" s="193" t="str">
        <f>B111</f>
        <v>Отстойник вертикальный Е-2</v>
      </c>
      <c r="C112" s="51" t="s">
        <v>202</v>
      </c>
      <c r="D112" s="195" t="s">
        <v>62</v>
      </c>
      <c r="E112" s="208">
        <f>E111</f>
        <v>9.9999999999999995E-7</v>
      </c>
      <c r="F112" s="209">
        <f>F111</f>
        <v>2</v>
      </c>
      <c r="G112" s="193">
        <v>0.19</v>
      </c>
      <c r="H112" s="197">
        <f t="shared" ref="H112:H119" si="119">E112*F112*G112</f>
        <v>3.7999999999999996E-7</v>
      </c>
      <c r="I112" s="210">
        <f>I111</f>
        <v>21.55</v>
      </c>
      <c r="J112" s="423">
        <f>POWER(10,-6)*35*SQRT(100)*3600*L111/1000*0.1</f>
        <v>2.7153E-2</v>
      </c>
      <c r="K112" s="213" t="s">
        <v>176</v>
      </c>
      <c r="L112" s="214">
        <v>0.2</v>
      </c>
      <c r="M112" s="202" t="str">
        <f t="shared" si="116"/>
        <v>С2</v>
      </c>
      <c r="N112" s="202" t="str">
        <f t="shared" si="116"/>
        <v>Отстойник вертикальный Е-2</v>
      </c>
      <c r="O112" s="202" t="str">
        <f t="shared" si="117"/>
        <v>Полное-взрыв</v>
      </c>
      <c r="P112" s="202" t="s">
        <v>83</v>
      </c>
      <c r="Q112" s="202" t="s">
        <v>83</v>
      </c>
      <c r="R112" s="202" t="s">
        <v>83</v>
      </c>
      <c r="S112" s="202" t="s">
        <v>83</v>
      </c>
      <c r="T112" s="202">
        <v>0</v>
      </c>
      <c r="U112" s="202">
        <v>0</v>
      </c>
      <c r="V112" s="202">
        <v>22.6</v>
      </c>
      <c r="W112" s="202">
        <v>76.099999999999994</v>
      </c>
      <c r="X112" s="202">
        <v>198.1</v>
      </c>
      <c r="Y112" s="202" t="s">
        <v>83</v>
      </c>
      <c r="Z112" s="202" t="s">
        <v>83</v>
      </c>
      <c r="AA112" s="202" t="s">
        <v>83</v>
      </c>
      <c r="AB112" s="202" t="s">
        <v>83</v>
      </c>
      <c r="AC112" s="202" t="s">
        <v>83</v>
      </c>
      <c r="AD112" s="202" t="s">
        <v>83</v>
      </c>
      <c r="AE112" s="202" t="s">
        <v>83</v>
      </c>
      <c r="AF112" s="202" t="s">
        <v>83</v>
      </c>
      <c r="AG112" s="202" t="s">
        <v>83</v>
      </c>
      <c r="AH112" s="202" t="s">
        <v>83</v>
      </c>
      <c r="AI112" s="202" t="s">
        <v>83</v>
      </c>
      <c r="AJ112" s="203">
        <v>1</v>
      </c>
      <c r="AK112" s="203">
        <v>0</v>
      </c>
      <c r="AL112" s="202">
        <f>AL111</f>
        <v>0.36</v>
      </c>
      <c r="AM112" s="202">
        <f>AM111</f>
        <v>2.7E-2</v>
      </c>
      <c r="AN112" s="202">
        <f>AN111</f>
        <v>3</v>
      </c>
      <c r="AQ112" s="205">
        <f>AM112*I112+AL112</f>
        <v>0.94184999999999997</v>
      </c>
      <c r="AR112" s="205">
        <f t="shared" ref="AR112:AR118" si="120">0.1*AQ112</f>
        <v>9.4185000000000005E-2</v>
      </c>
      <c r="AS112" s="206">
        <f t="shared" ref="AS112:AS118" si="121">AJ112*3+0.25*AK112</f>
        <v>3</v>
      </c>
      <c r="AT112" s="206">
        <f t="shared" ref="AT112:AT118" si="122">SUM(AQ112:AS112)/4</f>
        <v>1.00900875</v>
      </c>
      <c r="AU112" s="205">
        <f>10068.2*J112*POWER(10,-6)*10</f>
        <v>2.7338183460000002E-3</v>
      </c>
      <c r="AV112" s="206">
        <f t="shared" si="118"/>
        <v>5.0477775683459996</v>
      </c>
      <c r="AW112" s="207">
        <f t="shared" ref="AW112:AW118" si="123">AJ112*H112</f>
        <v>3.7999999999999996E-7</v>
      </c>
      <c r="AX112" s="207">
        <f t="shared" ref="AX112:AX118" si="124">H112*AK112</f>
        <v>0</v>
      </c>
      <c r="AY112" s="207">
        <f t="shared" ref="AY112" si="125">H112*AV112</f>
        <v>1.9181554759714795E-6</v>
      </c>
    </row>
    <row r="113" spans="1:51" s="202" customFormat="1" ht="43.2" x14ac:dyDescent="0.3">
      <c r="A113" s="193" t="s">
        <v>20</v>
      </c>
      <c r="B113" s="193" t="str">
        <f>B111</f>
        <v>Отстойник вертикальный Е-2</v>
      </c>
      <c r="C113" s="51" t="s">
        <v>241</v>
      </c>
      <c r="D113" s="195" t="s">
        <v>60</v>
      </c>
      <c r="E113" s="208">
        <f>E111</f>
        <v>9.9999999999999995E-7</v>
      </c>
      <c r="F113" s="209">
        <f>F111</f>
        <v>2</v>
      </c>
      <c r="G113" s="193">
        <v>0.76</v>
      </c>
      <c r="H113" s="197">
        <f t="shared" si="119"/>
        <v>1.5199999999999998E-6</v>
      </c>
      <c r="I113" s="210">
        <f>I111</f>
        <v>21.55</v>
      </c>
      <c r="J113" s="212">
        <v>0</v>
      </c>
      <c r="K113" s="213" t="s">
        <v>177</v>
      </c>
      <c r="L113" s="214">
        <v>0.5</v>
      </c>
      <c r="M113" s="202" t="str">
        <f t="shared" si="116"/>
        <v>С3</v>
      </c>
      <c r="N113" s="202" t="str">
        <f t="shared" si="116"/>
        <v>Отстойник вертикальный Е-2</v>
      </c>
      <c r="O113" s="202" t="str">
        <f t="shared" si="117"/>
        <v>Полное-ликвидация</v>
      </c>
      <c r="P113" s="202" t="s">
        <v>83</v>
      </c>
      <c r="Q113" s="202" t="s">
        <v>83</v>
      </c>
      <c r="R113" s="202" t="s">
        <v>83</v>
      </c>
      <c r="S113" s="202" t="s">
        <v>83</v>
      </c>
      <c r="T113" s="202" t="s">
        <v>83</v>
      </c>
      <c r="U113" s="202" t="s">
        <v>83</v>
      </c>
      <c r="V113" s="202" t="s">
        <v>83</v>
      </c>
      <c r="W113" s="202" t="s">
        <v>83</v>
      </c>
      <c r="X113" s="202" t="s">
        <v>83</v>
      </c>
      <c r="Y113" s="202" t="s">
        <v>83</v>
      </c>
      <c r="Z113" s="202" t="s">
        <v>83</v>
      </c>
      <c r="AA113" s="202" t="s">
        <v>83</v>
      </c>
      <c r="AB113" s="202" t="s">
        <v>83</v>
      </c>
      <c r="AC113" s="202" t="s">
        <v>83</v>
      </c>
      <c r="AD113" s="202" t="s">
        <v>83</v>
      </c>
      <c r="AE113" s="202" t="s">
        <v>83</v>
      </c>
      <c r="AF113" s="202" t="s">
        <v>83</v>
      </c>
      <c r="AG113" s="202" t="s">
        <v>83</v>
      </c>
      <c r="AH113" s="202" t="s">
        <v>83</v>
      </c>
      <c r="AI113" s="202" t="s">
        <v>83</v>
      </c>
      <c r="AJ113" s="202">
        <v>0</v>
      </c>
      <c r="AK113" s="202">
        <v>0</v>
      </c>
      <c r="AL113" s="202">
        <f>AL111</f>
        <v>0.36</v>
      </c>
      <c r="AM113" s="202">
        <f>AM111</f>
        <v>2.7E-2</v>
      </c>
      <c r="AN113" s="202">
        <f>AN111</f>
        <v>3</v>
      </c>
      <c r="AQ113" s="205">
        <f>AM113*I113*0.1+AL113</f>
        <v>0.41818499999999997</v>
      </c>
      <c r="AR113" s="205">
        <f t="shared" si="120"/>
        <v>4.1818500000000002E-2</v>
      </c>
      <c r="AS113" s="206">
        <f t="shared" si="121"/>
        <v>0</v>
      </c>
      <c r="AT113" s="206">
        <f t="shared" si="122"/>
        <v>0.11500087499999999</v>
      </c>
      <c r="AU113" s="205">
        <f>1333*J111*POWER(10,-6)</f>
        <v>2.8726149999999999E-2</v>
      </c>
      <c r="AV113" s="206">
        <f t="shared" si="118"/>
        <v>0.60373052500000002</v>
      </c>
      <c r="AW113" s="207">
        <f t="shared" si="123"/>
        <v>0</v>
      </c>
      <c r="AX113" s="207">
        <f t="shared" si="124"/>
        <v>0</v>
      </c>
      <c r="AY113" s="207">
        <f>H113*AV113</f>
        <v>9.1767039799999989E-7</v>
      </c>
    </row>
    <row r="114" spans="1:51" s="202" customFormat="1" ht="28.8" x14ac:dyDescent="0.3">
      <c r="A114" s="193" t="s">
        <v>21</v>
      </c>
      <c r="B114" s="193" t="str">
        <f>B111</f>
        <v>Отстойник вертикальный Е-2</v>
      </c>
      <c r="C114" s="51" t="s">
        <v>213</v>
      </c>
      <c r="D114" s="195" t="s">
        <v>214</v>
      </c>
      <c r="E114" s="196">
        <v>1.0000000000000001E-5</v>
      </c>
      <c r="F114" s="209">
        <f>F111</f>
        <v>2</v>
      </c>
      <c r="G114" s="193">
        <v>4.0000000000000008E-2</v>
      </c>
      <c r="H114" s="197">
        <f t="shared" si="119"/>
        <v>8.0000000000000018E-7</v>
      </c>
      <c r="I114" s="210">
        <f>0.15*I111</f>
        <v>3.2324999999999999</v>
      </c>
      <c r="J114" s="199">
        <f>I114</f>
        <v>3.2324999999999999</v>
      </c>
      <c r="K114" s="213" t="s">
        <v>179</v>
      </c>
      <c r="L114" s="214">
        <v>45390</v>
      </c>
      <c r="M114" s="202" t="str">
        <f t="shared" si="116"/>
        <v>С4</v>
      </c>
      <c r="N114" s="202" t="str">
        <f t="shared" si="116"/>
        <v>Отстойник вертикальный Е-2</v>
      </c>
      <c r="O114" s="202" t="str">
        <f t="shared" si="117"/>
        <v>Частичное факел</v>
      </c>
      <c r="P114" s="202" t="s">
        <v>83</v>
      </c>
      <c r="Q114" s="202" t="s">
        <v>83</v>
      </c>
      <c r="R114" s="202" t="s">
        <v>83</v>
      </c>
      <c r="S114" s="202" t="s">
        <v>83</v>
      </c>
      <c r="T114" s="202" t="s">
        <v>83</v>
      </c>
      <c r="U114" s="202" t="s">
        <v>83</v>
      </c>
      <c r="V114" s="202" t="s">
        <v>83</v>
      </c>
      <c r="W114" s="202" t="s">
        <v>83</v>
      </c>
      <c r="X114" s="202" t="s">
        <v>83</v>
      </c>
      <c r="Y114" s="202">
        <v>11</v>
      </c>
      <c r="Z114" s="202">
        <v>2</v>
      </c>
      <c r="AA114" s="202" t="s">
        <v>83</v>
      </c>
      <c r="AB114" s="202" t="s">
        <v>83</v>
      </c>
      <c r="AC114" s="202" t="s">
        <v>83</v>
      </c>
      <c r="AD114" s="202" t="s">
        <v>83</v>
      </c>
      <c r="AE114" s="202" t="s">
        <v>83</v>
      </c>
      <c r="AF114" s="202" t="s">
        <v>83</v>
      </c>
      <c r="AG114" s="202" t="s">
        <v>83</v>
      </c>
      <c r="AH114" s="202" t="s">
        <v>83</v>
      </c>
      <c r="AI114" s="202" t="s">
        <v>83</v>
      </c>
      <c r="AJ114" s="202">
        <v>0</v>
      </c>
      <c r="AK114" s="202">
        <v>1</v>
      </c>
      <c r="AL114" s="202">
        <f>0.1*$AL$2</f>
        <v>0.33</v>
      </c>
      <c r="AM114" s="202">
        <f>AM112</f>
        <v>2.7E-2</v>
      </c>
      <c r="AN114" s="202">
        <f>AN111</f>
        <v>3</v>
      </c>
      <c r="AQ114" s="205">
        <f>AM114*I114*0.1+AL114</f>
        <v>0.33872774999999999</v>
      </c>
      <c r="AR114" s="205">
        <f t="shared" si="120"/>
        <v>3.3872775000000001E-2</v>
      </c>
      <c r="AS114" s="206">
        <f t="shared" si="121"/>
        <v>0.25</v>
      </c>
      <c r="AT114" s="206">
        <f t="shared" si="122"/>
        <v>0.15565013124999999</v>
      </c>
      <c r="AU114" s="205">
        <f>10068.2*J114*POWER(10,-6)</f>
        <v>3.25454565E-2</v>
      </c>
      <c r="AV114" s="206">
        <f t="shared" si="118"/>
        <v>0.81079611275000008</v>
      </c>
      <c r="AW114" s="207">
        <f t="shared" si="123"/>
        <v>0</v>
      </c>
      <c r="AX114" s="207">
        <f t="shared" si="124"/>
        <v>8.0000000000000018E-7</v>
      </c>
      <c r="AY114" s="207">
        <f t="shared" ref="AY114:AY118" si="126">H114*AV114</f>
        <v>6.4863689020000016E-7</v>
      </c>
    </row>
    <row r="115" spans="1:51" s="202" customFormat="1" ht="57.6" x14ac:dyDescent="0.3">
      <c r="A115" s="193" t="s">
        <v>22</v>
      </c>
      <c r="B115" s="193" t="str">
        <f>B111</f>
        <v>Отстойник вертикальный Е-2</v>
      </c>
      <c r="C115" s="51" t="s">
        <v>242</v>
      </c>
      <c r="D115" s="195" t="s">
        <v>61</v>
      </c>
      <c r="E115" s="208">
        <f>E114</f>
        <v>1.0000000000000001E-5</v>
      </c>
      <c r="F115" s="209">
        <f>F111</f>
        <v>2</v>
      </c>
      <c r="G115" s="193">
        <v>0.16000000000000003</v>
      </c>
      <c r="H115" s="197">
        <f t="shared" si="119"/>
        <v>3.2000000000000007E-6</v>
      </c>
      <c r="I115" s="210">
        <f>0.15*I111</f>
        <v>3.2324999999999999</v>
      </c>
      <c r="J115" s="199">
        <v>0</v>
      </c>
      <c r="K115" s="213" t="s">
        <v>180</v>
      </c>
      <c r="L115" s="214">
        <v>3</v>
      </c>
      <c r="M115" s="202" t="str">
        <f t="shared" si="116"/>
        <v>С5</v>
      </c>
      <c r="N115" s="202" t="str">
        <f t="shared" si="116"/>
        <v>Отстойник вертикальный Е-2</v>
      </c>
      <c r="O115" s="202" t="str">
        <f t="shared" si="117"/>
        <v>Частичное-ликвидация</v>
      </c>
      <c r="P115" s="202" t="s">
        <v>83</v>
      </c>
      <c r="Q115" s="202" t="s">
        <v>83</v>
      </c>
      <c r="R115" s="202" t="s">
        <v>83</v>
      </c>
      <c r="S115" s="202" t="s">
        <v>83</v>
      </c>
      <c r="T115" s="202" t="s">
        <v>83</v>
      </c>
      <c r="U115" s="202" t="s">
        <v>83</v>
      </c>
      <c r="V115" s="202" t="s">
        <v>83</v>
      </c>
      <c r="W115" s="202" t="s">
        <v>83</v>
      </c>
      <c r="X115" s="202" t="s">
        <v>83</v>
      </c>
      <c r="Y115" s="202" t="s">
        <v>83</v>
      </c>
      <c r="Z115" s="202" t="s">
        <v>83</v>
      </c>
      <c r="AA115" s="202" t="s">
        <v>83</v>
      </c>
      <c r="AB115" s="202" t="s">
        <v>83</v>
      </c>
      <c r="AC115" s="202" t="s">
        <v>83</v>
      </c>
      <c r="AD115" s="202" t="s">
        <v>83</v>
      </c>
      <c r="AE115" s="202" t="s">
        <v>83</v>
      </c>
      <c r="AF115" s="202" t="s">
        <v>83</v>
      </c>
      <c r="AG115" s="202" t="s">
        <v>83</v>
      </c>
      <c r="AH115" s="202" t="s">
        <v>83</v>
      </c>
      <c r="AI115" s="202" t="s">
        <v>83</v>
      </c>
      <c r="AJ115" s="202">
        <v>0</v>
      </c>
      <c r="AK115" s="202">
        <v>1</v>
      </c>
      <c r="AL115" s="202">
        <f>0.1*$AL$2</f>
        <v>0.33</v>
      </c>
      <c r="AM115" s="202">
        <f>AM111</f>
        <v>2.7E-2</v>
      </c>
      <c r="AN115" s="202">
        <f>ROUNDUP(AN111/3,0)</f>
        <v>1</v>
      </c>
      <c r="AQ115" s="205">
        <f>AM115*I115+AL115</f>
        <v>0.41727750000000002</v>
      </c>
      <c r="AR115" s="205">
        <f t="shared" si="120"/>
        <v>4.1727750000000008E-2</v>
      </c>
      <c r="AS115" s="206">
        <f t="shared" si="121"/>
        <v>0.25</v>
      </c>
      <c r="AT115" s="206">
        <f t="shared" si="122"/>
        <v>0.17725131250000001</v>
      </c>
      <c r="AU115" s="205">
        <f>1333*J112*POWER(10,-6)*10</f>
        <v>3.6194949000000002E-4</v>
      </c>
      <c r="AV115" s="206">
        <f t="shared" si="118"/>
        <v>0.88661851199000008</v>
      </c>
      <c r="AW115" s="207">
        <f t="shared" si="123"/>
        <v>0</v>
      </c>
      <c r="AX115" s="207">
        <f t="shared" si="124"/>
        <v>3.2000000000000007E-6</v>
      </c>
      <c r="AY115" s="207">
        <f t="shared" si="126"/>
        <v>2.8371792383680011E-6</v>
      </c>
    </row>
    <row r="116" spans="1:51" s="202" customFormat="1" ht="28.8" x14ac:dyDescent="0.3">
      <c r="A116" s="193" t="s">
        <v>23</v>
      </c>
      <c r="B116" s="193" t="str">
        <f>B111</f>
        <v>Отстойник вертикальный Е-2</v>
      </c>
      <c r="C116" s="51" t="s">
        <v>215</v>
      </c>
      <c r="D116" s="195" t="s">
        <v>214</v>
      </c>
      <c r="E116" s="208">
        <f>E115</f>
        <v>1.0000000000000001E-5</v>
      </c>
      <c r="F116" s="209">
        <f>F111</f>
        <v>2</v>
      </c>
      <c r="G116" s="193">
        <v>4.0000000000000008E-2</v>
      </c>
      <c r="H116" s="197">
        <f t="shared" si="119"/>
        <v>8.0000000000000018E-7</v>
      </c>
      <c r="I116" s="210">
        <f>I114*0.05</f>
        <v>0.16162500000000002</v>
      </c>
      <c r="J116" s="199">
        <f>I116</f>
        <v>0.16162500000000002</v>
      </c>
      <c r="K116" s="424" t="s">
        <v>191</v>
      </c>
      <c r="L116" s="425">
        <v>12</v>
      </c>
      <c r="M116" s="202" t="str">
        <f t="shared" si="116"/>
        <v>С6</v>
      </c>
      <c r="N116" s="202" t="str">
        <f t="shared" si="116"/>
        <v>Отстойник вертикальный Е-2</v>
      </c>
      <c r="O116" s="202" t="str">
        <f t="shared" si="117"/>
        <v>Частичное факел</v>
      </c>
      <c r="P116" s="202" t="s">
        <v>83</v>
      </c>
      <c r="Q116" s="202" t="s">
        <v>83</v>
      </c>
      <c r="R116" s="202" t="s">
        <v>83</v>
      </c>
      <c r="S116" s="202" t="s">
        <v>83</v>
      </c>
      <c r="T116" s="202" t="s">
        <v>83</v>
      </c>
      <c r="U116" s="202" t="s">
        <v>83</v>
      </c>
      <c r="V116" s="202" t="s">
        <v>83</v>
      </c>
      <c r="W116" s="202" t="s">
        <v>83</v>
      </c>
      <c r="X116" s="202" t="s">
        <v>83</v>
      </c>
      <c r="Y116" s="202">
        <v>4</v>
      </c>
      <c r="Z116" s="202">
        <v>1</v>
      </c>
      <c r="AA116" s="202" t="s">
        <v>83</v>
      </c>
      <c r="AB116" s="202" t="s">
        <v>83</v>
      </c>
      <c r="AC116" s="202" t="s">
        <v>83</v>
      </c>
      <c r="AD116" s="202" t="s">
        <v>83</v>
      </c>
      <c r="AE116" s="202" t="s">
        <v>83</v>
      </c>
      <c r="AF116" s="202" t="s">
        <v>83</v>
      </c>
      <c r="AG116" s="202" t="s">
        <v>83</v>
      </c>
      <c r="AH116" s="202" t="s">
        <v>83</v>
      </c>
      <c r="AI116" s="202" t="s">
        <v>83</v>
      </c>
      <c r="AJ116" s="202">
        <v>0</v>
      </c>
      <c r="AK116" s="202">
        <v>1</v>
      </c>
      <c r="AL116" s="202">
        <f>0.1*$AL$2</f>
        <v>0.33</v>
      </c>
      <c r="AM116" s="202">
        <f>AM111</f>
        <v>2.7E-2</v>
      </c>
      <c r="AN116" s="202">
        <f>AN115</f>
        <v>1</v>
      </c>
      <c r="AQ116" s="205">
        <f>AM116*I116+AL116</f>
        <v>0.33436387500000003</v>
      </c>
      <c r="AR116" s="205">
        <f t="shared" si="120"/>
        <v>3.3436387500000005E-2</v>
      </c>
      <c r="AS116" s="206">
        <f t="shared" si="121"/>
        <v>0.25</v>
      </c>
      <c r="AT116" s="206">
        <f t="shared" si="122"/>
        <v>0.15445006562500002</v>
      </c>
      <c r="AU116" s="205">
        <f>10068.2*J116*POWER(10,-6)</f>
        <v>1.6272728250000001E-3</v>
      </c>
      <c r="AV116" s="206">
        <f t="shared" si="118"/>
        <v>0.77387760095000013</v>
      </c>
      <c r="AW116" s="207">
        <f t="shared" si="123"/>
        <v>0</v>
      </c>
      <c r="AX116" s="207">
        <f t="shared" si="124"/>
        <v>8.0000000000000018E-7</v>
      </c>
      <c r="AY116" s="207">
        <f t="shared" si="126"/>
        <v>6.1910208076000027E-7</v>
      </c>
    </row>
    <row r="117" spans="1:51" s="202" customFormat="1" ht="57.6" x14ac:dyDescent="0.3">
      <c r="A117" s="193" t="s">
        <v>210</v>
      </c>
      <c r="B117" s="193" t="str">
        <f>B111</f>
        <v>Отстойник вертикальный Е-2</v>
      </c>
      <c r="C117" s="51" t="s">
        <v>216</v>
      </c>
      <c r="D117" s="195" t="s">
        <v>165</v>
      </c>
      <c r="E117" s="208">
        <f>E115</f>
        <v>1.0000000000000001E-5</v>
      </c>
      <c r="F117" s="209">
        <f>F111</f>
        <v>2</v>
      </c>
      <c r="G117" s="193">
        <v>0.15200000000000002</v>
      </c>
      <c r="H117" s="197">
        <f t="shared" si="119"/>
        <v>3.0400000000000005E-6</v>
      </c>
      <c r="I117" s="210">
        <f>I114*0.05</f>
        <v>0.16162500000000002</v>
      </c>
      <c r="J117" s="199">
        <f>I117</f>
        <v>0.16162500000000002</v>
      </c>
      <c r="K117" s="213"/>
      <c r="L117" s="214"/>
      <c r="M117" s="202" t="str">
        <f t="shared" si="116"/>
        <v>С7</v>
      </c>
      <c r="N117" s="202" t="str">
        <f t="shared" si="116"/>
        <v>Отстойник вертикальный Е-2</v>
      </c>
      <c r="O117" s="202" t="str">
        <f t="shared" si="117"/>
        <v>Частичное-пожар-вспышка</v>
      </c>
      <c r="P117" s="202" t="s">
        <v>83</v>
      </c>
      <c r="Q117" s="202" t="s">
        <v>83</v>
      </c>
      <c r="R117" s="202" t="s">
        <v>83</v>
      </c>
      <c r="S117" s="202" t="s">
        <v>83</v>
      </c>
      <c r="T117" s="202" t="s">
        <v>83</v>
      </c>
      <c r="U117" s="202" t="s">
        <v>83</v>
      </c>
      <c r="V117" s="202" t="s">
        <v>83</v>
      </c>
      <c r="W117" s="202" t="s">
        <v>83</v>
      </c>
      <c r="X117" s="202" t="s">
        <v>83</v>
      </c>
      <c r="Y117" s="202" t="s">
        <v>83</v>
      </c>
      <c r="Z117" s="202" t="s">
        <v>83</v>
      </c>
      <c r="AA117" s="202">
        <v>18.37</v>
      </c>
      <c r="AB117" s="202">
        <v>22.04</v>
      </c>
      <c r="AC117" s="202" t="s">
        <v>83</v>
      </c>
      <c r="AD117" s="202" t="s">
        <v>83</v>
      </c>
      <c r="AE117" s="202" t="s">
        <v>83</v>
      </c>
      <c r="AF117" s="202" t="s">
        <v>83</v>
      </c>
      <c r="AG117" s="202" t="s">
        <v>83</v>
      </c>
      <c r="AH117" s="202" t="s">
        <v>83</v>
      </c>
      <c r="AI117" s="202" t="s">
        <v>83</v>
      </c>
      <c r="AJ117" s="202">
        <v>0</v>
      </c>
      <c r="AK117" s="202">
        <v>1</v>
      </c>
      <c r="AL117" s="202">
        <f>0.1*$AL$2</f>
        <v>0.33</v>
      </c>
      <c r="AM117" s="202">
        <f>AM111</f>
        <v>2.7E-2</v>
      </c>
      <c r="AN117" s="202">
        <f>ROUNDUP(AN111/3,0)</f>
        <v>1</v>
      </c>
      <c r="AQ117" s="205">
        <f>AM117*I117+AL117</f>
        <v>0.33436387500000003</v>
      </c>
      <c r="AR117" s="205">
        <f t="shared" si="120"/>
        <v>3.3436387500000005E-2</v>
      </c>
      <c r="AS117" s="206">
        <f t="shared" si="121"/>
        <v>0.25</v>
      </c>
      <c r="AT117" s="206">
        <f t="shared" si="122"/>
        <v>0.15445006562500002</v>
      </c>
      <c r="AU117" s="205">
        <f>10068.2*J117*POWER(10,-6)</f>
        <v>1.6272728250000001E-3</v>
      </c>
      <c r="AV117" s="206">
        <f t="shared" si="118"/>
        <v>0.77387760095000013</v>
      </c>
      <c r="AW117" s="207">
        <f t="shared" si="123"/>
        <v>0</v>
      </c>
      <c r="AX117" s="207">
        <f t="shared" si="124"/>
        <v>3.0400000000000005E-6</v>
      </c>
      <c r="AY117" s="207">
        <f t="shared" si="126"/>
        <v>2.3525879068880006E-6</v>
      </c>
    </row>
    <row r="118" spans="1:51" s="202" customFormat="1" ht="58.2" thickBot="1" x14ac:dyDescent="0.35">
      <c r="A118" s="193" t="s">
        <v>211</v>
      </c>
      <c r="B118" s="193" t="str">
        <f>B111</f>
        <v>Отстойник вертикальный Е-2</v>
      </c>
      <c r="C118" s="51" t="s">
        <v>217</v>
      </c>
      <c r="D118" s="195" t="s">
        <v>61</v>
      </c>
      <c r="E118" s="208">
        <f>E115</f>
        <v>1.0000000000000001E-5</v>
      </c>
      <c r="F118" s="209">
        <f>F111</f>
        <v>2</v>
      </c>
      <c r="G118" s="193">
        <v>0.6080000000000001</v>
      </c>
      <c r="H118" s="197">
        <f t="shared" si="119"/>
        <v>1.2160000000000002E-5</v>
      </c>
      <c r="I118" s="210">
        <f>I114*0.05</f>
        <v>0.16162500000000002</v>
      </c>
      <c r="J118" s="212">
        <v>0</v>
      </c>
      <c r="K118" s="215"/>
      <c r="L118" s="426"/>
      <c r="M118" s="202" t="str">
        <f t="shared" si="116"/>
        <v>С8</v>
      </c>
      <c r="N118" s="202" t="str">
        <f t="shared" si="116"/>
        <v>Отстойник вертикальный Е-2</v>
      </c>
      <c r="O118" s="202" t="str">
        <f t="shared" si="117"/>
        <v>Частичное-ликвидация</v>
      </c>
      <c r="P118" s="202" t="s">
        <v>83</v>
      </c>
      <c r="Q118" s="202" t="s">
        <v>83</v>
      </c>
      <c r="R118" s="202" t="s">
        <v>83</v>
      </c>
      <c r="S118" s="202" t="s">
        <v>83</v>
      </c>
      <c r="T118" s="202" t="s">
        <v>83</v>
      </c>
      <c r="U118" s="202" t="s">
        <v>83</v>
      </c>
      <c r="V118" s="202" t="s">
        <v>83</v>
      </c>
      <c r="W118" s="202" t="s">
        <v>83</v>
      </c>
      <c r="X118" s="202" t="s">
        <v>83</v>
      </c>
      <c r="Y118" s="202" t="s">
        <v>83</v>
      </c>
      <c r="Z118" s="202" t="s">
        <v>83</v>
      </c>
      <c r="AA118" s="202" t="s">
        <v>83</v>
      </c>
      <c r="AB118" s="202" t="s">
        <v>83</v>
      </c>
      <c r="AC118" s="202" t="s">
        <v>83</v>
      </c>
      <c r="AD118" s="202" t="s">
        <v>83</v>
      </c>
      <c r="AE118" s="202" t="s">
        <v>83</v>
      </c>
      <c r="AF118" s="202" t="s">
        <v>83</v>
      </c>
      <c r="AG118" s="202" t="s">
        <v>83</v>
      </c>
      <c r="AH118" s="202" t="s">
        <v>83</v>
      </c>
      <c r="AI118" s="202" t="s">
        <v>83</v>
      </c>
      <c r="AJ118" s="202">
        <v>0</v>
      </c>
      <c r="AK118" s="202">
        <v>0</v>
      </c>
      <c r="AL118" s="202">
        <f>0.1*$AL$2</f>
        <v>0.33</v>
      </c>
      <c r="AM118" s="202">
        <f>AM111</f>
        <v>2.7E-2</v>
      </c>
      <c r="AN118" s="202">
        <f>ROUNDUP(AN111/3,0)</f>
        <v>1</v>
      </c>
      <c r="AQ118" s="205">
        <f>AM118*I118*0.1+AL118</f>
        <v>0.33043638750000004</v>
      </c>
      <c r="AR118" s="205">
        <f t="shared" si="120"/>
        <v>3.3043638750000007E-2</v>
      </c>
      <c r="AS118" s="206">
        <f t="shared" si="121"/>
        <v>0</v>
      </c>
      <c r="AT118" s="206">
        <f t="shared" si="122"/>
        <v>9.0870006562500008E-2</v>
      </c>
      <c r="AU118" s="205">
        <f>1333*J116*POWER(10,-6)</f>
        <v>2.1544612500000001E-4</v>
      </c>
      <c r="AV118" s="206">
        <f t="shared" si="118"/>
        <v>0.45456547893750004</v>
      </c>
      <c r="AW118" s="207">
        <f t="shared" si="123"/>
        <v>0</v>
      </c>
      <c r="AX118" s="207">
        <f t="shared" si="124"/>
        <v>0</v>
      </c>
      <c r="AY118" s="207">
        <f t="shared" si="126"/>
        <v>5.5275162238800013E-6</v>
      </c>
    </row>
    <row r="119" spans="1:51" s="202" customFormat="1" x14ac:dyDescent="0.3">
      <c r="A119" s="427" t="s">
        <v>240</v>
      </c>
      <c r="B119" s="427" t="str">
        <f>B111</f>
        <v>Отстойник вертикальный Е-2</v>
      </c>
      <c r="C119" s="427" t="s">
        <v>404</v>
      </c>
      <c r="D119" s="427" t="s">
        <v>405</v>
      </c>
      <c r="E119" s="428">
        <v>2.5000000000000001E-5</v>
      </c>
      <c r="F119" s="427">
        <f>F111</f>
        <v>2</v>
      </c>
      <c r="G119" s="427">
        <v>1</v>
      </c>
      <c r="H119" s="429">
        <f t="shared" si="119"/>
        <v>5.0000000000000002E-5</v>
      </c>
      <c r="I119" s="430">
        <f>I111</f>
        <v>21.55</v>
      </c>
      <c r="J119" s="430">
        <f>J111*0.05</f>
        <v>1.0775000000000001</v>
      </c>
      <c r="K119" s="427"/>
      <c r="L119" s="427"/>
      <c r="M119" s="431" t="str">
        <f t="shared" si="116"/>
        <v>С9</v>
      </c>
      <c r="N119" s="431"/>
      <c r="O119" s="431"/>
      <c r="P119" s="431">
        <v>16.399999999999999</v>
      </c>
      <c r="Q119" s="431">
        <v>22.3</v>
      </c>
      <c r="R119" s="431">
        <v>31.2</v>
      </c>
      <c r="S119" s="431">
        <v>57.3</v>
      </c>
      <c r="T119" s="431" t="s">
        <v>83</v>
      </c>
      <c r="U119" s="431" t="s">
        <v>83</v>
      </c>
      <c r="V119" s="431" t="s">
        <v>83</v>
      </c>
      <c r="W119" s="431" t="s">
        <v>83</v>
      </c>
      <c r="X119" s="431" t="s">
        <v>83</v>
      </c>
      <c r="Y119" s="431" t="s">
        <v>83</v>
      </c>
      <c r="Z119" s="431" t="s">
        <v>83</v>
      </c>
      <c r="AA119" s="431" t="s">
        <v>83</v>
      </c>
      <c r="AB119" s="431" t="s">
        <v>83</v>
      </c>
      <c r="AC119" s="431" t="s">
        <v>83</v>
      </c>
      <c r="AD119" s="431" t="s">
        <v>83</v>
      </c>
      <c r="AE119" s="431">
        <v>14</v>
      </c>
      <c r="AF119" s="431">
        <v>41</v>
      </c>
      <c r="AG119" s="431">
        <v>54</v>
      </c>
      <c r="AH119" s="431">
        <v>75</v>
      </c>
      <c r="AI119" s="431" t="s">
        <v>83</v>
      </c>
      <c r="AJ119" s="431">
        <v>0</v>
      </c>
      <c r="AK119" s="431">
        <v>1</v>
      </c>
      <c r="AL119" s="431">
        <f>AL111</f>
        <v>0.36</v>
      </c>
      <c r="AM119" s="431">
        <f>AM111</f>
        <v>2.7E-2</v>
      </c>
      <c r="AN119" s="431">
        <v>5</v>
      </c>
      <c r="AO119" s="431"/>
      <c r="AP119" s="431"/>
      <c r="AQ119" s="432">
        <f>AM119*I119+AL119</f>
        <v>0.94184999999999997</v>
      </c>
      <c r="AR119" s="432">
        <f>0.1*AQ119</f>
        <v>9.4185000000000005E-2</v>
      </c>
      <c r="AS119" s="433">
        <f>AJ119*3+0.25*AK119</f>
        <v>0.25</v>
      </c>
      <c r="AT119" s="433">
        <f>SUM(AQ119:AS119)/4</f>
        <v>0.32150875000000001</v>
      </c>
      <c r="AU119" s="432">
        <f>10068.2*J119*POWER(10,-6)</f>
        <v>1.0848485500000001E-2</v>
      </c>
      <c r="AV119" s="433">
        <f t="shared" si="118"/>
        <v>1.6183922355</v>
      </c>
      <c r="AW119" s="434">
        <f>AJ119*H119</f>
        <v>0</v>
      </c>
      <c r="AX119" s="434">
        <f>H119*AK119</f>
        <v>5.0000000000000002E-5</v>
      </c>
      <c r="AY119" s="434">
        <f>H119*AV119</f>
        <v>8.0919611775000005E-5</v>
      </c>
    </row>
    <row r="120" spans="1:51" ht="15" thickBot="1" x14ac:dyDescent="0.35">
      <c r="A120" s="6"/>
      <c r="B120" s="6"/>
      <c r="D120" s="7"/>
      <c r="E120" s="6"/>
      <c r="F120" s="6"/>
      <c r="G120" s="6"/>
      <c r="H120" s="6"/>
      <c r="I120" s="6"/>
      <c r="J120" s="6"/>
      <c r="K120" s="6"/>
    </row>
    <row r="121" spans="1:51" s="179" customFormat="1" ht="56.4" thickBot="1" x14ac:dyDescent="0.35">
      <c r="A121" s="169" t="s">
        <v>18</v>
      </c>
      <c r="B121" s="313" t="s">
        <v>721</v>
      </c>
      <c r="C121" s="171" t="s">
        <v>196</v>
      </c>
      <c r="D121" s="172" t="s">
        <v>59</v>
      </c>
      <c r="E121" s="173">
        <v>9.9999999999999995E-7</v>
      </c>
      <c r="F121" s="170">
        <v>1</v>
      </c>
      <c r="G121" s="169">
        <v>0.1</v>
      </c>
      <c r="H121" s="174">
        <f t="shared" ref="H121:H126" si="127">E121*F121*G121</f>
        <v>9.9999999999999995E-8</v>
      </c>
      <c r="I121" s="175">
        <v>1.96</v>
      </c>
      <c r="J121" s="176">
        <f>I121</f>
        <v>1.96</v>
      </c>
      <c r="K121" s="177" t="s">
        <v>175</v>
      </c>
      <c r="L121" s="178">
        <f>I121*40</f>
        <v>78.400000000000006</v>
      </c>
      <c r="M121" s="179" t="str">
        <f t="shared" ref="M121:N126" si="128">A121</f>
        <v>С1</v>
      </c>
      <c r="N121" s="179" t="str">
        <f t="shared" si="128"/>
        <v>Блок дозирования реагента</v>
      </c>
      <c r="O121" s="179" t="str">
        <f t="shared" ref="O121:O126" si="129">D121</f>
        <v>Полное-пожар</v>
      </c>
      <c r="P121" s="179">
        <v>14.1</v>
      </c>
      <c r="Q121" s="179">
        <v>18.8</v>
      </c>
      <c r="R121" s="179">
        <v>25.7</v>
      </c>
      <c r="S121" s="179">
        <v>46.4</v>
      </c>
      <c r="T121" s="179" t="s">
        <v>83</v>
      </c>
      <c r="U121" s="179" t="s">
        <v>83</v>
      </c>
      <c r="V121" s="179" t="s">
        <v>83</v>
      </c>
      <c r="W121" s="179" t="s">
        <v>83</v>
      </c>
      <c r="X121" s="179" t="s">
        <v>83</v>
      </c>
      <c r="Y121" s="179" t="s">
        <v>83</v>
      </c>
      <c r="Z121" s="179" t="s">
        <v>83</v>
      </c>
      <c r="AA121" s="179" t="s">
        <v>83</v>
      </c>
      <c r="AB121" s="179" t="s">
        <v>83</v>
      </c>
      <c r="AC121" s="179" t="s">
        <v>83</v>
      </c>
      <c r="AD121" s="179" t="s">
        <v>83</v>
      </c>
      <c r="AE121" s="179" t="s">
        <v>83</v>
      </c>
      <c r="AF121" s="179" t="s">
        <v>83</v>
      </c>
      <c r="AG121" s="179" t="s">
        <v>83</v>
      </c>
      <c r="AH121" s="179" t="s">
        <v>83</v>
      </c>
      <c r="AI121" s="179" t="s">
        <v>83</v>
      </c>
      <c r="AJ121" s="180">
        <v>1</v>
      </c>
      <c r="AK121" s="180">
        <v>2</v>
      </c>
      <c r="AL121" s="181">
        <v>3.3</v>
      </c>
      <c r="AM121" s="181">
        <v>2.7E-2</v>
      </c>
      <c r="AN121" s="181">
        <v>4</v>
      </c>
      <c r="AQ121" s="182">
        <f>AM121*I121+AL121</f>
        <v>3.3529199999999997</v>
      </c>
      <c r="AR121" s="182">
        <f t="shared" ref="AR121:AR126" si="130">0.1*AQ121</f>
        <v>0.33529199999999998</v>
      </c>
      <c r="AS121" s="183">
        <f t="shared" ref="AS121:AS126" si="131">AJ121*3+0.25*AK121</f>
        <v>3.5</v>
      </c>
      <c r="AT121" s="183">
        <f t="shared" ref="AT121:AT126" si="132">SUM(AQ121:AS121)/4</f>
        <v>1.797053</v>
      </c>
      <c r="AU121" s="182">
        <f>10068.2*J121*POWER(10,-6)</f>
        <v>1.9733672000000001E-2</v>
      </c>
      <c r="AV121" s="183">
        <f t="shared" ref="AV121:AV126" si="133">AU121+AT121+AS121+AR121+AQ121</f>
        <v>9.0049986719999993</v>
      </c>
      <c r="AW121" s="184">
        <f t="shared" ref="AW121:AW126" si="134">AJ121*H121</f>
        <v>9.9999999999999995E-8</v>
      </c>
      <c r="AX121" s="184">
        <f t="shared" ref="AX121:AX126" si="135">H121*AK121</f>
        <v>1.9999999999999999E-7</v>
      </c>
      <c r="AY121" s="184">
        <f t="shared" ref="AY121:AY126" si="136">H121*AV121</f>
        <v>9.0049986719999988E-7</v>
      </c>
    </row>
    <row r="122" spans="1:51" s="438" customFormat="1" ht="29.4" thickBot="1" x14ac:dyDescent="0.35">
      <c r="A122" s="169" t="s">
        <v>19</v>
      </c>
      <c r="B122" s="169" t="str">
        <f>B121</f>
        <v>Блок дозирования реагента</v>
      </c>
      <c r="C122" s="436" t="s">
        <v>197</v>
      </c>
      <c r="D122" s="437" t="s">
        <v>62</v>
      </c>
      <c r="E122" s="185">
        <f>E121</f>
        <v>9.9999999999999995E-7</v>
      </c>
      <c r="F122" s="186">
        <v>1</v>
      </c>
      <c r="G122" s="169">
        <v>0.18000000000000002</v>
      </c>
      <c r="H122" s="174">
        <f t="shared" si="127"/>
        <v>1.8000000000000002E-7</v>
      </c>
      <c r="I122" s="187">
        <f>I121</f>
        <v>1.96</v>
      </c>
      <c r="J122" s="439">
        <f>POWER(10,-6)*35*SQRT(100)*3600*L121/1000*0.1</f>
        <v>9.8784000000000007E-3</v>
      </c>
      <c r="K122" s="177" t="s">
        <v>176</v>
      </c>
      <c r="L122" s="178">
        <v>0</v>
      </c>
      <c r="M122" s="438" t="str">
        <f t="shared" si="128"/>
        <v>С2</v>
      </c>
      <c r="N122" s="438" t="str">
        <f t="shared" si="128"/>
        <v>Блок дозирования реагента</v>
      </c>
      <c r="O122" s="438" t="str">
        <f t="shared" si="129"/>
        <v>Полное-взрыв</v>
      </c>
      <c r="P122" s="438" t="s">
        <v>83</v>
      </c>
      <c r="Q122" s="438" t="s">
        <v>83</v>
      </c>
      <c r="R122" s="438" t="s">
        <v>83</v>
      </c>
      <c r="S122" s="438" t="s">
        <v>83</v>
      </c>
      <c r="T122" s="438">
        <v>0</v>
      </c>
      <c r="U122" s="438">
        <v>0</v>
      </c>
      <c r="V122" s="438">
        <v>16.100000000000001</v>
      </c>
      <c r="W122" s="438">
        <v>54.1</v>
      </c>
      <c r="X122" s="438">
        <v>141.1</v>
      </c>
      <c r="Y122" s="438" t="s">
        <v>83</v>
      </c>
      <c r="Z122" s="438" t="s">
        <v>83</v>
      </c>
      <c r="AA122" s="438" t="s">
        <v>83</v>
      </c>
      <c r="AB122" s="438" t="s">
        <v>83</v>
      </c>
      <c r="AC122" s="438" t="s">
        <v>83</v>
      </c>
      <c r="AD122" s="438" t="s">
        <v>83</v>
      </c>
      <c r="AE122" s="438" t="s">
        <v>83</v>
      </c>
      <c r="AF122" s="438" t="s">
        <v>83</v>
      </c>
      <c r="AG122" s="438" t="s">
        <v>83</v>
      </c>
      <c r="AH122" s="438" t="s">
        <v>83</v>
      </c>
      <c r="AI122" s="438" t="s">
        <v>83</v>
      </c>
      <c r="AJ122" s="180">
        <v>1</v>
      </c>
      <c r="AK122" s="180">
        <v>2</v>
      </c>
      <c r="AL122" s="438">
        <f>AL121</f>
        <v>3.3</v>
      </c>
      <c r="AM122" s="438">
        <f>AM121</f>
        <v>2.7E-2</v>
      </c>
      <c r="AN122" s="438">
        <f>AN121</f>
        <v>4</v>
      </c>
      <c r="AQ122" s="182">
        <f>AM122*I122+AL122</f>
        <v>3.3529199999999997</v>
      </c>
      <c r="AR122" s="182">
        <f t="shared" si="130"/>
        <v>0.33529199999999998</v>
      </c>
      <c r="AS122" s="183">
        <f t="shared" si="131"/>
        <v>3.5</v>
      </c>
      <c r="AT122" s="183">
        <f t="shared" si="132"/>
        <v>1.797053</v>
      </c>
      <c r="AU122" s="182">
        <f>10068.2*J122*POWER(10,-6)*10</f>
        <v>9.9457706880000016E-4</v>
      </c>
      <c r="AV122" s="183">
        <f t="shared" si="133"/>
        <v>8.9862595770688003</v>
      </c>
      <c r="AW122" s="184">
        <f t="shared" si="134"/>
        <v>1.8000000000000002E-7</v>
      </c>
      <c r="AX122" s="184">
        <f t="shared" si="135"/>
        <v>3.6000000000000005E-7</v>
      </c>
      <c r="AY122" s="184">
        <f t="shared" si="136"/>
        <v>1.6175267238723842E-6</v>
      </c>
    </row>
    <row r="123" spans="1:51" s="179" customFormat="1" ht="43.2" x14ac:dyDescent="0.3">
      <c r="A123" s="169" t="s">
        <v>20</v>
      </c>
      <c r="B123" s="169" t="str">
        <f>B121</f>
        <v>Блок дозирования реагента</v>
      </c>
      <c r="C123" s="171" t="s">
        <v>198</v>
      </c>
      <c r="D123" s="172" t="s">
        <v>60</v>
      </c>
      <c r="E123" s="185">
        <f>E121</f>
        <v>9.9999999999999995E-7</v>
      </c>
      <c r="F123" s="186">
        <f>F121</f>
        <v>1</v>
      </c>
      <c r="G123" s="169">
        <v>0.72000000000000008</v>
      </c>
      <c r="H123" s="174">
        <f t="shared" si="127"/>
        <v>7.2000000000000009E-7</v>
      </c>
      <c r="I123" s="187">
        <f>I121</f>
        <v>1.96</v>
      </c>
      <c r="J123" s="189">
        <v>0</v>
      </c>
      <c r="K123" s="177" t="s">
        <v>177</v>
      </c>
      <c r="L123" s="178">
        <v>0</v>
      </c>
      <c r="M123" s="179" t="str">
        <f t="shared" si="128"/>
        <v>С3</v>
      </c>
      <c r="N123" s="179" t="str">
        <f t="shared" si="128"/>
        <v>Блок дозирования реагента</v>
      </c>
      <c r="O123" s="179" t="str">
        <f t="shared" si="129"/>
        <v>Полное-ликвидация</v>
      </c>
      <c r="P123" s="179" t="s">
        <v>83</v>
      </c>
      <c r="Q123" s="179" t="s">
        <v>83</v>
      </c>
      <c r="R123" s="179" t="s">
        <v>83</v>
      </c>
      <c r="S123" s="179" t="s">
        <v>83</v>
      </c>
      <c r="T123" s="179" t="s">
        <v>83</v>
      </c>
      <c r="U123" s="179" t="s">
        <v>83</v>
      </c>
      <c r="V123" s="179" t="s">
        <v>83</v>
      </c>
      <c r="W123" s="179" t="s">
        <v>83</v>
      </c>
      <c r="X123" s="179" t="s">
        <v>83</v>
      </c>
      <c r="Y123" s="179" t="s">
        <v>83</v>
      </c>
      <c r="Z123" s="179" t="s">
        <v>83</v>
      </c>
      <c r="AA123" s="179" t="s">
        <v>83</v>
      </c>
      <c r="AB123" s="179" t="s">
        <v>83</v>
      </c>
      <c r="AC123" s="179" t="s">
        <v>83</v>
      </c>
      <c r="AD123" s="179" t="s">
        <v>83</v>
      </c>
      <c r="AE123" s="179" t="s">
        <v>83</v>
      </c>
      <c r="AF123" s="179" t="s">
        <v>83</v>
      </c>
      <c r="AG123" s="179" t="s">
        <v>83</v>
      </c>
      <c r="AH123" s="179" t="s">
        <v>83</v>
      </c>
      <c r="AI123" s="179" t="s">
        <v>83</v>
      </c>
      <c r="AJ123" s="179">
        <v>0</v>
      </c>
      <c r="AK123" s="179">
        <v>0</v>
      </c>
      <c r="AL123" s="179">
        <f>AL121</f>
        <v>3.3</v>
      </c>
      <c r="AM123" s="179">
        <f>AM121</f>
        <v>2.7E-2</v>
      </c>
      <c r="AN123" s="179">
        <f>AN121</f>
        <v>4</v>
      </c>
      <c r="AQ123" s="182">
        <f>AM123*I123*0.1+AL123</f>
        <v>3.3052919999999997</v>
      </c>
      <c r="AR123" s="182">
        <f t="shared" si="130"/>
        <v>0.33052919999999997</v>
      </c>
      <c r="AS123" s="183">
        <f t="shared" si="131"/>
        <v>0</v>
      </c>
      <c r="AT123" s="183">
        <f t="shared" si="132"/>
        <v>0.90895529999999991</v>
      </c>
      <c r="AU123" s="182">
        <f>1333*J122*POWER(10,-6)</f>
        <v>1.3167907199999999E-5</v>
      </c>
      <c r="AV123" s="183">
        <f t="shared" si="133"/>
        <v>4.5447896679071995</v>
      </c>
      <c r="AW123" s="184">
        <f t="shared" si="134"/>
        <v>0</v>
      </c>
      <c r="AX123" s="184">
        <f t="shared" si="135"/>
        <v>0</v>
      </c>
      <c r="AY123" s="184">
        <f t="shared" si="136"/>
        <v>3.2722485608931841E-6</v>
      </c>
    </row>
    <row r="124" spans="1:51" s="179" customFormat="1" ht="43.2" x14ac:dyDescent="0.3">
      <c r="A124" s="169" t="s">
        <v>21</v>
      </c>
      <c r="B124" s="169" t="str">
        <f>B121</f>
        <v>Блок дозирования реагента</v>
      </c>
      <c r="C124" s="171" t="s">
        <v>199</v>
      </c>
      <c r="D124" s="172" t="s">
        <v>84</v>
      </c>
      <c r="E124" s="173">
        <v>1.0000000000000001E-5</v>
      </c>
      <c r="F124" s="186">
        <f>F121</f>
        <v>1</v>
      </c>
      <c r="G124" s="169">
        <v>0.1</v>
      </c>
      <c r="H124" s="174">
        <f t="shared" si="127"/>
        <v>1.0000000000000002E-6</v>
      </c>
      <c r="I124" s="187">
        <f>0.15*I121</f>
        <v>0.29399999999999998</v>
      </c>
      <c r="J124" s="176">
        <f>I124</f>
        <v>0.29399999999999998</v>
      </c>
      <c r="K124" s="190" t="s">
        <v>179</v>
      </c>
      <c r="L124" s="191">
        <v>45390</v>
      </c>
      <c r="M124" s="179" t="str">
        <f t="shared" si="128"/>
        <v>С4</v>
      </c>
      <c r="N124" s="179" t="str">
        <f t="shared" si="128"/>
        <v>Блок дозирования реагента</v>
      </c>
      <c r="O124" s="179" t="str">
        <f t="shared" si="129"/>
        <v>Частичное-пожар</v>
      </c>
      <c r="P124" s="179">
        <v>10</v>
      </c>
      <c r="Q124" s="179">
        <v>12.3</v>
      </c>
      <c r="R124" s="179">
        <v>15.6</v>
      </c>
      <c r="S124" s="179">
        <v>25.6</v>
      </c>
      <c r="T124" s="179" t="s">
        <v>83</v>
      </c>
      <c r="U124" s="179" t="s">
        <v>83</v>
      </c>
      <c r="V124" s="179" t="s">
        <v>83</v>
      </c>
      <c r="W124" s="179" t="s">
        <v>83</v>
      </c>
      <c r="X124" s="179" t="s">
        <v>83</v>
      </c>
      <c r="Y124" s="179" t="s">
        <v>83</v>
      </c>
      <c r="Z124" s="179" t="s">
        <v>83</v>
      </c>
      <c r="AA124" s="179" t="s">
        <v>83</v>
      </c>
      <c r="AB124" s="179" t="s">
        <v>83</v>
      </c>
      <c r="AC124" s="179" t="s">
        <v>83</v>
      </c>
      <c r="AD124" s="179" t="s">
        <v>83</v>
      </c>
      <c r="AE124" s="179" t="s">
        <v>83</v>
      </c>
      <c r="AF124" s="179" t="s">
        <v>83</v>
      </c>
      <c r="AG124" s="179" t="s">
        <v>83</v>
      </c>
      <c r="AH124" s="179" t="s">
        <v>83</v>
      </c>
      <c r="AI124" s="179" t="s">
        <v>83</v>
      </c>
      <c r="AJ124" s="179">
        <v>0</v>
      </c>
      <c r="AK124" s="179">
        <v>2</v>
      </c>
      <c r="AL124" s="179">
        <f>0.1*$AL$2</f>
        <v>0.33</v>
      </c>
      <c r="AM124" s="179">
        <f>AM121</f>
        <v>2.7E-2</v>
      </c>
      <c r="AN124" s="179">
        <f>ROUNDUP(AN121/3,0)</f>
        <v>2</v>
      </c>
      <c r="AQ124" s="182">
        <f>AM124*I124+AL124</f>
        <v>0.33793800000000002</v>
      </c>
      <c r="AR124" s="182">
        <f t="shared" si="130"/>
        <v>3.3793800000000006E-2</v>
      </c>
      <c r="AS124" s="183">
        <f t="shared" si="131"/>
        <v>0.5</v>
      </c>
      <c r="AT124" s="183">
        <f t="shared" si="132"/>
        <v>0.21793295000000001</v>
      </c>
      <c r="AU124" s="182">
        <f>10068.2*J124*POWER(10,-6)</f>
        <v>2.9600507999999999E-3</v>
      </c>
      <c r="AV124" s="183">
        <f t="shared" si="133"/>
        <v>1.0926248008000001</v>
      </c>
      <c r="AW124" s="184">
        <f t="shared" si="134"/>
        <v>0</v>
      </c>
      <c r="AX124" s="184">
        <f t="shared" si="135"/>
        <v>2.0000000000000003E-6</v>
      </c>
      <c r="AY124" s="184">
        <f t="shared" si="136"/>
        <v>1.0926248008000003E-6</v>
      </c>
    </row>
    <row r="125" spans="1:51" s="179" customFormat="1" ht="57.6" x14ac:dyDescent="0.3">
      <c r="A125" s="169" t="s">
        <v>22</v>
      </c>
      <c r="B125" s="169" t="str">
        <f>B121</f>
        <v>Блок дозирования реагента</v>
      </c>
      <c r="C125" s="171" t="s">
        <v>200</v>
      </c>
      <c r="D125" s="172" t="s">
        <v>165</v>
      </c>
      <c r="E125" s="185">
        <f>E124</f>
        <v>1.0000000000000001E-5</v>
      </c>
      <c r="F125" s="186">
        <f>F121</f>
        <v>1</v>
      </c>
      <c r="G125" s="169">
        <v>4.5000000000000005E-2</v>
      </c>
      <c r="H125" s="174">
        <f t="shared" si="127"/>
        <v>4.5000000000000009E-7</v>
      </c>
      <c r="I125" s="187">
        <f>0.15*I121</f>
        <v>0.29399999999999998</v>
      </c>
      <c r="J125" s="176">
        <f>J122</f>
        <v>9.8784000000000007E-3</v>
      </c>
      <c r="K125" s="190" t="s">
        <v>180</v>
      </c>
      <c r="L125" s="191">
        <v>3</v>
      </c>
      <c r="M125" s="179" t="str">
        <f t="shared" si="128"/>
        <v>С5</v>
      </c>
      <c r="N125" s="179" t="str">
        <f t="shared" si="128"/>
        <v>Блок дозирования реагента</v>
      </c>
      <c r="O125" s="179" t="str">
        <f t="shared" si="129"/>
        <v>Частичное-пожар-вспышка</v>
      </c>
      <c r="P125" s="179" t="s">
        <v>83</v>
      </c>
      <c r="Q125" s="179" t="s">
        <v>83</v>
      </c>
      <c r="R125" s="179" t="s">
        <v>83</v>
      </c>
      <c r="S125" s="179" t="s">
        <v>83</v>
      </c>
      <c r="T125" s="179" t="s">
        <v>83</v>
      </c>
      <c r="U125" s="179" t="s">
        <v>83</v>
      </c>
      <c r="V125" s="179" t="s">
        <v>83</v>
      </c>
      <c r="W125" s="179" t="s">
        <v>83</v>
      </c>
      <c r="X125" s="179" t="s">
        <v>83</v>
      </c>
      <c r="Y125" s="179" t="s">
        <v>83</v>
      </c>
      <c r="Z125" s="179" t="s">
        <v>83</v>
      </c>
      <c r="AA125" s="179">
        <v>7.3</v>
      </c>
      <c r="AB125" s="179">
        <v>8.76</v>
      </c>
      <c r="AC125" s="179" t="s">
        <v>83</v>
      </c>
      <c r="AD125" s="179" t="s">
        <v>83</v>
      </c>
      <c r="AE125" s="179" t="s">
        <v>83</v>
      </c>
      <c r="AF125" s="179" t="s">
        <v>83</v>
      </c>
      <c r="AG125" s="179" t="s">
        <v>83</v>
      </c>
      <c r="AH125" s="179" t="s">
        <v>83</v>
      </c>
      <c r="AI125" s="179" t="s">
        <v>83</v>
      </c>
      <c r="AJ125" s="179">
        <v>0</v>
      </c>
      <c r="AK125" s="179">
        <v>1</v>
      </c>
      <c r="AL125" s="179">
        <f>0.1*$AL$2</f>
        <v>0.33</v>
      </c>
      <c r="AM125" s="179">
        <f>AM121</f>
        <v>2.7E-2</v>
      </c>
      <c r="AN125" s="179">
        <f>ROUNDUP(AN121/3,0)</f>
        <v>2</v>
      </c>
      <c r="AQ125" s="182">
        <f>AM125*I125+AL125</f>
        <v>0.33793800000000002</v>
      </c>
      <c r="AR125" s="182">
        <f t="shared" si="130"/>
        <v>3.3793800000000006E-2</v>
      </c>
      <c r="AS125" s="183">
        <f t="shared" si="131"/>
        <v>0.25</v>
      </c>
      <c r="AT125" s="183">
        <f t="shared" si="132"/>
        <v>0.15543295000000001</v>
      </c>
      <c r="AU125" s="182">
        <f>10068.2*J125*POWER(10,-6)*10</f>
        <v>9.9457706880000016E-4</v>
      </c>
      <c r="AV125" s="183">
        <f t="shared" si="133"/>
        <v>0.77815932706880009</v>
      </c>
      <c r="AW125" s="184">
        <f t="shared" si="134"/>
        <v>0</v>
      </c>
      <c r="AX125" s="184">
        <f t="shared" si="135"/>
        <v>4.5000000000000009E-7</v>
      </c>
      <c r="AY125" s="184">
        <f t="shared" si="136"/>
        <v>3.501716971809601E-7</v>
      </c>
    </row>
    <row r="126" spans="1:51" s="179" customFormat="1" ht="58.2" thickBot="1" x14ac:dyDescent="0.35">
      <c r="A126" s="169" t="s">
        <v>23</v>
      </c>
      <c r="B126" s="169" t="str">
        <f>B121</f>
        <v>Блок дозирования реагента</v>
      </c>
      <c r="C126" s="171" t="s">
        <v>201</v>
      </c>
      <c r="D126" s="172" t="s">
        <v>61</v>
      </c>
      <c r="E126" s="185">
        <f>E124</f>
        <v>1.0000000000000001E-5</v>
      </c>
      <c r="F126" s="186">
        <f>F121</f>
        <v>1</v>
      </c>
      <c r="G126" s="169">
        <v>0.85499999999999998</v>
      </c>
      <c r="H126" s="174">
        <f t="shared" si="127"/>
        <v>8.5500000000000011E-6</v>
      </c>
      <c r="I126" s="187">
        <f>0.15*I121</f>
        <v>0.29399999999999998</v>
      </c>
      <c r="J126" s="189">
        <v>0</v>
      </c>
      <c r="K126" s="192" t="s">
        <v>191</v>
      </c>
      <c r="L126" s="192">
        <v>9</v>
      </c>
      <c r="M126" s="179" t="str">
        <f t="shared" si="128"/>
        <v>С6</v>
      </c>
      <c r="N126" s="179" t="str">
        <f t="shared" si="128"/>
        <v>Блок дозирования реагента</v>
      </c>
      <c r="O126" s="179" t="str">
        <f t="shared" si="129"/>
        <v>Частичное-ликвидация</v>
      </c>
      <c r="P126" s="179" t="s">
        <v>83</v>
      </c>
      <c r="Q126" s="179" t="s">
        <v>83</v>
      </c>
      <c r="R126" s="179" t="s">
        <v>83</v>
      </c>
      <c r="S126" s="179" t="s">
        <v>83</v>
      </c>
      <c r="T126" s="179" t="s">
        <v>83</v>
      </c>
      <c r="U126" s="179" t="s">
        <v>83</v>
      </c>
      <c r="V126" s="179" t="s">
        <v>83</v>
      </c>
      <c r="W126" s="179" t="s">
        <v>83</v>
      </c>
      <c r="X126" s="179" t="s">
        <v>83</v>
      </c>
      <c r="Y126" s="179" t="s">
        <v>83</v>
      </c>
      <c r="Z126" s="179" t="s">
        <v>83</v>
      </c>
      <c r="AA126" s="179" t="s">
        <v>83</v>
      </c>
      <c r="AB126" s="179" t="s">
        <v>83</v>
      </c>
      <c r="AC126" s="179" t="s">
        <v>83</v>
      </c>
      <c r="AD126" s="179" t="s">
        <v>83</v>
      </c>
      <c r="AE126" s="179" t="s">
        <v>83</v>
      </c>
      <c r="AF126" s="179" t="s">
        <v>83</v>
      </c>
      <c r="AG126" s="179" t="s">
        <v>83</v>
      </c>
      <c r="AH126" s="179" t="s">
        <v>83</v>
      </c>
      <c r="AI126" s="179" t="s">
        <v>83</v>
      </c>
      <c r="AJ126" s="179">
        <v>0</v>
      </c>
      <c r="AK126" s="179">
        <v>0</v>
      </c>
      <c r="AL126" s="179">
        <f>0.1*$AL$2</f>
        <v>0.33</v>
      </c>
      <c r="AM126" s="179">
        <f>AM121</f>
        <v>2.7E-2</v>
      </c>
      <c r="AN126" s="179">
        <f>ROUNDUP(AN121/3,0)</f>
        <v>2</v>
      </c>
      <c r="AQ126" s="182">
        <f>AM126*I126*0.1+AL126</f>
        <v>0.33079380000000003</v>
      </c>
      <c r="AR126" s="182">
        <f t="shared" si="130"/>
        <v>3.3079380000000005E-2</v>
      </c>
      <c r="AS126" s="183">
        <f t="shared" si="131"/>
        <v>0</v>
      </c>
      <c r="AT126" s="183">
        <f t="shared" si="132"/>
        <v>9.0968295000000005E-2</v>
      </c>
      <c r="AU126" s="182">
        <f>1333*J125*POWER(10,-6)</f>
        <v>1.3167907199999999E-5</v>
      </c>
      <c r="AV126" s="183">
        <f t="shared" si="133"/>
        <v>0.45485464290720001</v>
      </c>
      <c r="AW126" s="184">
        <f t="shared" si="134"/>
        <v>0</v>
      </c>
      <c r="AX126" s="184">
        <f t="shared" si="135"/>
        <v>0</v>
      </c>
      <c r="AY126" s="184">
        <f t="shared" si="136"/>
        <v>3.889007196856561E-6</v>
      </c>
    </row>
    <row r="127" spans="1:51" s="179" customFormat="1" x14ac:dyDescent="0.3">
      <c r="A127" s="180"/>
      <c r="B127" s="180"/>
      <c r="D127" s="272"/>
      <c r="E127" s="273"/>
      <c r="F127" s="274"/>
      <c r="G127" s="180"/>
      <c r="H127" s="184"/>
      <c r="I127" s="183"/>
      <c r="J127" s="180"/>
      <c r="K127" s="180"/>
      <c r="L127" s="180"/>
      <c r="P127" s="179" t="s">
        <v>83</v>
      </c>
      <c r="Q127" s="179" t="s">
        <v>83</v>
      </c>
      <c r="R127" s="179" t="s">
        <v>83</v>
      </c>
      <c r="S127" s="179" t="s">
        <v>83</v>
      </c>
      <c r="T127" s="179" t="s">
        <v>83</v>
      </c>
      <c r="U127" s="179" t="s">
        <v>83</v>
      </c>
      <c r="V127" s="179" t="s">
        <v>83</v>
      </c>
      <c r="W127" s="179" t="s">
        <v>83</v>
      </c>
      <c r="X127" s="179" t="s">
        <v>83</v>
      </c>
      <c r="Y127" s="179" t="s">
        <v>83</v>
      </c>
      <c r="Z127" s="179" t="s">
        <v>83</v>
      </c>
      <c r="AA127" s="179" t="s">
        <v>83</v>
      </c>
      <c r="AB127" s="179" t="s">
        <v>83</v>
      </c>
      <c r="AC127" s="179" t="s">
        <v>83</v>
      </c>
      <c r="AD127" s="179" t="s">
        <v>83</v>
      </c>
      <c r="AE127" s="179" t="s">
        <v>83</v>
      </c>
      <c r="AF127" s="179" t="s">
        <v>83</v>
      </c>
      <c r="AG127" s="179" t="s">
        <v>83</v>
      </c>
      <c r="AH127" s="179" t="s">
        <v>83</v>
      </c>
      <c r="AI127" s="179" t="s">
        <v>83</v>
      </c>
      <c r="AQ127" s="182"/>
      <c r="AR127" s="182"/>
      <c r="AS127" s="183"/>
      <c r="AT127" s="183"/>
      <c r="AU127" s="182"/>
      <c r="AV127" s="183"/>
      <c r="AW127" s="184"/>
      <c r="AX127" s="184"/>
      <c r="AY127" s="184"/>
    </row>
    <row r="128" spans="1:51" s="179" customFormat="1" x14ac:dyDescent="0.3">
      <c r="A128" s="180"/>
      <c r="B128" s="180"/>
      <c r="D128" s="272"/>
      <c r="E128" s="273"/>
      <c r="F128" s="274"/>
      <c r="G128" s="180"/>
      <c r="H128" s="184"/>
      <c r="I128" s="183"/>
      <c r="J128" s="180"/>
      <c r="K128" s="180"/>
      <c r="L128" s="180"/>
      <c r="P128" s="179" t="s">
        <v>83</v>
      </c>
      <c r="Q128" s="179" t="s">
        <v>83</v>
      </c>
      <c r="R128" s="179" t="s">
        <v>83</v>
      </c>
      <c r="S128" s="179" t="s">
        <v>83</v>
      </c>
      <c r="T128" s="179" t="s">
        <v>83</v>
      </c>
      <c r="U128" s="179" t="s">
        <v>83</v>
      </c>
      <c r="V128" s="179" t="s">
        <v>83</v>
      </c>
      <c r="W128" s="179" t="s">
        <v>83</v>
      </c>
      <c r="X128" s="179" t="s">
        <v>83</v>
      </c>
      <c r="Y128" s="179" t="s">
        <v>83</v>
      </c>
      <c r="Z128" s="179" t="s">
        <v>83</v>
      </c>
      <c r="AA128" s="179" t="s">
        <v>83</v>
      </c>
      <c r="AB128" s="179" t="s">
        <v>83</v>
      </c>
      <c r="AC128" s="179" t="s">
        <v>83</v>
      </c>
      <c r="AD128" s="179" t="s">
        <v>83</v>
      </c>
      <c r="AE128" s="179" t="s">
        <v>83</v>
      </c>
      <c r="AF128" s="179" t="s">
        <v>83</v>
      </c>
      <c r="AG128" s="179" t="s">
        <v>83</v>
      </c>
      <c r="AH128" s="179" t="s">
        <v>83</v>
      </c>
      <c r="AI128" s="179" t="s">
        <v>83</v>
      </c>
      <c r="AQ128" s="182"/>
      <c r="AR128" s="182"/>
      <c r="AS128" s="183"/>
      <c r="AT128" s="183"/>
      <c r="AU128" s="182"/>
      <c r="AV128" s="183"/>
      <c r="AW128" s="184"/>
      <c r="AX128" s="184"/>
      <c r="AY128" s="184"/>
    </row>
    <row r="129" spans="1:53" s="179" customFormat="1" x14ac:dyDescent="0.3">
      <c r="A129" s="180"/>
      <c r="B129" s="180"/>
      <c r="D129" s="272"/>
      <c r="E129" s="273"/>
      <c r="F129" s="274"/>
      <c r="G129" s="180"/>
      <c r="H129" s="184"/>
      <c r="I129" s="183"/>
      <c r="J129" s="180"/>
      <c r="K129" s="180"/>
      <c r="L129" s="180"/>
      <c r="P129" s="179" t="s">
        <v>83</v>
      </c>
      <c r="Q129" s="179" t="s">
        <v>83</v>
      </c>
      <c r="R129" s="179" t="s">
        <v>83</v>
      </c>
      <c r="S129" s="179" t="s">
        <v>83</v>
      </c>
      <c r="T129" s="179" t="s">
        <v>83</v>
      </c>
      <c r="U129" s="179" t="s">
        <v>83</v>
      </c>
      <c r="V129" s="179" t="s">
        <v>83</v>
      </c>
      <c r="W129" s="179" t="s">
        <v>83</v>
      </c>
      <c r="X129" s="179" t="s">
        <v>83</v>
      </c>
      <c r="Y129" s="179" t="s">
        <v>83</v>
      </c>
      <c r="Z129" s="179" t="s">
        <v>83</v>
      </c>
      <c r="AA129" s="179" t="s">
        <v>83</v>
      </c>
      <c r="AB129" s="179" t="s">
        <v>83</v>
      </c>
      <c r="AC129" s="179" t="s">
        <v>83</v>
      </c>
      <c r="AD129" s="179" t="s">
        <v>83</v>
      </c>
      <c r="AE129" s="179" t="s">
        <v>83</v>
      </c>
      <c r="AF129" s="179" t="s">
        <v>83</v>
      </c>
      <c r="AG129" s="179" t="s">
        <v>83</v>
      </c>
      <c r="AH129" s="179" t="s">
        <v>83</v>
      </c>
      <c r="AI129" s="179" t="s">
        <v>83</v>
      </c>
      <c r="AQ129" s="182"/>
      <c r="AR129" s="182"/>
      <c r="AS129" s="183"/>
      <c r="AT129" s="183"/>
      <c r="AU129" s="182"/>
      <c r="AV129" s="183"/>
      <c r="AW129" s="184"/>
      <c r="AX129" s="184"/>
      <c r="AY129" s="184"/>
    </row>
    <row r="130" spans="1:53" ht="15" thickBot="1" x14ac:dyDescent="0.35">
      <c r="A130" s="6"/>
      <c r="B130" s="6"/>
      <c r="D130" s="7"/>
      <c r="E130" s="6"/>
      <c r="F130" s="6"/>
      <c r="G130" s="6"/>
      <c r="H130" s="6"/>
      <c r="I130" s="6"/>
      <c r="J130" s="6"/>
      <c r="K130" s="6"/>
    </row>
    <row r="131" spans="1:53" ht="97.8" thickBot="1" x14ac:dyDescent="0.35">
      <c r="A131" s="48" t="s">
        <v>18</v>
      </c>
      <c r="B131" s="295" t="s">
        <v>722</v>
      </c>
      <c r="C131" s="166" t="s">
        <v>159</v>
      </c>
      <c r="D131" s="49" t="s">
        <v>59</v>
      </c>
      <c r="E131" s="153">
        <v>9.9999999999999995E-8</v>
      </c>
      <c r="F131" s="150">
        <v>647</v>
      </c>
      <c r="G131" s="48">
        <v>0.2</v>
      </c>
      <c r="H131" s="50">
        <f t="shared" ref="H131:H136" si="137">E131*F131*G131*AZ131*BA131</f>
        <v>3.8820000000000004E-9</v>
      </c>
      <c r="I131" s="364">
        <v>3.58</v>
      </c>
      <c r="J131" s="365">
        <f>I131</f>
        <v>3.58</v>
      </c>
      <c r="K131" s="159" t="s">
        <v>175</v>
      </c>
      <c r="L131" s="164">
        <f>I131*20</f>
        <v>71.599999999999994</v>
      </c>
      <c r="M131" s="92" t="str">
        <f t="shared" ref="M131:N136" si="138">A131</f>
        <v>С1</v>
      </c>
      <c r="N131" s="92" t="str">
        <f t="shared" si="138"/>
        <v>Внутриплощадочные нефтепровода на ДНС "Заречная"</v>
      </c>
      <c r="O131" s="92" t="str">
        <f t="shared" ref="O131:O136" si="139">D131</f>
        <v>Полное-пожар</v>
      </c>
      <c r="P131" s="92">
        <v>13.9</v>
      </c>
      <c r="Q131" s="92">
        <v>18.399999999999999</v>
      </c>
      <c r="R131" s="92">
        <v>25.2</v>
      </c>
      <c r="S131" s="92">
        <v>45.4</v>
      </c>
      <c r="T131" s="92" t="s">
        <v>83</v>
      </c>
      <c r="U131" s="92" t="s">
        <v>83</v>
      </c>
      <c r="V131" s="92" t="s">
        <v>83</v>
      </c>
      <c r="W131" s="92" t="s">
        <v>83</v>
      </c>
      <c r="X131" s="92" t="s">
        <v>83</v>
      </c>
      <c r="Y131" s="92" t="s">
        <v>83</v>
      </c>
      <c r="Z131" s="92" t="s">
        <v>83</v>
      </c>
      <c r="AA131" s="92" t="s">
        <v>83</v>
      </c>
      <c r="AB131" s="92" t="s">
        <v>83</v>
      </c>
      <c r="AC131" s="92" t="s">
        <v>83</v>
      </c>
      <c r="AD131" s="92" t="s">
        <v>83</v>
      </c>
      <c r="AE131" s="92" t="s">
        <v>83</v>
      </c>
      <c r="AF131" s="92" t="s">
        <v>83</v>
      </c>
      <c r="AG131" s="92" t="s">
        <v>83</v>
      </c>
      <c r="AH131" s="92" t="s">
        <v>83</v>
      </c>
      <c r="AI131" s="92" t="s">
        <v>83</v>
      </c>
      <c r="AJ131" s="52">
        <v>1</v>
      </c>
      <c r="AK131" s="52">
        <v>1</v>
      </c>
      <c r="AL131" s="152">
        <v>0.75</v>
      </c>
      <c r="AM131" s="152">
        <v>2.7E-2</v>
      </c>
      <c r="AN131" s="152">
        <v>3</v>
      </c>
      <c r="AO131" s="92"/>
      <c r="AP131" s="92"/>
      <c r="AQ131" s="93">
        <f>AM131*I131+AL131</f>
        <v>0.84665999999999997</v>
      </c>
      <c r="AR131" s="93">
        <f t="shared" ref="AR131:AR136" si="140">0.1*AQ131</f>
        <v>8.4666000000000005E-2</v>
      </c>
      <c r="AS131" s="94">
        <f t="shared" ref="AS131:AS136" si="141">AJ131*3+0.25*AK131</f>
        <v>3.25</v>
      </c>
      <c r="AT131" s="94">
        <f t="shared" ref="AT131:AT136" si="142">SUM(AQ131:AS131)/4</f>
        <v>1.0453315000000001</v>
      </c>
      <c r="AU131" s="93">
        <f>10068.2*J131*POWER(10,-6)</f>
        <v>3.6044156000000001E-2</v>
      </c>
      <c r="AV131" s="94">
        <f t="shared" ref="AV131:AV136" si="143">AU131+AT131+AS131+AR131+AQ131</f>
        <v>5.2627016560000008</v>
      </c>
      <c r="AW131" s="95">
        <f t="shared" ref="AW131:AW136" si="144">AJ131*H131</f>
        <v>3.8820000000000004E-9</v>
      </c>
      <c r="AX131" s="95">
        <f t="shared" ref="AX131:AX136" si="145">H131*AK131</f>
        <v>3.8820000000000004E-9</v>
      </c>
      <c r="AY131" s="95">
        <f t="shared" ref="AY131:AY136" si="146">H131*AV131</f>
        <v>2.0429807828592004E-8</v>
      </c>
      <c r="AZ131">
        <v>0.03</v>
      </c>
      <c r="BA131">
        <v>0.01</v>
      </c>
    </row>
    <row r="132" spans="1:53" ht="29.4" thickBot="1" x14ac:dyDescent="0.35">
      <c r="A132" s="48" t="s">
        <v>19</v>
      </c>
      <c r="B132" s="48" t="str">
        <f>B131</f>
        <v>Внутриплощадочные нефтепровода на ДНС "Заречная"</v>
      </c>
      <c r="C132" s="166" t="s">
        <v>160</v>
      </c>
      <c r="D132" s="49" t="s">
        <v>62</v>
      </c>
      <c r="E132" s="154">
        <f>E131</f>
        <v>9.9999999999999995E-8</v>
      </c>
      <c r="F132" s="155">
        <f>F131</f>
        <v>647</v>
      </c>
      <c r="G132" s="48">
        <v>0.04</v>
      </c>
      <c r="H132" s="50">
        <f t="shared" si="137"/>
        <v>7.7640000000000003E-10</v>
      </c>
      <c r="I132" s="365">
        <f>I131</f>
        <v>3.58</v>
      </c>
      <c r="J132" s="364">
        <f>POWER(10,-6)*35*SQRT(100)*3600*L131/1000*0.1</f>
        <v>9.0215999999999977E-3</v>
      </c>
      <c r="K132" s="159" t="s">
        <v>176</v>
      </c>
      <c r="L132" s="164">
        <v>0</v>
      </c>
      <c r="M132" s="92" t="str">
        <f t="shared" si="138"/>
        <v>С2</v>
      </c>
      <c r="N132" s="92" t="str">
        <f t="shared" si="138"/>
        <v>Внутриплощадочные нефтепровода на ДНС "Заречная"</v>
      </c>
      <c r="O132" s="92" t="str">
        <f t="shared" si="139"/>
        <v>Полное-взрыв</v>
      </c>
      <c r="P132" s="92" t="s">
        <v>83</v>
      </c>
      <c r="Q132" s="92" t="s">
        <v>83</v>
      </c>
      <c r="R132" s="92" t="s">
        <v>83</v>
      </c>
      <c r="S132" s="92" t="s">
        <v>83</v>
      </c>
      <c r="T132" s="92">
        <v>0</v>
      </c>
      <c r="U132" s="92">
        <v>0</v>
      </c>
      <c r="V132" s="92">
        <v>15.6</v>
      </c>
      <c r="W132" s="92">
        <v>52.6</v>
      </c>
      <c r="X132" s="92">
        <v>137.1</v>
      </c>
      <c r="Y132" s="92" t="s">
        <v>83</v>
      </c>
      <c r="Z132" s="92" t="s">
        <v>83</v>
      </c>
      <c r="AA132" s="92" t="s">
        <v>83</v>
      </c>
      <c r="AB132" s="92" t="s">
        <v>83</v>
      </c>
      <c r="AC132" s="92" t="s">
        <v>83</v>
      </c>
      <c r="AD132" s="92" t="s">
        <v>83</v>
      </c>
      <c r="AE132" s="92" t="s">
        <v>83</v>
      </c>
      <c r="AF132" s="92" t="s">
        <v>83</v>
      </c>
      <c r="AG132" s="92" t="s">
        <v>83</v>
      </c>
      <c r="AH132" s="92" t="s">
        <v>83</v>
      </c>
      <c r="AI132" s="92" t="s">
        <v>83</v>
      </c>
      <c r="AJ132" s="52">
        <v>1</v>
      </c>
      <c r="AK132" s="52">
        <v>1</v>
      </c>
      <c r="AL132" s="92">
        <f>AL131</f>
        <v>0.75</v>
      </c>
      <c r="AM132" s="92">
        <f>AM131</f>
        <v>2.7E-2</v>
      </c>
      <c r="AN132" s="92">
        <f>AN131</f>
        <v>3</v>
      </c>
      <c r="AO132" s="92"/>
      <c r="AP132" s="92"/>
      <c r="AQ132" s="93">
        <f>AM132*I132+AL132</f>
        <v>0.84665999999999997</v>
      </c>
      <c r="AR132" s="93">
        <f t="shared" si="140"/>
        <v>8.4666000000000005E-2</v>
      </c>
      <c r="AS132" s="94">
        <f t="shared" si="141"/>
        <v>3.25</v>
      </c>
      <c r="AT132" s="94">
        <f t="shared" si="142"/>
        <v>1.0453315000000001</v>
      </c>
      <c r="AU132" s="93">
        <f>10068.2*J132*POWER(10,-6)*10</f>
        <v>9.0831273119999973E-4</v>
      </c>
      <c r="AV132" s="94">
        <f t="shared" si="143"/>
        <v>5.2275658127311999</v>
      </c>
      <c r="AW132" s="95">
        <f t="shared" si="144"/>
        <v>7.7640000000000003E-10</v>
      </c>
      <c r="AX132" s="95">
        <f t="shared" si="145"/>
        <v>7.7640000000000003E-10</v>
      </c>
      <c r="AY132" s="95">
        <f t="shared" si="146"/>
        <v>4.0586820970045041E-9</v>
      </c>
      <c r="AZ132">
        <v>0.03</v>
      </c>
      <c r="BA132">
        <v>0.01</v>
      </c>
    </row>
    <row r="133" spans="1:53" ht="43.2" x14ac:dyDescent="0.3">
      <c r="A133" s="48" t="s">
        <v>20</v>
      </c>
      <c r="B133" s="48" t="str">
        <f>B131</f>
        <v>Внутриплощадочные нефтепровода на ДНС "Заречная"</v>
      </c>
      <c r="C133" s="166" t="s">
        <v>161</v>
      </c>
      <c r="D133" s="49" t="s">
        <v>60</v>
      </c>
      <c r="E133" s="154">
        <f>E131</f>
        <v>9.9999999999999995E-8</v>
      </c>
      <c r="F133" s="155">
        <f>F131</f>
        <v>647</v>
      </c>
      <c r="G133" s="48">
        <v>0.76</v>
      </c>
      <c r="H133" s="50">
        <f t="shared" si="137"/>
        <v>1.47516E-8</v>
      </c>
      <c r="I133" s="365">
        <f>I131</f>
        <v>3.58</v>
      </c>
      <c r="J133" s="366">
        <v>0</v>
      </c>
      <c r="K133" s="159" t="s">
        <v>177</v>
      </c>
      <c r="L133" s="164">
        <v>0</v>
      </c>
      <c r="M133" s="92" t="str">
        <f t="shared" si="138"/>
        <v>С3</v>
      </c>
      <c r="N133" s="92" t="str">
        <f t="shared" si="138"/>
        <v>Внутриплощадочные нефтепровода на ДНС "Заречная"</v>
      </c>
      <c r="O133" s="92" t="str">
        <f t="shared" si="139"/>
        <v>Полное-ликвидация</v>
      </c>
      <c r="P133" s="92" t="s">
        <v>83</v>
      </c>
      <c r="Q133" s="92" t="s">
        <v>83</v>
      </c>
      <c r="R133" s="92" t="s">
        <v>83</v>
      </c>
      <c r="S133" s="92" t="s">
        <v>83</v>
      </c>
      <c r="T133" s="92" t="s">
        <v>83</v>
      </c>
      <c r="U133" s="92" t="s">
        <v>83</v>
      </c>
      <c r="V133" s="92" t="s">
        <v>83</v>
      </c>
      <c r="W133" s="92" t="s">
        <v>83</v>
      </c>
      <c r="X133" s="92" t="s">
        <v>83</v>
      </c>
      <c r="Y133" s="92" t="s">
        <v>83</v>
      </c>
      <c r="Z133" s="92" t="s">
        <v>83</v>
      </c>
      <c r="AA133" s="92" t="s">
        <v>83</v>
      </c>
      <c r="AB133" s="92" t="s">
        <v>83</v>
      </c>
      <c r="AC133" s="92" t="s">
        <v>83</v>
      </c>
      <c r="AD133" s="92" t="s">
        <v>83</v>
      </c>
      <c r="AE133" s="92" t="s">
        <v>83</v>
      </c>
      <c r="AF133" s="92" t="s">
        <v>83</v>
      </c>
      <c r="AG133" s="92" t="s">
        <v>83</v>
      </c>
      <c r="AH133" s="92" t="s">
        <v>83</v>
      </c>
      <c r="AI133" s="92" t="s">
        <v>83</v>
      </c>
      <c r="AJ133" s="92">
        <v>0</v>
      </c>
      <c r="AK133" s="92">
        <v>1</v>
      </c>
      <c r="AL133" s="92">
        <f>AL131</f>
        <v>0.75</v>
      </c>
      <c r="AM133" s="92">
        <f>AM131</f>
        <v>2.7E-2</v>
      </c>
      <c r="AN133" s="92">
        <f>AN131</f>
        <v>3</v>
      </c>
      <c r="AO133" s="92"/>
      <c r="AP133" s="92"/>
      <c r="AQ133" s="93">
        <f>AM133*I133*0.1+AL133</f>
        <v>0.75966599999999995</v>
      </c>
      <c r="AR133" s="93">
        <f t="shared" si="140"/>
        <v>7.5966599999999995E-2</v>
      </c>
      <c r="AS133" s="94">
        <f t="shared" si="141"/>
        <v>0.25</v>
      </c>
      <c r="AT133" s="94">
        <f t="shared" si="142"/>
        <v>0.27140814999999996</v>
      </c>
      <c r="AU133" s="93">
        <f>1333*J132*POWER(10,-6)</f>
        <v>1.2025792799999995E-5</v>
      </c>
      <c r="AV133" s="94">
        <f t="shared" si="143"/>
        <v>1.3570527757927999</v>
      </c>
      <c r="AW133" s="95">
        <f t="shared" si="144"/>
        <v>0</v>
      </c>
      <c r="AX133" s="95">
        <f t="shared" si="145"/>
        <v>1.47516E-8</v>
      </c>
      <c r="AY133" s="95">
        <f t="shared" si="146"/>
        <v>2.0018699727385069E-8</v>
      </c>
      <c r="AZ133">
        <v>0.03</v>
      </c>
      <c r="BA133">
        <v>0.01</v>
      </c>
    </row>
    <row r="134" spans="1:53" ht="43.2" x14ac:dyDescent="0.3">
      <c r="A134" s="48" t="s">
        <v>21</v>
      </c>
      <c r="B134" s="48" t="str">
        <f>B131</f>
        <v>Внутриплощадочные нефтепровода на ДНС "Заречная"</v>
      </c>
      <c r="C134" s="166" t="s">
        <v>162</v>
      </c>
      <c r="D134" s="49" t="s">
        <v>84</v>
      </c>
      <c r="E134" s="153">
        <v>4.9999999999999998E-7</v>
      </c>
      <c r="F134" s="155">
        <f>F131</f>
        <v>647</v>
      </c>
      <c r="G134" s="48">
        <v>0.2</v>
      </c>
      <c r="H134" s="50">
        <f t="shared" si="137"/>
        <v>1.9410000000000003E-8</v>
      </c>
      <c r="I134" s="365">
        <f>0.15*I131</f>
        <v>0.53700000000000003</v>
      </c>
      <c r="J134" s="365">
        <f>I134</f>
        <v>0.53700000000000003</v>
      </c>
      <c r="K134" s="161" t="s">
        <v>179</v>
      </c>
      <c r="L134" s="165">
        <v>45390</v>
      </c>
      <c r="M134" s="92" t="str">
        <f t="shared" si="138"/>
        <v>С4</v>
      </c>
      <c r="N134" s="92" t="str">
        <f t="shared" si="138"/>
        <v>Внутриплощадочные нефтепровода на ДНС "Заречная"</v>
      </c>
      <c r="O134" s="92" t="str">
        <f t="shared" si="139"/>
        <v>Частичное-пожар</v>
      </c>
      <c r="P134" s="92">
        <v>9.6999999999999993</v>
      </c>
      <c r="Q134" s="92">
        <v>12</v>
      </c>
      <c r="R134" s="92">
        <v>15.2</v>
      </c>
      <c r="S134" s="92">
        <v>24.8</v>
      </c>
      <c r="T134" s="92" t="s">
        <v>83</v>
      </c>
      <c r="U134" s="92" t="s">
        <v>83</v>
      </c>
      <c r="V134" s="92" t="s">
        <v>83</v>
      </c>
      <c r="W134" s="92" t="s">
        <v>83</v>
      </c>
      <c r="X134" s="92" t="s">
        <v>83</v>
      </c>
      <c r="Y134" s="92" t="s">
        <v>83</v>
      </c>
      <c r="Z134" s="92" t="s">
        <v>83</v>
      </c>
      <c r="AA134" s="92" t="s">
        <v>83</v>
      </c>
      <c r="AB134" s="92" t="s">
        <v>83</v>
      </c>
      <c r="AC134" s="92" t="s">
        <v>83</v>
      </c>
      <c r="AD134" s="92" t="s">
        <v>83</v>
      </c>
      <c r="AE134" s="92" t="s">
        <v>83</v>
      </c>
      <c r="AF134" s="92" t="s">
        <v>83</v>
      </c>
      <c r="AG134" s="92" t="s">
        <v>83</v>
      </c>
      <c r="AH134" s="92" t="s">
        <v>83</v>
      </c>
      <c r="AI134" s="92" t="s">
        <v>83</v>
      </c>
      <c r="AJ134" s="92">
        <v>0</v>
      </c>
      <c r="AK134" s="92">
        <v>1</v>
      </c>
      <c r="AL134" s="92">
        <f>0.1*AL131</f>
        <v>7.5000000000000011E-2</v>
      </c>
      <c r="AM134" s="92">
        <f>AM131</f>
        <v>2.7E-2</v>
      </c>
      <c r="AN134" s="92">
        <f>ROUNDUP(AN131/3,0)</f>
        <v>1</v>
      </c>
      <c r="AO134" s="92"/>
      <c r="AP134" s="92"/>
      <c r="AQ134" s="93">
        <f>AM134*I134+AL134</f>
        <v>8.9499000000000009E-2</v>
      </c>
      <c r="AR134" s="93">
        <f t="shared" si="140"/>
        <v>8.949900000000002E-3</v>
      </c>
      <c r="AS134" s="94">
        <f t="shared" si="141"/>
        <v>0.25</v>
      </c>
      <c r="AT134" s="94">
        <f t="shared" si="142"/>
        <v>8.7112225000000001E-2</v>
      </c>
      <c r="AU134" s="93">
        <f>10068.2*J134*POWER(10,-6)</f>
        <v>5.4066234000000003E-3</v>
      </c>
      <c r="AV134" s="94">
        <f t="shared" si="143"/>
        <v>0.44096774840000003</v>
      </c>
      <c r="AW134" s="95">
        <f t="shared" si="144"/>
        <v>0</v>
      </c>
      <c r="AX134" s="95">
        <f t="shared" si="145"/>
        <v>1.9410000000000003E-8</v>
      </c>
      <c r="AY134" s="95">
        <f t="shared" si="146"/>
        <v>8.5591839964440017E-9</v>
      </c>
      <c r="AZ134">
        <v>0.03</v>
      </c>
      <c r="BA134">
        <v>0.01</v>
      </c>
    </row>
    <row r="135" spans="1:53" ht="57.6" x14ac:dyDescent="0.3">
      <c r="A135" s="48" t="s">
        <v>22</v>
      </c>
      <c r="B135" s="48" t="str">
        <f>B131</f>
        <v>Внутриплощадочные нефтепровода на ДНС "Заречная"</v>
      </c>
      <c r="C135" s="166" t="s">
        <v>163</v>
      </c>
      <c r="D135" s="49" t="s">
        <v>165</v>
      </c>
      <c r="E135" s="154">
        <f>E134</f>
        <v>4.9999999999999998E-7</v>
      </c>
      <c r="F135" s="155">
        <f>F131</f>
        <v>647</v>
      </c>
      <c r="G135" s="48">
        <v>0.04</v>
      </c>
      <c r="H135" s="50">
        <f t="shared" si="137"/>
        <v>3.8819999999999996E-9</v>
      </c>
      <c r="I135" s="365">
        <f>0.15*I131</f>
        <v>0.53700000000000003</v>
      </c>
      <c r="J135" s="365">
        <f>0.15*J132</f>
        <v>1.3532399999999997E-3</v>
      </c>
      <c r="K135" s="161" t="s">
        <v>180</v>
      </c>
      <c r="L135" s="165">
        <v>3</v>
      </c>
      <c r="M135" s="92" t="str">
        <f t="shared" si="138"/>
        <v>С5</v>
      </c>
      <c r="N135" s="92" t="str">
        <f t="shared" si="138"/>
        <v>Внутриплощадочные нефтепровода на ДНС "Заречная"</v>
      </c>
      <c r="O135" s="92" t="str">
        <f t="shared" si="139"/>
        <v>Частичное-пожар-вспышка</v>
      </c>
      <c r="P135" s="92" t="s">
        <v>83</v>
      </c>
      <c r="Q135" s="92" t="s">
        <v>83</v>
      </c>
      <c r="R135" s="92" t="s">
        <v>83</v>
      </c>
      <c r="S135" s="92" t="s">
        <v>83</v>
      </c>
      <c r="T135" s="92" t="s">
        <v>83</v>
      </c>
      <c r="U135" s="92" t="s">
        <v>83</v>
      </c>
      <c r="V135" s="92" t="s">
        <v>83</v>
      </c>
      <c r="W135" s="92" t="s">
        <v>83</v>
      </c>
      <c r="X135" s="92" t="s">
        <v>83</v>
      </c>
      <c r="Y135" s="92" t="s">
        <v>83</v>
      </c>
      <c r="Z135" s="92" t="s">
        <v>83</v>
      </c>
      <c r="AA135" s="92">
        <v>3.79</v>
      </c>
      <c r="AB135" s="92">
        <v>4.55</v>
      </c>
      <c r="AC135" s="92" t="s">
        <v>83</v>
      </c>
      <c r="AD135" s="92" t="s">
        <v>83</v>
      </c>
      <c r="AE135" s="92" t="s">
        <v>83</v>
      </c>
      <c r="AF135" s="92" t="s">
        <v>83</v>
      </c>
      <c r="AG135" s="92" t="s">
        <v>83</v>
      </c>
      <c r="AH135" s="92" t="s">
        <v>83</v>
      </c>
      <c r="AI135" s="92" t="s">
        <v>83</v>
      </c>
      <c r="AJ135" s="92">
        <v>0</v>
      </c>
      <c r="AK135" s="92">
        <v>1</v>
      </c>
      <c r="AL135" s="92">
        <f>0.1*AL132</f>
        <v>7.5000000000000011E-2</v>
      </c>
      <c r="AM135" s="92">
        <f>AM131</f>
        <v>2.7E-2</v>
      </c>
      <c r="AN135" s="92">
        <f>ROUNDUP(AN131/3,0)</f>
        <v>1</v>
      </c>
      <c r="AO135" s="92"/>
      <c r="AP135" s="92"/>
      <c r="AQ135" s="93">
        <f>AM135*I135+AL135</f>
        <v>8.9499000000000009E-2</v>
      </c>
      <c r="AR135" s="93">
        <f t="shared" si="140"/>
        <v>8.949900000000002E-3</v>
      </c>
      <c r="AS135" s="94">
        <f t="shared" si="141"/>
        <v>0.25</v>
      </c>
      <c r="AT135" s="94">
        <f t="shared" si="142"/>
        <v>8.7112225000000001E-2</v>
      </c>
      <c r="AU135" s="93">
        <f>10068.2*J135*POWER(10,-6)*10</f>
        <v>1.3624690967999997E-4</v>
      </c>
      <c r="AV135" s="94">
        <f t="shared" si="143"/>
        <v>0.43569737190968</v>
      </c>
      <c r="AW135" s="95">
        <f t="shared" si="144"/>
        <v>0</v>
      </c>
      <c r="AX135" s="95">
        <f t="shared" si="145"/>
        <v>3.8819999999999996E-9</v>
      </c>
      <c r="AY135" s="95">
        <f t="shared" si="146"/>
        <v>1.6913771977533776E-9</v>
      </c>
      <c r="AZ135">
        <v>0.03</v>
      </c>
      <c r="BA135">
        <v>0.01</v>
      </c>
    </row>
    <row r="136" spans="1:53" ht="58.2" thickBot="1" x14ac:dyDescent="0.35">
      <c r="A136" s="48" t="s">
        <v>23</v>
      </c>
      <c r="B136" s="48" t="str">
        <f>B131</f>
        <v>Внутриплощадочные нефтепровода на ДНС "Заречная"</v>
      </c>
      <c r="C136" s="259" t="s">
        <v>164</v>
      </c>
      <c r="D136" s="260" t="s">
        <v>61</v>
      </c>
      <c r="E136" s="154">
        <f>E134</f>
        <v>4.9999999999999998E-7</v>
      </c>
      <c r="F136" s="155">
        <f>F131</f>
        <v>647</v>
      </c>
      <c r="G136" s="48">
        <v>0.76</v>
      </c>
      <c r="H136" s="50">
        <f t="shared" si="137"/>
        <v>7.3757999999999991E-8</v>
      </c>
      <c r="I136" s="365">
        <f>0.15*I131</f>
        <v>0.53700000000000003</v>
      </c>
      <c r="J136" s="366">
        <v>0</v>
      </c>
      <c r="K136" s="162" t="s">
        <v>191</v>
      </c>
      <c r="L136" s="218">
        <v>1</v>
      </c>
      <c r="M136" s="92" t="str">
        <f t="shared" si="138"/>
        <v>С6</v>
      </c>
      <c r="N136" s="92" t="str">
        <f t="shared" si="138"/>
        <v>Внутриплощадочные нефтепровода на ДНС "Заречная"</v>
      </c>
      <c r="O136" s="92" t="str">
        <f t="shared" si="139"/>
        <v>Частичное-ликвидация</v>
      </c>
      <c r="P136" s="92" t="s">
        <v>83</v>
      </c>
      <c r="Q136" s="92" t="s">
        <v>83</v>
      </c>
      <c r="R136" s="92" t="s">
        <v>83</v>
      </c>
      <c r="S136" s="92" t="s">
        <v>83</v>
      </c>
      <c r="T136" s="92" t="s">
        <v>83</v>
      </c>
      <c r="U136" s="92" t="s">
        <v>83</v>
      </c>
      <c r="V136" s="92" t="s">
        <v>83</v>
      </c>
      <c r="W136" s="92" t="s">
        <v>83</v>
      </c>
      <c r="X136" s="92" t="s">
        <v>83</v>
      </c>
      <c r="Y136" s="92" t="s">
        <v>83</v>
      </c>
      <c r="Z136" s="92" t="s">
        <v>83</v>
      </c>
      <c r="AA136" s="92" t="s">
        <v>83</v>
      </c>
      <c r="AB136" s="92" t="s">
        <v>83</v>
      </c>
      <c r="AC136" s="92" t="s">
        <v>83</v>
      </c>
      <c r="AD136" s="92" t="s">
        <v>83</v>
      </c>
      <c r="AE136" s="92" t="s">
        <v>83</v>
      </c>
      <c r="AF136" s="92" t="s">
        <v>83</v>
      </c>
      <c r="AG136" s="92" t="s">
        <v>83</v>
      </c>
      <c r="AH136" s="92" t="s">
        <v>83</v>
      </c>
      <c r="AI136" s="92" t="s">
        <v>83</v>
      </c>
      <c r="AJ136" s="92">
        <v>0</v>
      </c>
      <c r="AK136" s="92">
        <v>1</v>
      </c>
      <c r="AL136" s="92">
        <f>0.1*AL133</f>
        <v>7.5000000000000011E-2</v>
      </c>
      <c r="AM136" s="92">
        <f>AM131</f>
        <v>2.7E-2</v>
      </c>
      <c r="AN136" s="92">
        <f>ROUNDUP(AN131/3,0)</f>
        <v>1</v>
      </c>
      <c r="AO136" s="92"/>
      <c r="AP136" s="92"/>
      <c r="AQ136" s="93">
        <f>AM136*I136*0.1+AL136</f>
        <v>7.6449900000000015E-2</v>
      </c>
      <c r="AR136" s="93">
        <f t="shared" si="140"/>
        <v>7.6449900000000017E-3</v>
      </c>
      <c r="AS136" s="94">
        <f t="shared" si="141"/>
        <v>0.25</v>
      </c>
      <c r="AT136" s="94">
        <f t="shared" si="142"/>
        <v>8.3523722500000008E-2</v>
      </c>
      <c r="AU136" s="93">
        <f>1333*J135*POWER(10,-6)</f>
        <v>1.8038689199999995E-6</v>
      </c>
      <c r="AV136" s="94">
        <f t="shared" si="143"/>
        <v>0.41762041636892006</v>
      </c>
      <c r="AW136" s="95">
        <f t="shared" si="144"/>
        <v>0</v>
      </c>
      <c r="AX136" s="95">
        <f t="shared" si="145"/>
        <v>7.3757999999999991E-8</v>
      </c>
      <c r="AY136" s="95">
        <f t="shared" si="146"/>
        <v>3.0802846670538801E-8</v>
      </c>
      <c r="AZ136">
        <v>0.03</v>
      </c>
      <c r="BA136">
        <v>0.01</v>
      </c>
    </row>
    <row r="137" spans="1:53" s="268" customFormat="1" x14ac:dyDescent="0.3">
      <c r="A137" s="48"/>
      <c r="B137" s="48" t="s">
        <v>83</v>
      </c>
      <c r="C137" s="48" t="s">
        <v>83</v>
      </c>
      <c r="D137" s="48" t="s">
        <v>83</v>
      </c>
      <c r="E137" s="48" t="s">
        <v>83</v>
      </c>
      <c r="F137" s="48" t="s">
        <v>83</v>
      </c>
      <c r="G137" s="48" t="s">
        <v>83</v>
      </c>
      <c r="H137" s="48" t="s">
        <v>83</v>
      </c>
      <c r="I137" s="48" t="s">
        <v>83</v>
      </c>
      <c r="J137" s="48" t="s">
        <v>83</v>
      </c>
      <c r="K137" s="48" t="s">
        <v>83</v>
      </c>
      <c r="L137" s="48" t="s">
        <v>83</v>
      </c>
      <c r="M137" s="48" t="s">
        <v>83</v>
      </c>
      <c r="N137" s="48" t="s">
        <v>83</v>
      </c>
      <c r="O137" s="48" t="s">
        <v>83</v>
      </c>
      <c r="P137" s="48" t="s">
        <v>83</v>
      </c>
      <c r="Q137" s="48" t="s">
        <v>83</v>
      </c>
      <c r="R137" s="48" t="s">
        <v>83</v>
      </c>
      <c r="S137" s="48" t="s">
        <v>83</v>
      </c>
      <c r="T137" s="48" t="s">
        <v>83</v>
      </c>
      <c r="U137" s="48" t="s">
        <v>83</v>
      </c>
      <c r="V137" s="48" t="s">
        <v>83</v>
      </c>
      <c r="W137" s="48" t="s">
        <v>83</v>
      </c>
      <c r="X137" s="48" t="s">
        <v>83</v>
      </c>
      <c r="Y137" s="48" t="s">
        <v>83</v>
      </c>
      <c r="Z137" s="48" t="s">
        <v>83</v>
      </c>
      <c r="AA137" s="48" t="s">
        <v>83</v>
      </c>
      <c r="AB137" s="48" t="s">
        <v>83</v>
      </c>
      <c r="AC137" s="48" t="s">
        <v>83</v>
      </c>
      <c r="AD137" s="48" t="s">
        <v>83</v>
      </c>
      <c r="AE137" s="48" t="s">
        <v>83</v>
      </c>
      <c r="AF137" s="48" t="s">
        <v>83</v>
      </c>
      <c r="AG137" s="48" t="s">
        <v>83</v>
      </c>
      <c r="AH137" s="48" t="s">
        <v>83</v>
      </c>
      <c r="AI137" s="48" t="s">
        <v>83</v>
      </c>
      <c r="AJ137" s="48" t="s">
        <v>83</v>
      </c>
      <c r="AK137" s="48" t="s">
        <v>83</v>
      </c>
      <c r="AL137" s="48" t="s">
        <v>83</v>
      </c>
      <c r="AM137" s="48" t="s">
        <v>83</v>
      </c>
      <c r="AN137" s="48" t="s">
        <v>83</v>
      </c>
      <c r="AO137" s="48" t="s">
        <v>83</v>
      </c>
      <c r="AP137" s="48" t="s">
        <v>83</v>
      </c>
      <c r="AQ137" s="48" t="s">
        <v>83</v>
      </c>
      <c r="AR137" s="48" t="s">
        <v>83</v>
      </c>
      <c r="AS137" s="48" t="s">
        <v>83</v>
      </c>
      <c r="AT137" s="48" t="s">
        <v>83</v>
      </c>
      <c r="AU137" s="48" t="s">
        <v>83</v>
      </c>
      <c r="AV137" s="48" t="s">
        <v>83</v>
      </c>
      <c r="AW137" s="48" t="s">
        <v>83</v>
      </c>
      <c r="AX137" s="48" t="s">
        <v>83</v>
      </c>
      <c r="AY137" s="48" t="s">
        <v>83</v>
      </c>
    </row>
    <row r="138" spans="1:53" s="268" customFormat="1" x14ac:dyDescent="0.3">
      <c r="A138" s="48"/>
      <c r="B138" s="48" t="s">
        <v>83</v>
      </c>
      <c r="C138" s="48" t="s">
        <v>83</v>
      </c>
      <c r="D138" s="48" t="s">
        <v>83</v>
      </c>
      <c r="E138" s="48" t="s">
        <v>83</v>
      </c>
      <c r="F138" s="48" t="s">
        <v>83</v>
      </c>
      <c r="G138" s="48" t="s">
        <v>83</v>
      </c>
      <c r="H138" s="48" t="s">
        <v>83</v>
      </c>
      <c r="I138" s="365" t="s">
        <v>83</v>
      </c>
      <c r="J138" s="365" t="s">
        <v>83</v>
      </c>
      <c r="K138" s="48" t="s">
        <v>83</v>
      </c>
      <c r="L138" s="48" t="s">
        <v>83</v>
      </c>
      <c r="M138" s="48" t="s">
        <v>83</v>
      </c>
      <c r="N138" s="48" t="s">
        <v>83</v>
      </c>
      <c r="O138" s="48" t="s">
        <v>83</v>
      </c>
      <c r="P138" s="48" t="s">
        <v>83</v>
      </c>
      <c r="Q138" s="48" t="s">
        <v>83</v>
      </c>
      <c r="R138" s="48" t="s">
        <v>83</v>
      </c>
      <c r="S138" s="48" t="s">
        <v>83</v>
      </c>
      <c r="T138" s="48" t="s">
        <v>83</v>
      </c>
      <c r="U138" s="48" t="s">
        <v>83</v>
      </c>
      <c r="V138" s="48" t="s">
        <v>83</v>
      </c>
      <c r="W138" s="48" t="s">
        <v>83</v>
      </c>
      <c r="X138" s="48" t="s">
        <v>83</v>
      </c>
      <c r="Y138" s="48" t="s">
        <v>83</v>
      </c>
      <c r="Z138" s="48" t="s">
        <v>83</v>
      </c>
      <c r="AA138" s="48" t="s">
        <v>83</v>
      </c>
      <c r="AB138" s="48" t="s">
        <v>83</v>
      </c>
      <c r="AC138" s="48" t="s">
        <v>83</v>
      </c>
      <c r="AD138" s="48" t="s">
        <v>83</v>
      </c>
      <c r="AE138" s="48" t="s">
        <v>83</v>
      </c>
      <c r="AF138" s="48" t="s">
        <v>83</v>
      </c>
      <c r="AG138" s="48" t="s">
        <v>83</v>
      </c>
      <c r="AH138" s="48" t="s">
        <v>83</v>
      </c>
      <c r="AI138" s="48" t="s">
        <v>83</v>
      </c>
      <c r="AJ138" s="48" t="s">
        <v>83</v>
      </c>
      <c r="AK138" s="48" t="s">
        <v>83</v>
      </c>
      <c r="AL138" s="48" t="s">
        <v>83</v>
      </c>
      <c r="AM138" s="48" t="s">
        <v>83</v>
      </c>
      <c r="AN138" s="48" t="s">
        <v>83</v>
      </c>
      <c r="AO138" s="48" t="s">
        <v>83</v>
      </c>
      <c r="AP138" s="48" t="s">
        <v>83</v>
      </c>
      <c r="AQ138" s="48" t="s">
        <v>83</v>
      </c>
      <c r="AR138" s="48" t="s">
        <v>83</v>
      </c>
      <c r="AS138" s="48" t="s">
        <v>83</v>
      </c>
      <c r="AT138" s="48" t="s">
        <v>83</v>
      </c>
      <c r="AU138" s="48" t="s">
        <v>83</v>
      </c>
      <c r="AV138" s="48" t="s">
        <v>83</v>
      </c>
      <c r="AW138" s="48" t="s">
        <v>83</v>
      </c>
      <c r="AX138" s="48" t="s">
        <v>83</v>
      </c>
      <c r="AY138" s="48" t="s">
        <v>83</v>
      </c>
    </row>
    <row r="139" spans="1:53" s="268" customFormat="1" x14ac:dyDescent="0.3">
      <c r="A139" s="48"/>
      <c r="B139" s="48" t="s">
        <v>83</v>
      </c>
      <c r="C139" s="48" t="s">
        <v>83</v>
      </c>
      <c r="D139" s="48" t="s">
        <v>83</v>
      </c>
      <c r="E139" s="48" t="s">
        <v>83</v>
      </c>
      <c r="F139" s="48" t="s">
        <v>83</v>
      </c>
      <c r="G139" s="48" t="s">
        <v>83</v>
      </c>
      <c r="H139" s="48" t="s">
        <v>83</v>
      </c>
      <c r="I139" s="365" t="s">
        <v>83</v>
      </c>
      <c r="J139" s="365" t="s">
        <v>83</v>
      </c>
      <c r="K139" s="48" t="s">
        <v>83</v>
      </c>
      <c r="L139" s="48" t="s">
        <v>83</v>
      </c>
      <c r="M139" s="48" t="s">
        <v>83</v>
      </c>
      <c r="N139" s="48" t="s">
        <v>83</v>
      </c>
      <c r="O139" s="48" t="s">
        <v>83</v>
      </c>
      <c r="P139" s="48" t="s">
        <v>83</v>
      </c>
      <c r="Q139" s="48" t="s">
        <v>83</v>
      </c>
      <c r="R139" s="48" t="s">
        <v>83</v>
      </c>
      <c r="S139" s="48" t="s">
        <v>83</v>
      </c>
      <c r="T139" s="48" t="s">
        <v>83</v>
      </c>
      <c r="U139" s="48" t="s">
        <v>83</v>
      </c>
      <c r="V139" s="48" t="s">
        <v>83</v>
      </c>
      <c r="W139" s="48" t="s">
        <v>83</v>
      </c>
      <c r="X139" s="48" t="s">
        <v>83</v>
      </c>
      <c r="Y139" s="48" t="s">
        <v>83</v>
      </c>
      <c r="Z139" s="48" t="s">
        <v>83</v>
      </c>
      <c r="AA139" s="48" t="s">
        <v>83</v>
      </c>
      <c r="AB139" s="48" t="s">
        <v>83</v>
      </c>
      <c r="AC139" s="48" t="s">
        <v>83</v>
      </c>
      <c r="AD139" s="48" t="s">
        <v>83</v>
      </c>
      <c r="AE139" s="48" t="s">
        <v>83</v>
      </c>
      <c r="AF139" s="48" t="s">
        <v>83</v>
      </c>
      <c r="AG139" s="48" t="s">
        <v>83</v>
      </c>
      <c r="AH139" s="48" t="s">
        <v>83</v>
      </c>
      <c r="AI139" s="48" t="s">
        <v>83</v>
      </c>
      <c r="AJ139" s="48" t="s">
        <v>83</v>
      </c>
      <c r="AK139" s="48" t="s">
        <v>83</v>
      </c>
      <c r="AL139" s="48" t="s">
        <v>83</v>
      </c>
      <c r="AM139" s="48" t="s">
        <v>83</v>
      </c>
      <c r="AN139" s="48" t="s">
        <v>83</v>
      </c>
      <c r="AO139" s="48" t="s">
        <v>83</v>
      </c>
      <c r="AP139" s="48" t="s">
        <v>83</v>
      </c>
      <c r="AQ139" s="48" t="s">
        <v>83</v>
      </c>
      <c r="AR139" s="48" t="s">
        <v>83</v>
      </c>
      <c r="AS139" s="48" t="s">
        <v>83</v>
      </c>
      <c r="AT139" s="48" t="s">
        <v>83</v>
      </c>
      <c r="AU139" s="48" t="s">
        <v>83</v>
      </c>
      <c r="AV139" s="48" t="s">
        <v>83</v>
      </c>
      <c r="AW139" s="48" t="s">
        <v>83</v>
      </c>
      <c r="AX139" s="48" t="s">
        <v>83</v>
      </c>
      <c r="AY139" s="48" t="s">
        <v>83</v>
      </c>
    </row>
    <row r="143" spans="1:53" ht="57.6" x14ac:dyDescent="0.3">
      <c r="M143" s="126" t="s">
        <v>743</v>
      </c>
      <c r="N143" s="135" t="s">
        <v>744</v>
      </c>
      <c r="O143" s="133">
        <v>1</v>
      </c>
      <c r="P143" s="129">
        <v>1.71</v>
      </c>
      <c r="Q143" s="129">
        <f t="shared" ref="Q143:Q176" si="147">P143*O143</f>
        <v>1.71</v>
      </c>
      <c r="R143" s="133" t="s">
        <v>473</v>
      </c>
      <c r="S143" s="413" t="s">
        <v>745</v>
      </c>
      <c r="T143" s="413" t="s">
        <v>750</v>
      </c>
    </row>
    <row r="144" spans="1:53" ht="57.6" x14ac:dyDescent="0.3">
      <c r="M144" s="126" t="s">
        <v>743</v>
      </c>
      <c r="N144" s="135" t="s">
        <v>746</v>
      </c>
      <c r="O144" s="133">
        <v>1</v>
      </c>
      <c r="P144" s="129">
        <v>4.0999999999999996</v>
      </c>
      <c r="Q144" s="129">
        <f t="shared" si="147"/>
        <v>4.0999999999999996</v>
      </c>
      <c r="R144" s="133" t="s">
        <v>473</v>
      </c>
      <c r="S144" s="413" t="s">
        <v>745</v>
      </c>
      <c r="T144" s="413" t="s">
        <v>750</v>
      </c>
    </row>
    <row r="145" spans="13:20" ht="72" x14ac:dyDescent="0.3">
      <c r="M145" s="126" t="s">
        <v>743</v>
      </c>
      <c r="N145" s="135" t="s">
        <v>747</v>
      </c>
      <c r="O145" s="133">
        <v>1</v>
      </c>
      <c r="P145" s="129">
        <v>67.599999999999994</v>
      </c>
      <c r="Q145" s="129">
        <f t="shared" si="147"/>
        <v>67.599999999999994</v>
      </c>
      <c r="R145" s="133" t="s">
        <v>473</v>
      </c>
      <c r="S145" s="413" t="s">
        <v>748</v>
      </c>
      <c r="T145" s="413" t="s">
        <v>750</v>
      </c>
    </row>
    <row r="146" spans="13:20" ht="72" x14ac:dyDescent="0.3">
      <c r="M146" s="126" t="s">
        <v>743</v>
      </c>
      <c r="N146" s="135" t="s">
        <v>749</v>
      </c>
      <c r="O146" s="133">
        <v>1</v>
      </c>
      <c r="P146" s="129">
        <v>135.19</v>
      </c>
      <c r="Q146" s="129">
        <f t="shared" si="147"/>
        <v>135.19</v>
      </c>
      <c r="R146" s="133" t="s">
        <v>473</v>
      </c>
      <c r="S146" s="413" t="s">
        <v>748</v>
      </c>
      <c r="T146" s="413" t="s">
        <v>750</v>
      </c>
    </row>
    <row r="147" spans="13:20" ht="72" x14ac:dyDescent="0.3">
      <c r="M147" s="126" t="s">
        <v>743</v>
      </c>
      <c r="N147" s="135" t="s">
        <v>751</v>
      </c>
      <c r="O147" s="133">
        <v>1</v>
      </c>
      <c r="P147" s="129">
        <v>135.19</v>
      </c>
      <c r="Q147" s="129">
        <f t="shared" si="147"/>
        <v>135.19</v>
      </c>
      <c r="R147" s="133" t="s">
        <v>473</v>
      </c>
      <c r="S147" s="413" t="s">
        <v>752</v>
      </c>
      <c r="T147" s="413" t="s">
        <v>750</v>
      </c>
    </row>
    <row r="148" spans="13:20" ht="72" x14ac:dyDescent="0.3">
      <c r="M148" s="126" t="s">
        <v>743</v>
      </c>
      <c r="N148" s="135" t="s">
        <v>753</v>
      </c>
      <c r="O148" s="133">
        <v>1</v>
      </c>
      <c r="P148" s="129">
        <v>135.19</v>
      </c>
      <c r="Q148" s="129">
        <f t="shared" si="147"/>
        <v>135.19</v>
      </c>
      <c r="R148" s="133" t="s">
        <v>473</v>
      </c>
      <c r="S148" s="413" t="s">
        <v>752</v>
      </c>
      <c r="T148" s="413" t="s">
        <v>750</v>
      </c>
    </row>
    <row r="149" spans="13:20" ht="72" x14ac:dyDescent="0.3">
      <c r="M149" s="126" t="s">
        <v>743</v>
      </c>
      <c r="N149" s="135" t="s">
        <v>754</v>
      </c>
      <c r="O149" s="133">
        <v>1</v>
      </c>
      <c r="P149" s="129">
        <v>0.01</v>
      </c>
      <c r="Q149" s="129">
        <f t="shared" si="147"/>
        <v>0.01</v>
      </c>
      <c r="R149" s="133" t="s">
        <v>474</v>
      </c>
      <c r="S149" s="413" t="s">
        <v>745</v>
      </c>
      <c r="T149" s="413" t="s">
        <v>750</v>
      </c>
    </row>
    <row r="150" spans="13:20" ht="72" x14ac:dyDescent="0.3">
      <c r="M150" s="126" t="s">
        <v>743</v>
      </c>
      <c r="N150" s="135" t="s">
        <v>755</v>
      </c>
      <c r="O150" s="133">
        <v>1</v>
      </c>
      <c r="P150" s="129">
        <v>32.299999999999997</v>
      </c>
      <c r="Q150" s="129">
        <f t="shared" si="147"/>
        <v>32.299999999999997</v>
      </c>
      <c r="R150" s="133" t="s">
        <v>473</v>
      </c>
      <c r="S150" s="413" t="s">
        <v>756</v>
      </c>
      <c r="T150" s="413" t="s">
        <v>750</v>
      </c>
    </row>
    <row r="151" spans="13:20" ht="72" x14ac:dyDescent="0.3">
      <c r="M151" s="126" t="s">
        <v>743</v>
      </c>
      <c r="N151" s="135" t="s">
        <v>757</v>
      </c>
      <c r="O151" s="133">
        <v>1</v>
      </c>
      <c r="P151" s="129">
        <v>32.299999999999997</v>
      </c>
      <c r="Q151" s="129">
        <f t="shared" si="147"/>
        <v>32.299999999999997</v>
      </c>
      <c r="R151" s="133" t="s">
        <v>473</v>
      </c>
      <c r="S151" s="413" t="s">
        <v>756</v>
      </c>
      <c r="T151" s="413" t="s">
        <v>750</v>
      </c>
    </row>
    <row r="152" spans="13:20" ht="43.2" x14ac:dyDescent="0.3">
      <c r="M152" s="126" t="s">
        <v>743</v>
      </c>
      <c r="N152" s="135" t="s">
        <v>758</v>
      </c>
      <c r="O152" s="133">
        <v>1</v>
      </c>
      <c r="P152" s="129">
        <v>1.17</v>
      </c>
      <c r="Q152" s="129">
        <f t="shared" si="147"/>
        <v>1.17</v>
      </c>
      <c r="R152" s="133" t="s">
        <v>473</v>
      </c>
      <c r="S152" s="413" t="s">
        <v>752</v>
      </c>
      <c r="T152" s="413" t="s">
        <v>750</v>
      </c>
    </row>
    <row r="153" spans="13:20" ht="43.2" x14ac:dyDescent="0.3">
      <c r="M153" s="126" t="s">
        <v>743</v>
      </c>
      <c r="N153" s="135" t="s">
        <v>759</v>
      </c>
      <c r="O153" s="133">
        <v>1</v>
      </c>
      <c r="P153" s="129">
        <v>1.18</v>
      </c>
      <c r="Q153" s="129">
        <f t="shared" si="147"/>
        <v>1.18</v>
      </c>
      <c r="R153" s="133" t="s">
        <v>473</v>
      </c>
      <c r="S153" s="413" t="s">
        <v>752</v>
      </c>
      <c r="T153" s="413" t="s">
        <v>750</v>
      </c>
    </row>
    <row r="154" spans="13:20" ht="43.2" x14ac:dyDescent="0.3">
      <c r="M154" s="126" t="s">
        <v>743</v>
      </c>
      <c r="N154" s="135" t="s">
        <v>760</v>
      </c>
      <c r="O154" s="133">
        <v>1</v>
      </c>
      <c r="P154" s="129">
        <v>9.0299999999999994</v>
      </c>
      <c r="Q154" s="129">
        <f t="shared" si="147"/>
        <v>9.0299999999999994</v>
      </c>
      <c r="R154" s="133" t="s">
        <v>473</v>
      </c>
      <c r="S154" s="413" t="s">
        <v>761</v>
      </c>
      <c r="T154" s="413" t="s">
        <v>750</v>
      </c>
    </row>
    <row r="155" spans="13:20" ht="72" x14ac:dyDescent="0.3">
      <c r="M155" s="126" t="s">
        <v>743</v>
      </c>
      <c r="N155" s="135" t="s">
        <v>762</v>
      </c>
      <c r="O155" s="133">
        <v>1</v>
      </c>
      <c r="P155" s="129">
        <v>10.79</v>
      </c>
      <c r="Q155" s="129">
        <f t="shared" si="147"/>
        <v>10.79</v>
      </c>
      <c r="R155" s="133" t="s">
        <v>473</v>
      </c>
      <c r="S155" s="413" t="s">
        <v>763</v>
      </c>
      <c r="T155" s="413" t="s">
        <v>750</v>
      </c>
    </row>
    <row r="156" spans="13:20" ht="72" x14ac:dyDescent="0.3">
      <c r="M156" s="126" t="s">
        <v>743</v>
      </c>
      <c r="N156" s="135" t="s">
        <v>764</v>
      </c>
      <c r="O156" s="133">
        <v>1</v>
      </c>
      <c r="P156" s="129">
        <v>6.47</v>
      </c>
      <c r="Q156" s="129">
        <f t="shared" si="147"/>
        <v>6.47</v>
      </c>
      <c r="R156" s="133" t="s">
        <v>473</v>
      </c>
      <c r="S156" s="413" t="s">
        <v>765</v>
      </c>
      <c r="T156" s="413" t="s">
        <v>750</v>
      </c>
    </row>
    <row r="157" spans="13:20" ht="72" x14ac:dyDescent="0.3">
      <c r="M157" s="126" t="s">
        <v>743</v>
      </c>
      <c r="N157" s="135" t="s">
        <v>766</v>
      </c>
      <c r="O157" s="133">
        <v>1</v>
      </c>
      <c r="P157" s="129">
        <v>0.01</v>
      </c>
      <c r="Q157" s="129">
        <f t="shared" si="147"/>
        <v>0.01</v>
      </c>
      <c r="R157" s="133" t="s">
        <v>473</v>
      </c>
      <c r="S157" s="413" t="s">
        <v>763</v>
      </c>
      <c r="T157" s="413" t="s">
        <v>750</v>
      </c>
    </row>
    <row r="158" spans="13:20" ht="72" x14ac:dyDescent="0.3">
      <c r="M158" s="126" t="s">
        <v>743</v>
      </c>
      <c r="N158" s="135" t="s">
        <v>767</v>
      </c>
      <c r="O158" s="133">
        <v>1</v>
      </c>
      <c r="P158" s="129">
        <v>1.72</v>
      </c>
      <c r="Q158" s="129">
        <f t="shared" si="147"/>
        <v>1.72</v>
      </c>
      <c r="R158" s="133" t="s">
        <v>473</v>
      </c>
      <c r="S158" s="413" t="s">
        <v>768</v>
      </c>
      <c r="T158" s="413" t="s">
        <v>750</v>
      </c>
    </row>
    <row r="159" spans="13:20" ht="57.6" x14ac:dyDescent="0.3">
      <c r="M159" s="126" t="s">
        <v>743</v>
      </c>
      <c r="N159" s="135" t="s">
        <v>769</v>
      </c>
      <c r="O159" s="133">
        <v>1</v>
      </c>
      <c r="P159" s="129">
        <v>35.18</v>
      </c>
      <c r="Q159" s="129">
        <f t="shared" si="147"/>
        <v>35.18</v>
      </c>
      <c r="R159" s="133" t="s">
        <v>473</v>
      </c>
      <c r="S159" s="413" t="s">
        <v>770</v>
      </c>
      <c r="T159" s="413" t="s">
        <v>750</v>
      </c>
    </row>
    <row r="160" spans="13:20" ht="72" x14ac:dyDescent="0.3">
      <c r="M160" s="126" t="s">
        <v>743</v>
      </c>
      <c r="N160" s="135" t="s">
        <v>771</v>
      </c>
      <c r="O160" s="133">
        <v>1</v>
      </c>
      <c r="P160" s="129">
        <v>0.1</v>
      </c>
      <c r="Q160" s="129">
        <f t="shared" si="147"/>
        <v>0.1</v>
      </c>
      <c r="R160" s="133" t="s">
        <v>473</v>
      </c>
      <c r="S160" s="413" t="s">
        <v>763</v>
      </c>
      <c r="T160" s="413" t="s">
        <v>750</v>
      </c>
    </row>
    <row r="161" spans="13:20" ht="86.4" x14ac:dyDescent="0.3">
      <c r="M161" s="126" t="s">
        <v>743</v>
      </c>
      <c r="N161" s="455" t="s">
        <v>773</v>
      </c>
      <c r="O161" s="133">
        <v>1</v>
      </c>
      <c r="P161" s="129">
        <v>22.1</v>
      </c>
      <c r="Q161" s="129">
        <f t="shared" si="147"/>
        <v>22.1</v>
      </c>
      <c r="R161" s="133" t="s">
        <v>482</v>
      </c>
      <c r="S161" s="413">
        <v>0.5</v>
      </c>
      <c r="T161" s="413" t="s">
        <v>750</v>
      </c>
    </row>
    <row r="162" spans="13:20" ht="57.6" x14ac:dyDescent="0.3">
      <c r="M162" s="126" t="s">
        <v>743</v>
      </c>
      <c r="N162" s="135" t="s">
        <v>746</v>
      </c>
      <c r="O162" s="133">
        <v>1</v>
      </c>
      <c r="P162" s="129">
        <v>2.74</v>
      </c>
      <c r="Q162" s="129">
        <f t="shared" si="147"/>
        <v>2.74</v>
      </c>
      <c r="R162" s="133" t="s">
        <v>473</v>
      </c>
      <c r="S162" s="413" t="s">
        <v>774</v>
      </c>
      <c r="T162" s="413" t="s">
        <v>750</v>
      </c>
    </row>
    <row r="163" spans="13:20" ht="72" x14ac:dyDescent="0.3">
      <c r="M163" s="126" t="s">
        <v>743</v>
      </c>
      <c r="N163" s="135" t="s">
        <v>775</v>
      </c>
      <c r="O163" s="133">
        <v>1</v>
      </c>
      <c r="P163" s="129">
        <v>30.75</v>
      </c>
      <c r="Q163" s="129">
        <f t="shared" si="147"/>
        <v>30.75</v>
      </c>
      <c r="R163" s="133" t="s">
        <v>473</v>
      </c>
      <c r="S163" s="413" t="s">
        <v>752</v>
      </c>
      <c r="T163" s="413" t="s">
        <v>750</v>
      </c>
    </row>
    <row r="164" spans="13:20" ht="72" x14ac:dyDescent="0.3">
      <c r="M164" s="126" t="s">
        <v>743</v>
      </c>
      <c r="N164" s="135" t="s">
        <v>776</v>
      </c>
      <c r="O164" s="133">
        <v>1</v>
      </c>
      <c r="P164" s="129">
        <v>61.4</v>
      </c>
      <c r="Q164" s="129">
        <f t="shared" si="147"/>
        <v>61.4</v>
      </c>
      <c r="R164" s="133" t="s">
        <v>473</v>
      </c>
      <c r="S164" s="413" t="s">
        <v>752</v>
      </c>
      <c r="T164" s="413" t="s">
        <v>750</v>
      </c>
    </row>
    <row r="165" spans="13:20" ht="72" x14ac:dyDescent="0.3">
      <c r="M165" s="126" t="s">
        <v>743</v>
      </c>
      <c r="N165" s="135" t="s">
        <v>777</v>
      </c>
      <c r="O165" s="133">
        <v>1</v>
      </c>
      <c r="P165" s="421">
        <v>1.698</v>
      </c>
      <c r="Q165" s="421">
        <f t="shared" si="147"/>
        <v>1.698</v>
      </c>
      <c r="R165" s="133" t="s">
        <v>473</v>
      </c>
      <c r="S165" s="413" t="s">
        <v>752</v>
      </c>
      <c r="T165" s="413" t="s">
        <v>750</v>
      </c>
    </row>
    <row r="166" spans="13:20" ht="72" x14ac:dyDescent="0.3">
      <c r="M166" s="126" t="s">
        <v>743</v>
      </c>
      <c r="N166" s="135" t="s">
        <v>778</v>
      </c>
      <c r="O166" s="133">
        <v>1</v>
      </c>
      <c r="P166" s="421">
        <v>1.698</v>
      </c>
      <c r="Q166" s="421">
        <f t="shared" si="147"/>
        <v>1.698</v>
      </c>
      <c r="R166" s="133" t="s">
        <v>473</v>
      </c>
      <c r="S166" s="413" t="s">
        <v>779</v>
      </c>
      <c r="T166" s="413" t="s">
        <v>750</v>
      </c>
    </row>
    <row r="167" spans="13:20" ht="72" x14ac:dyDescent="0.3">
      <c r="M167" s="126" t="s">
        <v>743</v>
      </c>
      <c r="N167" s="135" t="s">
        <v>780</v>
      </c>
      <c r="O167" s="133">
        <v>1</v>
      </c>
      <c r="P167" s="129">
        <v>0.01</v>
      </c>
      <c r="Q167" s="129">
        <f t="shared" si="147"/>
        <v>0.01</v>
      </c>
      <c r="R167" s="133" t="s">
        <v>474</v>
      </c>
      <c r="S167" s="413" t="s">
        <v>752</v>
      </c>
      <c r="T167" s="413" t="s">
        <v>750</v>
      </c>
    </row>
    <row r="168" spans="13:20" ht="72" x14ac:dyDescent="0.3">
      <c r="M168" s="126" t="s">
        <v>743</v>
      </c>
      <c r="N168" s="135" t="s">
        <v>781</v>
      </c>
      <c r="O168" s="133">
        <v>1</v>
      </c>
      <c r="P168" s="129">
        <v>0.15</v>
      </c>
      <c r="Q168" s="129">
        <f t="shared" si="147"/>
        <v>0.15</v>
      </c>
      <c r="R168" s="133" t="s">
        <v>473</v>
      </c>
      <c r="S168" s="413" t="s">
        <v>782</v>
      </c>
      <c r="T168" s="413" t="s">
        <v>750</v>
      </c>
    </row>
    <row r="169" spans="13:20" ht="72" x14ac:dyDescent="0.3">
      <c r="M169" s="126" t="s">
        <v>743</v>
      </c>
      <c r="N169" s="135" t="s">
        <v>783</v>
      </c>
      <c r="O169" s="133">
        <v>1</v>
      </c>
      <c r="P169" s="129">
        <v>0.1</v>
      </c>
      <c r="Q169" s="129">
        <f t="shared" si="147"/>
        <v>0.1</v>
      </c>
      <c r="R169" s="133" t="s">
        <v>473</v>
      </c>
      <c r="S169" s="413" t="s">
        <v>782</v>
      </c>
      <c r="T169" s="413" t="s">
        <v>750</v>
      </c>
    </row>
    <row r="170" spans="13:20" ht="72" x14ac:dyDescent="0.3">
      <c r="M170" s="126" t="s">
        <v>743</v>
      </c>
      <c r="N170" s="135" t="s">
        <v>784</v>
      </c>
      <c r="O170" s="133">
        <v>1</v>
      </c>
      <c r="P170" s="129">
        <v>0.1</v>
      </c>
      <c r="Q170" s="129">
        <f t="shared" si="147"/>
        <v>0.1</v>
      </c>
      <c r="R170" s="133" t="s">
        <v>473</v>
      </c>
      <c r="S170" s="413" t="s">
        <v>782</v>
      </c>
      <c r="T170" s="413" t="s">
        <v>750</v>
      </c>
    </row>
    <row r="171" spans="13:20" ht="72" x14ac:dyDescent="0.3">
      <c r="M171" s="126" t="s">
        <v>743</v>
      </c>
      <c r="N171" s="135" t="s">
        <v>785</v>
      </c>
      <c r="O171" s="133">
        <v>1</v>
      </c>
      <c r="P171" s="129">
        <v>21.55</v>
      </c>
      <c r="Q171" s="129">
        <f t="shared" si="147"/>
        <v>21.55</v>
      </c>
      <c r="R171" s="133" t="s">
        <v>473</v>
      </c>
      <c r="S171" s="413" t="s">
        <v>786</v>
      </c>
      <c r="T171" s="413" t="s">
        <v>750</v>
      </c>
    </row>
    <row r="172" spans="13:20" ht="72" x14ac:dyDescent="0.3">
      <c r="M172" s="126" t="s">
        <v>743</v>
      </c>
      <c r="N172" s="135" t="s">
        <v>787</v>
      </c>
      <c r="O172" s="133">
        <v>1</v>
      </c>
      <c r="P172" s="129">
        <v>21.55</v>
      </c>
      <c r="Q172" s="129">
        <f t="shared" si="147"/>
        <v>21.55</v>
      </c>
      <c r="R172" s="133" t="s">
        <v>473</v>
      </c>
      <c r="S172" s="413" t="s">
        <v>786</v>
      </c>
      <c r="T172" s="413" t="s">
        <v>750</v>
      </c>
    </row>
    <row r="173" spans="13:20" ht="72" x14ac:dyDescent="0.3">
      <c r="M173" s="126" t="s">
        <v>743</v>
      </c>
      <c r="N173" s="135" t="s">
        <v>772</v>
      </c>
      <c r="O173" s="133">
        <v>1</v>
      </c>
      <c r="P173" s="421">
        <v>0.27600000000000002</v>
      </c>
      <c r="Q173" s="421">
        <f t="shared" si="147"/>
        <v>0.27600000000000002</v>
      </c>
      <c r="R173" s="133" t="s">
        <v>473</v>
      </c>
      <c r="S173" s="413" t="s">
        <v>782</v>
      </c>
      <c r="T173" s="413" t="s">
        <v>750</v>
      </c>
    </row>
    <row r="174" spans="13:20" ht="86.4" x14ac:dyDescent="0.3">
      <c r="M174" s="126" t="s">
        <v>743</v>
      </c>
      <c r="N174" s="135" t="s">
        <v>788</v>
      </c>
      <c r="O174" s="133">
        <v>1</v>
      </c>
      <c r="P174" s="421">
        <v>0.19</v>
      </c>
      <c r="Q174" s="421">
        <f t="shared" si="147"/>
        <v>0.19</v>
      </c>
      <c r="R174" s="133" t="s">
        <v>482</v>
      </c>
      <c r="S174" s="413" t="s">
        <v>782</v>
      </c>
      <c r="T174" s="413" t="s">
        <v>789</v>
      </c>
    </row>
    <row r="175" spans="13:20" ht="100.8" x14ac:dyDescent="0.3">
      <c r="M175" s="126" t="s">
        <v>743</v>
      </c>
      <c r="N175" s="135" t="s">
        <v>790</v>
      </c>
      <c r="O175" s="133">
        <v>1</v>
      </c>
      <c r="P175" s="421">
        <v>1.96</v>
      </c>
      <c r="Q175" s="421">
        <f t="shared" si="147"/>
        <v>1.96</v>
      </c>
      <c r="R175" s="133" t="s">
        <v>482</v>
      </c>
      <c r="S175" s="413" t="s">
        <v>782</v>
      </c>
      <c r="T175" s="413" t="s">
        <v>789</v>
      </c>
    </row>
    <row r="176" spans="13:20" ht="144" x14ac:dyDescent="0.3">
      <c r="M176" s="126" t="s">
        <v>743</v>
      </c>
      <c r="N176" s="455" t="s">
        <v>792</v>
      </c>
      <c r="O176" s="133">
        <v>1</v>
      </c>
      <c r="P176" s="129">
        <v>8.1300000000000008</v>
      </c>
      <c r="Q176" s="129">
        <f t="shared" si="147"/>
        <v>8.1300000000000008</v>
      </c>
      <c r="R176" s="133" t="s">
        <v>482</v>
      </c>
      <c r="S176" s="413">
        <v>0.5</v>
      </c>
      <c r="T176" s="413" t="s">
        <v>750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26C3-0AAE-430B-8506-F8A1BF0DCD56}">
  <sheetPr codeName="Лист31"/>
  <dimension ref="A1:BA20"/>
  <sheetViews>
    <sheetView topLeftCell="D1" zoomScale="85" zoomScaleNormal="85" workbookViewId="0">
      <pane ySplit="1" topLeftCell="A2" activePane="bottomLeft" state="frozen"/>
      <selection pane="bottomLeft" activeCell="J3" sqref="J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10</v>
      </c>
      <c r="B1" s="4" t="s">
        <v>407</v>
      </c>
      <c r="C1" s="4" t="s">
        <v>11</v>
      </c>
      <c r="D1" s="5" t="s">
        <v>58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178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66</v>
      </c>
      <c r="Q1" s="68" t="s">
        <v>67</v>
      </c>
      <c r="R1" s="68" t="s">
        <v>68</v>
      </c>
      <c r="S1" s="68" t="s">
        <v>69</v>
      </c>
      <c r="T1" s="68" t="s">
        <v>410</v>
      </c>
      <c r="U1" s="68" t="s">
        <v>315</v>
      </c>
      <c r="V1" s="68" t="s">
        <v>412</v>
      </c>
      <c r="W1" s="68" t="s">
        <v>71</v>
      </c>
      <c r="X1" s="68" t="s">
        <v>411</v>
      </c>
      <c r="Y1" s="68" t="s">
        <v>73</v>
      </c>
      <c r="Z1" s="68" t="s">
        <v>74</v>
      </c>
      <c r="AA1" s="68" t="s">
        <v>75</v>
      </c>
      <c r="AB1" s="68" t="s">
        <v>76</v>
      </c>
      <c r="AC1" s="4" t="s">
        <v>77</v>
      </c>
      <c r="AD1" s="4" t="s">
        <v>78</v>
      </c>
      <c r="AE1" s="68" t="s">
        <v>79</v>
      </c>
      <c r="AF1" s="68" t="s">
        <v>80</v>
      </c>
      <c r="AG1" s="68" t="s">
        <v>81</v>
      </c>
      <c r="AH1" s="68" t="s">
        <v>82</v>
      </c>
      <c r="AI1" s="68" t="s">
        <v>314</v>
      </c>
      <c r="AJ1" s="5" t="s">
        <v>247</v>
      </c>
      <c r="AK1" s="5" t="s">
        <v>87</v>
      </c>
      <c r="AL1" s="79" t="s">
        <v>95</v>
      </c>
      <c r="AM1" s="2" t="s">
        <v>96</v>
      </c>
      <c r="AN1" s="2" t="s">
        <v>97</v>
      </c>
      <c r="AQ1" s="5" t="s">
        <v>88</v>
      </c>
      <c r="AR1" s="5" t="s">
        <v>89</v>
      </c>
      <c r="AS1" s="5" t="s">
        <v>90</v>
      </c>
      <c r="AT1" s="5" t="s">
        <v>91</v>
      </c>
      <c r="AU1" s="5" t="s">
        <v>92</v>
      </c>
      <c r="AV1" s="5" t="s">
        <v>93</v>
      </c>
      <c r="AW1" s="5" t="s">
        <v>166</v>
      </c>
      <c r="AX1" s="5" t="s">
        <v>167</v>
      </c>
      <c r="AY1" s="5" t="s">
        <v>94</v>
      </c>
      <c r="AZ1" s="5" t="s">
        <v>408</v>
      </c>
      <c r="BA1" s="5" t="s">
        <v>409</v>
      </c>
    </row>
    <row r="2" spans="1:53" s="377" customFormat="1" ht="15" thickBot="1" x14ac:dyDescent="0.35">
      <c r="A2" s="367" t="s">
        <v>18</v>
      </c>
      <c r="B2" s="368" t="s">
        <v>814</v>
      </c>
      <c r="C2" s="369" t="s">
        <v>159</v>
      </c>
      <c r="D2" s="370" t="s">
        <v>59</v>
      </c>
      <c r="E2" s="371">
        <v>2.9999999999999999E-7</v>
      </c>
      <c r="F2" s="368">
        <v>157</v>
      </c>
      <c r="G2" s="367">
        <v>0.2</v>
      </c>
      <c r="H2" s="372">
        <f>E2*F2*G2</f>
        <v>9.4200000000000013E-6</v>
      </c>
      <c r="I2" s="401">
        <v>1.98</v>
      </c>
      <c r="J2" s="402">
        <f>I2</f>
        <v>1.98</v>
      </c>
      <c r="K2" s="375" t="s">
        <v>175</v>
      </c>
      <c r="L2" s="376">
        <f>I2*20</f>
        <v>39.6</v>
      </c>
      <c r="M2" s="377" t="str">
        <f t="shared" si="0"/>
        <v>С1</v>
      </c>
      <c r="N2" s="377" t="str">
        <f t="shared" si="0"/>
        <v>Выкидные трубопроводы К-643д</v>
      </c>
      <c r="O2" s="377" t="str">
        <f t="shared" si="1"/>
        <v>Полное-пожар</v>
      </c>
      <c r="P2" s="377">
        <v>12.2</v>
      </c>
      <c r="Q2" s="377">
        <v>16</v>
      </c>
      <c r="R2" s="377">
        <v>21.8</v>
      </c>
      <c r="S2" s="377">
        <v>39.1</v>
      </c>
      <c r="T2" s="377" t="s">
        <v>83</v>
      </c>
      <c r="U2" s="377" t="s">
        <v>83</v>
      </c>
      <c r="V2" s="377" t="s">
        <v>83</v>
      </c>
      <c r="W2" s="377" t="s">
        <v>83</v>
      </c>
      <c r="X2" s="377" t="s">
        <v>83</v>
      </c>
      <c r="Y2" s="377" t="s">
        <v>83</v>
      </c>
      <c r="Z2" s="377" t="s">
        <v>83</v>
      </c>
      <c r="AA2" s="377" t="s">
        <v>83</v>
      </c>
      <c r="AB2" s="377" t="s">
        <v>83</v>
      </c>
      <c r="AC2" s="377" t="s">
        <v>83</v>
      </c>
      <c r="AD2" s="377" t="s">
        <v>83</v>
      </c>
      <c r="AE2" s="377" t="s">
        <v>83</v>
      </c>
      <c r="AF2" s="377" t="s">
        <v>83</v>
      </c>
      <c r="AG2" s="377" t="s">
        <v>83</v>
      </c>
      <c r="AH2" s="377" t="s">
        <v>83</v>
      </c>
      <c r="AI2" s="377" t="s">
        <v>83</v>
      </c>
      <c r="AJ2" s="378">
        <v>1</v>
      </c>
      <c r="AK2" s="378">
        <v>1</v>
      </c>
      <c r="AL2" s="379">
        <v>0.75</v>
      </c>
      <c r="AM2" s="379">
        <v>2.7E-2</v>
      </c>
      <c r="AN2" s="379">
        <v>3</v>
      </c>
      <c r="AQ2" s="380">
        <f>AM2*I2+AL2</f>
        <v>0.80345999999999995</v>
      </c>
      <c r="AR2" s="380">
        <f t="shared" ref="AR2:AR7" si="2">0.1*AQ2</f>
        <v>8.0346000000000001E-2</v>
      </c>
      <c r="AS2" s="381">
        <f t="shared" ref="AS2:AS7" si="3">AJ2*3+0.25*AK2</f>
        <v>3.25</v>
      </c>
      <c r="AT2" s="381">
        <f t="shared" ref="AT2:AT7" si="4">SUM(AQ2:AS2)/4</f>
        <v>1.0334515</v>
      </c>
      <c r="AU2" s="380">
        <f>10068.2*J2*POWER(10,-6)</f>
        <v>1.9935036E-2</v>
      </c>
      <c r="AV2" s="381">
        <f t="shared" ref="AV2:AV7" si="5">AU2+AT2+AS2+AR2+AQ2</f>
        <v>5.1871925359999995</v>
      </c>
      <c r="AW2" s="382">
        <f t="shared" ref="AW2:AW7" si="6">AJ2*H2</f>
        <v>9.4200000000000013E-6</v>
      </c>
      <c r="AX2" s="382">
        <f t="shared" ref="AX2:AX7" si="7">H2*AK2</f>
        <v>9.4200000000000013E-6</v>
      </c>
      <c r="AY2" s="382">
        <f t="shared" ref="AY2:AY7" si="8">H2*AV2</f>
        <v>4.886335368912E-5</v>
      </c>
    </row>
    <row r="3" spans="1:53" s="377" customFormat="1" ht="15" thickBot="1" x14ac:dyDescent="0.35">
      <c r="A3" s="367" t="s">
        <v>19</v>
      </c>
      <c r="B3" s="367" t="str">
        <f>B2</f>
        <v>Выкидные трубопроводы К-643д</v>
      </c>
      <c r="C3" s="369" t="s">
        <v>160</v>
      </c>
      <c r="D3" s="370" t="s">
        <v>62</v>
      </c>
      <c r="E3" s="383">
        <f>E2</f>
        <v>2.9999999999999999E-7</v>
      </c>
      <c r="F3" s="384">
        <f>F2</f>
        <v>157</v>
      </c>
      <c r="G3" s="367">
        <v>0.04</v>
      </c>
      <c r="H3" s="372">
        <f t="shared" ref="H3:H7" si="9">E3*F3*G3</f>
        <v>1.8840000000000001E-6</v>
      </c>
      <c r="I3" s="402">
        <f>I2</f>
        <v>1.98</v>
      </c>
      <c r="J3" s="401">
        <f>POWER(10,-6)*35*SQRT(100)*3600*L2/1000*0.1</f>
        <v>4.9896000000000003E-3</v>
      </c>
      <c r="K3" s="375" t="s">
        <v>176</v>
      </c>
      <c r="L3" s="376">
        <v>0</v>
      </c>
      <c r="M3" s="377" t="str">
        <f t="shared" si="0"/>
        <v>С2</v>
      </c>
      <c r="N3" s="377" t="str">
        <f t="shared" si="0"/>
        <v>Выкидные трубопроводы К-643д</v>
      </c>
      <c r="O3" s="377" t="str">
        <f t="shared" si="1"/>
        <v>Полное-взрыв</v>
      </c>
      <c r="P3" s="377" t="s">
        <v>83</v>
      </c>
      <c r="Q3" s="377" t="s">
        <v>83</v>
      </c>
      <c r="R3" s="377" t="s">
        <v>83</v>
      </c>
      <c r="S3" s="377" t="s">
        <v>83</v>
      </c>
      <c r="T3" s="377">
        <v>0</v>
      </c>
      <c r="U3" s="377">
        <v>0</v>
      </c>
      <c r="V3" s="377">
        <v>0</v>
      </c>
      <c r="W3" s="377">
        <v>0</v>
      </c>
      <c r="X3" s="377">
        <v>12.6</v>
      </c>
      <c r="Y3" s="377" t="s">
        <v>83</v>
      </c>
      <c r="Z3" s="377" t="s">
        <v>83</v>
      </c>
      <c r="AA3" s="377" t="s">
        <v>83</v>
      </c>
      <c r="AB3" s="377" t="s">
        <v>83</v>
      </c>
      <c r="AC3" s="377" t="s">
        <v>83</v>
      </c>
      <c r="AD3" s="377" t="s">
        <v>83</v>
      </c>
      <c r="AE3" s="377" t="s">
        <v>83</v>
      </c>
      <c r="AF3" s="377" t="s">
        <v>83</v>
      </c>
      <c r="AG3" s="377" t="s">
        <v>83</v>
      </c>
      <c r="AH3" s="377" t="s">
        <v>83</v>
      </c>
      <c r="AI3" s="377" t="s">
        <v>83</v>
      </c>
      <c r="AJ3" s="378">
        <v>1</v>
      </c>
      <c r="AK3" s="378">
        <v>1</v>
      </c>
      <c r="AL3" s="377">
        <f>AL2</f>
        <v>0.75</v>
      </c>
      <c r="AM3" s="377">
        <f>AM2</f>
        <v>2.7E-2</v>
      </c>
      <c r="AN3" s="377">
        <f>AN2</f>
        <v>3</v>
      </c>
      <c r="AQ3" s="380">
        <f>AM3*I3+AL3</f>
        <v>0.80345999999999995</v>
      </c>
      <c r="AR3" s="380">
        <f t="shared" si="2"/>
        <v>8.0346000000000001E-2</v>
      </c>
      <c r="AS3" s="381">
        <f t="shared" si="3"/>
        <v>3.25</v>
      </c>
      <c r="AT3" s="381">
        <f t="shared" si="4"/>
        <v>1.0334515</v>
      </c>
      <c r="AU3" s="380">
        <f>10068.2*J3*POWER(10,-6)*10</f>
        <v>5.0236290720000003E-4</v>
      </c>
      <c r="AV3" s="381">
        <f t="shared" si="5"/>
        <v>5.1677598629072001</v>
      </c>
      <c r="AW3" s="382">
        <f t="shared" si="6"/>
        <v>1.8840000000000001E-6</v>
      </c>
      <c r="AX3" s="382">
        <f t="shared" si="7"/>
        <v>1.8840000000000001E-6</v>
      </c>
      <c r="AY3" s="382">
        <f t="shared" si="8"/>
        <v>9.7360595817171655E-6</v>
      </c>
    </row>
    <row r="4" spans="1:53" s="377" customFormat="1" x14ac:dyDescent="0.3">
      <c r="A4" s="367" t="s">
        <v>20</v>
      </c>
      <c r="B4" s="367" t="str">
        <f>B2</f>
        <v>Выкидные трубопроводы К-643д</v>
      </c>
      <c r="C4" s="369" t="s">
        <v>169</v>
      </c>
      <c r="D4" s="370" t="s">
        <v>171</v>
      </c>
      <c r="E4" s="383">
        <f>E2</f>
        <v>2.9999999999999999E-7</v>
      </c>
      <c r="F4" s="384">
        <f>F2</f>
        <v>157</v>
      </c>
      <c r="G4" s="367">
        <v>0.76</v>
      </c>
      <c r="H4" s="372">
        <f t="shared" si="9"/>
        <v>3.5796000000000001E-5</v>
      </c>
      <c r="I4" s="402">
        <f>I2</f>
        <v>1.98</v>
      </c>
      <c r="J4" s="403">
        <f>J3</f>
        <v>4.9896000000000003E-3</v>
      </c>
      <c r="K4" s="375" t="s">
        <v>177</v>
      </c>
      <c r="L4" s="376">
        <v>0</v>
      </c>
      <c r="M4" s="377" t="str">
        <f t="shared" si="0"/>
        <v>С3</v>
      </c>
      <c r="N4" s="377" t="str">
        <f t="shared" si="0"/>
        <v>Выкидные трубопроводы К-643д</v>
      </c>
      <c r="O4" s="377" t="str">
        <f t="shared" si="1"/>
        <v>Полное-токси</v>
      </c>
      <c r="P4" s="377" t="s">
        <v>83</v>
      </c>
      <c r="Q4" s="377" t="s">
        <v>83</v>
      </c>
      <c r="R4" s="377" t="s">
        <v>83</v>
      </c>
      <c r="S4" s="377" t="s">
        <v>83</v>
      </c>
      <c r="T4" s="377" t="s">
        <v>83</v>
      </c>
      <c r="U4" s="377" t="s">
        <v>83</v>
      </c>
      <c r="V4" s="377" t="s">
        <v>83</v>
      </c>
      <c r="W4" s="377" t="s">
        <v>83</v>
      </c>
      <c r="X4" s="377" t="s">
        <v>83</v>
      </c>
      <c r="Y4" s="377" t="s">
        <v>83</v>
      </c>
      <c r="Z4" s="377" t="s">
        <v>83</v>
      </c>
      <c r="AA4" s="377" t="s">
        <v>83</v>
      </c>
      <c r="AB4" s="377" t="s">
        <v>83</v>
      </c>
      <c r="AC4" s="377">
        <v>1.8</v>
      </c>
      <c r="AD4" s="377">
        <v>3.4</v>
      </c>
      <c r="AE4" s="377" t="s">
        <v>83</v>
      </c>
      <c r="AF4" s="377" t="s">
        <v>83</v>
      </c>
      <c r="AG4" s="377" t="s">
        <v>83</v>
      </c>
      <c r="AH4" s="377" t="s">
        <v>83</v>
      </c>
      <c r="AI4" s="377" t="s">
        <v>83</v>
      </c>
      <c r="AJ4" s="377">
        <v>0</v>
      </c>
      <c r="AK4" s="377">
        <v>1</v>
      </c>
      <c r="AL4" s="377">
        <f>AL2</f>
        <v>0.75</v>
      </c>
      <c r="AM4" s="377">
        <f>AM2</f>
        <v>2.7E-2</v>
      </c>
      <c r="AN4" s="377">
        <f>AN2</f>
        <v>3</v>
      </c>
      <c r="AQ4" s="380">
        <f>AM4*I4*0.1+AL4</f>
        <v>0.75534599999999996</v>
      </c>
      <c r="AR4" s="380">
        <f t="shared" si="2"/>
        <v>7.5534600000000007E-2</v>
      </c>
      <c r="AS4" s="381">
        <f t="shared" si="3"/>
        <v>0.25</v>
      </c>
      <c r="AT4" s="381">
        <f t="shared" si="4"/>
        <v>0.27022014999999999</v>
      </c>
      <c r="AU4" s="380">
        <f>1333*J3*POWER(10,-6)</f>
        <v>6.6511368000000002E-6</v>
      </c>
      <c r="AV4" s="381">
        <f t="shared" si="5"/>
        <v>1.3511074011368001</v>
      </c>
      <c r="AW4" s="382">
        <f t="shared" si="6"/>
        <v>0</v>
      </c>
      <c r="AX4" s="382">
        <f t="shared" si="7"/>
        <v>3.5796000000000001E-5</v>
      </c>
      <c r="AY4" s="382">
        <f t="shared" si="8"/>
        <v>4.8364240531092893E-5</v>
      </c>
    </row>
    <row r="5" spans="1:53" s="377" customFormat="1" x14ac:dyDescent="0.3">
      <c r="A5" s="367" t="s">
        <v>21</v>
      </c>
      <c r="B5" s="367" t="str">
        <f>B2</f>
        <v>Выкидные трубопроводы К-643д</v>
      </c>
      <c r="C5" s="369" t="s">
        <v>162</v>
      </c>
      <c r="D5" s="370" t="s">
        <v>84</v>
      </c>
      <c r="E5" s="371">
        <v>1.9999999999999999E-6</v>
      </c>
      <c r="F5" s="384">
        <f>F2</f>
        <v>157</v>
      </c>
      <c r="G5" s="367">
        <v>0.2</v>
      </c>
      <c r="H5" s="372">
        <f t="shared" si="9"/>
        <v>6.2799999999999995E-5</v>
      </c>
      <c r="I5" s="402">
        <f>0.15*I2</f>
        <v>0.29699999999999999</v>
      </c>
      <c r="J5" s="402">
        <f>I5</f>
        <v>0.29699999999999999</v>
      </c>
      <c r="K5" s="387" t="s">
        <v>179</v>
      </c>
      <c r="L5" s="388">
        <v>45390</v>
      </c>
      <c r="M5" s="377" t="str">
        <f t="shared" si="0"/>
        <v>С4</v>
      </c>
      <c r="N5" s="377" t="str">
        <f t="shared" si="0"/>
        <v>Выкидные трубопроводы К-643д</v>
      </c>
      <c r="O5" s="377" t="str">
        <f t="shared" si="1"/>
        <v>Частичное-пожар</v>
      </c>
      <c r="P5" s="377">
        <v>8.1999999999999993</v>
      </c>
      <c r="Q5" s="377">
        <v>10</v>
      </c>
      <c r="R5" s="377">
        <v>12.6</v>
      </c>
      <c r="S5" s="377">
        <v>20.3</v>
      </c>
      <c r="T5" s="377" t="s">
        <v>83</v>
      </c>
      <c r="U5" s="377" t="s">
        <v>83</v>
      </c>
      <c r="V5" s="377" t="s">
        <v>83</v>
      </c>
      <c r="W5" s="377" t="s">
        <v>83</v>
      </c>
      <c r="X5" s="377" t="s">
        <v>83</v>
      </c>
      <c r="Y5" s="377" t="s">
        <v>83</v>
      </c>
      <c r="Z5" s="377" t="s">
        <v>83</v>
      </c>
      <c r="AA5" s="377" t="s">
        <v>83</v>
      </c>
      <c r="AB5" s="377" t="s">
        <v>83</v>
      </c>
      <c r="AC5" s="377" t="s">
        <v>83</v>
      </c>
      <c r="AD5" s="377" t="s">
        <v>83</v>
      </c>
      <c r="AE5" s="377" t="s">
        <v>83</v>
      </c>
      <c r="AF5" s="377" t="s">
        <v>83</v>
      </c>
      <c r="AG5" s="377" t="s">
        <v>83</v>
      </c>
      <c r="AH5" s="377" t="s">
        <v>83</v>
      </c>
      <c r="AI5" s="377" t="s">
        <v>83</v>
      </c>
      <c r="AJ5" s="377">
        <v>0</v>
      </c>
      <c r="AK5" s="377">
        <v>1</v>
      </c>
      <c r="AL5" s="377">
        <f>0.1*AL2</f>
        <v>7.5000000000000011E-2</v>
      </c>
      <c r="AM5" s="377">
        <f>AM2</f>
        <v>2.7E-2</v>
      </c>
      <c r="AN5" s="377">
        <f>ROUNDUP(AN2/3,0)</f>
        <v>1</v>
      </c>
      <c r="AQ5" s="380">
        <f>AM5*I5+AL5</f>
        <v>8.3019000000000009E-2</v>
      </c>
      <c r="AR5" s="380">
        <f t="shared" si="2"/>
        <v>8.3019000000000009E-3</v>
      </c>
      <c r="AS5" s="381">
        <f t="shared" si="3"/>
        <v>0.25</v>
      </c>
      <c r="AT5" s="381">
        <f t="shared" si="4"/>
        <v>8.533022500000001E-2</v>
      </c>
      <c r="AU5" s="380">
        <f>10068.2*J5*POWER(10,-6)</f>
        <v>2.9902554E-3</v>
      </c>
      <c r="AV5" s="381">
        <f t="shared" si="5"/>
        <v>0.42964138040000005</v>
      </c>
      <c r="AW5" s="382">
        <f t="shared" si="6"/>
        <v>0</v>
      </c>
      <c r="AX5" s="382">
        <f t="shared" si="7"/>
        <v>6.2799999999999995E-5</v>
      </c>
      <c r="AY5" s="382">
        <f t="shared" si="8"/>
        <v>2.6981478689120001E-5</v>
      </c>
    </row>
    <row r="6" spans="1:53" s="377" customFormat="1" x14ac:dyDescent="0.3">
      <c r="A6" s="367" t="s">
        <v>22</v>
      </c>
      <c r="B6" s="367" t="str">
        <f>B2</f>
        <v>Выкидные трубопроводы К-643д</v>
      </c>
      <c r="C6" s="369" t="s">
        <v>163</v>
      </c>
      <c r="D6" s="370" t="s">
        <v>165</v>
      </c>
      <c r="E6" s="383">
        <f>E5</f>
        <v>1.9999999999999999E-6</v>
      </c>
      <c r="F6" s="384">
        <f>F2</f>
        <v>157</v>
      </c>
      <c r="G6" s="367">
        <v>0.04</v>
      </c>
      <c r="H6" s="372">
        <f t="shared" si="9"/>
        <v>1.256E-5</v>
      </c>
      <c r="I6" s="402">
        <f>0.15*I2</f>
        <v>0.29699999999999999</v>
      </c>
      <c r="J6" s="402">
        <f>0.15*J3</f>
        <v>7.4844000000000006E-4</v>
      </c>
      <c r="K6" s="387" t="s">
        <v>180</v>
      </c>
      <c r="L6" s="388">
        <v>3</v>
      </c>
      <c r="M6" s="377" t="str">
        <f t="shared" si="0"/>
        <v>С5</v>
      </c>
      <c r="N6" s="377" t="str">
        <f t="shared" si="0"/>
        <v>Выкидные трубопроводы К-643д</v>
      </c>
      <c r="O6" s="377" t="str">
        <f t="shared" si="1"/>
        <v>Частичное-пожар-вспышка</v>
      </c>
      <c r="P6" s="377" t="s">
        <v>83</v>
      </c>
      <c r="Q6" s="377" t="s">
        <v>83</v>
      </c>
      <c r="R6" s="377" t="s">
        <v>83</v>
      </c>
      <c r="S6" s="377" t="s">
        <v>83</v>
      </c>
      <c r="T6" s="377" t="s">
        <v>83</v>
      </c>
      <c r="U6" s="377" t="s">
        <v>83</v>
      </c>
      <c r="V6" s="377" t="s">
        <v>83</v>
      </c>
      <c r="W6" s="377" t="s">
        <v>83</v>
      </c>
      <c r="X6" s="377" t="s">
        <v>83</v>
      </c>
      <c r="Y6" s="377" t="s">
        <v>83</v>
      </c>
      <c r="Z6" s="377" t="s">
        <v>83</v>
      </c>
      <c r="AA6" s="377">
        <v>3.12</v>
      </c>
      <c r="AB6" s="377">
        <v>3.74</v>
      </c>
      <c r="AC6" s="377" t="s">
        <v>83</v>
      </c>
      <c r="AD6" s="377" t="s">
        <v>83</v>
      </c>
      <c r="AE6" s="377" t="s">
        <v>83</v>
      </c>
      <c r="AF6" s="377" t="s">
        <v>83</v>
      </c>
      <c r="AG6" s="377" t="s">
        <v>83</v>
      </c>
      <c r="AH6" s="377" t="s">
        <v>83</v>
      </c>
      <c r="AI6" s="377" t="s">
        <v>83</v>
      </c>
      <c r="AJ6" s="377">
        <v>0</v>
      </c>
      <c r="AK6" s="377">
        <v>1</v>
      </c>
      <c r="AL6" s="377">
        <f>0.1*AL3</f>
        <v>7.5000000000000011E-2</v>
      </c>
      <c r="AM6" s="377">
        <f>AM2</f>
        <v>2.7E-2</v>
      </c>
      <c r="AN6" s="377">
        <f>ROUNDUP(AN2/3,0)</f>
        <v>1</v>
      </c>
      <c r="AQ6" s="380">
        <f>AM6*I6+AL6</f>
        <v>8.3019000000000009E-2</v>
      </c>
      <c r="AR6" s="380">
        <f t="shared" si="2"/>
        <v>8.3019000000000009E-3</v>
      </c>
      <c r="AS6" s="381">
        <f t="shared" si="3"/>
        <v>0.25</v>
      </c>
      <c r="AT6" s="381">
        <f t="shared" si="4"/>
        <v>8.533022500000001E-2</v>
      </c>
      <c r="AU6" s="380">
        <f>10068.2*J6*POWER(10,-6)*10</f>
        <v>7.5354436080000015E-5</v>
      </c>
      <c r="AV6" s="381">
        <f t="shared" si="5"/>
        <v>0.42672647943608005</v>
      </c>
      <c r="AW6" s="382">
        <f t="shared" si="6"/>
        <v>0</v>
      </c>
      <c r="AX6" s="382">
        <f t="shared" si="7"/>
        <v>1.256E-5</v>
      </c>
      <c r="AY6" s="382">
        <f t="shared" si="8"/>
        <v>5.3596845817171654E-6</v>
      </c>
    </row>
    <row r="7" spans="1:53" s="377" customFormat="1" ht="15" thickBot="1" x14ac:dyDescent="0.35">
      <c r="A7" s="367" t="s">
        <v>23</v>
      </c>
      <c r="B7" s="367" t="str">
        <f>B2</f>
        <v>Выкидные трубопроводы К-643д</v>
      </c>
      <c r="C7" s="369" t="s">
        <v>170</v>
      </c>
      <c r="D7" s="370" t="s">
        <v>172</v>
      </c>
      <c r="E7" s="383">
        <f>E5</f>
        <v>1.9999999999999999E-6</v>
      </c>
      <c r="F7" s="384">
        <f>F2</f>
        <v>157</v>
      </c>
      <c r="G7" s="367">
        <v>0.76</v>
      </c>
      <c r="H7" s="372">
        <f t="shared" si="9"/>
        <v>2.3864000000000001E-4</v>
      </c>
      <c r="I7" s="402">
        <f>0.15*I2</f>
        <v>0.29699999999999999</v>
      </c>
      <c r="J7" s="403">
        <f>J6</f>
        <v>7.4844000000000006E-4</v>
      </c>
      <c r="K7" s="391" t="s">
        <v>191</v>
      </c>
      <c r="L7" s="404">
        <v>2</v>
      </c>
      <c r="M7" s="377" t="str">
        <f t="shared" si="0"/>
        <v>С6</v>
      </c>
      <c r="N7" s="377" t="str">
        <f t="shared" si="0"/>
        <v>Выкидные трубопроводы К-643д</v>
      </c>
      <c r="O7" s="377" t="str">
        <f t="shared" si="1"/>
        <v>Частичное-токси</v>
      </c>
      <c r="P7" s="377" t="s">
        <v>83</v>
      </c>
      <c r="Q7" s="377" t="s">
        <v>83</v>
      </c>
      <c r="R7" s="377" t="s">
        <v>83</v>
      </c>
      <c r="S7" s="377" t="s">
        <v>83</v>
      </c>
      <c r="T7" s="377" t="s">
        <v>83</v>
      </c>
      <c r="U7" s="377" t="s">
        <v>83</v>
      </c>
      <c r="V7" s="377" t="s">
        <v>83</v>
      </c>
      <c r="W7" s="377" t="s">
        <v>83</v>
      </c>
      <c r="X7" s="377" t="s">
        <v>83</v>
      </c>
      <c r="Y7" s="377" t="s">
        <v>83</v>
      </c>
      <c r="Z7" s="377" t="s">
        <v>83</v>
      </c>
      <c r="AA7" s="377" t="s">
        <v>83</v>
      </c>
      <c r="AB7" s="377" t="s">
        <v>83</v>
      </c>
      <c r="AC7" s="377">
        <v>1</v>
      </c>
      <c r="AD7" s="377">
        <v>2</v>
      </c>
      <c r="AE7" s="377" t="s">
        <v>83</v>
      </c>
      <c r="AF7" s="377" t="s">
        <v>83</v>
      </c>
      <c r="AG7" s="377" t="s">
        <v>83</v>
      </c>
      <c r="AH7" s="377" t="s">
        <v>83</v>
      </c>
      <c r="AI7" s="377" t="s">
        <v>83</v>
      </c>
      <c r="AJ7" s="377">
        <v>0</v>
      </c>
      <c r="AK7" s="377">
        <v>1</v>
      </c>
      <c r="AL7" s="377">
        <f>0.1*AL4</f>
        <v>7.5000000000000011E-2</v>
      </c>
      <c r="AM7" s="377">
        <f>AM2</f>
        <v>2.7E-2</v>
      </c>
      <c r="AN7" s="377">
        <f>ROUNDUP(AN2/3,0)</f>
        <v>1</v>
      </c>
      <c r="AQ7" s="380">
        <f>AM7*I7*0.1+AL7</f>
        <v>7.5801900000000005E-2</v>
      </c>
      <c r="AR7" s="380">
        <f t="shared" si="2"/>
        <v>7.5801900000000005E-3</v>
      </c>
      <c r="AS7" s="381">
        <f t="shared" si="3"/>
        <v>0.25</v>
      </c>
      <c r="AT7" s="381">
        <f t="shared" si="4"/>
        <v>8.3345522500000005E-2</v>
      </c>
      <c r="AU7" s="380">
        <f>1333*J6*POWER(10,-6)</f>
        <v>9.9767051999999999E-7</v>
      </c>
      <c r="AV7" s="381">
        <f t="shared" si="5"/>
        <v>0.41672861017051999</v>
      </c>
      <c r="AW7" s="382">
        <f t="shared" si="6"/>
        <v>0</v>
      </c>
      <c r="AX7" s="382">
        <f t="shared" si="7"/>
        <v>2.3864000000000001E-4</v>
      </c>
      <c r="AY7" s="382">
        <f t="shared" si="8"/>
        <v>9.9448115531092885E-5</v>
      </c>
    </row>
    <row r="8" spans="1:53" s="369" customFormat="1" x14ac:dyDescent="0.3">
      <c r="A8" s="367"/>
      <c r="B8" s="367"/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7"/>
      <c r="N8" s="367"/>
      <c r="O8" s="367"/>
      <c r="P8" s="367"/>
      <c r="Q8" s="367"/>
      <c r="R8" s="367"/>
      <c r="S8" s="367"/>
      <c r="T8" s="367"/>
      <c r="U8" s="367"/>
      <c r="V8" s="367"/>
      <c r="W8" s="367"/>
      <c r="X8" s="367"/>
      <c r="Y8" s="367"/>
      <c r="Z8" s="367"/>
      <c r="AA8" s="367"/>
      <c r="AB8" s="367"/>
      <c r="AC8" s="367"/>
      <c r="AD8" s="367"/>
      <c r="AE8" s="367"/>
      <c r="AF8" s="367"/>
      <c r="AG8" s="367"/>
      <c r="AH8" s="367"/>
      <c r="AI8" s="367"/>
      <c r="AJ8" s="367"/>
      <c r="AK8" s="367"/>
      <c r="AL8" s="367"/>
      <c r="AM8" s="367"/>
      <c r="AN8" s="367"/>
      <c r="AO8" s="367"/>
      <c r="AP8" s="367"/>
      <c r="AQ8" s="367"/>
      <c r="AR8" s="367"/>
      <c r="AS8" s="367"/>
      <c r="AT8" s="367"/>
      <c r="AU8" s="367"/>
      <c r="AV8" s="367"/>
      <c r="AW8" s="367"/>
      <c r="AX8" s="367"/>
      <c r="AY8" s="367"/>
    </row>
    <row r="9" spans="1:53" s="369" customFormat="1" x14ac:dyDescent="0.3">
      <c r="A9" s="367"/>
      <c r="B9" s="367"/>
      <c r="C9" s="367"/>
      <c r="D9" s="367"/>
      <c r="E9" s="367"/>
      <c r="F9" s="367"/>
      <c r="G9" s="367"/>
      <c r="H9" s="367"/>
      <c r="I9" s="402"/>
      <c r="J9" s="402"/>
      <c r="K9" s="367"/>
      <c r="L9" s="367"/>
      <c r="M9" s="367"/>
      <c r="N9" s="367"/>
      <c r="O9" s="367"/>
      <c r="P9" s="367"/>
      <c r="Q9" s="367"/>
      <c r="R9" s="367"/>
      <c r="S9" s="367"/>
      <c r="T9" s="367"/>
      <c r="U9" s="367"/>
      <c r="V9" s="367"/>
      <c r="W9" s="367"/>
      <c r="X9" s="367"/>
      <c r="Y9" s="367"/>
      <c r="Z9" s="367"/>
      <c r="AA9" s="367"/>
      <c r="AB9" s="367"/>
      <c r="AC9" s="367"/>
      <c r="AD9" s="367"/>
      <c r="AE9" s="367"/>
      <c r="AF9" s="367"/>
      <c r="AG9" s="367"/>
      <c r="AH9" s="367"/>
      <c r="AI9" s="367"/>
      <c r="AJ9" s="367"/>
      <c r="AK9" s="367"/>
      <c r="AL9" s="367"/>
      <c r="AM9" s="367"/>
      <c r="AN9" s="367"/>
      <c r="AO9" s="367"/>
      <c r="AP9" s="367"/>
      <c r="AQ9" s="367"/>
      <c r="AR9" s="367"/>
      <c r="AS9" s="367"/>
      <c r="AT9" s="367"/>
      <c r="AU9" s="367"/>
      <c r="AV9" s="367"/>
      <c r="AW9" s="367"/>
      <c r="AX9" s="367"/>
      <c r="AY9" s="367"/>
    </row>
    <row r="10" spans="1:53" s="369" customFormat="1" x14ac:dyDescent="0.3">
      <c r="A10" s="367"/>
      <c r="B10" s="367"/>
      <c r="C10" s="367"/>
      <c r="D10" s="367"/>
      <c r="E10" s="367"/>
      <c r="F10" s="367"/>
      <c r="G10" s="367"/>
      <c r="H10" s="367"/>
      <c r="I10" s="402"/>
      <c r="J10" s="402"/>
      <c r="K10" s="367"/>
      <c r="L10" s="367"/>
      <c r="M10" s="367"/>
      <c r="N10" s="367"/>
      <c r="O10" s="367"/>
      <c r="P10" s="367"/>
      <c r="Q10" s="367"/>
      <c r="R10" s="367"/>
      <c r="S10" s="367"/>
      <c r="T10" s="367"/>
      <c r="U10" s="367"/>
      <c r="V10" s="367"/>
      <c r="W10" s="367"/>
      <c r="X10" s="367"/>
      <c r="Y10" s="367"/>
      <c r="Z10" s="367"/>
      <c r="AA10" s="367"/>
      <c r="AB10" s="367"/>
      <c r="AC10" s="367"/>
      <c r="AD10" s="367"/>
      <c r="AE10" s="367"/>
      <c r="AF10" s="367"/>
      <c r="AG10" s="367"/>
      <c r="AH10" s="367"/>
      <c r="AI10" s="367"/>
      <c r="AJ10" s="367"/>
      <c r="AK10" s="367"/>
      <c r="AL10" s="367"/>
      <c r="AM10" s="367"/>
      <c r="AN10" s="367"/>
      <c r="AO10" s="367"/>
      <c r="AP10" s="367"/>
      <c r="AQ10" s="367"/>
      <c r="AR10" s="367"/>
      <c r="AS10" s="367"/>
      <c r="AT10" s="367"/>
      <c r="AU10" s="367"/>
      <c r="AV10" s="367"/>
      <c r="AW10" s="367"/>
      <c r="AX10" s="367"/>
      <c r="AY10" s="367"/>
    </row>
    <row r="11" spans="1:53" ht="15" thickBot="1" x14ac:dyDescent="0.35"/>
    <row r="12" spans="1:53" s="377" customFormat="1" ht="15" thickBot="1" x14ac:dyDescent="0.35">
      <c r="A12" s="367" t="s">
        <v>18</v>
      </c>
      <c r="B12" s="368" t="s">
        <v>815</v>
      </c>
      <c r="C12" s="369" t="s">
        <v>159</v>
      </c>
      <c r="D12" s="370" t="s">
        <v>59</v>
      </c>
      <c r="E12" s="371">
        <v>2.9999999999999999E-7</v>
      </c>
      <c r="F12" s="368">
        <v>147</v>
      </c>
      <c r="G12" s="367">
        <v>0.2</v>
      </c>
      <c r="H12" s="372">
        <f t="shared" ref="H12:H17" si="10">E12*F12*G12</f>
        <v>8.8200000000000003E-6</v>
      </c>
      <c r="I12" s="401">
        <v>3.69</v>
      </c>
      <c r="J12" s="402">
        <f>I12</f>
        <v>3.69</v>
      </c>
      <c r="K12" s="375" t="s">
        <v>175</v>
      </c>
      <c r="L12" s="376">
        <f>I12*20</f>
        <v>73.8</v>
      </c>
      <c r="M12" s="377" t="str">
        <f t="shared" ref="M12:N17" si="11">A12</f>
        <v>С1</v>
      </c>
      <c r="N12" s="377" t="str">
        <f t="shared" si="11"/>
        <v>Промысловый нефтегазолпровод от К-643д до т.вр</v>
      </c>
      <c r="O12" s="377" t="str">
        <f t="shared" ref="O12:O17" si="12">D12</f>
        <v>Полное-пожар</v>
      </c>
      <c r="P12" s="377">
        <v>14</v>
      </c>
      <c r="Q12" s="377">
        <v>18.5</v>
      </c>
      <c r="R12" s="377">
        <v>25.4</v>
      </c>
      <c r="S12" s="377">
        <v>45.7</v>
      </c>
      <c r="T12" s="377" t="s">
        <v>83</v>
      </c>
      <c r="U12" s="377" t="s">
        <v>83</v>
      </c>
      <c r="V12" s="377" t="s">
        <v>83</v>
      </c>
      <c r="W12" s="377" t="s">
        <v>83</v>
      </c>
      <c r="X12" s="377" t="s">
        <v>83</v>
      </c>
      <c r="Y12" s="377" t="s">
        <v>83</v>
      </c>
      <c r="Z12" s="377" t="s">
        <v>83</v>
      </c>
      <c r="AA12" s="377" t="s">
        <v>83</v>
      </c>
      <c r="AB12" s="377" t="s">
        <v>83</v>
      </c>
      <c r="AC12" s="377" t="s">
        <v>83</v>
      </c>
      <c r="AD12" s="377" t="s">
        <v>83</v>
      </c>
      <c r="AE12" s="377" t="s">
        <v>83</v>
      </c>
      <c r="AF12" s="377" t="s">
        <v>83</v>
      </c>
      <c r="AG12" s="377" t="s">
        <v>83</v>
      </c>
      <c r="AH12" s="377" t="s">
        <v>83</v>
      </c>
      <c r="AI12" s="377" t="s">
        <v>83</v>
      </c>
      <c r="AJ12" s="378">
        <v>1</v>
      </c>
      <c r="AK12" s="378">
        <v>2</v>
      </c>
      <c r="AL12" s="379">
        <v>0.75</v>
      </c>
      <c r="AM12" s="379">
        <v>2.7E-2</v>
      </c>
      <c r="AN12" s="379">
        <v>3</v>
      </c>
      <c r="AQ12" s="380">
        <f>AM12*I12+AL12</f>
        <v>0.84963</v>
      </c>
      <c r="AR12" s="380">
        <f t="shared" ref="AR12:AR17" si="13">0.1*AQ12</f>
        <v>8.4963000000000011E-2</v>
      </c>
      <c r="AS12" s="381">
        <f t="shared" ref="AS12:AS17" si="14">AJ12*3+0.25*AK12</f>
        <v>3.5</v>
      </c>
      <c r="AT12" s="381">
        <f t="shared" ref="AT12:AT17" si="15">SUM(AQ12:AS12)/4</f>
        <v>1.1086482499999999</v>
      </c>
      <c r="AU12" s="380">
        <f>10068.2*J12*POWER(10,-6)</f>
        <v>3.7151658000000004E-2</v>
      </c>
      <c r="AV12" s="381">
        <f t="shared" ref="AV12:AV17" si="16">AU12+AT12+AS12+AR12+AQ12</f>
        <v>5.5803929080000003</v>
      </c>
      <c r="AW12" s="382">
        <f t="shared" ref="AW12:AW17" si="17">AJ12*H12</f>
        <v>8.8200000000000003E-6</v>
      </c>
      <c r="AX12" s="382">
        <f t="shared" ref="AX12:AX17" si="18">H12*AK12</f>
        <v>1.7640000000000001E-5</v>
      </c>
      <c r="AY12" s="382">
        <f t="shared" ref="AY12:AY17" si="19">H12*AV12</f>
        <v>4.9219065448560001E-5</v>
      </c>
    </row>
    <row r="13" spans="1:53" s="377" customFormat="1" ht="15" thickBot="1" x14ac:dyDescent="0.35">
      <c r="A13" s="367" t="s">
        <v>19</v>
      </c>
      <c r="B13" s="367" t="str">
        <f>B12</f>
        <v>Промысловый нефтегазолпровод от К-643д до т.вр</v>
      </c>
      <c r="C13" s="369" t="s">
        <v>160</v>
      </c>
      <c r="D13" s="370" t="s">
        <v>62</v>
      </c>
      <c r="E13" s="383">
        <f>E12</f>
        <v>2.9999999999999999E-7</v>
      </c>
      <c r="F13" s="384">
        <f>F12</f>
        <v>147</v>
      </c>
      <c r="G13" s="367">
        <v>0.04</v>
      </c>
      <c r="H13" s="372">
        <f t="shared" si="10"/>
        <v>1.7640000000000002E-6</v>
      </c>
      <c r="I13" s="402">
        <f>I12</f>
        <v>3.69</v>
      </c>
      <c r="J13" s="401">
        <f>POWER(10,-6)*35*SQRT(100)*3600*L12/1000*0.1</f>
        <v>9.2987999999999994E-3</v>
      </c>
      <c r="K13" s="375" t="s">
        <v>176</v>
      </c>
      <c r="L13" s="376">
        <v>0</v>
      </c>
      <c r="M13" s="377" t="str">
        <f t="shared" si="11"/>
        <v>С2</v>
      </c>
      <c r="N13" s="377" t="str">
        <f t="shared" si="11"/>
        <v>Промысловый нефтегазолпровод от К-643д до т.вр</v>
      </c>
      <c r="O13" s="377" t="str">
        <f t="shared" si="12"/>
        <v>Полное-взрыв</v>
      </c>
      <c r="P13" s="377" t="s">
        <v>83</v>
      </c>
      <c r="Q13" s="377" t="s">
        <v>83</v>
      </c>
      <c r="R13" s="377" t="s">
        <v>83</v>
      </c>
      <c r="S13" s="377" t="s">
        <v>83</v>
      </c>
      <c r="T13" s="377">
        <v>0</v>
      </c>
      <c r="U13" s="377">
        <v>0</v>
      </c>
      <c r="V13" s="377">
        <v>0</v>
      </c>
      <c r="W13" s="377">
        <v>0</v>
      </c>
      <c r="X13" s="377">
        <v>20.6</v>
      </c>
      <c r="Y13" s="377" t="s">
        <v>83</v>
      </c>
      <c r="Z13" s="377" t="s">
        <v>83</v>
      </c>
      <c r="AA13" s="377" t="s">
        <v>83</v>
      </c>
      <c r="AB13" s="377" t="s">
        <v>83</v>
      </c>
      <c r="AC13" s="377" t="s">
        <v>83</v>
      </c>
      <c r="AD13" s="377" t="s">
        <v>83</v>
      </c>
      <c r="AE13" s="377" t="s">
        <v>83</v>
      </c>
      <c r="AF13" s="377" t="s">
        <v>83</v>
      </c>
      <c r="AG13" s="377" t="s">
        <v>83</v>
      </c>
      <c r="AH13" s="377" t="s">
        <v>83</v>
      </c>
      <c r="AI13" s="377" t="s">
        <v>83</v>
      </c>
      <c r="AJ13" s="378">
        <v>2</v>
      </c>
      <c r="AK13" s="378">
        <v>1</v>
      </c>
      <c r="AL13" s="377">
        <f>AL12</f>
        <v>0.75</v>
      </c>
      <c r="AM13" s="377">
        <f>AM12</f>
        <v>2.7E-2</v>
      </c>
      <c r="AN13" s="377">
        <f>AN12</f>
        <v>3</v>
      </c>
      <c r="AQ13" s="380">
        <f>AM13*I13+AL13</f>
        <v>0.84963</v>
      </c>
      <c r="AR13" s="380">
        <f t="shared" si="13"/>
        <v>8.4963000000000011E-2</v>
      </c>
      <c r="AS13" s="381">
        <f t="shared" si="14"/>
        <v>6.25</v>
      </c>
      <c r="AT13" s="381">
        <f t="shared" si="15"/>
        <v>1.7961482499999999</v>
      </c>
      <c r="AU13" s="380">
        <f>10068.2*J13*POWER(10,-6)*10</f>
        <v>9.3622178159999999E-4</v>
      </c>
      <c r="AV13" s="381">
        <f t="shared" si="16"/>
        <v>8.9816774717815999</v>
      </c>
      <c r="AW13" s="382">
        <f t="shared" si="17"/>
        <v>3.5280000000000004E-6</v>
      </c>
      <c r="AX13" s="382">
        <f t="shared" si="18"/>
        <v>1.7640000000000002E-6</v>
      </c>
      <c r="AY13" s="382">
        <f t="shared" si="19"/>
        <v>1.5843679060222743E-5</v>
      </c>
    </row>
    <row r="14" spans="1:53" s="377" customFormat="1" x14ac:dyDescent="0.3">
      <c r="A14" s="367" t="s">
        <v>20</v>
      </c>
      <c r="B14" s="367" t="str">
        <f>B12</f>
        <v>Промысловый нефтегазолпровод от К-643д до т.вр</v>
      </c>
      <c r="C14" s="369" t="s">
        <v>169</v>
      </c>
      <c r="D14" s="370" t="s">
        <v>171</v>
      </c>
      <c r="E14" s="383">
        <f>E12</f>
        <v>2.9999999999999999E-7</v>
      </c>
      <c r="F14" s="384">
        <f>F12</f>
        <v>147</v>
      </c>
      <c r="G14" s="367">
        <v>0.76</v>
      </c>
      <c r="H14" s="372">
        <f t="shared" si="10"/>
        <v>3.3516000000000002E-5</v>
      </c>
      <c r="I14" s="402">
        <f>I12</f>
        <v>3.69</v>
      </c>
      <c r="J14" s="403">
        <f>J13</f>
        <v>9.2987999999999994E-3</v>
      </c>
      <c r="K14" s="375" t="s">
        <v>177</v>
      </c>
      <c r="L14" s="376">
        <v>0</v>
      </c>
      <c r="M14" s="377" t="str">
        <f t="shared" si="11"/>
        <v>С3</v>
      </c>
      <c r="N14" s="377" t="str">
        <f t="shared" si="11"/>
        <v>Промысловый нефтегазолпровод от К-643д до т.вр</v>
      </c>
      <c r="O14" s="377" t="str">
        <f t="shared" si="12"/>
        <v>Полное-токси</v>
      </c>
      <c r="P14" s="377" t="s">
        <v>83</v>
      </c>
      <c r="Q14" s="377" t="s">
        <v>83</v>
      </c>
      <c r="R14" s="377" t="s">
        <v>83</v>
      </c>
      <c r="S14" s="377" t="s">
        <v>83</v>
      </c>
      <c r="T14" s="377" t="s">
        <v>83</v>
      </c>
      <c r="U14" s="377" t="s">
        <v>83</v>
      </c>
      <c r="V14" s="377" t="s">
        <v>83</v>
      </c>
      <c r="W14" s="377" t="s">
        <v>83</v>
      </c>
      <c r="X14" s="377" t="s">
        <v>83</v>
      </c>
      <c r="Y14" s="377" t="s">
        <v>83</v>
      </c>
      <c r="Z14" s="377" t="s">
        <v>83</v>
      </c>
      <c r="AA14" s="377" t="s">
        <v>83</v>
      </c>
      <c r="AB14" s="377" t="s">
        <v>83</v>
      </c>
      <c r="AC14" s="377">
        <v>3.4</v>
      </c>
      <c r="AD14" s="377">
        <v>6.4</v>
      </c>
      <c r="AE14" s="377" t="s">
        <v>83</v>
      </c>
      <c r="AF14" s="377" t="s">
        <v>83</v>
      </c>
      <c r="AG14" s="377" t="s">
        <v>83</v>
      </c>
      <c r="AH14" s="377" t="s">
        <v>83</v>
      </c>
      <c r="AI14" s="377" t="s">
        <v>83</v>
      </c>
      <c r="AJ14" s="377">
        <v>0</v>
      </c>
      <c r="AK14" s="377">
        <v>1</v>
      </c>
      <c r="AL14" s="377">
        <f>AL12</f>
        <v>0.75</v>
      </c>
      <c r="AM14" s="377">
        <f>AM12</f>
        <v>2.7E-2</v>
      </c>
      <c r="AN14" s="377">
        <f>AN12</f>
        <v>3</v>
      </c>
      <c r="AQ14" s="380">
        <f>AM14*I14*0.1+AL14</f>
        <v>0.75996299999999994</v>
      </c>
      <c r="AR14" s="380">
        <f t="shared" si="13"/>
        <v>7.5996300000000003E-2</v>
      </c>
      <c r="AS14" s="381">
        <f t="shared" si="14"/>
        <v>0.25</v>
      </c>
      <c r="AT14" s="381">
        <f t="shared" si="15"/>
        <v>0.27148982499999996</v>
      </c>
      <c r="AU14" s="380">
        <f>1333*J13*POWER(10,-6)</f>
        <v>1.2395300399999999E-5</v>
      </c>
      <c r="AV14" s="381">
        <f t="shared" si="16"/>
        <v>1.3574615203003999</v>
      </c>
      <c r="AW14" s="382">
        <f t="shared" si="17"/>
        <v>0</v>
      </c>
      <c r="AX14" s="382">
        <f t="shared" si="18"/>
        <v>3.3516000000000002E-5</v>
      </c>
      <c r="AY14" s="382">
        <f t="shared" si="19"/>
        <v>4.5496680314388204E-5</v>
      </c>
    </row>
    <row r="15" spans="1:53" s="377" customFormat="1" x14ac:dyDescent="0.3">
      <c r="A15" s="367" t="s">
        <v>21</v>
      </c>
      <c r="B15" s="367" t="str">
        <f>B12</f>
        <v>Промысловый нефтегазолпровод от К-643д до т.вр</v>
      </c>
      <c r="C15" s="369" t="s">
        <v>162</v>
      </c>
      <c r="D15" s="370" t="s">
        <v>84</v>
      </c>
      <c r="E15" s="371">
        <v>1.9999999999999999E-6</v>
      </c>
      <c r="F15" s="384">
        <f>F12</f>
        <v>147</v>
      </c>
      <c r="G15" s="367">
        <v>0.2</v>
      </c>
      <c r="H15" s="372">
        <f t="shared" si="10"/>
        <v>5.8799999999999999E-5</v>
      </c>
      <c r="I15" s="402">
        <f>0.15*I12</f>
        <v>0.55349999999999999</v>
      </c>
      <c r="J15" s="402">
        <f>I15</f>
        <v>0.55349999999999999</v>
      </c>
      <c r="K15" s="387" t="s">
        <v>179</v>
      </c>
      <c r="L15" s="388">
        <v>45390</v>
      </c>
      <c r="M15" s="377" t="str">
        <f t="shared" si="11"/>
        <v>С4</v>
      </c>
      <c r="N15" s="377" t="str">
        <f t="shared" si="11"/>
        <v>Промысловый нефтегазолпровод от К-643д до т.вр</v>
      </c>
      <c r="O15" s="377" t="str">
        <f t="shared" si="12"/>
        <v>Частичное-пожар</v>
      </c>
      <c r="P15" s="377">
        <v>9.8000000000000007</v>
      </c>
      <c r="Q15" s="377">
        <v>12.1</v>
      </c>
      <c r="R15" s="377">
        <v>15.3</v>
      </c>
      <c r="S15" s="377">
        <v>25.1</v>
      </c>
      <c r="T15" s="377" t="s">
        <v>83</v>
      </c>
      <c r="U15" s="377" t="s">
        <v>83</v>
      </c>
      <c r="V15" s="377" t="s">
        <v>83</v>
      </c>
      <c r="W15" s="377" t="s">
        <v>83</v>
      </c>
      <c r="X15" s="377" t="s">
        <v>83</v>
      </c>
      <c r="Y15" s="377" t="s">
        <v>83</v>
      </c>
      <c r="Z15" s="377" t="s">
        <v>83</v>
      </c>
      <c r="AA15" s="377" t="s">
        <v>83</v>
      </c>
      <c r="AB15" s="377" t="s">
        <v>83</v>
      </c>
      <c r="AC15" s="377" t="s">
        <v>83</v>
      </c>
      <c r="AD15" s="377" t="s">
        <v>83</v>
      </c>
      <c r="AE15" s="377" t="s">
        <v>83</v>
      </c>
      <c r="AF15" s="377" t="s">
        <v>83</v>
      </c>
      <c r="AG15" s="377" t="s">
        <v>83</v>
      </c>
      <c r="AH15" s="377" t="s">
        <v>83</v>
      </c>
      <c r="AI15" s="377" t="s">
        <v>83</v>
      </c>
      <c r="AJ15" s="377">
        <v>0</v>
      </c>
      <c r="AK15" s="377">
        <v>1</v>
      </c>
      <c r="AL15" s="377">
        <f>0.1*AL12</f>
        <v>7.5000000000000011E-2</v>
      </c>
      <c r="AM15" s="377">
        <f>AM12</f>
        <v>2.7E-2</v>
      </c>
      <c r="AN15" s="377">
        <f>ROUNDUP(AN12/3,0)</f>
        <v>1</v>
      </c>
      <c r="AQ15" s="380">
        <f>AM15*I15+AL15</f>
        <v>8.9944500000000011E-2</v>
      </c>
      <c r="AR15" s="380">
        <f t="shared" si="13"/>
        <v>8.9944500000000011E-3</v>
      </c>
      <c r="AS15" s="381">
        <f t="shared" si="14"/>
        <v>0.25</v>
      </c>
      <c r="AT15" s="381">
        <f t="shared" si="15"/>
        <v>8.7234737500000006E-2</v>
      </c>
      <c r="AU15" s="380">
        <f>10068.2*J15*POWER(10,-6)</f>
        <v>5.5727486999999996E-3</v>
      </c>
      <c r="AV15" s="381">
        <f t="shared" si="16"/>
        <v>0.44174643619999998</v>
      </c>
      <c r="AW15" s="382">
        <f t="shared" si="17"/>
        <v>0</v>
      </c>
      <c r="AX15" s="382">
        <f t="shared" si="18"/>
        <v>5.8799999999999999E-5</v>
      </c>
      <c r="AY15" s="382">
        <f t="shared" si="19"/>
        <v>2.5974690448559999E-5</v>
      </c>
    </row>
    <row r="16" spans="1:53" s="377" customFormat="1" x14ac:dyDescent="0.3">
      <c r="A16" s="367" t="s">
        <v>22</v>
      </c>
      <c r="B16" s="367" t="str">
        <f>B12</f>
        <v>Промысловый нефтегазолпровод от К-643д до т.вр</v>
      </c>
      <c r="C16" s="369" t="s">
        <v>163</v>
      </c>
      <c r="D16" s="370" t="s">
        <v>165</v>
      </c>
      <c r="E16" s="383">
        <f>E15</f>
        <v>1.9999999999999999E-6</v>
      </c>
      <c r="F16" s="384">
        <f>F12</f>
        <v>147</v>
      </c>
      <c r="G16" s="367">
        <v>0.04</v>
      </c>
      <c r="H16" s="372">
        <f t="shared" si="10"/>
        <v>1.1759999999999999E-5</v>
      </c>
      <c r="I16" s="402">
        <f>0.15*I12</f>
        <v>0.55349999999999999</v>
      </c>
      <c r="J16" s="402">
        <f>0.15*J13</f>
        <v>1.39482E-3</v>
      </c>
      <c r="K16" s="387" t="s">
        <v>180</v>
      </c>
      <c r="L16" s="388">
        <v>3</v>
      </c>
      <c r="M16" s="377" t="str">
        <f t="shared" si="11"/>
        <v>С5</v>
      </c>
      <c r="N16" s="377" t="str">
        <f t="shared" si="11"/>
        <v>Промысловый нефтегазолпровод от К-643д до т.вр</v>
      </c>
      <c r="O16" s="377" t="str">
        <f t="shared" si="12"/>
        <v>Частичное-пожар-вспышка</v>
      </c>
      <c r="P16" s="377" t="s">
        <v>83</v>
      </c>
      <c r="Q16" s="377" t="s">
        <v>83</v>
      </c>
      <c r="R16" s="377" t="s">
        <v>83</v>
      </c>
      <c r="S16" s="377" t="s">
        <v>83</v>
      </c>
      <c r="T16" s="377" t="s">
        <v>83</v>
      </c>
      <c r="U16" s="377" t="s">
        <v>83</v>
      </c>
      <c r="V16" s="377" t="s">
        <v>83</v>
      </c>
      <c r="W16" s="377" t="s">
        <v>83</v>
      </c>
      <c r="X16" s="377" t="s">
        <v>83</v>
      </c>
      <c r="Y16" s="377" t="s">
        <v>83</v>
      </c>
      <c r="Z16" s="377" t="s">
        <v>83</v>
      </c>
      <c r="AA16" s="377">
        <v>3.83</v>
      </c>
      <c r="AB16" s="377">
        <v>4.5999999999999996</v>
      </c>
      <c r="AC16" s="377" t="s">
        <v>83</v>
      </c>
      <c r="AD16" s="377" t="s">
        <v>83</v>
      </c>
      <c r="AE16" s="377" t="s">
        <v>83</v>
      </c>
      <c r="AF16" s="377" t="s">
        <v>83</v>
      </c>
      <c r="AG16" s="377" t="s">
        <v>83</v>
      </c>
      <c r="AH16" s="377" t="s">
        <v>83</v>
      </c>
      <c r="AI16" s="377" t="s">
        <v>83</v>
      </c>
      <c r="AJ16" s="377">
        <v>0</v>
      </c>
      <c r="AK16" s="377">
        <v>1</v>
      </c>
      <c r="AL16" s="377">
        <f>0.1*AL13</f>
        <v>7.5000000000000011E-2</v>
      </c>
      <c r="AM16" s="377">
        <f>AM12</f>
        <v>2.7E-2</v>
      </c>
      <c r="AN16" s="377">
        <f>ROUNDUP(AN12/3,0)</f>
        <v>1</v>
      </c>
      <c r="AQ16" s="380">
        <f>AM16*I16+AL16</f>
        <v>8.9944500000000011E-2</v>
      </c>
      <c r="AR16" s="380">
        <f t="shared" si="13"/>
        <v>8.9944500000000011E-3</v>
      </c>
      <c r="AS16" s="381">
        <f t="shared" si="14"/>
        <v>0.25</v>
      </c>
      <c r="AT16" s="381">
        <f t="shared" si="15"/>
        <v>8.7234737500000006E-2</v>
      </c>
      <c r="AU16" s="380">
        <f>10068.2*J16*POWER(10,-6)*10</f>
        <v>1.4043326723999999E-4</v>
      </c>
      <c r="AV16" s="381">
        <f t="shared" si="16"/>
        <v>0.43631412076723997</v>
      </c>
      <c r="AW16" s="382">
        <f t="shared" si="17"/>
        <v>0</v>
      </c>
      <c r="AX16" s="382">
        <f t="shared" si="18"/>
        <v>1.1759999999999999E-5</v>
      </c>
      <c r="AY16" s="382">
        <f t="shared" si="19"/>
        <v>5.1310540602227414E-6</v>
      </c>
    </row>
    <row r="17" spans="1:51" s="377" customFormat="1" ht="15" thickBot="1" x14ac:dyDescent="0.35">
      <c r="A17" s="367" t="s">
        <v>23</v>
      </c>
      <c r="B17" s="367" t="str">
        <f>B12</f>
        <v>Промысловый нефтегазолпровод от К-643д до т.вр</v>
      </c>
      <c r="C17" s="369" t="s">
        <v>170</v>
      </c>
      <c r="D17" s="370" t="s">
        <v>172</v>
      </c>
      <c r="E17" s="383">
        <f>E15</f>
        <v>1.9999999999999999E-6</v>
      </c>
      <c r="F17" s="384">
        <f>F12</f>
        <v>147</v>
      </c>
      <c r="G17" s="367">
        <v>0.76</v>
      </c>
      <c r="H17" s="372">
        <f t="shared" si="10"/>
        <v>2.2343999999999999E-4</v>
      </c>
      <c r="I17" s="402">
        <f>0.15*I12</f>
        <v>0.55349999999999999</v>
      </c>
      <c r="J17" s="403">
        <f>J16</f>
        <v>1.39482E-3</v>
      </c>
      <c r="K17" s="391" t="s">
        <v>191</v>
      </c>
      <c r="L17" s="404">
        <v>2</v>
      </c>
      <c r="M17" s="377" t="str">
        <f t="shared" si="11"/>
        <v>С6</v>
      </c>
      <c r="N17" s="377" t="str">
        <f t="shared" si="11"/>
        <v>Промысловый нефтегазолпровод от К-643д до т.вр</v>
      </c>
      <c r="O17" s="377" t="str">
        <f t="shared" si="12"/>
        <v>Частичное-токси</v>
      </c>
      <c r="P17" s="377" t="s">
        <v>83</v>
      </c>
      <c r="Q17" s="377" t="s">
        <v>83</v>
      </c>
      <c r="R17" s="377" t="s">
        <v>83</v>
      </c>
      <c r="S17" s="377" t="s">
        <v>83</v>
      </c>
      <c r="T17" s="377" t="s">
        <v>83</v>
      </c>
      <c r="U17" s="377" t="s">
        <v>83</v>
      </c>
      <c r="V17" s="377" t="s">
        <v>83</v>
      </c>
      <c r="W17" s="377" t="s">
        <v>83</v>
      </c>
      <c r="X17" s="377" t="s">
        <v>83</v>
      </c>
      <c r="Y17" s="377" t="s">
        <v>83</v>
      </c>
      <c r="Z17" s="377" t="s">
        <v>83</v>
      </c>
      <c r="AA17" s="377" t="s">
        <v>83</v>
      </c>
      <c r="AB17" s="377" t="s">
        <v>83</v>
      </c>
      <c r="AC17" s="377">
        <v>1</v>
      </c>
      <c r="AD17" s="377">
        <v>2</v>
      </c>
      <c r="AE17" s="377" t="s">
        <v>83</v>
      </c>
      <c r="AF17" s="377" t="s">
        <v>83</v>
      </c>
      <c r="AG17" s="377" t="s">
        <v>83</v>
      </c>
      <c r="AH17" s="377" t="s">
        <v>83</v>
      </c>
      <c r="AI17" s="377" t="s">
        <v>83</v>
      </c>
      <c r="AJ17" s="377">
        <v>0</v>
      </c>
      <c r="AK17" s="377">
        <v>1</v>
      </c>
      <c r="AL17" s="377">
        <f>0.1*AL14</f>
        <v>7.5000000000000011E-2</v>
      </c>
      <c r="AM17" s="377">
        <f>AM12</f>
        <v>2.7E-2</v>
      </c>
      <c r="AN17" s="377">
        <f>ROUNDUP(AN12/3,0)</f>
        <v>1</v>
      </c>
      <c r="AQ17" s="380">
        <f>AM17*I17*0.1+AL17</f>
        <v>7.6494450000000005E-2</v>
      </c>
      <c r="AR17" s="380">
        <f t="shared" si="13"/>
        <v>7.6494450000000012E-3</v>
      </c>
      <c r="AS17" s="381">
        <f t="shared" si="14"/>
        <v>0.25</v>
      </c>
      <c r="AT17" s="381">
        <f t="shared" si="15"/>
        <v>8.3535973750000006E-2</v>
      </c>
      <c r="AU17" s="380">
        <f>1333*J16*POWER(10,-6)</f>
        <v>1.85929506E-6</v>
      </c>
      <c r="AV17" s="381">
        <f t="shared" si="16"/>
        <v>0.41768172804505999</v>
      </c>
      <c r="AW17" s="382">
        <f t="shared" si="17"/>
        <v>0</v>
      </c>
      <c r="AX17" s="382">
        <f t="shared" si="18"/>
        <v>2.2343999999999999E-4</v>
      </c>
      <c r="AY17" s="382">
        <f t="shared" si="19"/>
        <v>9.3326805314388194E-5</v>
      </c>
    </row>
    <row r="18" spans="1:51" s="369" customFormat="1" x14ac:dyDescent="0.3">
      <c r="A18" s="367"/>
      <c r="B18" s="367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/>
      <c r="AV18" s="367"/>
      <c r="AW18" s="367"/>
      <c r="AX18" s="367"/>
      <c r="AY18" s="367"/>
    </row>
    <row r="19" spans="1:51" s="369" customFormat="1" x14ac:dyDescent="0.3">
      <c r="A19" s="367"/>
      <c r="B19" s="367"/>
      <c r="C19" s="367"/>
      <c r="D19" s="367"/>
      <c r="E19" s="367"/>
      <c r="F19" s="367"/>
      <c r="G19" s="367"/>
      <c r="H19" s="367"/>
      <c r="I19" s="402"/>
      <c r="J19" s="402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367"/>
      <c r="Z19" s="367"/>
      <c r="AA19" s="367"/>
      <c r="AB19" s="367"/>
      <c r="AC19" s="367"/>
      <c r="AD19" s="367"/>
      <c r="AE19" s="367"/>
      <c r="AF19" s="367"/>
      <c r="AG19" s="367"/>
      <c r="AH19" s="367"/>
      <c r="AI19" s="367"/>
      <c r="AJ19" s="367"/>
      <c r="AK19" s="367"/>
      <c r="AL19" s="367"/>
      <c r="AM19" s="367"/>
      <c r="AN19" s="367"/>
      <c r="AO19" s="367"/>
      <c r="AP19" s="367"/>
      <c r="AQ19" s="367"/>
      <c r="AR19" s="367"/>
      <c r="AS19" s="367"/>
      <c r="AT19" s="367"/>
      <c r="AU19" s="367"/>
      <c r="AV19" s="367"/>
      <c r="AW19" s="367"/>
      <c r="AX19" s="367"/>
      <c r="AY19" s="367"/>
    </row>
    <row r="20" spans="1:51" s="369" customFormat="1" x14ac:dyDescent="0.3">
      <c r="A20" s="367"/>
      <c r="B20" s="367"/>
      <c r="C20" s="367"/>
      <c r="D20" s="367"/>
      <c r="E20" s="367"/>
      <c r="F20" s="367"/>
      <c r="G20" s="367"/>
      <c r="H20" s="367"/>
      <c r="I20" s="402"/>
      <c r="J20" s="402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67"/>
      <c r="Z20" s="367"/>
      <c r="AA20" s="367"/>
      <c r="AB20" s="367"/>
      <c r="AC20" s="367"/>
      <c r="AD20" s="367"/>
      <c r="AE20" s="367"/>
      <c r="AF20" s="367"/>
      <c r="AG20" s="367"/>
      <c r="AH20" s="367"/>
      <c r="AI20" s="367"/>
      <c r="AJ20" s="367"/>
      <c r="AK20" s="367"/>
      <c r="AL20" s="367"/>
      <c r="AM20" s="367"/>
      <c r="AN20" s="367"/>
      <c r="AO20" s="367"/>
      <c r="AP20" s="367"/>
      <c r="AQ20" s="367"/>
      <c r="AR20" s="367"/>
      <c r="AS20" s="367"/>
      <c r="AT20" s="367"/>
      <c r="AU20" s="367"/>
      <c r="AV20" s="367"/>
      <c r="AW20" s="367"/>
      <c r="AX20" s="367"/>
      <c r="AY20" s="367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44033" r:id="rId4" name="Скрыть"/>
      </mc:Fallback>
    </mc:AlternateContent>
    <mc:AlternateContent xmlns:mc="http://schemas.openxmlformats.org/markup-compatibility/2006">
      <mc:Choice Requires="x14">
        <control shapeId="4403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4403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86</v>
      </c>
      <c r="C1" s="71" t="s">
        <v>26</v>
      </c>
      <c r="D1" s="8" t="s">
        <v>27</v>
      </c>
      <c r="E1" s="8" t="s">
        <v>28</v>
      </c>
      <c r="F1" s="8" t="s">
        <v>29</v>
      </c>
      <c r="G1" s="8" t="s">
        <v>10</v>
      </c>
      <c r="H1" s="73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0.2</v>
      </c>
    </row>
    <row r="4" spans="2:8" x14ac:dyDescent="0.3">
      <c r="B4" s="54"/>
      <c r="C4" s="39" t="s">
        <v>33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37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0.76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0.2</v>
      </c>
    </row>
    <row r="21" spans="2:8" x14ac:dyDescent="0.3">
      <c r="B21" s="77"/>
      <c r="C21" s="39" t="s">
        <v>33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37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38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38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24</v>
      </c>
      <c r="C32" s="118" t="s">
        <v>26</v>
      </c>
      <c r="D32" s="118" t="s">
        <v>28</v>
      </c>
      <c r="E32" s="119" t="s">
        <v>126</v>
      </c>
      <c r="F32" s="120"/>
      <c r="G32" s="105" t="s">
        <v>29</v>
      </c>
      <c r="H32" s="105" t="s">
        <v>14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121</v>
      </c>
      <c r="H34" s="75">
        <f>D35</f>
        <v>0.2</v>
      </c>
    </row>
    <row r="35" spans="2:8" x14ac:dyDescent="0.3">
      <c r="B35" s="54"/>
      <c r="C35" s="39" t="s">
        <v>33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37</v>
      </c>
      <c r="D38" s="18">
        <v>0.8</v>
      </c>
      <c r="E38" s="54"/>
      <c r="F38" s="55"/>
      <c r="G38" s="54" t="s">
        <v>85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127</v>
      </c>
      <c r="F39" s="122">
        <v>0.6</v>
      </c>
      <c r="G39" s="58"/>
      <c r="H39" s="59"/>
    </row>
    <row r="40" spans="2:8" x14ac:dyDescent="0.3">
      <c r="B40" s="39" t="s">
        <v>35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122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128</v>
      </c>
      <c r="F42" s="125">
        <v>0.4</v>
      </c>
      <c r="G42" s="60" t="s">
        <v>295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123</v>
      </c>
      <c r="E44" s="63"/>
      <c r="F44" s="108"/>
      <c r="G44" s="60" t="s">
        <v>38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41</v>
      </c>
      <c r="C47" s="61"/>
      <c r="D47" s="54"/>
      <c r="E47" s="121"/>
      <c r="F47" s="108"/>
      <c r="G47" s="109" t="s">
        <v>121</v>
      </c>
      <c r="H47" s="75">
        <f>D48</f>
        <v>3.5000000000000003E-2</v>
      </c>
    </row>
    <row r="48" spans="2:8" x14ac:dyDescent="0.3">
      <c r="B48" s="54"/>
      <c r="C48" s="62" t="s">
        <v>129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130</v>
      </c>
      <c r="D51" s="18">
        <v>0.96499999999999997</v>
      </c>
      <c r="E51" s="54"/>
      <c r="F51" s="55"/>
      <c r="G51" s="54" t="s">
        <v>85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122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124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123</v>
      </c>
      <c r="F55" s="125">
        <v>0.76</v>
      </c>
      <c r="G55" s="60" t="s">
        <v>45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125</v>
      </c>
      <c r="E57" s="63"/>
      <c r="F57" s="108"/>
      <c r="G57" s="60" t="s">
        <v>38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24</v>
      </c>
      <c r="C1" s="118" t="s">
        <v>26</v>
      </c>
      <c r="D1" s="118" t="s">
        <v>28</v>
      </c>
      <c r="E1" s="119" t="s">
        <v>126</v>
      </c>
      <c r="F1" s="120"/>
      <c r="G1" s="105" t="s">
        <v>29</v>
      </c>
      <c r="H1" s="105" t="s">
        <v>14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121</v>
      </c>
      <c r="H3" s="75">
        <f>D4</f>
        <v>0.2</v>
      </c>
      <c r="I3" s="56"/>
    </row>
    <row r="4" spans="2:9" x14ac:dyDescent="0.3">
      <c r="B4" s="54"/>
      <c r="C4" s="39" t="s">
        <v>33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37</v>
      </c>
      <c r="D7" s="18">
        <v>0.8</v>
      </c>
      <c r="E7" s="54"/>
      <c r="F7" s="55"/>
      <c r="G7" s="54" t="s">
        <v>85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127</v>
      </c>
      <c r="F8" s="122">
        <v>0.6</v>
      </c>
      <c r="G8" s="58"/>
      <c r="H8" s="59"/>
      <c r="I8" s="56"/>
    </row>
    <row r="9" spans="2:9" x14ac:dyDescent="0.3">
      <c r="B9" s="39" t="s">
        <v>35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122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128</v>
      </c>
      <c r="F11" s="125">
        <v>0.4</v>
      </c>
      <c r="G11" s="60" t="s">
        <v>45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123</v>
      </c>
      <c r="E13" s="63"/>
      <c r="F13" s="108"/>
      <c r="G13" s="60" t="s">
        <v>117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41</v>
      </c>
      <c r="C16" s="61"/>
      <c r="D16" s="54"/>
      <c r="E16" s="121"/>
      <c r="F16" s="108"/>
      <c r="G16" s="109" t="s">
        <v>121</v>
      </c>
      <c r="H16" s="75">
        <f>D17</f>
        <v>3.5000000000000003E-2</v>
      </c>
      <c r="I16" s="56"/>
    </row>
    <row r="17" spans="2:9" x14ac:dyDescent="0.3">
      <c r="B17" s="54"/>
      <c r="C17" s="62" t="s">
        <v>129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130</v>
      </c>
      <c r="D20" s="18">
        <v>0.96499999999999997</v>
      </c>
      <c r="E20" s="54"/>
      <c r="F20" s="55"/>
      <c r="G20" s="54" t="s">
        <v>85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122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124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123</v>
      </c>
      <c r="F24" s="125">
        <v>0.76</v>
      </c>
      <c r="G24" s="60" t="s">
        <v>45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125</v>
      </c>
      <c r="E26" s="63"/>
      <c r="F26" s="108"/>
      <c r="G26" s="60" t="s">
        <v>117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24</v>
      </c>
      <c r="C31" s="118" t="s">
        <v>26</v>
      </c>
      <c r="D31" s="118" t="s">
        <v>28</v>
      </c>
      <c r="E31" s="119" t="s">
        <v>126</v>
      </c>
      <c r="F31" s="120"/>
      <c r="G31" s="105" t="s">
        <v>29</v>
      </c>
      <c r="H31" s="105" t="s">
        <v>14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121</v>
      </c>
      <c r="H33" s="75">
        <f>D34</f>
        <v>0.2</v>
      </c>
    </row>
    <row r="34" spans="2:8" x14ac:dyDescent="0.3">
      <c r="B34" s="54"/>
      <c r="C34" s="39" t="s">
        <v>33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37</v>
      </c>
      <c r="D37" s="18">
        <v>0.8</v>
      </c>
      <c r="E37" s="54"/>
      <c r="F37" s="55"/>
      <c r="G37" s="54" t="s">
        <v>85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127</v>
      </c>
      <c r="F38" s="122">
        <v>0.6</v>
      </c>
      <c r="G38" s="58"/>
      <c r="H38" s="59"/>
    </row>
    <row r="39" spans="2:8" x14ac:dyDescent="0.3">
      <c r="B39" s="39" t="s">
        <v>35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122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128</v>
      </c>
      <c r="F41" s="125">
        <v>0.4</v>
      </c>
      <c r="G41" s="60" t="s">
        <v>295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123</v>
      </c>
      <c r="E43" s="63"/>
      <c r="F43" s="108"/>
      <c r="G43" s="60" t="s">
        <v>117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41</v>
      </c>
      <c r="C46" s="61"/>
      <c r="D46" s="54"/>
      <c r="E46" s="121"/>
      <c r="F46" s="108"/>
      <c r="G46" s="109" t="s">
        <v>121</v>
      </c>
      <c r="H46" s="75">
        <f>D47</f>
        <v>3.5000000000000003E-2</v>
      </c>
    </row>
    <row r="47" spans="2:8" x14ac:dyDescent="0.3">
      <c r="B47" s="54"/>
      <c r="C47" s="62" t="s">
        <v>129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130</v>
      </c>
      <c r="D50" s="18">
        <v>0.96499999999999997</v>
      </c>
      <c r="E50" s="54"/>
      <c r="F50" s="55"/>
      <c r="G50" s="54" t="s">
        <v>85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122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124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123</v>
      </c>
      <c r="F54" s="125">
        <v>0.76</v>
      </c>
      <c r="G54" s="60" t="s">
        <v>45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125</v>
      </c>
      <c r="E56" s="63"/>
      <c r="F56" s="108"/>
      <c r="G56" s="60" t="s">
        <v>117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38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38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118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36</v>
      </c>
      <c r="E9" s="62" t="s">
        <v>34</v>
      </c>
      <c r="F9" s="63" t="s">
        <v>117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30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39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36</v>
      </c>
      <c r="E26" s="62" t="s">
        <v>34</v>
      </c>
      <c r="F26" s="63" t="s">
        <v>117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30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39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24</v>
      </c>
      <c r="C1" s="105" t="s">
        <v>26</v>
      </c>
      <c r="D1" s="104" t="s">
        <v>27</v>
      </c>
      <c r="E1" s="104" t="s">
        <v>28</v>
      </c>
      <c r="F1" s="104" t="s">
        <v>29</v>
      </c>
      <c r="G1" s="104" t="s">
        <v>10</v>
      </c>
      <c r="H1" s="106" t="s">
        <v>14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30</v>
      </c>
      <c r="G3" s="57"/>
      <c r="H3" s="75">
        <f>C9*D4</f>
        <v>0.05</v>
      </c>
    </row>
    <row r="4" spans="2:8" x14ac:dyDescent="0.3">
      <c r="B4" s="54"/>
      <c r="C4" s="39" t="s">
        <v>31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85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31</v>
      </c>
      <c r="F6" s="13">
        <v>0.05</v>
      </c>
      <c r="G6" s="54"/>
      <c r="H6" s="74"/>
    </row>
    <row r="7" spans="2:8" x14ac:dyDescent="0.3">
      <c r="B7" s="77"/>
      <c r="C7" s="39" t="s">
        <v>34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35</v>
      </c>
      <c r="C9" s="32">
        <v>1</v>
      </c>
      <c r="D9" s="62" t="s">
        <v>54</v>
      </c>
      <c r="E9" s="62" t="s">
        <v>34</v>
      </c>
      <c r="F9" s="63" t="s">
        <v>38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30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55</v>
      </c>
      <c r="E14" s="65" t="s">
        <v>31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34</v>
      </c>
      <c r="F17" s="63" t="s">
        <v>38</v>
      </c>
      <c r="G17" s="57"/>
      <c r="H17" s="75">
        <f>F16*E13*D7*C9</f>
        <v>0.90249999999999997</v>
      </c>
    </row>
    <row r="18" spans="2:8" x14ac:dyDescent="0.3">
      <c r="B18" s="78" t="s">
        <v>41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30</v>
      </c>
      <c r="G20" s="57"/>
      <c r="H20" s="75">
        <f>C18*D21</f>
        <v>0.05</v>
      </c>
    </row>
    <row r="21" spans="2:8" x14ac:dyDescent="0.3">
      <c r="B21" s="77"/>
      <c r="C21" s="39" t="s">
        <v>31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45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31</v>
      </c>
      <c r="F23" s="13">
        <v>0.05</v>
      </c>
      <c r="G23" s="54"/>
      <c r="H23" s="74"/>
    </row>
    <row r="24" spans="2:8" x14ac:dyDescent="0.3">
      <c r="B24" s="54"/>
      <c r="C24" s="39" t="s">
        <v>34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54</v>
      </c>
      <c r="E26" s="62" t="s">
        <v>34</v>
      </c>
      <c r="F26" s="63" t="s">
        <v>38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30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55</v>
      </c>
      <c r="E31" s="65" t="s">
        <v>31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34</v>
      </c>
      <c r="F34" s="63" t="s">
        <v>38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35</vt:i4>
      </vt:variant>
    </vt:vector>
  </HeadingPairs>
  <TitlesOfParts>
    <vt:vector size="35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Расчет</vt:lpstr>
      <vt:lpstr>Сценарии</vt:lpstr>
      <vt:lpstr>Частоты аварий</vt:lpstr>
      <vt:lpstr>Статистика аварий</vt:lpstr>
      <vt:lpstr>Погода 2023 (Казань)</vt:lpstr>
      <vt:lpstr>FN_FG</vt:lpstr>
      <vt:lpstr>дБR, ppm</vt:lpstr>
      <vt:lpstr>НАИЛЬ УСО</vt:lpstr>
      <vt:lpstr>Распр ОВ ГРИЦ и ТрансОЙл</vt:lpstr>
      <vt:lpstr>РАсчет и кол-во ПСП Шешмаойл</vt:lpstr>
      <vt:lpstr>ДПБ ШЕШМА2</vt:lpstr>
      <vt:lpstr>КУСТ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2024-07-19T08:55:50Z</dcterms:modified>
</cp:coreProperties>
</file>