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6DDF94D7-3D37-423F-98D0-21AEC4F68933}" xr6:coauthVersionLast="47" xr6:coauthVersionMax="47" xr10:uidLastSave="{00000000-0000-0000-0000-000000000000}"/>
  <bookViews>
    <workbookView xWindow="0" yWindow="1584" windowWidth="41280" windowHeight="14232" tabRatio="904" xr2:uid="{00000000-000D-0000-FFFF-FFFF00000000}"/>
  </bookViews>
  <sheets>
    <sheet name="DB" sheetId="28" r:id="rId1"/>
    <sheet name="Масса ОВ" sheetId="24" r:id="rId2"/>
    <sheet name="Расчет" sheetId="40" r:id="rId3"/>
    <sheet name="Результат" sheetId="47" r:id="rId4"/>
    <sheet name="FN_FG" sheetId="25" r:id="rId5"/>
    <sheet name="Масса исп." sheetId="1" r:id="rId6"/>
    <sheet name="Сценарии" sheetId="2" r:id="rId7"/>
    <sheet name="Частоты аварий" sheetId="38" r:id="rId8"/>
    <sheet name="дБR, ppm" sheetId="8" r:id="rId9"/>
    <sheet name="Погода 2023 (Казань)" sheetId="36" r:id="rId10"/>
    <sheet name="Статистика аварий" sheetId="3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33" i="2" l="1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BA120" i="40"/>
  <c r="AZ120" i="40"/>
  <c r="BA119" i="40"/>
  <c r="AZ119" i="40"/>
  <c r="BA118" i="40"/>
  <c r="AZ118" i="40"/>
  <c r="BA117" i="40"/>
  <c r="AZ117" i="40"/>
  <c r="BA116" i="40"/>
  <c r="AZ116" i="40"/>
  <c r="BA115" i="40"/>
  <c r="AZ115" i="40"/>
  <c r="BA114" i="40"/>
  <c r="AZ114" i="40"/>
  <c r="BA113" i="40"/>
  <c r="AZ113" i="40"/>
  <c r="BA112" i="40"/>
  <c r="AZ112" i="40"/>
  <c r="AZ110" i="40"/>
  <c r="BA110" i="40"/>
  <c r="AZ103" i="40"/>
  <c r="BA103" i="40"/>
  <c r="AZ104" i="40"/>
  <c r="BA104" i="40"/>
  <c r="AZ105" i="40"/>
  <c r="BA105" i="40"/>
  <c r="AZ106" i="40"/>
  <c r="BA106" i="40"/>
  <c r="AZ107" i="40"/>
  <c r="BA107" i="40"/>
  <c r="AZ108" i="40"/>
  <c r="BA108" i="40"/>
  <c r="AZ109" i="40"/>
  <c r="BA109" i="40"/>
  <c r="BA102" i="40"/>
  <c r="AZ102" i="40"/>
  <c r="AZ95" i="40"/>
  <c r="BA95" i="40"/>
  <c r="AZ96" i="40"/>
  <c r="BA96" i="40"/>
  <c r="AZ97" i="40"/>
  <c r="BA97" i="40"/>
  <c r="BA94" i="40"/>
  <c r="AZ94" i="40"/>
  <c r="BA93" i="40"/>
  <c r="AZ93" i="40"/>
  <c r="BA92" i="40"/>
  <c r="AZ92" i="40"/>
  <c r="BA84" i="40"/>
  <c r="AZ84" i="40"/>
  <c r="BA83" i="40"/>
  <c r="AZ83" i="40"/>
  <c r="BA82" i="40"/>
  <c r="AZ82" i="40"/>
  <c r="AZ74" i="40"/>
  <c r="BA74" i="40"/>
  <c r="AZ75" i="40"/>
  <c r="BA75" i="40"/>
  <c r="AZ76" i="40"/>
  <c r="BA76" i="40"/>
  <c r="AZ77" i="40"/>
  <c r="BA77" i="40"/>
  <c r="BA73" i="40"/>
  <c r="AZ73" i="40"/>
  <c r="BA72" i="40"/>
  <c r="AZ72" i="40"/>
  <c r="AZ68" i="40"/>
  <c r="BA68" i="40"/>
  <c r="AZ69" i="40"/>
  <c r="BA69" i="40"/>
  <c r="BA67" i="40"/>
  <c r="AZ67" i="40"/>
  <c r="BA66" i="40"/>
  <c r="AZ66" i="40"/>
  <c r="BA65" i="40"/>
  <c r="AZ65" i="40"/>
  <c r="BA64" i="40"/>
  <c r="AZ64" i="40"/>
  <c r="BA63" i="40"/>
  <c r="AZ63" i="40"/>
  <c r="BA62" i="40"/>
  <c r="AZ62" i="40"/>
  <c r="BA57" i="40"/>
  <c r="AZ57" i="40"/>
  <c r="BA56" i="40"/>
  <c r="AZ56" i="40"/>
  <c r="BA55" i="40"/>
  <c r="AZ55" i="40"/>
  <c r="BA54" i="40"/>
  <c r="AZ54" i="40"/>
  <c r="BA53" i="40"/>
  <c r="AZ53" i="40"/>
  <c r="BA52" i="40"/>
  <c r="AZ52" i="40"/>
  <c r="BA47" i="40"/>
  <c r="AZ47" i="40"/>
  <c r="BA46" i="40"/>
  <c r="AZ46" i="40"/>
  <c r="BA45" i="40"/>
  <c r="AZ45" i="40"/>
  <c r="BA44" i="40"/>
  <c r="AZ44" i="40"/>
  <c r="BA43" i="40"/>
  <c r="AZ43" i="40"/>
  <c r="BA42" i="40"/>
  <c r="AZ42" i="40"/>
  <c r="BA40" i="40"/>
  <c r="AZ40" i="40"/>
  <c r="BA39" i="40"/>
  <c r="AZ39" i="40"/>
  <c r="BA38" i="40"/>
  <c r="AZ38" i="40"/>
  <c r="BA37" i="40"/>
  <c r="AZ37" i="40"/>
  <c r="BA36" i="40"/>
  <c r="AZ36" i="40"/>
  <c r="BA35" i="40"/>
  <c r="AZ35" i="40"/>
  <c r="BA34" i="40"/>
  <c r="AZ34" i="40"/>
  <c r="BA33" i="40"/>
  <c r="BA32" i="40"/>
  <c r="AZ32" i="40"/>
  <c r="BA30" i="40"/>
  <c r="AZ30" i="40"/>
  <c r="BA29" i="40"/>
  <c r="AZ29" i="40"/>
  <c r="BA28" i="40"/>
  <c r="AZ28" i="40"/>
  <c r="BA27" i="40"/>
  <c r="AZ27" i="40"/>
  <c r="BA26" i="40"/>
  <c r="AZ26" i="40"/>
  <c r="BA25" i="40"/>
  <c r="AZ25" i="40"/>
  <c r="BA24" i="40"/>
  <c r="AZ24" i="40"/>
  <c r="BA23" i="40"/>
  <c r="AZ23" i="40"/>
  <c r="BA22" i="40"/>
  <c r="AZ22" i="40"/>
  <c r="BA20" i="40"/>
  <c r="AZ20" i="40"/>
  <c r="BA19" i="40"/>
  <c r="AZ19" i="40"/>
  <c r="BA18" i="40"/>
  <c r="AZ18" i="40"/>
  <c r="BA17" i="40"/>
  <c r="AZ17" i="40"/>
  <c r="BA16" i="40"/>
  <c r="AZ16" i="40"/>
  <c r="BA15" i="40"/>
  <c r="AZ15" i="40"/>
  <c r="BA14" i="40"/>
  <c r="AZ14" i="40"/>
  <c r="BA13" i="40"/>
  <c r="BA12" i="40"/>
  <c r="AZ12" i="40"/>
  <c r="BA2" i="40"/>
  <c r="BA3" i="40"/>
  <c r="BA4" i="40"/>
  <c r="BA5" i="40"/>
  <c r="BA6" i="40"/>
  <c r="BA7" i="40"/>
  <c r="BA8" i="40"/>
  <c r="BA9" i="40"/>
  <c r="BA10" i="40"/>
  <c r="AZ3" i="40"/>
  <c r="AZ4" i="40"/>
  <c r="AZ5" i="40"/>
  <c r="AZ6" i="40"/>
  <c r="AZ7" i="40"/>
  <c r="AZ8" i="40"/>
  <c r="AZ9" i="40"/>
  <c r="AZ10" i="40"/>
  <c r="AZ2" i="40"/>
  <c r="AS120" i="40"/>
  <c r="AM120" i="40"/>
  <c r="AL120" i="40"/>
  <c r="M120" i="40"/>
  <c r="I120" i="40"/>
  <c r="B120" i="40"/>
  <c r="AS119" i="40"/>
  <c r="AN119" i="40"/>
  <c r="AM119" i="40"/>
  <c r="AL119" i="40"/>
  <c r="O119" i="40"/>
  <c r="M119" i="40"/>
  <c r="B119" i="40"/>
  <c r="N119" i="40" s="1"/>
  <c r="AS118" i="40"/>
  <c r="AN118" i="40"/>
  <c r="AM118" i="40"/>
  <c r="AL118" i="40"/>
  <c r="O118" i="40"/>
  <c r="M118" i="40"/>
  <c r="B118" i="40"/>
  <c r="N118" i="40" s="1"/>
  <c r="AS117" i="40"/>
  <c r="AM117" i="40"/>
  <c r="AL117" i="40"/>
  <c r="O117" i="40"/>
  <c r="M117" i="40"/>
  <c r="B117" i="40"/>
  <c r="N117" i="40" s="1"/>
  <c r="AS116" i="40"/>
  <c r="AN116" i="40"/>
  <c r="AN117" i="40" s="1"/>
  <c r="AM116" i="40"/>
  <c r="AL116" i="40"/>
  <c r="O116" i="40"/>
  <c r="M116" i="40"/>
  <c r="I116" i="40"/>
  <c r="E116" i="40"/>
  <c r="E117" i="40" s="1"/>
  <c r="B116" i="40"/>
  <c r="N116" i="40" s="1"/>
  <c r="AS115" i="40"/>
  <c r="AN115" i="40"/>
  <c r="AL115" i="40"/>
  <c r="O115" i="40"/>
  <c r="M115" i="40"/>
  <c r="I115" i="40"/>
  <c r="I117" i="40" s="1"/>
  <c r="J117" i="40" s="1"/>
  <c r="B115" i="40"/>
  <c r="N115" i="40" s="1"/>
  <c r="AS114" i="40"/>
  <c r="AN114" i="40"/>
  <c r="AM114" i="40"/>
  <c r="AL114" i="40"/>
  <c r="O114" i="40"/>
  <c r="M114" i="40"/>
  <c r="I114" i="40"/>
  <c r="E114" i="40"/>
  <c r="B114" i="40"/>
  <c r="N114" i="40" s="1"/>
  <c r="AS113" i="40"/>
  <c r="AN113" i="40"/>
  <c r="AM113" i="40"/>
  <c r="AM115" i="40" s="1"/>
  <c r="AL113" i="40"/>
  <c r="O113" i="40"/>
  <c r="M113" i="40"/>
  <c r="J113" i="40"/>
  <c r="AU116" i="40" s="1"/>
  <c r="I113" i="40"/>
  <c r="F113" i="40"/>
  <c r="F114" i="40" s="1"/>
  <c r="H114" i="40" s="1"/>
  <c r="E113" i="40"/>
  <c r="B113" i="40"/>
  <c r="N113" i="40" s="1"/>
  <c r="AS112" i="40"/>
  <c r="AQ112" i="40"/>
  <c r="AR112" i="40" s="1"/>
  <c r="O112" i="40"/>
  <c r="N112" i="40"/>
  <c r="M112" i="40"/>
  <c r="J112" i="40"/>
  <c r="J120" i="40" s="1"/>
  <c r="AU120" i="40" s="1"/>
  <c r="H112" i="40"/>
  <c r="AX112" i="40" s="1"/>
  <c r="AS110" i="40"/>
  <c r="AM110" i="40"/>
  <c r="AL110" i="40"/>
  <c r="M110" i="40"/>
  <c r="I110" i="40"/>
  <c r="B110" i="40"/>
  <c r="AS109" i="40"/>
  <c r="AN109" i="40"/>
  <c r="AM109" i="40"/>
  <c r="AL109" i="40"/>
  <c r="O109" i="40"/>
  <c r="M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AL107" i="40"/>
  <c r="O107" i="40"/>
  <c r="M107" i="40"/>
  <c r="B107" i="40"/>
  <c r="N107" i="40" s="1"/>
  <c r="AS106" i="40"/>
  <c r="AN106" i="40"/>
  <c r="AN107" i="40" s="1"/>
  <c r="AM106" i="40"/>
  <c r="AL106" i="40"/>
  <c r="O106" i="40"/>
  <c r="M106" i="40"/>
  <c r="I106" i="40"/>
  <c r="E106" i="40"/>
  <c r="E109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J110" i="40" s="1"/>
  <c r="AU110" i="40" s="1"/>
  <c r="H102" i="40"/>
  <c r="AX102" i="40" s="1"/>
  <c r="AS40" i="40"/>
  <c r="AM40" i="40"/>
  <c r="AL40" i="40"/>
  <c r="M40" i="40"/>
  <c r="I40" i="40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8" i="40" s="1"/>
  <c r="B36" i="40"/>
  <c r="N36" i="40" s="1"/>
  <c r="AS35" i="40"/>
  <c r="AN35" i="40"/>
  <c r="AL35" i="40"/>
  <c r="O35" i="40"/>
  <c r="M35" i="40"/>
  <c r="I35" i="40"/>
  <c r="I39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F23" i="40"/>
  <c r="F24" i="40" s="1"/>
  <c r="F25" i="40" s="1"/>
  <c r="F26" i="40" s="1"/>
  <c r="F27" i="40" s="1"/>
  <c r="F28" i="40" s="1"/>
  <c r="F29" i="40" s="1"/>
  <c r="D19" i="24"/>
  <c r="E19" i="24" s="1"/>
  <c r="I19" i="24"/>
  <c r="D20" i="24"/>
  <c r="E20" i="24" s="1"/>
  <c r="I20" i="24"/>
  <c r="F13" i="40"/>
  <c r="F14" i="40" s="1"/>
  <c r="F15" i="40" s="1"/>
  <c r="F16" i="40" s="1"/>
  <c r="F17" i="40" s="1"/>
  <c r="F18" i="40" s="1"/>
  <c r="F19" i="40" s="1"/>
  <c r="F20" i="40" s="1"/>
  <c r="P23" i="24"/>
  <c r="I23" i="24"/>
  <c r="P22" i="24"/>
  <c r="I22" i="24"/>
  <c r="D22" i="24" s="1"/>
  <c r="E22" i="24" s="1"/>
  <c r="P21" i="24"/>
  <c r="I21" i="24"/>
  <c r="D21" i="24" s="1"/>
  <c r="E21" i="24" s="1"/>
  <c r="I18" i="24"/>
  <c r="D18" i="24" s="1"/>
  <c r="E18" i="24" s="1"/>
  <c r="D17" i="24"/>
  <c r="E17" i="24" s="1"/>
  <c r="I17" i="24"/>
  <c r="I16" i="24"/>
  <c r="E16" i="24"/>
  <c r="I15" i="24"/>
  <c r="E15" i="24" s="1"/>
  <c r="E107" i="40" l="1"/>
  <c r="AT102" i="40"/>
  <c r="AW102" i="40"/>
  <c r="H104" i="40"/>
  <c r="AX104" i="40" s="1"/>
  <c r="AQ116" i="40"/>
  <c r="E108" i="40"/>
  <c r="AT112" i="40"/>
  <c r="H103" i="40"/>
  <c r="AX103" i="40" s="1"/>
  <c r="AU113" i="40"/>
  <c r="AQ103" i="40"/>
  <c r="AR103" i="40" s="1"/>
  <c r="AT103" i="40" s="1"/>
  <c r="H113" i="40"/>
  <c r="AW113" i="40" s="1"/>
  <c r="AQ113" i="40"/>
  <c r="AR113" i="40" s="1"/>
  <c r="AT113" i="40" s="1"/>
  <c r="AV113" i="40" s="1"/>
  <c r="AY113" i="40" s="1"/>
  <c r="AQ106" i="40"/>
  <c r="AR106" i="40" s="1"/>
  <c r="AT106" i="40" s="1"/>
  <c r="AV106" i="40" s="1"/>
  <c r="E119" i="40"/>
  <c r="AQ114" i="40"/>
  <c r="AR114" i="40" s="1"/>
  <c r="AT114" i="40" s="1"/>
  <c r="AQ120" i="40"/>
  <c r="AR120" i="40" s="1"/>
  <c r="AT120" i="40" s="1"/>
  <c r="AV120" i="40" s="1"/>
  <c r="AQ115" i="40"/>
  <c r="AR115" i="40" s="1"/>
  <c r="AT115" i="40" s="1"/>
  <c r="AQ104" i="40"/>
  <c r="AR104" i="40" s="1"/>
  <c r="AT104" i="40" s="1"/>
  <c r="AQ110" i="40"/>
  <c r="AR110" i="40" s="1"/>
  <c r="AT110" i="40" s="1"/>
  <c r="AV110" i="40" s="1"/>
  <c r="AQ105" i="40"/>
  <c r="AR105" i="40" s="1"/>
  <c r="AT105" i="40" s="1"/>
  <c r="J105" i="40"/>
  <c r="AU105" i="40" s="1"/>
  <c r="AQ117" i="40"/>
  <c r="AU117" i="40"/>
  <c r="AU119" i="40"/>
  <c r="AX113" i="40"/>
  <c r="AX114" i="40"/>
  <c r="AW114" i="40"/>
  <c r="F115" i="40"/>
  <c r="AU112" i="40"/>
  <c r="E118" i="40"/>
  <c r="I119" i="40"/>
  <c r="AQ119" i="40" s="1"/>
  <c r="AW112" i="40"/>
  <c r="J115" i="40"/>
  <c r="AU115" i="40" s="1"/>
  <c r="I118" i="40"/>
  <c r="J118" i="40" s="1"/>
  <c r="AU118" i="40" s="1"/>
  <c r="AR116" i="40"/>
  <c r="AT116" i="40" s="1"/>
  <c r="AV116" i="40" s="1"/>
  <c r="AU114" i="40"/>
  <c r="J107" i="40"/>
  <c r="AQ107" i="40"/>
  <c r="AW103" i="40"/>
  <c r="F105" i="40"/>
  <c r="AU102" i="40"/>
  <c r="AV102" i="40" s="1"/>
  <c r="AY102" i="40" s="1"/>
  <c r="I109" i="40"/>
  <c r="AQ109" i="40" s="1"/>
  <c r="I108" i="40"/>
  <c r="J108" i="40" s="1"/>
  <c r="AU108" i="40" s="1"/>
  <c r="AU103" i="40"/>
  <c r="AU104" i="40"/>
  <c r="AU33" i="40"/>
  <c r="AW32" i="40"/>
  <c r="H34" i="40"/>
  <c r="AQ35" i="40"/>
  <c r="AR35" i="40" s="1"/>
  <c r="AT35" i="40" s="1"/>
  <c r="J35" i="40"/>
  <c r="AU35" i="40" s="1"/>
  <c r="H33" i="40"/>
  <c r="AX33" i="40" s="1"/>
  <c r="I37" i="40"/>
  <c r="J37" i="40" s="1"/>
  <c r="AU37" i="40" s="1"/>
  <c r="AQ40" i="40"/>
  <c r="AR40" i="40" s="1"/>
  <c r="AT40" i="40" s="1"/>
  <c r="AV40" i="40" s="1"/>
  <c r="I38" i="40"/>
  <c r="J38" i="40" s="1"/>
  <c r="AU38" i="40" s="1"/>
  <c r="AQ33" i="40"/>
  <c r="AR33" i="40" s="1"/>
  <c r="AT33" i="40" s="1"/>
  <c r="E37" i="40"/>
  <c r="AQ34" i="40"/>
  <c r="AR34" i="40" s="1"/>
  <c r="AT34" i="40" s="1"/>
  <c r="AR32" i="40"/>
  <c r="AT32" i="40" s="1"/>
  <c r="AQ36" i="40"/>
  <c r="AR36" i="40" s="1"/>
  <c r="AT36" i="40" s="1"/>
  <c r="AV36" i="40" s="1"/>
  <c r="E39" i="40"/>
  <c r="AX34" i="40"/>
  <c r="AW34" i="40"/>
  <c r="AQ39" i="40"/>
  <c r="F35" i="40"/>
  <c r="AU32" i="40"/>
  <c r="AU34" i="40"/>
  <c r="D23" i="24"/>
  <c r="E23" i="24" s="1"/>
  <c r="P14" i="24"/>
  <c r="I14" i="24"/>
  <c r="I9" i="24"/>
  <c r="D9" i="24" s="1"/>
  <c r="E9" i="24" s="1"/>
  <c r="P13" i="24"/>
  <c r="I13" i="24"/>
  <c r="P12" i="24"/>
  <c r="I12" i="24"/>
  <c r="P11" i="24"/>
  <c r="I11" i="24"/>
  <c r="D11" i="24"/>
  <c r="E11" i="24" s="1"/>
  <c r="P10" i="24"/>
  <c r="I10" i="24"/>
  <c r="P9" i="24"/>
  <c r="P8" i="24"/>
  <c r="P7" i="24"/>
  <c r="P6" i="24"/>
  <c r="I8" i="24"/>
  <c r="I7" i="24"/>
  <c r="D7" i="24" s="1"/>
  <c r="E7" i="24" s="1"/>
  <c r="I6" i="24"/>
  <c r="D6" i="24" s="1"/>
  <c r="E6" i="24" s="1"/>
  <c r="I5" i="24"/>
  <c r="D5" i="24" s="1"/>
  <c r="E5" i="24" s="1"/>
  <c r="I4" i="24"/>
  <c r="D4" i="24" s="1"/>
  <c r="E4" i="24" s="1"/>
  <c r="D8" i="24"/>
  <c r="E8" i="24" s="1"/>
  <c r="AW104" i="40" l="1"/>
  <c r="AV112" i="40"/>
  <c r="AY112" i="40" s="1"/>
  <c r="AV105" i="40"/>
  <c r="AV35" i="40"/>
  <c r="AQ38" i="40"/>
  <c r="AQ118" i="40"/>
  <c r="AR118" i="40" s="1"/>
  <c r="AT118" i="40" s="1"/>
  <c r="AV118" i="40" s="1"/>
  <c r="AR119" i="40"/>
  <c r="AT119" i="40"/>
  <c r="AV119" i="40" s="1"/>
  <c r="AV115" i="40"/>
  <c r="AV114" i="40"/>
  <c r="AY114" i="40" s="1"/>
  <c r="AR117" i="40"/>
  <c r="AT117" i="40" s="1"/>
  <c r="AV117" i="40" s="1"/>
  <c r="F116" i="40"/>
  <c r="H115" i="40"/>
  <c r="AV104" i="40"/>
  <c r="AY104" i="40" s="1"/>
  <c r="AV103" i="40"/>
  <c r="AY103" i="40" s="1"/>
  <c r="AR109" i="40"/>
  <c r="AT109" i="40" s="1"/>
  <c r="AQ108" i="40"/>
  <c r="AR107" i="40"/>
  <c r="AT107" i="40" s="1"/>
  <c r="F106" i="40"/>
  <c r="H105" i="40"/>
  <c r="AU107" i="40"/>
  <c r="AU109" i="40"/>
  <c r="AU39" i="40"/>
  <c r="AW33" i="40"/>
  <c r="AZ33" i="40" s="1"/>
  <c r="AV33" i="40"/>
  <c r="AY33" i="40" s="1"/>
  <c r="AQ37" i="40"/>
  <c r="AR37" i="40" s="1"/>
  <c r="AT37" i="40" s="1"/>
  <c r="AV37" i="40" s="1"/>
  <c r="AR38" i="40"/>
  <c r="AT38" i="40" s="1"/>
  <c r="AV38" i="40" s="1"/>
  <c r="AV32" i="40"/>
  <c r="AY32" i="40" s="1"/>
  <c r="AV34" i="40"/>
  <c r="AY34" i="40" s="1"/>
  <c r="F36" i="40"/>
  <c r="H35" i="40"/>
  <c r="AR39" i="40"/>
  <c r="AT39" i="40" s="1"/>
  <c r="D10" i="24"/>
  <c r="E10" i="24" s="1"/>
  <c r="D14" i="24"/>
  <c r="E14" i="24" s="1"/>
  <c r="D13" i="24"/>
  <c r="E13" i="24" s="1"/>
  <c r="D12" i="24"/>
  <c r="E12" i="24" s="1"/>
  <c r="I3" i="24"/>
  <c r="D3" i="24" s="1"/>
  <c r="E3" i="24" s="1"/>
  <c r="AR73" i="40"/>
  <c r="AS73" i="40"/>
  <c r="U10" i="24"/>
  <c r="AU97" i="40"/>
  <c r="AS97" i="40"/>
  <c r="AN97" i="40"/>
  <c r="AM97" i="40"/>
  <c r="AL97" i="40"/>
  <c r="O97" i="40"/>
  <c r="M97" i="40"/>
  <c r="I97" i="40"/>
  <c r="F97" i="40"/>
  <c r="E97" i="40"/>
  <c r="B97" i="40"/>
  <c r="N97" i="40" s="1"/>
  <c r="AU96" i="40"/>
  <c r="AS96" i="40"/>
  <c r="AN96" i="40"/>
  <c r="AM96" i="40"/>
  <c r="AL96" i="40"/>
  <c r="O96" i="40"/>
  <c r="M96" i="40"/>
  <c r="I96" i="40"/>
  <c r="F96" i="40"/>
  <c r="E96" i="40"/>
  <c r="B96" i="40"/>
  <c r="N96" i="40" s="1"/>
  <c r="AS95" i="40"/>
  <c r="AN95" i="40"/>
  <c r="AM95" i="40"/>
  <c r="AL95" i="40"/>
  <c r="O95" i="40"/>
  <c r="M95" i="40"/>
  <c r="I95" i="40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AU94" i="40" s="1"/>
  <c r="J92" i="40"/>
  <c r="AU92" i="40" s="1"/>
  <c r="H92" i="40"/>
  <c r="AW92" i="40" s="1"/>
  <c r="J83" i="40"/>
  <c r="AU83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4" i="40" s="1"/>
  <c r="H82" i="40"/>
  <c r="AW82" i="40" s="1"/>
  <c r="AU74" i="40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J76" i="40"/>
  <c r="AU77" i="40" s="1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N73" i="40"/>
  <c r="AM73" i="40"/>
  <c r="AL73" i="40"/>
  <c r="O73" i="40"/>
  <c r="M73" i="40"/>
  <c r="I73" i="40"/>
  <c r="F73" i="40"/>
  <c r="E73" i="40"/>
  <c r="B73" i="40"/>
  <c r="N73" i="40" s="1"/>
  <c r="AS72" i="40"/>
  <c r="AR72" i="40"/>
  <c r="O72" i="40"/>
  <c r="N72" i="40"/>
  <c r="M72" i="40"/>
  <c r="J72" i="40"/>
  <c r="AU72" i="40" s="1"/>
  <c r="H72" i="40"/>
  <c r="AW72" i="40" s="1"/>
  <c r="AS69" i="40"/>
  <c r="AN69" i="40"/>
  <c r="AM69" i="40"/>
  <c r="AL69" i="40"/>
  <c r="O69" i="40"/>
  <c r="M69" i="40"/>
  <c r="I69" i="40"/>
  <c r="F69" i="40"/>
  <c r="E69" i="40"/>
  <c r="B69" i="40"/>
  <c r="N69" i="40" s="1"/>
  <c r="AS68" i="40"/>
  <c r="AN68" i="40"/>
  <c r="AM68" i="40"/>
  <c r="AL68" i="40"/>
  <c r="O68" i="40"/>
  <c r="M68" i="40"/>
  <c r="I68" i="40"/>
  <c r="F68" i="40"/>
  <c r="E68" i="40"/>
  <c r="B68" i="40"/>
  <c r="N68" i="40" s="1"/>
  <c r="AS67" i="40"/>
  <c r="AM67" i="40"/>
  <c r="AL67" i="40"/>
  <c r="O67" i="40"/>
  <c r="M67" i="40"/>
  <c r="E67" i="40"/>
  <c r="H67" i="40" s="1"/>
  <c r="B67" i="40"/>
  <c r="N67" i="40" s="1"/>
  <c r="AS66" i="40"/>
  <c r="AN66" i="40"/>
  <c r="AN67" i="40" s="1"/>
  <c r="AM66" i="40"/>
  <c r="AL66" i="40"/>
  <c r="O66" i="40"/>
  <c r="M66" i="40"/>
  <c r="I66" i="40"/>
  <c r="J66" i="40" s="1"/>
  <c r="AU66" i="40" s="1"/>
  <c r="F66" i="40"/>
  <c r="H66" i="40" s="1"/>
  <c r="B66" i="40"/>
  <c r="N66" i="40" s="1"/>
  <c r="AS65" i="40"/>
  <c r="AN65" i="40"/>
  <c r="AM65" i="40"/>
  <c r="AL65" i="40"/>
  <c r="O65" i="40"/>
  <c r="M65" i="40"/>
  <c r="I65" i="40"/>
  <c r="F65" i="40"/>
  <c r="E65" i="40"/>
  <c r="B65" i="40"/>
  <c r="N65" i="40" s="1"/>
  <c r="AS64" i="40"/>
  <c r="AN64" i="40"/>
  <c r="AM64" i="40"/>
  <c r="AL64" i="40"/>
  <c r="O64" i="40"/>
  <c r="M64" i="40"/>
  <c r="J64" i="40"/>
  <c r="J68" i="40" s="1"/>
  <c r="AU69" i="40" s="1"/>
  <c r="I64" i="40"/>
  <c r="F64" i="40"/>
  <c r="E64" i="40"/>
  <c r="B64" i="40"/>
  <c r="N64" i="40" s="1"/>
  <c r="AS63" i="40"/>
  <c r="AN63" i="40"/>
  <c r="AM63" i="40"/>
  <c r="AL63" i="40"/>
  <c r="O63" i="40"/>
  <c r="M63" i="40"/>
  <c r="J63" i="40"/>
  <c r="J67" i="40" s="1"/>
  <c r="AU67" i="40" s="1"/>
  <c r="I63" i="40"/>
  <c r="F63" i="40"/>
  <c r="E63" i="40"/>
  <c r="B63" i="40"/>
  <c r="N63" i="40" s="1"/>
  <c r="AS62" i="40"/>
  <c r="AQ62" i="40"/>
  <c r="O62" i="40"/>
  <c r="N62" i="40"/>
  <c r="M62" i="40"/>
  <c r="J62" i="40"/>
  <c r="AU64" i="40" s="1"/>
  <c r="H62" i="40"/>
  <c r="AX62" i="40" s="1"/>
  <c r="AU57" i="40"/>
  <c r="AS57" i="40"/>
  <c r="AN57" i="40"/>
  <c r="AM57" i="40"/>
  <c r="AL57" i="40"/>
  <c r="O57" i="40"/>
  <c r="M57" i="40"/>
  <c r="I57" i="40"/>
  <c r="F57" i="40"/>
  <c r="B57" i="40"/>
  <c r="N57" i="40" s="1"/>
  <c r="AU56" i="40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F55" i="40"/>
  <c r="B55" i="40"/>
  <c r="N55" i="40" s="1"/>
  <c r="AS54" i="40"/>
  <c r="AN54" i="40"/>
  <c r="AM54" i="40"/>
  <c r="AL54" i="40"/>
  <c r="O54" i="40"/>
  <c r="M54" i="40"/>
  <c r="I54" i="40"/>
  <c r="F54" i="40"/>
  <c r="E54" i="40"/>
  <c r="E56" i="40" s="1"/>
  <c r="B54" i="40"/>
  <c r="N54" i="40" s="1"/>
  <c r="AS53" i="40"/>
  <c r="AN53" i="40"/>
  <c r="AM53" i="40"/>
  <c r="AL53" i="40"/>
  <c r="O53" i="40"/>
  <c r="M53" i="40"/>
  <c r="I53" i="40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W52" i="40" s="1"/>
  <c r="AU47" i="40"/>
  <c r="AS47" i="40"/>
  <c r="AN47" i="40"/>
  <c r="AM47" i="40"/>
  <c r="AL47" i="40"/>
  <c r="O47" i="40"/>
  <c r="M47" i="40"/>
  <c r="I47" i="40"/>
  <c r="F47" i="40"/>
  <c r="E47" i="40"/>
  <c r="B47" i="40"/>
  <c r="N47" i="40" s="1"/>
  <c r="AU46" i="40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AU44" i="40" s="1"/>
  <c r="J42" i="40"/>
  <c r="AU42" i="40" s="1"/>
  <c r="H42" i="40"/>
  <c r="AW4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9" i="40" s="1"/>
  <c r="H29" i="40" s="1"/>
  <c r="B26" i="40"/>
  <c r="N26" i="40" s="1"/>
  <c r="AS25" i="40"/>
  <c r="AN25" i="40"/>
  <c r="AL25" i="40"/>
  <c r="O25" i="40"/>
  <c r="M25" i="40"/>
  <c r="I25" i="40"/>
  <c r="I28" i="40" s="1"/>
  <c r="J28" i="40" s="1"/>
  <c r="AU28" i="40" s="1"/>
  <c r="H25" i="40"/>
  <c r="AW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E23" i="40"/>
  <c r="H23" i="40" s="1"/>
  <c r="AW23" i="40" s="1"/>
  <c r="B23" i="40"/>
  <c r="N23" i="40" s="1"/>
  <c r="AS22" i="40"/>
  <c r="AQ22" i="40"/>
  <c r="O22" i="40"/>
  <c r="N22" i="40"/>
  <c r="M22" i="40"/>
  <c r="J22" i="40"/>
  <c r="J30" i="40" s="1"/>
  <c r="AU30" i="40" s="1"/>
  <c r="H22" i="40"/>
  <c r="AW22" i="40" s="1"/>
  <c r="U5" i="24"/>
  <c r="U4" i="24"/>
  <c r="U6" i="24"/>
  <c r="U7" i="24"/>
  <c r="U8" i="24"/>
  <c r="U9" i="24"/>
  <c r="AS20" i="40"/>
  <c r="AM20" i="40"/>
  <c r="AL20" i="40"/>
  <c r="M20" i="40"/>
  <c r="I20" i="40"/>
  <c r="H20" i="40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H17" i="40" s="1"/>
  <c r="B16" i="40"/>
  <c r="N16" i="40" s="1"/>
  <c r="AS15" i="40"/>
  <c r="AN15" i="40"/>
  <c r="AL15" i="40"/>
  <c r="O15" i="40"/>
  <c r="M15" i="40"/>
  <c r="I15" i="40"/>
  <c r="I18" i="40" s="1"/>
  <c r="J18" i="40" s="1"/>
  <c r="AU18" i="40" s="1"/>
  <c r="H15" i="40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L13" i="40"/>
  <c r="O13" i="40"/>
  <c r="M13" i="40"/>
  <c r="J13" i="40"/>
  <c r="AU13" i="40" s="1"/>
  <c r="I13" i="40"/>
  <c r="E13" i="40"/>
  <c r="B13" i="40"/>
  <c r="N13" i="40" s="1"/>
  <c r="AS12" i="40"/>
  <c r="AQ12" i="40"/>
  <c r="AR12" i="40" s="1"/>
  <c r="O12" i="40"/>
  <c r="N12" i="40"/>
  <c r="M12" i="40"/>
  <c r="J12" i="40"/>
  <c r="J20" i="40" s="1"/>
  <c r="H12" i="40"/>
  <c r="AW1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V39" i="40" l="1"/>
  <c r="AQ93" i="40"/>
  <c r="AV109" i="40"/>
  <c r="AY115" i="40"/>
  <c r="AX115" i="40"/>
  <c r="AW115" i="40"/>
  <c r="F117" i="40"/>
  <c r="H116" i="40"/>
  <c r="AV107" i="40"/>
  <c r="AY105" i="40"/>
  <c r="AX105" i="40"/>
  <c r="AW105" i="40"/>
  <c r="H106" i="40"/>
  <c r="F107" i="40"/>
  <c r="AR108" i="40"/>
  <c r="AT108" i="40" s="1"/>
  <c r="AV108" i="40" s="1"/>
  <c r="H54" i="40"/>
  <c r="AX54" i="40" s="1"/>
  <c r="AT73" i="40"/>
  <c r="AV73" i="40" s="1"/>
  <c r="H5" i="40"/>
  <c r="AX5" i="40" s="1"/>
  <c r="AT12" i="40"/>
  <c r="H76" i="40"/>
  <c r="AX76" i="40" s="1"/>
  <c r="H56" i="40"/>
  <c r="AW56" i="40" s="1"/>
  <c r="H53" i="40"/>
  <c r="AW53" i="40" s="1"/>
  <c r="H26" i="40"/>
  <c r="AW26" i="40" s="1"/>
  <c r="H83" i="40"/>
  <c r="AX83" i="40" s="1"/>
  <c r="AT92" i="40"/>
  <c r="AV92" i="40" s="1"/>
  <c r="AY92" i="40" s="1"/>
  <c r="H94" i="40"/>
  <c r="AX94" i="40" s="1"/>
  <c r="H68" i="40"/>
  <c r="AQ94" i="40"/>
  <c r="AR94" i="40" s="1"/>
  <c r="AT94" i="40" s="1"/>
  <c r="AV94" i="40" s="1"/>
  <c r="AY94" i="40" s="1"/>
  <c r="AQ55" i="40"/>
  <c r="AR55" i="40" s="1"/>
  <c r="AT55" i="40" s="1"/>
  <c r="H97" i="40"/>
  <c r="AW97" i="40" s="1"/>
  <c r="H84" i="40"/>
  <c r="AW84" i="40" s="1"/>
  <c r="AQ96" i="40"/>
  <c r="AR96" i="40" s="1"/>
  <c r="AT96" i="40" s="1"/>
  <c r="AV96" i="40" s="1"/>
  <c r="AY35" i="40"/>
  <c r="AX35" i="40"/>
  <c r="AW35" i="40"/>
  <c r="F37" i="40"/>
  <c r="H36" i="40"/>
  <c r="AQ26" i="40"/>
  <c r="AR26" i="40" s="1"/>
  <c r="H3" i="40"/>
  <c r="AW3" i="40" s="1"/>
  <c r="AQ95" i="40"/>
  <c r="AR95" i="40" s="1"/>
  <c r="AT95" i="40" s="1"/>
  <c r="AQ53" i="40"/>
  <c r="AR53" i="40" s="1"/>
  <c r="AT53" i="40" s="1"/>
  <c r="H93" i="40"/>
  <c r="AX93" i="40" s="1"/>
  <c r="AQ43" i="40"/>
  <c r="AR43" i="40" s="1"/>
  <c r="AT43" i="40" s="1"/>
  <c r="AQ24" i="40"/>
  <c r="AR24" i="40" s="1"/>
  <c r="AT24" i="40" s="1"/>
  <c r="H44" i="40"/>
  <c r="AW44" i="40" s="1"/>
  <c r="H77" i="40"/>
  <c r="AW77" i="40" s="1"/>
  <c r="H96" i="40"/>
  <c r="AX96" i="40" s="1"/>
  <c r="AQ97" i="40"/>
  <c r="AR97" i="40" s="1"/>
  <c r="AT97" i="40" s="1"/>
  <c r="AV97" i="40" s="1"/>
  <c r="AY97" i="40" s="1"/>
  <c r="AQ57" i="40"/>
  <c r="AR57" i="40" s="1"/>
  <c r="AT57" i="40" s="1"/>
  <c r="AV57" i="40" s="1"/>
  <c r="AQ6" i="40"/>
  <c r="AR6" i="40" s="1"/>
  <c r="H24" i="40"/>
  <c r="AW24" i="40" s="1"/>
  <c r="H63" i="40"/>
  <c r="AW63" i="40" s="1"/>
  <c r="J95" i="40"/>
  <c r="AU95" i="40" s="1"/>
  <c r="AX92" i="40"/>
  <c r="AR93" i="40"/>
  <c r="AT93" i="40" s="1"/>
  <c r="AW95" i="40"/>
  <c r="AX95" i="40"/>
  <c r="AU93" i="40"/>
  <c r="H4" i="40"/>
  <c r="AW4" i="40" s="1"/>
  <c r="AQ13" i="40"/>
  <c r="AR13" i="40" s="1"/>
  <c r="AT13" i="40" s="1"/>
  <c r="AV13" i="40" s="1"/>
  <c r="H14" i="40"/>
  <c r="AX14" i="40" s="1"/>
  <c r="AQ23" i="40"/>
  <c r="AR23" i="40" s="1"/>
  <c r="AU23" i="40"/>
  <c r="AQ30" i="40"/>
  <c r="AR30" i="40" s="1"/>
  <c r="AT30" i="40" s="1"/>
  <c r="AV30" i="40" s="1"/>
  <c r="AY30" i="40" s="1"/>
  <c r="AQ44" i="40"/>
  <c r="AR44" i="40" s="1"/>
  <c r="AQ54" i="40"/>
  <c r="AR54" i="40" s="1"/>
  <c r="AW62" i="40"/>
  <c r="H64" i="40"/>
  <c r="AW64" i="40" s="1"/>
  <c r="H69" i="40"/>
  <c r="AX69" i="40" s="1"/>
  <c r="AQ25" i="40"/>
  <c r="AR25" i="40" s="1"/>
  <c r="AT25" i="40" s="1"/>
  <c r="AQ63" i="40"/>
  <c r="AR63" i="40" s="1"/>
  <c r="AT63" i="40" s="1"/>
  <c r="H6" i="40"/>
  <c r="AX6" i="40" s="1"/>
  <c r="AQ56" i="40"/>
  <c r="AR56" i="40" s="1"/>
  <c r="AT56" i="40" s="1"/>
  <c r="AV56" i="40" s="1"/>
  <c r="AQ64" i="40"/>
  <c r="AR64" i="40" s="1"/>
  <c r="AT64" i="40" s="1"/>
  <c r="AV64" i="40" s="1"/>
  <c r="H65" i="40"/>
  <c r="AW65" i="40" s="1"/>
  <c r="AT72" i="40"/>
  <c r="AV72" i="40" s="1"/>
  <c r="AY72" i="40" s="1"/>
  <c r="AQ84" i="40"/>
  <c r="AR84" i="40" s="1"/>
  <c r="AT84" i="40" s="1"/>
  <c r="AV84" i="40" s="1"/>
  <c r="AY84" i="40" s="1"/>
  <c r="AQ83" i="40"/>
  <c r="AT82" i="40"/>
  <c r="AX82" i="40"/>
  <c r="AU82" i="40"/>
  <c r="H74" i="40"/>
  <c r="AW74" i="40" s="1"/>
  <c r="H73" i="40"/>
  <c r="AW73" i="40" s="1"/>
  <c r="AR74" i="40"/>
  <c r="AT74" i="40" s="1"/>
  <c r="AV74" i="40" s="1"/>
  <c r="AR75" i="40"/>
  <c r="AT75" i="40" s="1"/>
  <c r="AV75" i="40" s="1"/>
  <c r="AY75" i="40" s="1"/>
  <c r="AQ77" i="40"/>
  <c r="AR77" i="40" s="1"/>
  <c r="AT77" i="40" s="1"/>
  <c r="AV77" i="40" s="1"/>
  <c r="AX75" i="40"/>
  <c r="AW75" i="40"/>
  <c r="AR76" i="40"/>
  <c r="AT76" i="40" s="1"/>
  <c r="AX72" i="40"/>
  <c r="AU76" i="40"/>
  <c r="H43" i="40"/>
  <c r="AX43" i="40" s="1"/>
  <c r="AQ69" i="40"/>
  <c r="AR69" i="40" s="1"/>
  <c r="AT69" i="40" s="1"/>
  <c r="AV69" i="40" s="1"/>
  <c r="AQ65" i="40"/>
  <c r="AR65" i="40" s="1"/>
  <c r="AT65" i="40" s="1"/>
  <c r="AQ66" i="40"/>
  <c r="AR66" i="40" s="1"/>
  <c r="AT66" i="40" s="1"/>
  <c r="AV66" i="40" s="1"/>
  <c r="AY66" i="40" s="1"/>
  <c r="AQ68" i="40"/>
  <c r="AR68" i="40" s="1"/>
  <c r="AT68" i="40" s="1"/>
  <c r="AW66" i="40"/>
  <c r="AX66" i="40"/>
  <c r="AW67" i="40"/>
  <c r="AX67" i="40"/>
  <c r="AX68" i="40"/>
  <c r="AW68" i="40"/>
  <c r="AU62" i="40"/>
  <c r="AR62" i="40"/>
  <c r="AT62" i="40" s="1"/>
  <c r="AU63" i="40"/>
  <c r="AU65" i="40"/>
  <c r="I67" i="40"/>
  <c r="AQ67" i="40" s="1"/>
  <c r="AU68" i="40"/>
  <c r="AT52" i="40"/>
  <c r="AV52" i="40" s="1"/>
  <c r="AY52" i="40" s="1"/>
  <c r="AX52" i="40"/>
  <c r="E55" i="40"/>
  <c r="J55" i="40"/>
  <c r="AU55" i="40" s="1"/>
  <c r="L52" i="40"/>
  <c r="J53" i="40" s="1"/>
  <c r="AQ47" i="40"/>
  <c r="AR47" i="40" s="1"/>
  <c r="AT47" i="40" s="1"/>
  <c r="AV47" i="40" s="1"/>
  <c r="AQ46" i="40"/>
  <c r="AR46" i="40" s="1"/>
  <c r="AT46" i="40" s="1"/>
  <c r="AV46" i="40" s="1"/>
  <c r="AQ45" i="40"/>
  <c r="AR45" i="40" s="1"/>
  <c r="AT45" i="40" s="1"/>
  <c r="AV45" i="40" s="1"/>
  <c r="AY45" i="40" s="1"/>
  <c r="H47" i="40"/>
  <c r="AW47" i="40" s="1"/>
  <c r="H46" i="40"/>
  <c r="AX46" i="40" s="1"/>
  <c r="AT42" i="40"/>
  <c r="AV42" i="40" s="1"/>
  <c r="AY42" i="40" s="1"/>
  <c r="AX42" i="40"/>
  <c r="AW45" i="40"/>
  <c r="AX45" i="40"/>
  <c r="AU43" i="40"/>
  <c r="AX29" i="40"/>
  <c r="AW29" i="40"/>
  <c r="AQ28" i="40"/>
  <c r="AU22" i="40"/>
  <c r="AX23" i="40"/>
  <c r="AX25" i="40"/>
  <c r="AR22" i="40"/>
  <c r="AT22" i="40" s="1"/>
  <c r="AU24" i="40"/>
  <c r="I27" i="40"/>
  <c r="AX22" i="40"/>
  <c r="E27" i="40"/>
  <c r="H27" i="40" s="1"/>
  <c r="E28" i="40"/>
  <c r="H28" i="40" s="1"/>
  <c r="I29" i="40"/>
  <c r="AQ29" i="40" s="1"/>
  <c r="AW30" i="40"/>
  <c r="AX30" i="40"/>
  <c r="J25" i="40"/>
  <c r="AU25" i="40" s="1"/>
  <c r="I19" i="40"/>
  <c r="AQ19" i="40" s="1"/>
  <c r="AR19" i="40" s="1"/>
  <c r="AQ4" i="40"/>
  <c r="AR4" i="40" s="1"/>
  <c r="AT4" i="40" s="1"/>
  <c r="U3" i="24"/>
  <c r="AU10" i="40"/>
  <c r="H9" i="40"/>
  <c r="AX9" i="40" s="1"/>
  <c r="AQ10" i="40"/>
  <c r="AR10" i="40" s="1"/>
  <c r="AT10" i="40" s="1"/>
  <c r="AQ14" i="40"/>
  <c r="AR14" i="40" s="1"/>
  <c r="AT14" i="40" s="1"/>
  <c r="AQ16" i="40"/>
  <c r="AR16" i="40" s="1"/>
  <c r="AT16" i="40" s="1"/>
  <c r="AU20" i="40"/>
  <c r="H13" i="40"/>
  <c r="AW13" i="40" s="1"/>
  <c r="AZ13" i="40" s="1"/>
  <c r="AQ20" i="40"/>
  <c r="AR20" i="40" s="1"/>
  <c r="AT20" i="40" s="1"/>
  <c r="AQ3" i="40"/>
  <c r="AR3" i="40" s="1"/>
  <c r="AU16" i="40"/>
  <c r="AX15" i="40"/>
  <c r="AW15" i="40"/>
  <c r="AX17" i="40"/>
  <c r="AW17" i="40"/>
  <c r="AQ18" i="40"/>
  <c r="AX12" i="40"/>
  <c r="AM15" i="40"/>
  <c r="AQ15" i="40" s="1"/>
  <c r="E19" i="40"/>
  <c r="H19" i="40" s="1"/>
  <c r="AW20" i="40"/>
  <c r="E18" i="40"/>
  <c r="H18" i="40" s="1"/>
  <c r="AU14" i="40"/>
  <c r="H16" i="40"/>
  <c r="I17" i="40"/>
  <c r="J17" i="40" s="1"/>
  <c r="AX20" i="40"/>
  <c r="AU12" i="40"/>
  <c r="J15" i="40"/>
  <c r="AU15" i="40" s="1"/>
  <c r="AU6" i="40"/>
  <c r="AQ5" i="40"/>
  <c r="AR5" i="40" s="1"/>
  <c r="AQ8" i="40"/>
  <c r="J8" i="40"/>
  <c r="AU8" i="40" s="1"/>
  <c r="I7" i="40"/>
  <c r="AW2" i="40"/>
  <c r="E7" i="40"/>
  <c r="H7" i="40" s="1"/>
  <c r="E8" i="40"/>
  <c r="H8" i="40" s="1"/>
  <c r="I9" i="40"/>
  <c r="AQ9" i="40" s="1"/>
  <c r="AU2" i="40"/>
  <c r="AT2" i="40"/>
  <c r="AW10" i="40"/>
  <c r="AU4" i="40"/>
  <c r="J5" i="40"/>
  <c r="AU5" i="40" s="1"/>
  <c r="AW54" i="40" l="1"/>
  <c r="AV20" i="40"/>
  <c r="AY20" i="40" s="1"/>
  <c r="AX3" i="40"/>
  <c r="AV12" i="40"/>
  <c r="AY12" i="40" s="1"/>
  <c r="AX77" i="40"/>
  <c r="AX4" i="40"/>
  <c r="AX44" i="40"/>
  <c r="AW5" i="40"/>
  <c r="AY56" i="40"/>
  <c r="AY74" i="40"/>
  <c r="AW83" i="40"/>
  <c r="AY96" i="40"/>
  <c r="AX56" i="40"/>
  <c r="AW76" i="40"/>
  <c r="AT26" i="40"/>
  <c r="AV26" i="40" s="1"/>
  <c r="AY26" i="40" s="1"/>
  <c r="AX26" i="40"/>
  <c r="AX53" i="40"/>
  <c r="AX84" i="40"/>
  <c r="AW94" i="40"/>
  <c r="AY116" i="40"/>
  <c r="AX116" i="40"/>
  <c r="AW116" i="40"/>
  <c r="F118" i="40"/>
  <c r="H117" i="40"/>
  <c r="H107" i="40"/>
  <c r="F108" i="40"/>
  <c r="AY106" i="40"/>
  <c r="AX106" i="40"/>
  <c r="AW106" i="40"/>
  <c r="AT6" i="40"/>
  <c r="AV6" i="40" s="1"/>
  <c r="AY6" i="40" s="1"/>
  <c r="AY73" i="40"/>
  <c r="AW93" i="40"/>
  <c r="AX97" i="40"/>
  <c r="AV95" i="40"/>
  <c r="AY95" i="40" s="1"/>
  <c r="AW9" i="40"/>
  <c r="AX74" i="40"/>
  <c r="AR83" i="40"/>
  <c r="AT83" i="40" s="1"/>
  <c r="AV83" i="40" s="1"/>
  <c r="AY83" i="40" s="1"/>
  <c r="AY77" i="40"/>
  <c r="AX63" i="40"/>
  <c r="AX64" i="40"/>
  <c r="AY64" i="40"/>
  <c r="AV4" i="40"/>
  <c r="AY4" i="40" s="1"/>
  <c r="AV24" i="40"/>
  <c r="AY24" i="40" s="1"/>
  <c r="AX73" i="40"/>
  <c r="AY36" i="40"/>
  <c r="AX36" i="40"/>
  <c r="AW36" i="40"/>
  <c r="H37" i="40"/>
  <c r="F38" i="40"/>
  <c r="AX24" i="40"/>
  <c r="AY13" i="40"/>
  <c r="AV10" i="40"/>
  <c r="AY10" i="40" s="1"/>
  <c r="AV82" i="40"/>
  <c r="AY82" i="40" s="1"/>
  <c r="AX65" i="40"/>
  <c r="AW14" i="40"/>
  <c r="AW96" i="40"/>
  <c r="AY69" i="40"/>
  <c r="AW69" i="40"/>
  <c r="AX13" i="40"/>
  <c r="AV16" i="40"/>
  <c r="AY16" i="40" s="1"/>
  <c r="AT44" i="40"/>
  <c r="AV44" i="40" s="1"/>
  <c r="AY44" i="40" s="1"/>
  <c r="AV93" i="40"/>
  <c r="AY93" i="40" s="1"/>
  <c r="AT3" i="40"/>
  <c r="AV3" i="40" s="1"/>
  <c r="AY3" i="40" s="1"/>
  <c r="AW6" i="40"/>
  <c r="AT23" i="40"/>
  <c r="AV23" i="40" s="1"/>
  <c r="AY23" i="40" s="1"/>
  <c r="AT54" i="40"/>
  <c r="AX47" i="40"/>
  <c r="AW46" i="40"/>
  <c r="AW43" i="40"/>
  <c r="AY47" i="40"/>
  <c r="AV76" i="40"/>
  <c r="AY76" i="40" s="1"/>
  <c r="AV68" i="40"/>
  <c r="AY68" i="40" s="1"/>
  <c r="AV63" i="40"/>
  <c r="AY63" i="40" s="1"/>
  <c r="AR67" i="40"/>
  <c r="AT67" i="40" s="1"/>
  <c r="AV67" i="40" s="1"/>
  <c r="AY67" i="40" s="1"/>
  <c r="AV65" i="40"/>
  <c r="AY65" i="40" s="1"/>
  <c r="AV62" i="40"/>
  <c r="AY62" i="40" s="1"/>
  <c r="AU54" i="40"/>
  <c r="AU53" i="40"/>
  <c r="AV53" i="40" s="1"/>
  <c r="AY53" i="40" s="1"/>
  <c r="AV55" i="40"/>
  <c r="H55" i="40"/>
  <c r="E57" i="40"/>
  <c r="H57" i="40" s="1"/>
  <c r="AV43" i="40"/>
  <c r="AY43" i="40" s="1"/>
  <c r="AY46" i="40"/>
  <c r="AR29" i="40"/>
  <c r="AT29" i="40" s="1"/>
  <c r="AV25" i="40"/>
  <c r="AY25" i="40" s="1"/>
  <c r="J27" i="40"/>
  <c r="AQ27" i="40"/>
  <c r="AV22" i="40"/>
  <c r="AY22" i="40" s="1"/>
  <c r="AX28" i="40"/>
  <c r="AW28" i="40"/>
  <c r="AX27" i="40"/>
  <c r="AW27" i="40"/>
  <c r="AR28" i="40"/>
  <c r="AT28" i="40" s="1"/>
  <c r="AV28" i="40" s="1"/>
  <c r="AY28" i="40" s="1"/>
  <c r="AT19" i="40"/>
  <c r="AT5" i="40"/>
  <c r="AV5" i="40" s="1"/>
  <c r="AY5" i="40" s="1"/>
  <c r="AV14" i="40"/>
  <c r="AY14" i="40" s="1"/>
  <c r="AW19" i="40"/>
  <c r="AX19" i="40"/>
  <c r="AR15" i="40"/>
  <c r="AT15" i="40" s="1"/>
  <c r="AV15" i="40" s="1"/>
  <c r="AY15" i="40" s="1"/>
  <c r="AU19" i="40"/>
  <c r="AU17" i="40"/>
  <c r="AW18" i="40"/>
  <c r="AX18" i="40"/>
  <c r="AR18" i="40"/>
  <c r="AT18" i="40" s="1"/>
  <c r="AV18" i="40" s="1"/>
  <c r="AY18" i="40" s="1"/>
  <c r="AX16" i="40"/>
  <c r="AW16" i="40"/>
  <c r="AQ17" i="40"/>
  <c r="AV2" i="40"/>
  <c r="AY2" i="40" s="1"/>
  <c r="AX7" i="40"/>
  <c r="AW7" i="40"/>
  <c r="J7" i="40"/>
  <c r="AQ7" i="40"/>
  <c r="AR8" i="40"/>
  <c r="AT8" i="40" s="1"/>
  <c r="AV8" i="40" s="1"/>
  <c r="AY8" i="40" s="1"/>
  <c r="AR9" i="40"/>
  <c r="AT9" i="40" s="1"/>
  <c r="AX8" i="40"/>
  <c r="AW8" i="40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W117" i="40" l="1"/>
  <c r="AX117" i="40"/>
  <c r="AY117" i="40"/>
  <c r="F119" i="40"/>
  <c r="H118" i="40"/>
  <c r="H108" i="40"/>
  <c r="F109" i="40"/>
  <c r="AW107" i="40"/>
  <c r="AX107" i="40"/>
  <c r="AY107" i="40"/>
  <c r="F39" i="40"/>
  <c r="H38" i="40"/>
  <c r="AW37" i="40"/>
  <c r="AY37" i="40"/>
  <c r="AX37" i="40"/>
  <c r="AV19" i="40"/>
  <c r="AY19" i="40" s="1"/>
  <c r="AV54" i="40"/>
  <c r="AY54" i="40" s="1"/>
  <c r="AY55" i="40"/>
  <c r="AX55" i="40"/>
  <c r="AW55" i="40"/>
  <c r="AY57" i="40"/>
  <c r="AX57" i="40"/>
  <c r="AW57" i="40"/>
  <c r="AU29" i="40"/>
  <c r="AV29" i="40" s="1"/>
  <c r="AY29" i="40" s="1"/>
  <c r="AU27" i="40"/>
  <c r="AR27" i="40"/>
  <c r="AT27" i="40" s="1"/>
  <c r="AR17" i="40"/>
  <c r="AT17" i="40" s="1"/>
  <c r="AV17" i="40" s="1"/>
  <c r="AY17" i="40" s="1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15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18" i="40" l="1"/>
  <c r="AX118" i="40"/>
  <c r="AW118" i="40"/>
  <c r="F120" i="40"/>
  <c r="H120" i="40" s="1"/>
  <c r="H119" i="40"/>
  <c r="F110" i="40"/>
  <c r="H110" i="40" s="1"/>
  <c r="H109" i="40"/>
  <c r="AY108" i="40"/>
  <c r="AX108" i="40"/>
  <c r="AW108" i="40"/>
  <c r="AY38" i="40"/>
  <c r="AX38" i="40"/>
  <c r="AW38" i="40"/>
  <c r="F40" i="40"/>
  <c r="H40" i="40" s="1"/>
  <c r="H39" i="40"/>
  <c r="AV27" i="40"/>
  <c r="AY27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Y119" i="40" l="1"/>
  <c r="AX119" i="40"/>
  <c r="AW119" i="40"/>
  <c r="AY120" i="40"/>
  <c r="AX120" i="40"/>
  <c r="AW120" i="40"/>
  <c r="AY109" i="40"/>
  <c r="AX109" i="40"/>
  <c r="AW109" i="40"/>
  <c r="AY110" i="40"/>
  <c r="AX110" i="40"/>
  <c r="AW110" i="40"/>
  <c r="AY39" i="40"/>
  <c r="AX39" i="40"/>
  <c r="AW39" i="40"/>
  <c r="AY40" i="40"/>
  <c r="AX40" i="40"/>
  <c r="AW40" i="40"/>
  <c r="AW124" i="2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<sst xmlns="http://schemas.openxmlformats.org/spreadsheetml/2006/main" count="6287" uniqueCount="621">
  <si>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</si>
  <si>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</si>
  <si>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</si>
  <si>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</si>
  <si>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</si>
  <si>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</si>
  <si>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</si>
  <si>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</si>
  <si>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</si>
  <si>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</si>
  <si>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</si>
  <si>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</si>
  <si>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</si>
  <si>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</si>
  <si>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</si>
  <si>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</si>
  <si>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</si>
  <si>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</si>
  <si>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</si>
  <si>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</si>
  <si>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</si>
  <si>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</si>
  <si>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</si>
  <si>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</si>
  <si>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</si>
  <si>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</si>
  <si>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</si>
  <si>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</si>
  <si>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</si>
  <si>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</si>
  <si>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</si>
  <si>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</si>
  <si>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</si>
  <si>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</si>
  <si>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</si>
  <si>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</si>
  <si>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</si>
  <si>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</si>
  <si>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</si>
  <si>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</si>
  <si>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</si>
  <si>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</si>
  <si>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</si>
  <si>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</si>
  <si>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</si>
  <si>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</si>
  <si>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</si>
  <si>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</si>
  <si>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</si>
  <si>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</si>
  <si>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</si>
  <si>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</si>
  <si>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</si>
  <si>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</si>
  <si>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</si>
  <si>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</si>
  <si>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</si>
  <si>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</si>
  <si>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</si>
  <si>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</si>
  <si>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</si>
  <si>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</si>
  <si>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</si>
  <si>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</si>
  <si>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</si>
  <si>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</si>
  <si>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</si>
  <si>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</si>
  <si>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</si>
  <si>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</si>
  <si>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</si>
  <si>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</si>
  <si>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</si>
  <si>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</si>
  <si>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</si>
  <si>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</si>
  <si>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</si>
  <si>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</si>
  <si>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</si>
  <si>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</si>
  <si>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</si>
  <si>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</si>
  <si>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</si>
  <si>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</si>
  <si>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</si>
  <si>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</si>
  <si>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</si>
  <si>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</si>
  <si>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</si>
  <si>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</si>
  <si>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</si>
  <si>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</si>
  <si>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</si>
  <si>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</si>
  <si>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</si>
  <si>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</si>
  <si>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</si>
  <si>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</si>
  <si>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</si>
  <si>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</si>
  <si>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</si>
  <si>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</si>
  <si>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</si>
  <si>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</si>
  <si>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</si>
  <si>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</si>
  <si>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</si>
  <si>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</si>
  <si>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</si>
  <si>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</si>
  <si>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</si>
  <si>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</si>
  <si>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</si>
  <si>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</si>
  <si>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</si>
  <si>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</si>
  <si>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</si>
  <si>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</si>
  <si>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</si>
  <si>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</si>
  <si>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</si>
  <si>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</si>
  <si>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</si>
  <si>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</si>
  <si>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</si>
  <si>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</si>
  <si>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</si>
  <si>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</si>
  <si>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</si>
  <si>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</si>
  <si>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</si>
  <si>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</si>
  <si>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</si>
  <si>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</si>
  <si>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</si>
  <si>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</si>
  <si>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</si>
  <si>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</si>
  <si>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</si>
  <si>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</si>
  <si>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</si>
  <si>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</si>
  <si>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</si>
  <si>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</si>
  <si>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</si>
  <si>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</si>
  <si>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</si>
  <si>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</si>
  <si>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</si>
  <si>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</si>
  <si>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</si>
  <si>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</si>
  <si>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</si>
  <si>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</si>
  <si>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</si>
  <si>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</si>
  <si>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</si>
  <si>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</si>
  <si>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</si>
  <si>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</si>
  <si>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</si>
  <si>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</si>
  <si>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</si>
  <si>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</si>
  <si>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</si>
  <si>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</si>
  <si>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</si>
  <si>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</si>
  <si>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</si>
  <si>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</si>
  <si>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</si>
  <si>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</si>
  <si>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</si>
  <si>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</si>
  <si>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</si>
  <si>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</si>
  <si>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</si>
  <si>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</si>
  <si>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</si>
  <si>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</si>
  <si>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</si>
  <si>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</si>
  <si>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</si>
  <si>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</si>
  <si>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</si>
  <si>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</si>
  <si>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</si>
  <si>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</si>
  <si>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</si>
  <si>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</si>
  <si>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</si>
  <si>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</si>
  <si>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</si>
  <si>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</si>
  <si>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</si>
  <si>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</si>
  <si>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</si>
  <si>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</si>
  <si>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</si>
  <si>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</si>
  <si>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</si>
  <si>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</si>
  <si>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</si>
  <si>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</si>
  <si>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</si>
  <si>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</si>
  <si>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</si>
  <si>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</si>
  <si>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</si>
  <si>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</si>
  <si>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</si>
  <si>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</si>
  <si>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</si>
  <si>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</si>
  <si>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</si>
  <si>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</si>
  <si>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</si>
  <si>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</si>
  <si>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</si>
  <si>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</si>
  <si>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</si>
  <si>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</si>
  <si>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</si>
  <si>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</si>
  <si>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</si>
  <si>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</si>
  <si>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</si>
  <si>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</si>
  <si>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</si>
  <si>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</si>
  <si>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</si>
  <si>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</si>
  <si>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</si>
  <si>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</si>
  <si>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</si>
  <si>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</si>
  <si>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</si>
  <si>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</si>
  <si>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</si>
  <si>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</si>
  <si>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</si>
  <si>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</si>
  <si>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</si>
  <si>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</si>
  <si>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</si>
  <si>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</si>
  <si>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</si>
  <si>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</si>
  <si>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</si>
  <si>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</si>
  <si>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</si>
  <si>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</si>
  <si>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</si>
  <si>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</si>
  <si>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</si>
  <si>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</si>
  <si>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</si>
  <si>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</si>
  <si>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</si>
  <si>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</si>
  <si>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</si>
  <si>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</si>
  <si>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</si>
  <si>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</si>
  <si>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</si>
  <si>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</si>
  <si>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</si>
  <si>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</si>
  <si>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</si>
  <si>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</si>
  <si>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</si>
  <si>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</si>
  <si>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</si>
  <si>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</si>
  <si>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</si>
  <si>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</si>
  <si>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</si>
  <si>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</si>
  <si>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</si>
  <si>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</si>
  <si>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</si>
  <si>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</si>
  <si>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</si>
  <si>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</si>
  <si>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</si>
  <si>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</si>
  <si>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</si>
  <si>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</si>
  <si>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</si>
  <si>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</si>
  <si>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</si>
  <si>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</si>
  <si>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</si>
  <si>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</si>
  <si>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</si>
  <si>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</si>
  <si>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</si>
  <si>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</si>
  <si>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</si>
  <si>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</si>
  <si>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</si>
  <si>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</si>
  <si>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</si>
  <si>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</si>
  <si>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</si>
  <si>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</si>
  <si>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</si>
  <si>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</si>
  <si>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</si>
  <si>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</si>
  <si>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</si>
  <si>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</si>
  <si>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</si>
  <si>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</si>
  <si>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</si>
  <si>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</si>
  <si>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</si>
  <si>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</si>
  <si>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</si>
  <si>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</si>
  <si>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</si>
  <si>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</si>
  <si>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</si>
  <si>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</si>
  <si>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</si>
  <si>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</si>
  <si>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</si>
  <si>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</si>
  <si>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</si>
  <si>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</si>
  <si>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</si>
  <si>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</si>
  <si>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</si>
  <si>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</si>
  <si>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</si>
  <si>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</si>
  <si>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</si>
  <si>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</si>
  <si>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</si>
  <si>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</si>
  <si>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</si>
  <si>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</si>
  <si>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</si>
  <si>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</si>
  <si>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</si>
  <si>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</si>
  <si>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</si>
  <si>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</si>
  <si>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</si>
  <si>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</si>
  <si>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</si>
  <si>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</si>
  <si>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</si>
  <si>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</si>
  <si>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</si>
  <si>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</si>
  <si>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</si>
  <si>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</si>
  <si>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</si>
  <si>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</si>
  <si>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</si>
  <si>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</si>
  <si>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</si>
  <si>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</si>
  <si>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</si>
  <si>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</si>
  <si>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</si>
  <si>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</si>
  <si>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</si>
  <si>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</si>
  <si>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</si>
  <si>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</si>
  <si>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</si>
  <si>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</si>
  <si>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</si>
  <si>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</si>
  <si>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</si>
  <si>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</si>
  <si>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</si>
  <si>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</si>
  <si>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</si>
  <si>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</si>
  <si>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</si>
  <si>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</si>
  <si>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</si>
  <si>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</si>
  <si>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</si>
  <si>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</si>
  <si>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</si>
  <si>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</si>
  <si>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</si>
  <si>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</si>
  <si>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</si>
  <si>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</si>
  <si>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</si>
  <si>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</si>
  <si>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</si>
  <si>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</si>
  <si>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</si>
  <si>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</si>
  <si>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</si>
  <si>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</si>
  <si>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</si>
  <si>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</si>
  <si>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</si>
  <si>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</si>
  <si>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</si>
  <si>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</si>
  <si>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</si>
  <si>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</si>
  <si>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</si>
  <si>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</si>
  <si>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</si>
  <si>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</si>
  <si>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</si>
  <si>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</si>
  <si>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</si>
  <si>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</si>
  <si>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</si>
  <si>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</si>
  <si>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</si>
  <si>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</si>
  <si>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>атм.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</si>
  <si>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</si>
  <si>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</si>
  <si>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</si>
  <si>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</si>
  <si>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</si>
  <si>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</si>
  <si>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</si>
  <si>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</si>
  <si>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</si>
  <si>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</si>
  <si>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</si>
  <si>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</si>
  <si>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</si>
  <si>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</si>
  <si>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</si>
  <si>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</si>
  <si>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</si>
  <si>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</si>
  <si>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</si>
  <si>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</si>
  <si>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</si>
  <si>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</si>
  <si>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</si>
  <si>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</si>
  <si>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</si>
  <si>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</si>
  <si>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Технологические трубопроводы, нефть</t>
  </si>
  <si>
    <t xml:space="preserve">Технологические трубопроводы, нефтяной газ </t>
  </si>
  <si>
    <t>Перелив→ мгновенное воспламенение→ пожар пролива</t>
  </si>
  <si>
    <t>Перелив→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</si>
  <si>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</si>
  <si>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</si>
  <si>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</si>
  <si>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</si>
  <si>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</si>
  <si>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</si>
  <si>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</si>
  <si>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</si>
  <si>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</si>
  <si>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</si>
  <si>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</si>
  <si>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</si>
  <si>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</si>
  <si>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Сепаратор С-1, нефть</t>
  </si>
  <si>
    <t>0.7</t>
  </si>
  <si>
    <t>+35…+45</t>
  </si>
  <si>
    <t>Газосепаратор ГС-1, нефтяной газ</t>
  </si>
  <si>
    <t>1.6</t>
  </si>
  <si>
    <t>+5…+15</t>
  </si>
  <si>
    <t>Отстойник ОГ-1, нефть</t>
  </si>
  <si>
    <t>1.0</t>
  </si>
  <si>
    <t>+40</t>
  </si>
  <si>
    <t>Конденсатосборник К-1, нефть</t>
  </si>
  <si>
    <t>0.07</t>
  </si>
  <si>
    <t>+25…+35</t>
  </si>
  <si>
    <t>Емкость Е-1 (перенос), нефть</t>
  </si>
  <si>
    <t>Емкость Е-2 (перенос), нефть</t>
  </si>
  <si>
    <t>Технологический трубопровод (Ду=89),  нефть</t>
  </si>
  <si>
    <t>Технологический трубопровод (Ду=57),  нефть</t>
  </si>
  <si>
    <t>Технологический трубопровод (Ду=114),  нефть</t>
  </si>
  <si>
    <t>Технологический трубопровод (Ду=159),  нефть</t>
  </si>
  <si>
    <t>СП-Мамадыш</t>
  </si>
  <si>
    <t>+10…+15</t>
  </si>
  <si>
    <t>г.ф.+ж.ф.</t>
  </si>
  <si>
    <t>Сепаратор С-2 (сущ.), нефть</t>
  </si>
  <si>
    <t>Емкость Е-1/1 (сущ.), нефть</t>
  </si>
  <si>
    <t>Емкость Е-1/2 (сущ.), нефть</t>
  </si>
  <si>
    <t>Технологический газопровод (Ду=114),  нефтяной газ</t>
  </si>
  <si>
    <t>Технологический газопровод (Ду=57),  нефтяной газ</t>
  </si>
  <si>
    <t>Емкость Е-1 (ЕП-40) (сущ.), нефть</t>
  </si>
  <si>
    <t>Емкость Е-2 (ЕП-20) (сущ.), нефть</t>
  </si>
  <si>
    <t>Технологический трубопровод (сущ) (Ду=219),  нефть</t>
  </si>
  <si>
    <t>Технологический трубопровод (сущ) (Ду=159),  нефть</t>
  </si>
  <si>
    <t>Технологический трубопровод (сущ) (Ду=108),  нефть</t>
  </si>
  <si>
    <t>Емкость Е-1,  нефть</t>
  </si>
  <si>
    <t>Емкость Е-2,  нефть</t>
  </si>
  <si>
    <t>Насос Н-1,2, нефть</t>
  </si>
  <si>
    <t>Емкость Е-1/1 (сущ.),  нефть</t>
  </si>
  <si>
    <t>РВС №2 (сущ.), нефть</t>
  </si>
  <si>
    <t>Емкость Е-1/2 (сущ.),  нефть</t>
  </si>
  <si>
    <t>Емкость подземная Е-1 ЕП-40 (сущ.), нефть</t>
  </si>
  <si>
    <t>Технологические трубопроводы (сущ.), нефть</t>
  </si>
  <si>
    <t>РВС №2 (сущ), нефть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</si>
  <si>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</si>
  <si>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</si>
  <si>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</si>
  <si>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</si>
  <si>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</si>
  <si>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</si>
  <si>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</si>
  <si>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</si>
  <si>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</si>
  <si>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ЦДНГ</t>
  </si>
  <si>
    <t>ЦДНГ2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</si>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</sst>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6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20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4" fillId="4" borderId="0" xfId="0" applyFont="1" applyFill="1"/>
    <xf numFmtId="0" fontId="4" fillId="8" borderId="0" xfId="0" applyFont="1" applyFill="1"/>
    <xf numFmtId="0" fontId="4" fillId="5" borderId="1" xfId="0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applyFont="1" applyFill="1" applyBorder="1" applyAlignment="1">
      <alignment wrapText="1"/>
    </xf>
    <xf numFmtId="0" fontId="1" fillId="2" borderId="18" xfId="0" applyFont="1" applyFill="1" applyBorder="1"/>
    <xf numFmtId="2" fontId="1" fillId="0" borderId="7" xfId="0" applyNumberFormat="1" applyFont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5" xfId="0" applyFont="1" applyFill="1" applyBorder="1"/>
    <xf numFmtId="0" fontId="1" fillId="4" borderId="24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5" xfId="0" applyFont="1" applyFill="1" applyBorder="1"/>
    <xf numFmtId="164" fontId="1" fillId="0" borderId="7" xfId="0" applyNumberFormat="1" applyFont="1" applyBorder="1"/>
    <xf numFmtId="0" fontId="0" fillId="14" borderId="22" xfId="0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49" fontId="19" fillId="2" borderId="18" xfId="1" applyNumberFormat="1" applyFill="1" applyBorder="1"/>
    <xf numFmtId="0" fontId="19" fillId="2" borderId="18" xfId="1" quotePrefix="1" applyFill="1" applyBorder="1"/>
    <xf numFmtId="0" fontId="19" fillId="2" borderId="21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9" xfId="0" applyFont="1" applyFill="1" applyBorder="1" applyAlignment="1">
      <alignment wrapText="1"/>
    </xf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6" borderId="18" xfId="0" applyNumberFormat="1" applyFont="1" applyFill="1" applyBorder="1"/>
    <xf numFmtId="0" fontId="0" fillId="7" borderId="7" xfId="0" applyFont="1" applyFill="1" applyBorder="1"/>
    <xf numFmtId="0" fontId="0" fillId="7" borderId="19" xfId="0" applyFont="1" applyFill="1" applyBorder="1"/>
    <xf numFmtId="0" fontId="0" fillId="11" borderId="19" xfId="0" applyFont="1" applyFill="1" applyBorder="1"/>
    <xf numFmtId="0" fontId="19" fillId="4" borderId="24" xfId="1" applyFont="1" applyFill="1" applyBorder="1"/>
    <xf numFmtId="0" fontId="19" fillId="4" borderId="6" xfId="1" applyFont="1" applyFill="1" applyBorder="1"/>
    <xf numFmtId="0" fontId="19" fillId="4" borderId="7" xfId="1" applyFont="1" applyFill="1" applyBorder="1"/>
    <xf numFmtId="0" fontId="19" fillId="4" borderId="5" xfId="1" applyFont="1" applyFill="1" applyBorder="1"/>
    <xf numFmtId="0" fontId="0" fillId="4" borderId="5" xfId="0" applyFont="1" applyFill="1" applyBorder="1"/>
    <xf numFmtId="0" fontId="0" fillId="2" borderId="25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0" fontId="12" fillId="5" borderId="21" xfId="0" applyFont="1" applyFill="1" applyBorder="1"/>
    <xf numFmtId="0" fontId="12" fillId="4" borderId="0" xfId="0" applyFont="1" applyFill="1"/>
    <xf numFmtId="11" fontId="0" fillId="4" borderId="0" xfId="0" applyNumberFormat="1" applyFill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609152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abSelected="1" topLeftCell="A4" workbookViewId="0">
      <selection activeCell="C11" sqref="C11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1" t="s">
        <v>195</v>
      </c>
      <c r="B2" s="358" t="s">
        <v>615</v>
      </c>
      <c r="C2" t="s">
        <v>217</v>
      </c>
      <c r="F2" s="7" t="s">
        <v>350</v>
      </c>
      <c r="G2" s="7" t="s">
        <v>384</v>
      </c>
      <c r="H2" s="7" t="s">
        <v>410</v>
      </c>
      <c r="I2" s="7" t="s">
        <v>411</v>
      </c>
      <c r="J2" s="7" t="s">
        <v>350</v>
      </c>
      <c r="K2" s="7" t="s">
        <v>430</v>
      </c>
      <c r="L2" s="7" t="s">
        <v>410</v>
      </c>
      <c r="M2" s="7" t="s">
        <v>454</v>
      </c>
    </row>
    <row r="3" spans="1:13" ht="57.6" x14ac:dyDescent="0.3">
      <c r="A3" s="141" t="s">
        <v>198</v>
      </c>
      <c r="B3" s="358" t="s">
        <v>455</v>
      </c>
      <c r="C3" t="s">
        <v>218</v>
      </c>
      <c r="F3" s="7" t="s">
        <v>351</v>
      </c>
      <c r="G3" s="7" t="s">
        <v>385</v>
      </c>
      <c r="H3" s="7" t="s">
        <v>395</v>
      </c>
      <c r="I3" s="7" t="s">
        <v>412</v>
      </c>
      <c r="J3" s="7" t="s">
        <v>351</v>
      </c>
      <c r="K3" s="7" t="s">
        <v>429</v>
      </c>
      <c r="L3" s="7" t="s">
        <v>395</v>
      </c>
      <c r="M3" s="7" t="s">
        <v>455</v>
      </c>
    </row>
    <row r="4" spans="1:13" ht="57.6" x14ac:dyDescent="0.3">
      <c r="A4" s="141" t="s">
        <v>197</v>
      </c>
      <c r="B4" s="358" t="s">
        <v>386</v>
      </c>
      <c r="C4" t="s">
        <v>220</v>
      </c>
      <c r="F4" s="7" t="s">
        <v>352</v>
      </c>
      <c r="G4" s="7" t="s">
        <v>386</v>
      </c>
      <c r="H4" s="7" t="s">
        <v>386</v>
      </c>
      <c r="I4" s="7" t="s">
        <v>386</v>
      </c>
      <c r="J4" s="7" t="s">
        <v>352</v>
      </c>
      <c r="K4" s="7" t="s">
        <v>352</v>
      </c>
      <c r="L4" s="7" t="s">
        <v>386</v>
      </c>
      <c r="M4" s="7" t="s">
        <v>456</v>
      </c>
    </row>
    <row r="5" spans="1:13" ht="28.8" x14ac:dyDescent="0.3">
      <c r="A5" s="141" t="s">
        <v>196</v>
      </c>
      <c r="B5" s="358" t="s">
        <v>616</v>
      </c>
      <c r="C5" t="s">
        <v>219</v>
      </c>
      <c r="F5" s="7" t="s">
        <v>353</v>
      </c>
      <c r="G5" s="7" t="s">
        <v>387</v>
      </c>
      <c r="H5" s="7" t="s">
        <v>446</v>
      </c>
      <c r="I5" s="7" t="s">
        <v>413</v>
      </c>
      <c r="J5" s="7" t="s">
        <v>353</v>
      </c>
      <c r="K5" s="7" t="s">
        <v>353</v>
      </c>
      <c r="L5" s="7" t="s">
        <v>446</v>
      </c>
      <c r="M5" s="7" t="s">
        <v>457</v>
      </c>
    </row>
    <row r="6" spans="1:13" ht="115.2" x14ac:dyDescent="0.3">
      <c r="A6" s="141" t="s">
        <v>199</v>
      </c>
      <c r="B6" s="358" t="s">
        <v>617</v>
      </c>
      <c r="C6" t="s">
        <v>224</v>
      </c>
      <c r="F6" s="7" t="s">
        <v>354</v>
      </c>
      <c r="G6" s="7" t="s">
        <v>388</v>
      </c>
      <c r="H6" s="7" t="s">
        <v>396</v>
      </c>
      <c r="I6" s="7" t="s">
        <v>448</v>
      </c>
      <c r="J6" s="7" t="s">
        <v>354</v>
      </c>
      <c r="K6" s="7" t="s">
        <v>431</v>
      </c>
      <c r="L6" s="7" t="s">
        <v>447</v>
      </c>
      <c r="M6" s="7" t="s">
        <v>458</v>
      </c>
    </row>
    <row r="7" spans="1:13" x14ac:dyDescent="0.3">
      <c r="A7" s="141" t="s">
        <v>200</v>
      </c>
      <c r="B7" s="358" t="s">
        <v>618</v>
      </c>
      <c r="C7" t="s">
        <v>225</v>
      </c>
      <c r="F7" s="7" t="s">
        <v>355</v>
      </c>
      <c r="G7" s="7" t="s">
        <v>389</v>
      </c>
      <c r="H7" s="7" t="s">
        <v>397</v>
      </c>
      <c r="I7" s="7" t="s">
        <v>415</v>
      </c>
      <c r="J7" s="7" t="s">
        <v>355</v>
      </c>
      <c r="K7" s="7" t="s">
        <v>355</v>
      </c>
      <c r="L7" s="7" t="s">
        <v>397</v>
      </c>
      <c r="M7" s="7" t="s">
        <v>459</v>
      </c>
    </row>
    <row r="8" spans="1:13" ht="28.8" x14ac:dyDescent="0.3">
      <c r="A8" s="141" t="s">
        <v>201</v>
      </c>
      <c r="B8" s="358" t="s">
        <v>619</v>
      </c>
      <c r="C8" t="s">
        <v>221</v>
      </c>
      <c r="F8" s="7" t="s">
        <v>356</v>
      </c>
      <c r="G8" s="7" t="s">
        <v>389</v>
      </c>
      <c r="H8" s="7" t="s">
        <v>398</v>
      </c>
      <c r="I8" s="7" t="s">
        <v>415</v>
      </c>
      <c r="J8" s="7" t="s">
        <v>356</v>
      </c>
      <c r="K8" s="7" t="s">
        <v>356</v>
      </c>
      <c r="L8" s="7" t="s">
        <v>398</v>
      </c>
      <c r="M8" s="7" t="s">
        <v>459</v>
      </c>
    </row>
    <row r="9" spans="1:13" ht="28.8" x14ac:dyDescent="0.3">
      <c r="A9" s="141" t="s">
        <v>202</v>
      </c>
      <c r="B9" s="359" t="s">
        <v>620</v>
      </c>
      <c r="C9" t="s">
        <v>202</v>
      </c>
      <c r="F9" s="277" t="s">
        <v>357</v>
      </c>
      <c r="G9" s="277" t="s">
        <v>393</v>
      </c>
      <c r="H9" s="7" t="s">
        <v>399</v>
      </c>
      <c r="I9" s="7" t="s">
        <v>414</v>
      </c>
      <c r="J9" s="277" t="s">
        <v>357</v>
      </c>
      <c r="K9" s="277" t="s">
        <v>357</v>
      </c>
      <c r="L9" s="7" t="s">
        <v>399</v>
      </c>
      <c r="M9" s="277" t="s">
        <v>460</v>
      </c>
    </row>
    <row r="10" spans="1:13" x14ac:dyDescent="0.3">
      <c r="A10" s="141" t="s">
        <v>203</v>
      </c>
      <c r="B10" s="358" t="s">
        <v>613</v>
      </c>
      <c r="C10" t="s">
        <v>222</v>
      </c>
      <c r="F10" s="7" t="s">
        <v>358</v>
      </c>
      <c r="G10" s="7" t="s">
        <v>390</v>
      </c>
      <c r="H10" s="7" t="s">
        <v>400</v>
      </c>
      <c r="I10" s="7" t="s">
        <v>416</v>
      </c>
      <c r="J10" s="7" t="s">
        <v>358</v>
      </c>
      <c r="K10" s="7" t="s">
        <v>432</v>
      </c>
      <c r="L10" s="7" t="s">
        <v>400</v>
      </c>
      <c r="M10" s="7" t="s">
        <v>461</v>
      </c>
    </row>
    <row r="11" spans="1:13" x14ac:dyDescent="0.3">
      <c r="A11" s="141" t="s">
        <v>204</v>
      </c>
      <c r="B11" s="358" t="s">
        <v>614</v>
      </c>
      <c r="C11" t="s">
        <v>223</v>
      </c>
      <c r="F11" s="278">
        <v>42545</v>
      </c>
      <c r="G11" s="278">
        <v>43854</v>
      </c>
      <c r="H11" s="204">
        <v>42242</v>
      </c>
      <c r="I11" s="7">
        <v>43083</v>
      </c>
      <c r="J11" s="278">
        <v>42545</v>
      </c>
      <c r="K11" s="278">
        <v>43367</v>
      </c>
      <c r="L11" s="204">
        <v>42242</v>
      </c>
      <c r="M11" s="7" t="s">
        <v>462</v>
      </c>
    </row>
    <row r="12" spans="1:13" ht="86.4" x14ac:dyDescent="0.3">
      <c r="A12" s="203" t="s">
        <v>205</v>
      </c>
      <c r="B12" s="7" t="s">
        <v>463</v>
      </c>
      <c r="C12" t="s">
        <v>229</v>
      </c>
      <c r="F12" s="7" t="s">
        <v>366</v>
      </c>
      <c r="G12" s="7" t="s">
        <v>373</v>
      </c>
      <c r="H12" s="7" t="s">
        <v>394</v>
      </c>
      <c r="I12" s="7" t="s">
        <v>417</v>
      </c>
      <c r="J12" s="7" t="s">
        <v>426</v>
      </c>
      <c r="K12" s="7" t="s">
        <v>433</v>
      </c>
      <c r="L12" s="7" t="s">
        <v>436</v>
      </c>
      <c r="M12" s="7" t="s">
        <v>463</v>
      </c>
    </row>
    <row r="13" spans="1:13" ht="100.8" x14ac:dyDescent="0.3">
      <c r="A13" s="203" t="s">
        <v>206</v>
      </c>
      <c r="B13" s="7" t="s">
        <v>464</v>
      </c>
      <c r="C13" t="s">
        <v>226</v>
      </c>
      <c r="F13" s="7" t="s">
        <v>367</v>
      </c>
      <c r="G13" s="7" t="s">
        <v>391</v>
      </c>
      <c r="H13" s="7" t="s">
        <v>401</v>
      </c>
      <c r="I13" s="7" t="s">
        <v>418</v>
      </c>
      <c r="J13" s="7" t="s">
        <v>427</v>
      </c>
      <c r="K13" s="7" t="s">
        <v>434</v>
      </c>
      <c r="L13" s="7" t="s">
        <v>438</v>
      </c>
      <c r="M13" s="7" t="s">
        <v>464</v>
      </c>
    </row>
    <row r="14" spans="1:13" x14ac:dyDescent="0.3">
      <c r="A14" s="203" t="s">
        <v>207</v>
      </c>
      <c r="B14" s="7" t="s">
        <v>465</v>
      </c>
      <c r="C14" t="s">
        <v>228</v>
      </c>
      <c r="F14" s="7" t="s">
        <v>368</v>
      </c>
      <c r="G14" s="7" t="s">
        <v>392</v>
      </c>
      <c r="H14" s="7" t="s">
        <v>402</v>
      </c>
      <c r="I14" s="7" t="s">
        <v>419</v>
      </c>
      <c r="J14" t="s">
        <v>428</v>
      </c>
      <c r="K14" t="s">
        <v>435</v>
      </c>
      <c r="L14" s="7" t="s">
        <v>437</v>
      </c>
      <c r="M14" s="7" t="s">
        <v>465</v>
      </c>
    </row>
    <row r="15" spans="1:13" x14ac:dyDescent="0.3">
      <c r="A15" s="203" t="s">
        <v>208</v>
      </c>
      <c r="B15" s="7" t="s">
        <v>420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420</v>
      </c>
      <c r="J15" t="s">
        <v>420</v>
      </c>
      <c r="K15" t="s">
        <v>216</v>
      </c>
      <c r="L15" s="7" t="s">
        <v>216</v>
      </c>
      <c r="M15" s="7" t="s">
        <v>420</v>
      </c>
    </row>
    <row r="16" spans="1:13" x14ac:dyDescent="0.3">
      <c r="A16" s="116" t="s">
        <v>209</v>
      </c>
      <c r="B16">
        <v>0</v>
      </c>
      <c r="C16" t="s">
        <v>235</v>
      </c>
      <c r="F16" s="7" t="s">
        <v>360</v>
      </c>
      <c r="G16" s="7">
        <v>0</v>
      </c>
      <c r="H16" t="s">
        <v>403</v>
      </c>
      <c r="I16" s="7">
        <v>0</v>
      </c>
      <c r="J16">
        <v>0</v>
      </c>
      <c r="K16">
        <v>0</v>
      </c>
      <c r="L16" t="s">
        <v>439</v>
      </c>
      <c r="M16">
        <v>0</v>
      </c>
    </row>
    <row r="17" spans="1:13" x14ac:dyDescent="0.3">
      <c r="A17" s="116" t="s">
        <v>210</v>
      </c>
      <c r="B17">
        <v>0</v>
      </c>
      <c r="C17" t="s">
        <v>230</v>
      </c>
      <c r="F17" s="7" t="s">
        <v>361</v>
      </c>
      <c r="G17" s="7">
        <v>0</v>
      </c>
      <c r="H17" t="s">
        <v>404</v>
      </c>
      <c r="I17" s="7">
        <v>0</v>
      </c>
      <c r="J17">
        <v>0</v>
      </c>
      <c r="K17">
        <v>0</v>
      </c>
      <c r="L17" t="s">
        <v>440</v>
      </c>
      <c r="M17">
        <v>0</v>
      </c>
    </row>
    <row r="18" spans="1:13" x14ac:dyDescent="0.3">
      <c r="A18" s="116" t="s">
        <v>211</v>
      </c>
      <c r="B18">
        <v>0</v>
      </c>
      <c r="C18" t="s">
        <v>231</v>
      </c>
      <c r="F18" s="7" t="s">
        <v>362</v>
      </c>
      <c r="G18" s="7">
        <v>0</v>
      </c>
      <c r="H18" t="s">
        <v>405</v>
      </c>
      <c r="I18" s="7">
        <v>0</v>
      </c>
      <c r="J18">
        <v>0</v>
      </c>
      <c r="K18">
        <v>0</v>
      </c>
      <c r="L18" t="s">
        <v>441</v>
      </c>
      <c r="M18">
        <v>0</v>
      </c>
    </row>
    <row r="19" spans="1:13" x14ac:dyDescent="0.3">
      <c r="A19" s="116" t="s">
        <v>212</v>
      </c>
      <c r="B19">
        <v>0</v>
      </c>
      <c r="C19" t="s">
        <v>234</v>
      </c>
      <c r="F19" s="7" t="s">
        <v>363</v>
      </c>
      <c r="G19" s="7">
        <v>0</v>
      </c>
      <c r="H19" t="s">
        <v>406</v>
      </c>
      <c r="I19" s="7">
        <v>0</v>
      </c>
      <c r="J19">
        <v>0</v>
      </c>
      <c r="K19">
        <v>0</v>
      </c>
      <c r="L19" t="s">
        <v>442</v>
      </c>
      <c r="M19">
        <v>0</v>
      </c>
    </row>
    <row r="20" spans="1:13" x14ac:dyDescent="0.3">
      <c r="A20" s="116" t="s">
        <v>213</v>
      </c>
      <c r="B20">
        <v>0</v>
      </c>
      <c r="C20" t="s">
        <v>233</v>
      </c>
      <c r="F20" s="7" t="s">
        <v>364</v>
      </c>
      <c r="G20" s="7">
        <v>0</v>
      </c>
      <c r="H20" t="s">
        <v>407</v>
      </c>
      <c r="I20" s="7">
        <v>0</v>
      </c>
      <c r="J20">
        <v>0</v>
      </c>
      <c r="K20">
        <v>0</v>
      </c>
      <c r="L20" t="s">
        <v>443</v>
      </c>
      <c r="M20">
        <v>0</v>
      </c>
    </row>
    <row r="21" spans="1:13" x14ac:dyDescent="0.3">
      <c r="A21" s="116" t="s">
        <v>214</v>
      </c>
      <c r="B21">
        <v>0</v>
      </c>
      <c r="C21" t="s">
        <v>232</v>
      </c>
      <c r="F21" s="7" t="s">
        <v>365</v>
      </c>
      <c r="G21" s="7">
        <v>0</v>
      </c>
      <c r="H21" t="s">
        <v>408</v>
      </c>
      <c r="I21" s="7">
        <v>0</v>
      </c>
      <c r="J21">
        <v>0</v>
      </c>
      <c r="K21">
        <v>0</v>
      </c>
      <c r="L21" t="s">
        <v>444</v>
      </c>
      <c r="M21">
        <v>0</v>
      </c>
    </row>
    <row r="22" spans="1:13" ht="86.4" x14ac:dyDescent="0.3">
      <c r="A22" s="116" t="s">
        <v>215</v>
      </c>
      <c r="B22">
        <v>0</v>
      </c>
      <c r="C22" t="s">
        <v>236</v>
      </c>
      <c r="F22" s="7" t="s">
        <v>359</v>
      </c>
      <c r="G22" s="7">
        <v>0</v>
      </c>
      <c r="H22" s="7" t="s">
        <v>409</v>
      </c>
      <c r="I22" s="7">
        <v>0</v>
      </c>
      <c r="J22">
        <v>0</v>
      </c>
      <c r="K22">
        <v>0</v>
      </c>
      <c r="L22" s="7" t="s">
        <v>445</v>
      </c>
      <c r="M22">
        <v>0</v>
      </c>
    </row>
    <row r="23" spans="1:13" x14ac:dyDescent="0.3">
      <c r="A23" s="116" t="s">
        <v>348</v>
      </c>
      <c r="B23">
        <v>1952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6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4" customWidth="1"/>
    <col min="2" max="2" width="15.21875" style="224" customWidth="1"/>
    <col min="3" max="3" width="15.77734375" style="224" customWidth="1"/>
    <col min="4" max="4" width="13.21875" style="224" customWidth="1"/>
    <col min="5" max="5" width="14.5546875" style="224" customWidth="1"/>
    <col min="6" max="6" width="12.33203125" style="224" customWidth="1"/>
    <col min="7" max="7" width="8.88671875" style="224"/>
    <col min="8" max="8" width="14.77734375" style="224" customWidth="1"/>
  </cols>
  <sheetData>
    <row r="1" spans="1:8" ht="15" thickTop="1" x14ac:dyDescent="0.3">
      <c r="A1" s="349" t="s">
        <v>318</v>
      </c>
      <c r="B1" s="219" t="s">
        <v>319</v>
      </c>
      <c r="C1" s="219" t="s">
        <v>321</v>
      </c>
      <c r="D1" s="219" t="s">
        <v>322</v>
      </c>
      <c r="E1" s="219" t="s">
        <v>323</v>
      </c>
      <c r="F1" s="219" t="s">
        <v>325</v>
      </c>
      <c r="G1" s="351" t="s">
        <v>327</v>
      </c>
      <c r="H1" s="220" t="s">
        <v>328</v>
      </c>
    </row>
    <row r="2" spans="1:8" ht="15" thickBot="1" x14ac:dyDescent="0.35">
      <c r="A2" s="350"/>
      <c r="B2" s="225" t="s">
        <v>320</v>
      </c>
      <c r="C2" s="225" t="s">
        <v>320</v>
      </c>
      <c r="D2" s="225" t="s">
        <v>320</v>
      </c>
      <c r="E2" s="225" t="s">
        <v>324</v>
      </c>
      <c r="F2" s="225" t="s">
        <v>326</v>
      </c>
      <c r="G2" s="352"/>
      <c r="H2" s="226" t="s">
        <v>320</v>
      </c>
    </row>
    <row r="3" spans="1:8" ht="15.6" thickTop="1" thickBot="1" x14ac:dyDescent="0.35">
      <c r="A3" s="222" t="s">
        <v>329</v>
      </c>
      <c r="B3" s="221">
        <v>-8.8000000000000007</v>
      </c>
      <c r="C3" s="221">
        <v>-13</v>
      </c>
      <c r="D3" s="221">
        <v>-10.8</v>
      </c>
      <c r="E3" s="221"/>
      <c r="F3" s="230">
        <v>2</v>
      </c>
      <c r="G3" s="230">
        <v>0</v>
      </c>
      <c r="H3" s="227">
        <v>-14.8</v>
      </c>
    </row>
    <row r="4" spans="1:8" ht="15" thickBot="1" x14ac:dyDescent="0.35">
      <c r="A4" s="222" t="s">
        <v>329</v>
      </c>
      <c r="B4" s="221">
        <v>-7.9</v>
      </c>
      <c r="C4" s="221">
        <v>-20</v>
      </c>
      <c r="D4" s="221">
        <v>-12.5</v>
      </c>
      <c r="E4" s="221"/>
      <c r="F4" s="230">
        <v>2</v>
      </c>
      <c r="G4" s="230">
        <v>0</v>
      </c>
      <c r="H4" s="227">
        <v>-16.600000000000001</v>
      </c>
    </row>
    <row r="5" spans="1:8" ht="15" thickBot="1" x14ac:dyDescent="0.35">
      <c r="A5" s="222" t="s">
        <v>329</v>
      </c>
      <c r="B5" s="221">
        <v>-13.3</v>
      </c>
      <c r="C5" s="221">
        <v>-23</v>
      </c>
      <c r="D5" s="221">
        <v>-19.8</v>
      </c>
      <c r="E5" s="221"/>
      <c r="F5" s="230">
        <v>0</v>
      </c>
      <c r="G5" s="230">
        <v>0</v>
      </c>
      <c r="H5" s="227">
        <v>-23.1</v>
      </c>
    </row>
    <row r="6" spans="1:8" ht="15" thickBot="1" x14ac:dyDescent="0.35">
      <c r="A6" s="222" t="s">
        <v>329</v>
      </c>
      <c r="B6" s="221">
        <v>-13.1</v>
      </c>
      <c r="C6" s="221">
        <v>-23</v>
      </c>
      <c r="D6" s="221">
        <v>-18.100000000000001</v>
      </c>
      <c r="E6" s="221"/>
      <c r="F6" s="230">
        <v>3</v>
      </c>
      <c r="G6" s="230">
        <v>0</v>
      </c>
      <c r="H6" s="227">
        <v>-23.2</v>
      </c>
    </row>
    <row r="7" spans="1:8" ht="15" thickBot="1" x14ac:dyDescent="0.35">
      <c r="A7" s="222" t="s">
        <v>329</v>
      </c>
      <c r="B7" s="221">
        <v>-12.5</v>
      </c>
      <c r="C7" s="221">
        <v>-19</v>
      </c>
      <c r="D7" s="221">
        <v>-16.7</v>
      </c>
      <c r="E7" s="221"/>
      <c r="F7" s="230">
        <v>3</v>
      </c>
      <c r="G7" s="230">
        <v>0</v>
      </c>
      <c r="H7" s="227">
        <v>-21.8</v>
      </c>
    </row>
    <row r="8" spans="1:8" ht="15" thickBot="1" x14ac:dyDescent="0.35">
      <c r="A8" s="222" t="s">
        <v>329</v>
      </c>
      <c r="B8" s="221">
        <v>-13.2</v>
      </c>
      <c r="C8" s="221">
        <v>-21</v>
      </c>
      <c r="D8" s="221">
        <v>-16.2</v>
      </c>
      <c r="E8" s="221"/>
      <c r="F8" s="230">
        <v>2</v>
      </c>
      <c r="G8" s="230">
        <v>0</v>
      </c>
      <c r="H8" s="227">
        <v>-20.6</v>
      </c>
    </row>
    <row r="9" spans="1:8" ht="15" thickBot="1" x14ac:dyDescent="0.35">
      <c r="A9" s="222" t="s">
        <v>329</v>
      </c>
      <c r="B9" s="221">
        <v>-10.7</v>
      </c>
      <c r="C9" s="221">
        <v>-17</v>
      </c>
      <c r="D9" s="221">
        <v>-14.5</v>
      </c>
      <c r="E9" s="221"/>
      <c r="F9" s="230">
        <v>3</v>
      </c>
      <c r="G9" s="230">
        <v>0</v>
      </c>
      <c r="H9" s="227">
        <v>-19.399999999999999</v>
      </c>
    </row>
    <row r="10" spans="1:8" ht="15" thickBot="1" x14ac:dyDescent="0.35">
      <c r="A10" s="222" t="s">
        <v>329</v>
      </c>
      <c r="B10" s="221">
        <v>-13</v>
      </c>
      <c r="C10" s="221">
        <v>-19</v>
      </c>
      <c r="D10" s="221">
        <v>-16.399999999999999</v>
      </c>
      <c r="E10" s="221"/>
      <c r="F10" s="230">
        <v>4</v>
      </c>
      <c r="G10" s="230">
        <v>0</v>
      </c>
      <c r="H10" s="227">
        <v>-22.1</v>
      </c>
    </row>
    <row r="11" spans="1:8" ht="15" thickBot="1" x14ac:dyDescent="0.35">
      <c r="A11" s="222" t="s">
        <v>329</v>
      </c>
      <c r="B11" s="221">
        <v>-7.7</v>
      </c>
      <c r="C11" s="221">
        <v>-15.2</v>
      </c>
      <c r="D11" s="221">
        <v>-9.6</v>
      </c>
      <c r="E11" s="221"/>
      <c r="F11" s="230">
        <v>7</v>
      </c>
      <c r="G11" s="230">
        <v>2</v>
      </c>
      <c r="H11" s="227">
        <v>-16.8</v>
      </c>
    </row>
    <row r="12" spans="1:8" ht="15" thickBot="1" x14ac:dyDescent="0.35">
      <c r="A12" s="222" t="s">
        <v>329</v>
      </c>
      <c r="B12" s="221">
        <v>-6</v>
      </c>
      <c r="C12" s="221">
        <v>-9</v>
      </c>
      <c r="D12" s="221">
        <v>-7.3</v>
      </c>
      <c r="E12" s="221"/>
      <c r="F12" s="230">
        <v>8</v>
      </c>
      <c r="G12" s="230">
        <v>10</v>
      </c>
      <c r="H12" s="227">
        <v>-14.9</v>
      </c>
    </row>
    <row r="13" spans="1:8" ht="15" thickBot="1" x14ac:dyDescent="0.35">
      <c r="A13" s="222" t="s">
        <v>329</v>
      </c>
      <c r="B13" s="221">
        <v>-2.4</v>
      </c>
      <c r="C13" s="221">
        <v>-7.1</v>
      </c>
      <c r="D13" s="221">
        <v>-3.8</v>
      </c>
      <c r="E13" s="221"/>
      <c r="F13" s="230">
        <v>7</v>
      </c>
      <c r="G13" s="230">
        <v>14</v>
      </c>
      <c r="H13" s="227">
        <v>-10.4</v>
      </c>
    </row>
    <row r="14" spans="1:8" ht="15" thickBot="1" x14ac:dyDescent="0.35">
      <c r="A14" s="222" t="s">
        <v>329</v>
      </c>
      <c r="B14" s="221">
        <v>-3</v>
      </c>
      <c r="C14" s="221">
        <v>-11</v>
      </c>
      <c r="D14" s="221">
        <v>-6.8</v>
      </c>
      <c r="E14" s="221"/>
      <c r="F14" s="230">
        <v>6</v>
      </c>
      <c r="G14" s="230">
        <v>3</v>
      </c>
      <c r="H14" s="227">
        <v>-13.1</v>
      </c>
    </row>
    <row r="15" spans="1:8" ht="15" thickBot="1" x14ac:dyDescent="0.35">
      <c r="A15" s="222" t="s">
        <v>329</v>
      </c>
      <c r="B15" s="221">
        <v>-7.2</v>
      </c>
      <c r="C15" s="221">
        <v>-12</v>
      </c>
      <c r="D15" s="221">
        <v>-9.6</v>
      </c>
      <c r="E15" s="221"/>
      <c r="F15" s="230">
        <v>6</v>
      </c>
      <c r="G15" s="230">
        <v>0</v>
      </c>
      <c r="H15" s="227">
        <v>-16.2</v>
      </c>
    </row>
    <row r="16" spans="1:8" ht="15" thickBot="1" x14ac:dyDescent="0.35">
      <c r="A16" s="222" t="s">
        <v>329</v>
      </c>
      <c r="B16" s="221">
        <v>-4.5</v>
      </c>
      <c r="C16" s="221">
        <v>-11</v>
      </c>
      <c r="D16" s="221">
        <v>-6.7</v>
      </c>
      <c r="E16" s="221"/>
      <c r="F16" s="230">
        <v>7</v>
      </c>
      <c r="G16" s="230">
        <v>0</v>
      </c>
      <c r="H16" s="227">
        <v>-13.7</v>
      </c>
    </row>
    <row r="17" spans="1:8" ht="15" thickBot="1" x14ac:dyDescent="0.35">
      <c r="A17" s="222" t="s">
        <v>329</v>
      </c>
      <c r="B17" s="221">
        <v>-3.9</v>
      </c>
      <c r="C17" s="221">
        <v>-13</v>
      </c>
      <c r="D17" s="221">
        <v>-8.9</v>
      </c>
      <c r="E17" s="221"/>
      <c r="F17" s="230">
        <v>3</v>
      </c>
      <c r="G17" s="230">
        <v>5</v>
      </c>
      <c r="H17" s="227">
        <v>-13.4</v>
      </c>
    </row>
    <row r="18" spans="1:8" ht="15" thickBot="1" x14ac:dyDescent="0.35">
      <c r="A18" s="222" t="s">
        <v>329</v>
      </c>
      <c r="B18" s="221">
        <v>-3.6</v>
      </c>
      <c r="C18" s="221">
        <v>-10.9</v>
      </c>
      <c r="D18" s="221">
        <v>-6.6</v>
      </c>
      <c r="E18" s="221"/>
      <c r="F18" s="230">
        <v>4</v>
      </c>
      <c r="G18" s="230">
        <v>1</v>
      </c>
      <c r="H18" s="227">
        <v>-11.5</v>
      </c>
    </row>
    <row r="19" spans="1:8" ht="15" thickBot="1" x14ac:dyDescent="0.35">
      <c r="A19" s="222" t="s">
        <v>329</v>
      </c>
      <c r="B19" s="221">
        <v>-3</v>
      </c>
      <c r="C19" s="221">
        <v>-6</v>
      </c>
      <c r="D19" s="221">
        <v>-4.3</v>
      </c>
      <c r="E19" s="221"/>
      <c r="F19" s="230">
        <v>4</v>
      </c>
      <c r="G19" s="221">
        <v>1</v>
      </c>
      <c r="H19" s="227">
        <v>-9</v>
      </c>
    </row>
    <row r="20" spans="1:8" ht="15" thickBot="1" x14ac:dyDescent="0.35">
      <c r="A20" s="222" t="s">
        <v>329</v>
      </c>
      <c r="B20" s="221">
        <v>2.4</v>
      </c>
      <c r="C20" s="221">
        <v>-4</v>
      </c>
      <c r="D20" s="221">
        <v>0.1</v>
      </c>
      <c r="E20" s="221"/>
      <c r="F20" s="230">
        <v>6</v>
      </c>
      <c r="G20" s="230">
        <v>16</v>
      </c>
      <c r="H20" s="227">
        <v>-5.4</v>
      </c>
    </row>
    <row r="21" spans="1:8" ht="15" thickBot="1" x14ac:dyDescent="0.35">
      <c r="A21" s="222" t="s">
        <v>329</v>
      </c>
      <c r="B21" s="221">
        <v>-3.8</v>
      </c>
      <c r="C21" s="221">
        <v>-14</v>
      </c>
      <c r="D21" s="221">
        <v>-8.6</v>
      </c>
      <c r="E21" s="221"/>
      <c r="F21" s="230">
        <v>7</v>
      </c>
      <c r="G21" s="230">
        <v>0</v>
      </c>
      <c r="H21" s="227">
        <v>-15.7</v>
      </c>
    </row>
    <row r="22" spans="1:8" ht="15" thickBot="1" x14ac:dyDescent="0.35">
      <c r="A22" s="222" t="s">
        <v>329</v>
      </c>
      <c r="B22" s="221">
        <v>-6.6</v>
      </c>
      <c r="C22" s="221">
        <v>-16</v>
      </c>
      <c r="D22" s="221">
        <v>-11.9</v>
      </c>
      <c r="E22" s="221"/>
      <c r="F22" s="230">
        <v>2</v>
      </c>
      <c r="G22" s="230">
        <v>0</v>
      </c>
      <c r="H22" s="227">
        <v>-16</v>
      </c>
    </row>
    <row r="23" spans="1:8" ht="15" thickBot="1" x14ac:dyDescent="0.35">
      <c r="A23" s="222" t="s">
        <v>329</v>
      </c>
      <c r="B23" s="221">
        <v>-5.9</v>
      </c>
      <c r="C23" s="221">
        <v>-12.3</v>
      </c>
      <c r="D23" s="221">
        <v>-9.6</v>
      </c>
      <c r="E23" s="221"/>
      <c r="F23" s="230">
        <v>3</v>
      </c>
      <c r="G23" s="230">
        <v>0</v>
      </c>
      <c r="H23" s="227">
        <v>-14.2</v>
      </c>
    </row>
    <row r="24" spans="1:8" ht="15" thickBot="1" x14ac:dyDescent="0.35">
      <c r="A24" s="222" t="s">
        <v>329</v>
      </c>
      <c r="B24" s="221">
        <v>0.2</v>
      </c>
      <c r="C24" s="221">
        <v>-12.3</v>
      </c>
      <c r="D24" s="221">
        <v>-3.8</v>
      </c>
      <c r="E24" s="221"/>
      <c r="F24" s="230">
        <v>7</v>
      </c>
      <c r="G24" s="230">
        <v>3</v>
      </c>
      <c r="H24" s="227">
        <v>-10.4</v>
      </c>
    </row>
    <row r="25" spans="1:8" ht="15" thickBot="1" x14ac:dyDescent="0.35">
      <c r="A25" s="222" t="s">
        <v>329</v>
      </c>
      <c r="B25" s="221">
        <v>2.2999999999999998</v>
      </c>
      <c r="C25" s="221">
        <v>-2.9</v>
      </c>
      <c r="D25" s="221">
        <v>1.1000000000000001</v>
      </c>
      <c r="E25" s="221"/>
      <c r="F25" s="230">
        <v>5</v>
      </c>
      <c r="G25" s="230">
        <v>2</v>
      </c>
      <c r="H25" s="227">
        <v>-3.7</v>
      </c>
    </row>
    <row r="26" spans="1:8" ht="15" thickBot="1" x14ac:dyDescent="0.35">
      <c r="A26" s="222" t="s">
        <v>329</v>
      </c>
      <c r="B26" s="221">
        <v>2.6</v>
      </c>
      <c r="C26" s="221">
        <v>-1</v>
      </c>
      <c r="D26" s="221">
        <v>0.9</v>
      </c>
      <c r="E26" s="221"/>
      <c r="F26" s="230">
        <v>7</v>
      </c>
      <c r="G26" s="230">
        <v>1</v>
      </c>
      <c r="H26" s="227">
        <v>-5.2</v>
      </c>
    </row>
    <row r="27" spans="1:8" ht="15" thickBot="1" x14ac:dyDescent="0.35">
      <c r="A27" s="222" t="s">
        <v>329</v>
      </c>
      <c r="B27" s="221">
        <v>0.4</v>
      </c>
      <c r="C27" s="221">
        <v>-2</v>
      </c>
      <c r="D27" s="221">
        <v>-1.3</v>
      </c>
      <c r="E27" s="221"/>
      <c r="F27" s="230">
        <v>4</v>
      </c>
      <c r="G27" s="230">
        <v>9</v>
      </c>
      <c r="H27" s="227">
        <v>-5.7</v>
      </c>
    </row>
    <row r="28" spans="1:8" ht="15" thickBot="1" x14ac:dyDescent="0.35">
      <c r="A28" s="222" t="s">
        <v>329</v>
      </c>
      <c r="B28" s="221">
        <v>-0.6</v>
      </c>
      <c r="C28" s="221">
        <v>-7</v>
      </c>
      <c r="D28" s="221">
        <v>-3.9</v>
      </c>
      <c r="E28" s="221"/>
      <c r="F28" s="230">
        <v>3</v>
      </c>
      <c r="G28" s="230">
        <v>0</v>
      </c>
      <c r="H28" s="227">
        <v>-8</v>
      </c>
    </row>
    <row r="29" spans="1:8" ht="15" thickBot="1" x14ac:dyDescent="0.35">
      <c r="A29" s="222" t="s">
        <v>329</v>
      </c>
      <c r="B29" s="221">
        <v>-6.4</v>
      </c>
      <c r="C29" s="221">
        <v>-14</v>
      </c>
      <c r="D29" s="221">
        <v>-10.199999999999999</v>
      </c>
      <c r="E29" s="221"/>
      <c r="F29" s="230">
        <v>3</v>
      </c>
      <c r="G29" s="230">
        <v>0</v>
      </c>
      <c r="H29" s="227">
        <v>-14.8</v>
      </c>
    </row>
    <row r="30" spans="1:8" ht="15" thickBot="1" x14ac:dyDescent="0.35">
      <c r="A30" s="222" t="s">
        <v>329</v>
      </c>
      <c r="B30" s="221">
        <v>-8.6999999999999993</v>
      </c>
      <c r="C30" s="221">
        <v>-16</v>
      </c>
      <c r="D30" s="221">
        <v>-12.6</v>
      </c>
      <c r="E30" s="221"/>
      <c r="F30" s="230">
        <v>5</v>
      </c>
      <c r="G30" s="230">
        <v>0</v>
      </c>
      <c r="H30" s="227">
        <v>-18.7</v>
      </c>
    </row>
    <row r="31" spans="1:8" ht="15" thickBot="1" x14ac:dyDescent="0.35">
      <c r="A31" s="222" t="s">
        <v>329</v>
      </c>
      <c r="B31" s="221">
        <v>-7.3</v>
      </c>
      <c r="C31" s="221">
        <v>-13</v>
      </c>
      <c r="D31" s="221">
        <v>-8.6999999999999993</v>
      </c>
      <c r="E31" s="221"/>
      <c r="F31" s="230">
        <v>4</v>
      </c>
      <c r="G31" s="230">
        <v>6</v>
      </c>
      <c r="H31" s="227">
        <v>-13.8</v>
      </c>
    </row>
    <row r="32" spans="1:8" ht="15" thickBot="1" x14ac:dyDescent="0.35">
      <c r="A32" s="222" t="s">
        <v>329</v>
      </c>
      <c r="B32" s="221">
        <v>-5.7</v>
      </c>
      <c r="C32" s="221">
        <v>-11</v>
      </c>
      <c r="D32" s="221">
        <v>-7.6</v>
      </c>
      <c r="E32" s="221"/>
      <c r="F32" s="230">
        <v>3</v>
      </c>
      <c r="G32" s="230">
        <v>0</v>
      </c>
      <c r="H32" s="227">
        <v>-12</v>
      </c>
    </row>
    <row r="33" spans="1:8" ht="15" thickBot="1" x14ac:dyDescent="0.35">
      <c r="A33" s="222" t="s">
        <v>329</v>
      </c>
      <c r="B33" s="221">
        <v>-4.7</v>
      </c>
      <c r="C33" s="221">
        <v>-9</v>
      </c>
      <c r="D33" s="221">
        <v>-6.6</v>
      </c>
      <c r="E33" s="221"/>
      <c r="F33" s="230">
        <v>5</v>
      </c>
      <c r="G33" s="230">
        <v>4</v>
      </c>
      <c r="H33" s="227">
        <v>-12.2</v>
      </c>
    </row>
    <row r="34" spans="1:8" ht="15" thickBot="1" x14ac:dyDescent="0.35">
      <c r="A34" s="222" t="s">
        <v>330</v>
      </c>
      <c r="B34" s="221">
        <v>1</v>
      </c>
      <c r="C34" s="221">
        <v>-5.3</v>
      </c>
      <c r="D34" s="221">
        <v>-2.7</v>
      </c>
      <c r="E34" s="221"/>
      <c r="F34" s="230">
        <v>5</v>
      </c>
      <c r="G34" s="230">
        <v>1</v>
      </c>
      <c r="H34" s="227">
        <v>-7.9</v>
      </c>
    </row>
    <row r="35" spans="1:8" ht="15" thickBot="1" x14ac:dyDescent="0.35">
      <c r="A35" s="222" t="s">
        <v>330</v>
      </c>
      <c r="B35" s="221">
        <v>1</v>
      </c>
      <c r="C35" s="221">
        <v>-1.3</v>
      </c>
      <c r="D35" s="221">
        <v>-0.2</v>
      </c>
      <c r="E35" s="221"/>
      <c r="F35" s="230">
        <v>7</v>
      </c>
      <c r="G35" s="230">
        <v>11</v>
      </c>
      <c r="H35" s="227">
        <v>-6.5</v>
      </c>
    </row>
    <row r="36" spans="1:8" ht="15" thickBot="1" x14ac:dyDescent="0.35">
      <c r="A36" s="222" t="s">
        <v>330</v>
      </c>
      <c r="B36" s="221">
        <v>-0.8</v>
      </c>
      <c r="C36" s="221">
        <v>-4</v>
      </c>
      <c r="D36" s="221">
        <v>-2.2000000000000002</v>
      </c>
      <c r="E36" s="221"/>
      <c r="F36" s="230">
        <v>5</v>
      </c>
      <c r="G36" s="230">
        <v>0</v>
      </c>
      <c r="H36" s="227">
        <v>-7.4</v>
      </c>
    </row>
    <row r="37" spans="1:8" ht="15" thickBot="1" x14ac:dyDescent="0.35">
      <c r="A37" s="222" t="s">
        <v>330</v>
      </c>
      <c r="B37" s="221">
        <v>-5</v>
      </c>
      <c r="C37" s="221">
        <v>-15</v>
      </c>
      <c r="D37" s="221">
        <v>-9.3000000000000007</v>
      </c>
      <c r="E37" s="221"/>
      <c r="F37" s="230">
        <v>4</v>
      </c>
      <c r="G37" s="230">
        <v>3</v>
      </c>
      <c r="H37" s="227">
        <v>-14.5</v>
      </c>
    </row>
    <row r="38" spans="1:8" ht="15" thickBot="1" x14ac:dyDescent="0.35">
      <c r="A38" s="222" t="s">
        <v>330</v>
      </c>
      <c r="B38" s="221">
        <v>-7</v>
      </c>
      <c r="C38" s="221">
        <v>-15</v>
      </c>
      <c r="D38" s="221">
        <v>-10.1</v>
      </c>
      <c r="E38" s="221"/>
      <c r="F38" s="230">
        <v>3</v>
      </c>
      <c r="G38" s="230">
        <v>1</v>
      </c>
      <c r="H38" s="227">
        <v>-14.7</v>
      </c>
    </row>
    <row r="39" spans="1:8" ht="15" thickBot="1" x14ac:dyDescent="0.35">
      <c r="A39" s="222" t="s">
        <v>330</v>
      </c>
      <c r="B39" s="221">
        <v>-13.7</v>
      </c>
      <c r="C39" s="221">
        <v>-29</v>
      </c>
      <c r="D39" s="221">
        <v>-23.7</v>
      </c>
      <c r="E39" s="221"/>
      <c r="F39" s="230">
        <v>6</v>
      </c>
      <c r="G39" s="230">
        <v>0</v>
      </c>
      <c r="H39" s="227">
        <v>-31.1</v>
      </c>
    </row>
    <row r="40" spans="1:8" ht="15" thickBot="1" x14ac:dyDescent="0.35">
      <c r="A40" s="222" t="s">
        <v>330</v>
      </c>
      <c r="B40" s="221">
        <v>-23</v>
      </c>
      <c r="C40" s="221">
        <v>-30</v>
      </c>
      <c r="D40" s="221">
        <v>-27.3</v>
      </c>
      <c r="E40" s="221"/>
      <c r="F40" s="230">
        <v>7</v>
      </c>
      <c r="G40" s="230">
        <v>1</v>
      </c>
      <c r="H40" s="227">
        <v>-35.6</v>
      </c>
    </row>
    <row r="41" spans="1:8" ht="15" thickBot="1" x14ac:dyDescent="0.35">
      <c r="A41" s="222" t="s">
        <v>330</v>
      </c>
      <c r="B41" s="221">
        <v>-22.3</v>
      </c>
      <c r="C41" s="221">
        <v>-30</v>
      </c>
      <c r="D41" s="221">
        <v>-25.2</v>
      </c>
      <c r="E41" s="221"/>
      <c r="F41" s="230">
        <v>5</v>
      </c>
      <c r="G41" s="230">
        <v>1</v>
      </c>
      <c r="H41" s="227">
        <v>-32</v>
      </c>
    </row>
    <row r="42" spans="1:8" ht="15" thickBot="1" x14ac:dyDescent="0.35">
      <c r="A42" s="222" t="s">
        <v>330</v>
      </c>
      <c r="B42" s="221">
        <v>-27.4</v>
      </c>
      <c r="C42" s="221">
        <v>-34</v>
      </c>
      <c r="D42" s="221">
        <v>-30.8</v>
      </c>
      <c r="E42" s="221"/>
      <c r="F42" s="230">
        <v>3</v>
      </c>
      <c r="G42" s="230">
        <v>1</v>
      </c>
      <c r="H42" s="227">
        <v>-36.6</v>
      </c>
    </row>
    <row r="43" spans="1:8" ht="15" thickBot="1" x14ac:dyDescent="0.35">
      <c r="A43" s="222" t="s">
        <v>330</v>
      </c>
      <c r="B43" s="221">
        <v>-21</v>
      </c>
      <c r="C43" s="221">
        <v>-30</v>
      </c>
      <c r="D43" s="221">
        <v>-25.6</v>
      </c>
      <c r="E43" s="221"/>
      <c r="F43" s="230">
        <v>3</v>
      </c>
      <c r="G43" s="230">
        <v>1</v>
      </c>
      <c r="H43" s="227">
        <v>-31.2</v>
      </c>
    </row>
    <row r="44" spans="1:8" ht="15" thickBot="1" x14ac:dyDescent="0.35">
      <c r="A44" s="222" t="s">
        <v>330</v>
      </c>
      <c r="B44" s="221">
        <v>-17</v>
      </c>
      <c r="C44" s="221">
        <v>-27</v>
      </c>
      <c r="D44" s="221">
        <v>-22.7</v>
      </c>
      <c r="E44" s="221"/>
      <c r="F44" s="230">
        <v>4</v>
      </c>
      <c r="G44" s="230">
        <v>0</v>
      </c>
      <c r="H44" s="227">
        <v>-28.8</v>
      </c>
    </row>
    <row r="45" spans="1:8" ht="15" thickBot="1" x14ac:dyDescent="0.35">
      <c r="A45" s="222" t="s">
        <v>330</v>
      </c>
      <c r="B45" s="221">
        <v>-10.4</v>
      </c>
      <c r="C45" s="221">
        <v>-22.3</v>
      </c>
      <c r="D45" s="221">
        <v>-13.3</v>
      </c>
      <c r="E45" s="221"/>
      <c r="F45" s="230">
        <v>6</v>
      </c>
      <c r="G45" s="230">
        <v>0</v>
      </c>
      <c r="H45" s="227">
        <v>-20.100000000000001</v>
      </c>
    </row>
    <row r="46" spans="1:8" ht="15" thickBot="1" x14ac:dyDescent="0.35">
      <c r="A46" s="222" t="s">
        <v>330</v>
      </c>
      <c r="B46" s="221">
        <v>-12.7</v>
      </c>
      <c r="C46" s="221">
        <v>-16</v>
      </c>
      <c r="D46" s="221">
        <v>-15.1</v>
      </c>
      <c r="E46" s="221"/>
      <c r="F46" s="230">
        <v>6</v>
      </c>
      <c r="G46" s="230">
        <v>0</v>
      </c>
      <c r="H46" s="227">
        <v>-22</v>
      </c>
    </row>
    <row r="47" spans="1:8" ht="15" thickBot="1" x14ac:dyDescent="0.35">
      <c r="A47" s="222" t="s">
        <v>330</v>
      </c>
      <c r="B47" s="221">
        <v>-9.6</v>
      </c>
      <c r="C47" s="221">
        <v>-17</v>
      </c>
      <c r="D47" s="221">
        <v>-13.6</v>
      </c>
      <c r="E47" s="221"/>
      <c r="F47" s="230">
        <v>7</v>
      </c>
      <c r="G47" s="230">
        <v>0</v>
      </c>
      <c r="H47" s="227">
        <v>-21.1</v>
      </c>
    </row>
    <row r="48" spans="1:8" ht="15" thickBot="1" x14ac:dyDescent="0.35">
      <c r="A48" s="222" t="s">
        <v>330</v>
      </c>
      <c r="B48" s="221">
        <v>-12.5</v>
      </c>
      <c r="C48" s="221">
        <v>-17</v>
      </c>
      <c r="D48" s="221">
        <v>-15.2</v>
      </c>
      <c r="E48" s="221"/>
      <c r="F48" s="230">
        <v>5</v>
      </c>
      <c r="G48" s="230">
        <v>0</v>
      </c>
      <c r="H48" s="227">
        <v>-21.5</v>
      </c>
    </row>
    <row r="49" spans="1:8" ht="15" thickBot="1" x14ac:dyDescent="0.35">
      <c r="A49" s="222" t="s">
        <v>330</v>
      </c>
      <c r="B49" s="221">
        <v>-11.4</v>
      </c>
      <c r="C49" s="221">
        <v>-18</v>
      </c>
      <c r="D49" s="221">
        <v>-14.1</v>
      </c>
      <c r="E49" s="221"/>
      <c r="F49" s="230">
        <v>5</v>
      </c>
      <c r="G49" s="230">
        <v>0</v>
      </c>
      <c r="H49" s="227">
        <v>-20.399999999999999</v>
      </c>
    </row>
    <row r="50" spans="1:8" ht="15" thickBot="1" x14ac:dyDescent="0.35">
      <c r="A50" s="222" t="s">
        <v>330</v>
      </c>
      <c r="B50" s="221">
        <v>-8.6</v>
      </c>
      <c r="C50" s="221">
        <v>-17</v>
      </c>
      <c r="D50" s="221">
        <v>-12.6</v>
      </c>
      <c r="E50" s="221"/>
      <c r="F50" s="230">
        <v>6</v>
      </c>
      <c r="G50" s="230">
        <v>0</v>
      </c>
      <c r="H50" s="227">
        <v>-19.399999999999999</v>
      </c>
    </row>
    <row r="51" spans="1:8" ht="15" thickBot="1" x14ac:dyDescent="0.35">
      <c r="A51" s="222" t="s">
        <v>330</v>
      </c>
      <c r="B51" s="221">
        <v>-7.8</v>
      </c>
      <c r="C51" s="221">
        <v>-13</v>
      </c>
      <c r="D51" s="221">
        <v>-10.7</v>
      </c>
      <c r="E51" s="221"/>
      <c r="F51" s="230">
        <v>5</v>
      </c>
      <c r="G51" s="230">
        <v>0</v>
      </c>
      <c r="H51" s="227">
        <v>-16.7</v>
      </c>
    </row>
    <row r="52" spans="1:8" ht="15" thickBot="1" x14ac:dyDescent="0.35">
      <c r="A52" s="222" t="s">
        <v>330</v>
      </c>
      <c r="B52" s="221">
        <v>-8.9</v>
      </c>
      <c r="C52" s="221">
        <v>-15</v>
      </c>
      <c r="D52" s="221">
        <v>-11.9</v>
      </c>
      <c r="E52" s="221"/>
      <c r="F52" s="230">
        <v>5</v>
      </c>
      <c r="G52" s="230">
        <v>0</v>
      </c>
      <c r="H52" s="227">
        <v>-18</v>
      </c>
    </row>
    <row r="53" spans="1:8" ht="15" thickBot="1" x14ac:dyDescent="0.35">
      <c r="A53" s="222" t="s">
        <v>330</v>
      </c>
      <c r="B53" s="221">
        <v>-7.2</v>
      </c>
      <c r="C53" s="221">
        <v>-12</v>
      </c>
      <c r="D53" s="221">
        <v>-10.3</v>
      </c>
      <c r="E53" s="221"/>
      <c r="F53" s="230">
        <v>6</v>
      </c>
      <c r="G53" s="230">
        <v>0</v>
      </c>
      <c r="H53" s="227">
        <v>-16.899999999999999</v>
      </c>
    </row>
    <row r="54" spans="1:8" ht="15" thickBot="1" x14ac:dyDescent="0.35">
      <c r="A54" s="222" t="s">
        <v>330</v>
      </c>
      <c r="B54" s="221">
        <v>-9.1999999999999993</v>
      </c>
      <c r="C54" s="221">
        <v>-13</v>
      </c>
      <c r="D54" s="221">
        <v>-11.8</v>
      </c>
      <c r="E54" s="221"/>
      <c r="F54" s="230">
        <v>5</v>
      </c>
      <c r="G54" s="230">
        <v>0</v>
      </c>
      <c r="H54" s="227">
        <v>-17.899999999999999</v>
      </c>
    </row>
    <row r="55" spans="1:8" ht="15" thickBot="1" x14ac:dyDescent="0.35">
      <c r="A55" s="222" t="s">
        <v>330</v>
      </c>
      <c r="B55" s="221">
        <v>-8.8000000000000007</v>
      </c>
      <c r="C55" s="221">
        <v>-14</v>
      </c>
      <c r="D55" s="221">
        <v>-11.8</v>
      </c>
      <c r="E55" s="221"/>
      <c r="F55" s="230">
        <v>4</v>
      </c>
      <c r="G55" s="230">
        <v>0</v>
      </c>
      <c r="H55" s="227">
        <v>-17.2</v>
      </c>
    </row>
    <row r="56" spans="1:8" ht="15" thickBot="1" x14ac:dyDescent="0.35">
      <c r="A56" s="222" t="s">
        <v>330</v>
      </c>
      <c r="B56" s="221">
        <v>-7.5</v>
      </c>
      <c r="C56" s="221">
        <v>-18</v>
      </c>
      <c r="D56" s="221">
        <v>-14.2</v>
      </c>
      <c r="E56" s="221"/>
      <c r="F56" s="230">
        <v>2</v>
      </c>
      <c r="G56" s="230">
        <v>0</v>
      </c>
      <c r="H56" s="227">
        <v>-18.399999999999999</v>
      </c>
    </row>
    <row r="57" spans="1:8" ht="15" thickBot="1" x14ac:dyDescent="0.35">
      <c r="A57" s="222" t="s">
        <v>330</v>
      </c>
      <c r="B57" s="221">
        <v>-11</v>
      </c>
      <c r="C57" s="221">
        <v>-17</v>
      </c>
      <c r="D57" s="221">
        <v>-14.2</v>
      </c>
      <c r="E57" s="221"/>
      <c r="F57" s="230">
        <v>1</v>
      </c>
      <c r="G57" s="230">
        <v>0</v>
      </c>
      <c r="H57" s="227">
        <v>-17.8</v>
      </c>
    </row>
    <row r="58" spans="1:8" ht="15" thickBot="1" x14ac:dyDescent="0.35">
      <c r="A58" s="222" t="s">
        <v>330</v>
      </c>
      <c r="B58" s="221">
        <v>-4</v>
      </c>
      <c r="C58" s="221">
        <v>-14</v>
      </c>
      <c r="D58" s="221">
        <v>-7.3</v>
      </c>
      <c r="E58" s="221"/>
      <c r="F58" s="230">
        <v>3</v>
      </c>
      <c r="G58" s="230">
        <v>0</v>
      </c>
      <c r="H58" s="227">
        <v>-11.6</v>
      </c>
    </row>
    <row r="59" spans="1:8" ht="15" thickBot="1" x14ac:dyDescent="0.35">
      <c r="A59" s="222" t="s">
        <v>330</v>
      </c>
      <c r="B59" s="221">
        <v>-2</v>
      </c>
      <c r="C59" s="221">
        <v>-8</v>
      </c>
      <c r="D59" s="221">
        <v>-4</v>
      </c>
      <c r="E59" s="221"/>
      <c r="F59" s="230">
        <v>4</v>
      </c>
      <c r="G59" s="230">
        <v>0</v>
      </c>
      <c r="H59" s="227">
        <v>-8.8000000000000007</v>
      </c>
    </row>
    <row r="60" spans="1:8" ht="15" thickBot="1" x14ac:dyDescent="0.35">
      <c r="A60" s="222" t="s">
        <v>330</v>
      </c>
      <c r="B60" s="221">
        <v>-3</v>
      </c>
      <c r="C60" s="221">
        <v>-6.2</v>
      </c>
      <c r="D60" s="221">
        <v>-5.6</v>
      </c>
      <c r="E60" s="221"/>
      <c r="F60" s="230">
        <v>4</v>
      </c>
      <c r="G60" s="230">
        <v>0</v>
      </c>
      <c r="H60" s="227">
        <v>-10.4</v>
      </c>
    </row>
    <row r="61" spans="1:8" ht="15" thickBot="1" x14ac:dyDescent="0.35">
      <c r="A61" s="222" t="s">
        <v>330</v>
      </c>
      <c r="B61" s="221">
        <v>-2</v>
      </c>
      <c r="C61" s="221">
        <v>-5.8</v>
      </c>
      <c r="D61" s="221">
        <v>-3.3</v>
      </c>
      <c r="E61" s="221"/>
      <c r="F61" s="230">
        <v>2</v>
      </c>
      <c r="G61" s="230">
        <v>0</v>
      </c>
      <c r="H61" s="227">
        <v>-6.5</v>
      </c>
    </row>
    <row r="62" spans="1:8" ht="15" thickBot="1" x14ac:dyDescent="0.35">
      <c r="A62" s="222" t="s">
        <v>330</v>
      </c>
      <c r="B62" s="221">
        <v>-2.9</v>
      </c>
      <c r="C62" s="221">
        <v>-14</v>
      </c>
      <c r="D62" s="221">
        <v>-6.5</v>
      </c>
      <c r="E62" s="221"/>
      <c r="F62" s="230">
        <v>4</v>
      </c>
      <c r="G62" s="230">
        <v>0</v>
      </c>
      <c r="H62" s="227">
        <v>-11.4</v>
      </c>
    </row>
    <row r="63" spans="1:8" ht="15" thickBot="1" x14ac:dyDescent="0.35">
      <c r="A63" s="222" t="s">
        <v>330</v>
      </c>
      <c r="B63" s="221">
        <v>-2.8</v>
      </c>
      <c r="C63" s="221">
        <v>-12.4</v>
      </c>
      <c r="D63" s="221">
        <v>-5.8</v>
      </c>
      <c r="E63" s="221"/>
      <c r="F63" s="230">
        <v>6</v>
      </c>
      <c r="G63" s="230">
        <v>3</v>
      </c>
      <c r="H63" s="227">
        <v>-11.9</v>
      </c>
    </row>
    <row r="64" spans="1:8" ht="15" thickBot="1" x14ac:dyDescent="0.35">
      <c r="A64" s="222" t="s">
        <v>330</v>
      </c>
      <c r="B64" s="221">
        <v>0.4</v>
      </c>
      <c r="C64" s="221">
        <v>-4.0999999999999996</v>
      </c>
      <c r="D64" s="221">
        <v>-1.4</v>
      </c>
      <c r="E64" s="221"/>
      <c r="F64" s="230">
        <v>6</v>
      </c>
      <c r="G64" s="230">
        <v>0</v>
      </c>
      <c r="H64" s="227">
        <v>-7.1</v>
      </c>
    </row>
    <row r="65" spans="1:8" ht="15" thickBot="1" x14ac:dyDescent="0.35">
      <c r="A65" s="222" t="s">
        <v>331</v>
      </c>
      <c r="B65" s="221">
        <v>-0.9</v>
      </c>
      <c r="C65" s="221">
        <v>-11</v>
      </c>
      <c r="D65" s="221">
        <v>-5.7</v>
      </c>
      <c r="E65" s="221"/>
      <c r="F65" s="230">
        <v>6</v>
      </c>
      <c r="G65" s="230">
        <v>0</v>
      </c>
      <c r="H65" s="227">
        <v>-11.9</v>
      </c>
    </row>
    <row r="66" spans="1:8" ht="15" thickBot="1" x14ac:dyDescent="0.35">
      <c r="A66" s="222" t="s">
        <v>331</v>
      </c>
      <c r="B66" s="221">
        <v>-5.9</v>
      </c>
      <c r="C66" s="221">
        <v>-15</v>
      </c>
      <c r="D66" s="221">
        <v>-9.4</v>
      </c>
      <c r="E66" s="221"/>
      <c r="F66" s="230">
        <v>4</v>
      </c>
      <c r="G66" s="230">
        <v>0</v>
      </c>
      <c r="H66" s="227">
        <v>-14.6</v>
      </c>
    </row>
    <row r="67" spans="1:8" ht="15" thickBot="1" x14ac:dyDescent="0.35">
      <c r="A67" s="222" t="s">
        <v>331</v>
      </c>
      <c r="B67" s="221">
        <v>-4.5</v>
      </c>
      <c r="C67" s="221">
        <v>-7</v>
      </c>
      <c r="D67" s="221">
        <v>-6</v>
      </c>
      <c r="E67" s="221"/>
      <c r="F67" s="230">
        <v>4</v>
      </c>
      <c r="G67" s="230">
        <v>3</v>
      </c>
      <c r="H67" s="227">
        <v>-10.8</v>
      </c>
    </row>
    <row r="68" spans="1:8" ht="15" thickBot="1" x14ac:dyDescent="0.35">
      <c r="A68" s="222" t="s">
        <v>331</v>
      </c>
      <c r="B68" s="221">
        <v>-6</v>
      </c>
      <c r="C68" s="221">
        <v>-13</v>
      </c>
      <c r="D68" s="221">
        <v>-8.4</v>
      </c>
      <c r="E68" s="221"/>
      <c r="F68" s="230">
        <v>2</v>
      </c>
      <c r="G68" s="230">
        <v>0</v>
      </c>
      <c r="H68" s="227">
        <v>-12.2</v>
      </c>
    </row>
    <row r="69" spans="1:8" ht="15" thickBot="1" x14ac:dyDescent="0.35">
      <c r="A69" s="222" t="s">
        <v>331</v>
      </c>
      <c r="B69" s="221">
        <v>-5.7</v>
      </c>
      <c r="C69" s="221">
        <v>-13</v>
      </c>
      <c r="D69" s="221">
        <v>-10.9</v>
      </c>
      <c r="E69" s="221"/>
      <c r="F69" s="230">
        <v>2</v>
      </c>
      <c r="G69" s="230">
        <v>0</v>
      </c>
      <c r="H69" s="227">
        <v>-14.9</v>
      </c>
    </row>
    <row r="70" spans="1:8" ht="15" thickBot="1" x14ac:dyDescent="0.35">
      <c r="A70" s="222" t="s">
        <v>331</v>
      </c>
      <c r="B70" s="221">
        <v>-7.5</v>
      </c>
      <c r="C70" s="221">
        <v>-16</v>
      </c>
      <c r="D70" s="221">
        <v>-11.3</v>
      </c>
      <c r="E70" s="221"/>
      <c r="F70" s="230">
        <v>2</v>
      </c>
      <c r="G70" s="230">
        <v>0</v>
      </c>
      <c r="H70" s="227">
        <v>-15.3</v>
      </c>
    </row>
    <row r="71" spans="1:8" ht="15" thickBot="1" x14ac:dyDescent="0.35">
      <c r="A71" s="222" t="s">
        <v>331</v>
      </c>
      <c r="B71" s="221">
        <v>-9.4</v>
      </c>
      <c r="C71" s="221">
        <v>-20</v>
      </c>
      <c r="D71" s="221">
        <v>-15</v>
      </c>
      <c r="E71" s="221"/>
      <c r="F71" s="230">
        <v>3</v>
      </c>
      <c r="G71" s="230">
        <v>0</v>
      </c>
      <c r="H71" s="227">
        <v>-19.899999999999999</v>
      </c>
    </row>
    <row r="72" spans="1:8" ht="15" thickBot="1" x14ac:dyDescent="0.35">
      <c r="A72" s="222" t="s">
        <v>331</v>
      </c>
      <c r="B72" s="221">
        <v>-5.9</v>
      </c>
      <c r="C72" s="221">
        <v>-18</v>
      </c>
      <c r="D72" s="221">
        <v>-10</v>
      </c>
      <c r="E72" s="221"/>
      <c r="F72" s="230">
        <v>5</v>
      </c>
      <c r="G72" s="230">
        <v>0</v>
      </c>
      <c r="H72" s="227">
        <v>-15.8</v>
      </c>
    </row>
    <row r="73" spans="1:8" ht="15" thickBot="1" x14ac:dyDescent="0.35">
      <c r="A73" s="222" t="s">
        <v>331</v>
      </c>
      <c r="B73" s="221">
        <v>-3.6</v>
      </c>
      <c r="C73" s="221">
        <v>-8</v>
      </c>
      <c r="D73" s="221">
        <v>-5</v>
      </c>
      <c r="E73" s="221"/>
      <c r="F73" s="230">
        <v>4</v>
      </c>
      <c r="G73" s="230">
        <v>1</v>
      </c>
      <c r="H73" s="227">
        <v>-9.6999999999999993</v>
      </c>
    </row>
    <row r="74" spans="1:8" ht="15" thickBot="1" x14ac:dyDescent="0.35">
      <c r="A74" s="222" t="s">
        <v>331</v>
      </c>
      <c r="B74" s="221">
        <v>-4</v>
      </c>
      <c r="C74" s="221">
        <v>-6</v>
      </c>
      <c r="D74" s="221">
        <v>-5.0999999999999996</v>
      </c>
      <c r="E74" s="221"/>
      <c r="F74" s="230">
        <v>1</v>
      </c>
      <c r="G74" s="230">
        <v>0</v>
      </c>
      <c r="H74" s="227">
        <v>-10.5</v>
      </c>
    </row>
    <row r="75" spans="1:8" ht="15" thickBot="1" x14ac:dyDescent="0.35">
      <c r="A75" s="222" t="s">
        <v>331</v>
      </c>
      <c r="B75" s="221">
        <v>-2.4</v>
      </c>
      <c r="C75" s="221">
        <v>-9</v>
      </c>
      <c r="D75" s="221">
        <v>-4.8</v>
      </c>
      <c r="E75" s="221"/>
      <c r="F75" s="230">
        <v>1</v>
      </c>
      <c r="G75" s="230">
        <v>0</v>
      </c>
      <c r="H75" s="227">
        <v>-10.3</v>
      </c>
    </row>
    <row r="76" spans="1:8" ht="15" thickBot="1" x14ac:dyDescent="0.35">
      <c r="A76" s="222" t="s">
        <v>331</v>
      </c>
      <c r="B76" s="221">
        <v>-6</v>
      </c>
      <c r="C76" s="221">
        <v>-9</v>
      </c>
      <c r="D76" s="221">
        <v>-7.6</v>
      </c>
      <c r="E76" s="221"/>
      <c r="F76" s="230">
        <v>1</v>
      </c>
      <c r="G76" s="230">
        <v>1</v>
      </c>
      <c r="H76" s="227">
        <v>-14.5</v>
      </c>
    </row>
    <row r="77" spans="1:8" ht="15" thickBot="1" x14ac:dyDescent="0.35">
      <c r="A77" s="222" t="s">
        <v>331</v>
      </c>
      <c r="B77" s="221">
        <v>-4</v>
      </c>
      <c r="C77" s="221">
        <v>-9</v>
      </c>
      <c r="D77" s="221">
        <v>-7.1</v>
      </c>
      <c r="E77" s="221"/>
      <c r="F77" s="230">
        <v>1</v>
      </c>
      <c r="G77" s="230">
        <v>1</v>
      </c>
      <c r="H77" s="227">
        <v>-12</v>
      </c>
    </row>
    <row r="78" spans="1:8" ht="15" thickBot="1" x14ac:dyDescent="0.35">
      <c r="A78" s="222" t="s">
        <v>331</v>
      </c>
      <c r="B78" s="221">
        <v>-4.2</v>
      </c>
      <c r="C78" s="221">
        <v>-12</v>
      </c>
      <c r="D78" s="221">
        <v>-6.7</v>
      </c>
      <c r="E78" s="221"/>
      <c r="F78" s="230">
        <v>5</v>
      </c>
      <c r="G78" s="230">
        <v>1</v>
      </c>
      <c r="H78" s="227">
        <v>-12.3</v>
      </c>
    </row>
    <row r="79" spans="1:8" ht="15" thickBot="1" x14ac:dyDescent="0.35">
      <c r="A79" s="222" t="s">
        <v>331</v>
      </c>
      <c r="B79" s="221">
        <v>-7.8</v>
      </c>
      <c r="C79" s="221">
        <v>-13</v>
      </c>
      <c r="D79" s="221">
        <v>-10.199999999999999</v>
      </c>
      <c r="E79" s="221"/>
      <c r="F79" s="230">
        <v>4</v>
      </c>
      <c r="G79" s="230">
        <v>1</v>
      </c>
      <c r="H79" s="227">
        <v>-15.4</v>
      </c>
    </row>
    <row r="80" spans="1:8" ht="15" thickBot="1" x14ac:dyDescent="0.35">
      <c r="A80" s="222" t="s">
        <v>331</v>
      </c>
      <c r="B80" s="221">
        <v>-4.3</v>
      </c>
      <c r="C80" s="221">
        <v>-12</v>
      </c>
      <c r="D80" s="221">
        <v>-6.9</v>
      </c>
      <c r="E80" s="221"/>
      <c r="F80" s="230">
        <v>5</v>
      </c>
      <c r="G80" s="230">
        <v>0</v>
      </c>
      <c r="H80" s="227">
        <v>-12.5</v>
      </c>
    </row>
    <row r="81" spans="1:8" ht="15" thickBot="1" x14ac:dyDescent="0.35">
      <c r="A81" s="222" t="s">
        <v>331</v>
      </c>
      <c r="B81" s="221">
        <v>-5</v>
      </c>
      <c r="C81" s="221">
        <v>-14</v>
      </c>
      <c r="D81" s="221">
        <v>-8</v>
      </c>
      <c r="E81" s="221"/>
      <c r="F81" s="230">
        <v>4</v>
      </c>
      <c r="G81" s="230">
        <v>0</v>
      </c>
      <c r="H81" s="227">
        <v>-13.1</v>
      </c>
    </row>
    <row r="82" spans="1:8" ht="15" thickBot="1" x14ac:dyDescent="0.35">
      <c r="A82" s="222" t="s">
        <v>331</v>
      </c>
      <c r="B82" s="221">
        <v>-7.6</v>
      </c>
      <c r="C82" s="221">
        <v>-17</v>
      </c>
      <c r="D82" s="221">
        <v>-13.5</v>
      </c>
      <c r="E82" s="221"/>
      <c r="F82" s="230">
        <v>2</v>
      </c>
      <c r="G82" s="230">
        <v>0</v>
      </c>
      <c r="H82" s="227">
        <v>-17.7</v>
      </c>
    </row>
    <row r="83" spans="1:8" ht="15" thickBot="1" x14ac:dyDescent="0.35">
      <c r="A83" s="222" t="s">
        <v>331</v>
      </c>
      <c r="B83" s="221">
        <v>-11.1</v>
      </c>
      <c r="C83" s="221">
        <v>-20</v>
      </c>
      <c r="D83" s="221">
        <v>-15.8</v>
      </c>
      <c r="E83" s="221"/>
      <c r="F83" s="230">
        <v>3</v>
      </c>
      <c r="G83" s="230">
        <v>0</v>
      </c>
      <c r="H83" s="227">
        <v>-20.8</v>
      </c>
    </row>
    <row r="84" spans="1:8" ht="15" thickBot="1" x14ac:dyDescent="0.35">
      <c r="A84" s="222" t="s">
        <v>331</v>
      </c>
      <c r="B84" s="221">
        <v>-11.7</v>
      </c>
      <c r="C84" s="221">
        <v>-22</v>
      </c>
      <c r="D84" s="221">
        <v>-15.2</v>
      </c>
      <c r="E84" s="221"/>
      <c r="F84" s="230">
        <v>4</v>
      </c>
      <c r="G84" s="230">
        <v>1</v>
      </c>
      <c r="H84" s="227">
        <v>-20.8</v>
      </c>
    </row>
    <row r="85" spans="1:8" ht="15" thickBot="1" x14ac:dyDescent="0.35">
      <c r="A85" s="222" t="s">
        <v>331</v>
      </c>
      <c r="B85" s="221">
        <v>-9</v>
      </c>
      <c r="C85" s="221">
        <v>-14</v>
      </c>
      <c r="D85" s="221">
        <v>-11.6</v>
      </c>
      <c r="E85" s="221"/>
      <c r="F85" s="230">
        <v>3</v>
      </c>
      <c r="G85" s="230">
        <v>2</v>
      </c>
      <c r="H85" s="227">
        <v>-16.3</v>
      </c>
    </row>
    <row r="86" spans="1:8" ht="15" thickBot="1" x14ac:dyDescent="0.35">
      <c r="A86" s="222" t="s">
        <v>331</v>
      </c>
      <c r="B86" s="221">
        <v>-9</v>
      </c>
      <c r="C86" s="221">
        <v>-14</v>
      </c>
      <c r="D86" s="221">
        <v>-11.3</v>
      </c>
      <c r="E86" s="221"/>
      <c r="F86" s="230">
        <v>6</v>
      </c>
      <c r="G86" s="230">
        <v>1</v>
      </c>
      <c r="H86" s="227">
        <v>-17.899999999999999</v>
      </c>
    </row>
    <row r="87" spans="1:8" ht="15" thickBot="1" x14ac:dyDescent="0.35">
      <c r="A87" s="222" t="s">
        <v>331</v>
      </c>
      <c r="B87" s="221">
        <v>-9.9</v>
      </c>
      <c r="C87" s="221">
        <v>-16</v>
      </c>
      <c r="D87" s="221">
        <v>-13.9</v>
      </c>
      <c r="E87" s="221"/>
      <c r="F87" s="230">
        <v>7</v>
      </c>
      <c r="G87" s="230">
        <v>1</v>
      </c>
      <c r="H87" s="227">
        <v>-21.4</v>
      </c>
    </row>
    <row r="88" spans="1:8" ht="15" thickBot="1" x14ac:dyDescent="0.35">
      <c r="A88" s="222" t="s">
        <v>331</v>
      </c>
      <c r="B88" s="221">
        <v>-7.4</v>
      </c>
      <c r="C88" s="221">
        <v>-18</v>
      </c>
      <c r="D88" s="221">
        <v>-12.1</v>
      </c>
      <c r="E88" s="221"/>
      <c r="F88" s="230">
        <v>5</v>
      </c>
      <c r="G88" s="230">
        <v>0</v>
      </c>
      <c r="H88" s="227">
        <v>-18.2</v>
      </c>
    </row>
    <row r="89" spans="1:8" ht="15" thickBot="1" x14ac:dyDescent="0.35">
      <c r="A89" s="222" t="s">
        <v>331</v>
      </c>
      <c r="B89" s="221">
        <v>-2</v>
      </c>
      <c r="C89" s="221">
        <v>-10.7</v>
      </c>
      <c r="D89" s="221">
        <v>-5.3</v>
      </c>
      <c r="E89" s="221"/>
      <c r="F89" s="230">
        <v>6</v>
      </c>
      <c r="G89" s="230">
        <v>3</v>
      </c>
      <c r="H89" s="227">
        <v>-11.4</v>
      </c>
    </row>
    <row r="90" spans="1:8" ht="15" thickBot="1" x14ac:dyDescent="0.35">
      <c r="A90" s="222" t="s">
        <v>331</v>
      </c>
      <c r="B90" s="221">
        <v>1.6</v>
      </c>
      <c r="C90" s="221">
        <v>-4.3</v>
      </c>
      <c r="D90" s="221">
        <v>0.1</v>
      </c>
      <c r="E90" s="221"/>
      <c r="F90" s="230">
        <v>7</v>
      </c>
      <c r="G90" s="230">
        <v>7</v>
      </c>
      <c r="H90" s="227">
        <v>-6</v>
      </c>
    </row>
    <row r="91" spans="1:8" ht="15" thickBot="1" x14ac:dyDescent="0.35">
      <c r="A91" s="222" t="s">
        <v>331</v>
      </c>
      <c r="B91" s="221">
        <v>2.1</v>
      </c>
      <c r="C91" s="221">
        <v>-3</v>
      </c>
      <c r="D91" s="221">
        <v>-0.3</v>
      </c>
      <c r="E91" s="221"/>
      <c r="F91" s="230">
        <v>7</v>
      </c>
      <c r="G91" s="230">
        <v>4</v>
      </c>
      <c r="H91" s="227">
        <v>-6.6</v>
      </c>
    </row>
    <row r="92" spans="1:8" ht="15" thickBot="1" x14ac:dyDescent="0.35">
      <c r="A92" s="222" t="s">
        <v>331</v>
      </c>
      <c r="B92" s="221">
        <v>-1.4</v>
      </c>
      <c r="C92" s="221">
        <v>-6</v>
      </c>
      <c r="D92" s="221">
        <v>-3.4</v>
      </c>
      <c r="E92" s="221"/>
      <c r="F92" s="230">
        <v>8</v>
      </c>
      <c r="G92" s="230">
        <v>0</v>
      </c>
      <c r="H92" s="227">
        <v>-10.7</v>
      </c>
    </row>
    <row r="93" spans="1:8" ht="15" thickBot="1" x14ac:dyDescent="0.35">
      <c r="A93" s="222" t="s">
        <v>332</v>
      </c>
      <c r="B93" s="221">
        <v>-3.4</v>
      </c>
      <c r="C93" s="221">
        <v>-7</v>
      </c>
      <c r="D93" s="221">
        <v>-5.0999999999999996</v>
      </c>
      <c r="E93" s="221"/>
      <c r="F93" s="230">
        <v>7</v>
      </c>
      <c r="G93" s="230">
        <v>0</v>
      </c>
      <c r="H93" s="227">
        <v>-11.9</v>
      </c>
    </row>
    <row r="94" spans="1:8" ht="15" thickBot="1" x14ac:dyDescent="0.35">
      <c r="A94" s="222" t="s">
        <v>332</v>
      </c>
      <c r="B94" s="221">
        <v>-3</v>
      </c>
      <c r="C94" s="221">
        <v>-13</v>
      </c>
      <c r="D94" s="221">
        <v>-7.4</v>
      </c>
      <c r="E94" s="221"/>
      <c r="F94" s="230">
        <v>6</v>
      </c>
      <c r="G94" s="230">
        <v>1</v>
      </c>
      <c r="H94" s="227">
        <v>-13.7</v>
      </c>
    </row>
    <row r="95" spans="1:8" ht="15" thickBot="1" x14ac:dyDescent="0.35">
      <c r="A95" s="222" t="s">
        <v>332</v>
      </c>
      <c r="B95" s="221">
        <v>-2</v>
      </c>
      <c r="C95" s="221">
        <v>-8</v>
      </c>
      <c r="D95" s="221">
        <v>-4.2</v>
      </c>
      <c r="E95" s="221"/>
      <c r="F95" s="230">
        <v>4</v>
      </c>
      <c r="G95" s="230">
        <v>1</v>
      </c>
      <c r="H95" s="227">
        <v>-8.9</v>
      </c>
    </row>
    <row r="96" spans="1:8" ht="15" thickBot="1" x14ac:dyDescent="0.35">
      <c r="A96" s="222" t="s">
        <v>332</v>
      </c>
      <c r="B96" s="221">
        <v>0.8</v>
      </c>
      <c r="C96" s="221">
        <v>-5.8</v>
      </c>
      <c r="D96" s="221">
        <v>-1.2</v>
      </c>
      <c r="E96" s="221"/>
      <c r="F96" s="230">
        <v>4</v>
      </c>
      <c r="G96" s="230">
        <v>2</v>
      </c>
      <c r="H96" s="227">
        <v>-5.5</v>
      </c>
    </row>
    <row r="97" spans="1:8" ht="15" thickBot="1" x14ac:dyDescent="0.35">
      <c r="A97" s="222" t="s">
        <v>332</v>
      </c>
      <c r="B97" s="221">
        <v>1.4</v>
      </c>
      <c r="C97" s="221">
        <v>-3</v>
      </c>
      <c r="D97" s="221">
        <v>-1.4</v>
      </c>
      <c r="E97" s="221"/>
      <c r="F97" s="230">
        <v>5</v>
      </c>
      <c r="G97" s="230">
        <v>3</v>
      </c>
      <c r="H97" s="227">
        <v>-6.5</v>
      </c>
    </row>
    <row r="98" spans="1:8" ht="15" thickBot="1" x14ac:dyDescent="0.35">
      <c r="A98" s="222" t="s">
        <v>332</v>
      </c>
      <c r="B98" s="221">
        <v>0.3</v>
      </c>
      <c r="C98" s="221">
        <v>-7</v>
      </c>
      <c r="D98" s="221">
        <v>-2.7</v>
      </c>
      <c r="E98" s="221"/>
      <c r="F98" s="230">
        <v>5</v>
      </c>
      <c r="G98" s="230">
        <v>0</v>
      </c>
      <c r="H98" s="227">
        <v>-7.9</v>
      </c>
    </row>
    <row r="99" spans="1:8" ht="15" thickBot="1" x14ac:dyDescent="0.35">
      <c r="A99" s="222" t="s">
        <v>332</v>
      </c>
      <c r="B99" s="221">
        <v>-1.3</v>
      </c>
      <c r="C99" s="221">
        <v>-10</v>
      </c>
      <c r="D99" s="221">
        <v>-5.2</v>
      </c>
      <c r="E99" s="221"/>
      <c r="F99" s="230">
        <v>5</v>
      </c>
      <c r="G99" s="230">
        <v>2</v>
      </c>
      <c r="H99" s="227">
        <v>-10.7</v>
      </c>
    </row>
    <row r="100" spans="1:8" ht="15" thickBot="1" x14ac:dyDescent="0.35">
      <c r="A100" s="222" t="s">
        <v>332</v>
      </c>
      <c r="B100" s="221">
        <v>1</v>
      </c>
      <c r="C100" s="221">
        <v>-11</v>
      </c>
      <c r="D100" s="221">
        <v>-4.5999999999999996</v>
      </c>
      <c r="E100" s="221"/>
      <c r="F100" s="230">
        <v>5</v>
      </c>
      <c r="G100" s="230">
        <v>3</v>
      </c>
      <c r="H100" s="227">
        <v>-10</v>
      </c>
    </row>
    <row r="101" spans="1:8" ht="15" thickBot="1" x14ac:dyDescent="0.35">
      <c r="A101" s="222" t="s">
        <v>332</v>
      </c>
      <c r="B101" s="221">
        <v>4.7</v>
      </c>
      <c r="C101" s="221">
        <v>-5.0999999999999996</v>
      </c>
      <c r="D101" s="221">
        <v>2.1</v>
      </c>
      <c r="E101" s="221"/>
      <c r="F101" s="230">
        <v>7</v>
      </c>
      <c r="G101" s="230">
        <v>1</v>
      </c>
      <c r="H101" s="227">
        <v>-3.8</v>
      </c>
    </row>
    <row r="102" spans="1:8" ht="15" thickBot="1" x14ac:dyDescent="0.35">
      <c r="A102" s="222" t="s">
        <v>332</v>
      </c>
      <c r="B102" s="221">
        <v>4.5</v>
      </c>
      <c r="C102" s="221">
        <v>-3</v>
      </c>
      <c r="D102" s="221">
        <v>1</v>
      </c>
      <c r="E102" s="221"/>
      <c r="F102" s="230">
        <v>7</v>
      </c>
      <c r="G102" s="230">
        <v>1</v>
      </c>
      <c r="H102" s="227">
        <v>-5</v>
      </c>
    </row>
    <row r="103" spans="1:8" ht="15" thickBot="1" x14ac:dyDescent="0.35">
      <c r="A103" s="222" t="s">
        <v>332</v>
      </c>
      <c r="B103" s="221">
        <v>0.4</v>
      </c>
      <c r="C103" s="221">
        <v>-6</v>
      </c>
      <c r="D103" s="221">
        <v>-4.0999999999999996</v>
      </c>
      <c r="E103" s="221"/>
      <c r="F103" s="230">
        <v>4</v>
      </c>
      <c r="G103" s="230">
        <v>1</v>
      </c>
      <c r="H103" s="227">
        <v>-9</v>
      </c>
    </row>
    <row r="104" spans="1:8" ht="15" thickBot="1" x14ac:dyDescent="0.35">
      <c r="A104" s="222" t="s">
        <v>332</v>
      </c>
      <c r="B104" s="221">
        <v>4.2</v>
      </c>
      <c r="C104" s="221">
        <v>-4.3</v>
      </c>
      <c r="D104" s="221">
        <v>0.9</v>
      </c>
      <c r="E104" s="221"/>
      <c r="F104" s="230">
        <v>8</v>
      </c>
      <c r="G104" s="230">
        <v>0</v>
      </c>
      <c r="H104" s="227">
        <v>-5.9</v>
      </c>
    </row>
    <row r="105" spans="1:8" ht="15" thickBot="1" x14ac:dyDescent="0.35">
      <c r="A105" s="222" t="s">
        <v>332</v>
      </c>
      <c r="B105" s="221">
        <v>4.0999999999999996</v>
      </c>
      <c r="C105" s="221">
        <v>-6</v>
      </c>
      <c r="D105" s="221">
        <v>-0.7</v>
      </c>
      <c r="E105" s="221"/>
      <c r="F105" s="230">
        <v>6</v>
      </c>
      <c r="G105" s="230">
        <v>16</v>
      </c>
      <c r="H105" s="227">
        <v>-6.5</v>
      </c>
    </row>
    <row r="106" spans="1:8" ht="15" thickBot="1" x14ac:dyDescent="0.35">
      <c r="A106" s="222" t="s">
        <v>332</v>
      </c>
      <c r="B106" s="221">
        <v>2.6</v>
      </c>
      <c r="C106" s="221">
        <v>-8</v>
      </c>
      <c r="D106" s="221">
        <v>-1.7</v>
      </c>
      <c r="E106" s="221"/>
      <c r="F106" s="230">
        <v>5</v>
      </c>
      <c r="G106" s="230">
        <v>0</v>
      </c>
      <c r="H106" s="227">
        <v>-7</v>
      </c>
    </row>
    <row r="107" spans="1:8" ht="15" thickBot="1" x14ac:dyDescent="0.35">
      <c r="A107" s="222" t="s">
        <v>332</v>
      </c>
      <c r="B107" s="221">
        <v>6.5</v>
      </c>
      <c r="C107" s="221">
        <v>-0.1</v>
      </c>
      <c r="D107" s="221">
        <v>1.9</v>
      </c>
      <c r="E107" s="221"/>
      <c r="F107" s="230">
        <v>6</v>
      </c>
      <c r="G107" s="230">
        <v>0</v>
      </c>
      <c r="H107" s="227">
        <v>-3.7</v>
      </c>
    </row>
    <row r="108" spans="1:8" ht="15" thickBot="1" x14ac:dyDescent="0.35">
      <c r="A108" s="222" t="s">
        <v>332</v>
      </c>
      <c r="B108" s="221">
        <v>5.2</v>
      </c>
      <c r="C108" s="221">
        <v>1</v>
      </c>
      <c r="D108" s="221">
        <v>2.2000000000000002</v>
      </c>
      <c r="E108" s="221"/>
      <c r="F108" s="230">
        <v>6</v>
      </c>
      <c r="G108" s="230">
        <v>0</v>
      </c>
      <c r="H108" s="227">
        <v>-3.3</v>
      </c>
    </row>
    <row r="109" spans="1:8" ht="15" thickBot="1" x14ac:dyDescent="0.35">
      <c r="A109" s="222" t="s">
        <v>332</v>
      </c>
      <c r="B109" s="221">
        <v>6</v>
      </c>
      <c r="C109" s="221">
        <v>0</v>
      </c>
      <c r="D109" s="221">
        <v>2.2000000000000002</v>
      </c>
      <c r="E109" s="221"/>
      <c r="F109" s="230">
        <v>5</v>
      </c>
      <c r="G109" s="230">
        <v>1</v>
      </c>
      <c r="H109" s="227">
        <v>-2.5</v>
      </c>
    </row>
    <row r="110" spans="1:8" ht="15" thickBot="1" x14ac:dyDescent="0.35">
      <c r="A110" s="222" t="s">
        <v>332</v>
      </c>
      <c r="B110" s="221">
        <v>0.6</v>
      </c>
      <c r="C110" s="221">
        <v>-5</v>
      </c>
      <c r="D110" s="221">
        <v>-1.4</v>
      </c>
      <c r="E110" s="221"/>
      <c r="F110" s="230">
        <v>6</v>
      </c>
      <c r="G110" s="230">
        <v>6</v>
      </c>
      <c r="H110" s="227">
        <v>-7.3</v>
      </c>
    </row>
    <row r="111" spans="1:8" ht="15" thickBot="1" x14ac:dyDescent="0.35">
      <c r="A111" s="222" t="s">
        <v>332</v>
      </c>
      <c r="B111" s="221">
        <v>2.2000000000000002</v>
      </c>
      <c r="C111" s="221">
        <v>-7</v>
      </c>
      <c r="D111" s="221">
        <v>-1.7</v>
      </c>
      <c r="E111" s="221"/>
      <c r="F111" s="230">
        <v>4</v>
      </c>
      <c r="G111" s="230">
        <v>0</v>
      </c>
      <c r="H111" s="227">
        <v>-6.3</v>
      </c>
    </row>
    <row r="112" spans="1:8" ht="15" thickBot="1" x14ac:dyDescent="0.35">
      <c r="A112" s="222" t="s">
        <v>332</v>
      </c>
      <c r="B112" s="221">
        <v>1.8</v>
      </c>
      <c r="C112" s="221">
        <v>-0.3</v>
      </c>
      <c r="D112" s="221">
        <v>0.5</v>
      </c>
      <c r="E112" s="221"/>
      <c r="F112" s="230">
        <v>5</v>
      </c>
      <c r="G112" s="230">
        <v>0</v>
      </c>
      <c r="H112" s="227">
        <v>-4.2</v>
      </c>
    </row>
    <row r="113" spans="1:8" ht="15" thickBot="1" x14ac:dyDescent="0.35">
      <c r="A113" s="222" t="s">
        <v>332</v>
      </c>
      <c r="B113" s="221">
        <v>5.9</v>
      </c>
      <c r="C113" s="221">
        <v>0</v>
      </c>
      <c r="D113" s="221">
        <v>2.7</v>
      </c>
      <c r="E113" s="221"/>
      <c r="F113" s="230">
        <v>5</v>
      </c>
      <c r="G113" s="230">
        <v>0</v>
      </c>
      <c r="H113" s="227">
        <v>-1.9</v>
      </c>
    </row>
    <row r="114" spans="1:8" ht="15" thickBot="1" x14ac:dyDescent="0.35">
      <c r="A114" s="222" t="s">
        <v>332</v>
      </c>
      <c r="B114" s="221">
        <v>5</v>
      </c>
      <c r="C114" s="221">
        <v>-3</v>
      </c>
      <c r="D114" s="221">
        <v>1.4</v>
      </c>
      <c r="E114" s="221"/>
      <c r="F114" s="230">
        <v>4</v>
      </c>
      <c r="G114" s="230">
        <v>0</v>
      </c>
      <c r="H114" s="227">
        <v>-2.8</v>
      </c>
    </row>
    <row r="115" spans="1:8" ht="15" thickBot="1" x14ac:dyDescent="0.35">
      <c r="A115" s="222" t="s">
        <v>332</v>
      </c>
      <c r="B115" s="221">
        <v>6.3</v>
      </c>
      <c r="C115" s="221">
        <v>-4</v>
      </c>
      <c r="D115" s="221">
        <v>1.8</v>
      </c>
      <c r="E115" s="221"/>
      <c r="F115" s="230">
        <v>4</v>
      </c>
      <c r="G115" s="230">
        <v>0</v>
      </c>
      <c r="H115" s="227">
        <v>-2.2999999999999998</v>
      </c>
    </row>
    <row r="116" spans="1:8" ht="15" thickBot="1" x14ac:dyDescent="0.35">
      <c r="A116" s="222" t="s">
        <v>332</v>
      </c>
      <c r="B116" s="221">
        <v>11.8</v>
      </c>
      <c r="C116" s="221">
        <v>3</v>
      </c>
      <c r="D116" s="221">
        <v>5.6</v>
      </c>
      <c r="E116" s="221"/>
      <c r="F116" s="230">
        <v>5</v>
      </c>
      <c r="G116" s="230">
        <v>0</v>
      </c>
      <c r="H116" s="227">
        <v>1.3</v>
      </c>
    </row>
    <row r="117" spans="1:8" ht="15" thickBot="1" x14ac:dyDescent="0.35">
      <c r="A117" s="222" t="s">
        <v>332</v>
      </c>
      <c r="B117" s="221">
        <v>10.7</v>
      </c>
      <c r="C117" s="221">
        <v>3.9</v>
      </c>
      <c r="D117" s="221">
        <v>6.1</v>
      </c>
      <c r="E117" s="221"/>
      <c r="F117" s="230">
        <v>5</v>
      </c>
      <c r="G117" s="230">
        <v>5</v>
      </c>
      <c r="H117" s="227">
        <v>2</v>
      </c>
    </row>
    <row r="118" spans="1:8" ht="15" thickBot="1" x14ac:dyDescent="0.35">
      <c r="A118" s="222" t="s">
        <v>332</v>
      </c>
      <c r="B118" s="221">
        <v>14.7</v>
      </c>
      <c r="C118" s="221">
        <v>6</v>
      </c>
      <c r="D118" s="221">
        <v>9.3000000000000007</v>
      </c>
      <c r="E118" s="221"/>
      <c r="F118" s="230">
        <v>1</v>
      </c>
      <c r="G118" s="230">
        <v>0</v>
      </c>
      <c r="H118" s="227">
        <v>6.2</v>
      </c>
    </row>
    <row r="119" spans="1:8" ht="15" thickBot="1" x14ac:dyDescent="0.35">
      <c r="A119" s="222" t="s">
        <v>332</v>
      </c>
      <c r="B119" s="221">
        <v>10.6</v>
      </c>
      <c r="C119" s="221">
        <v>5</v>
      </c>
      <c r="D119" s="221">
        <v>7.7</v>
      </c>
      <c r="E119" s="221"/>
      <c r="F119" s="230">
        <v>1</v>
      </c>
      <c r="G119" s="230">
        <v>1</v>
      </c>
      <c r="H119" s="227">
        <v>4.4000000000000004</v>
      </c>
    </row>
    <row r="120" spans="1:8" ht="15" thickBot="1" x14ac:dyDescent="0.35">
      <c r="A120" s="222" t="s">
        <v>332</v>
      </c>
      <c r="B120" s="221">
        <v>10.199999999999999</v>
      </c>
      <c r="C120" s="221">
        <v>0</v>
      </c>
      <c r="D120" s="221">
        <v>5.2</v>
      </c>
      <c r="E120" s="221"/>
      <c r="F120" s="230">
        <v>1</v>
      </c>
      <c r="G120" s="230">
        <v>0</v>
      </c>
      <c r="H120" s="227">
        <v>0.8</v>
      </c>
    </row>
    <row r="121" spans="1:8" ht="15" thickBot="1" x14ac:dyDescent="0.35">
      <c r="A121" s="222" t="s">
        <v>332</v>
      </c>
      <c r="B121" s="221">
        <v>9</v>
      </c>
      <c r="C121" s="221">
        <v>-1</v>
      </c>
      <c r="D121" s="221">
        <v>3.3</v>
      </c>
      <c r="E121" s="221"/>
      <c r="F121" s="230">
        <v>1</v>
      </c>
      <c r="G121" s="230">
        <v>0</v>
      </c>
      <c r="H121" s="227">
        <v>-2.2000000000000002</v>
      </c>
    </row>
    <row r="122" spans="1:8" ht="15" thickBot="1" x14ac:dyDescent="0.35">
      <c r="A122" s="222" t="s">
        <v>332</v>
      </c>
      <c r="B122" s="221">
        <v>11</v>
      </c>
      <c r="C122" s="221">
        <v>2.5</v>
      </c>
      <c r="D122" s="221">
        <v>6.7</v>
      </c>
      <c r="E122" s="221"/>
      <c r="F122" s="230">
        <v>7</v>
      </c>
      <c r="G122" s="230">
        <v>0</v>
      </c>
      <c r="H122" s="227">
        <v>0.6</v>
      </c>
    </row>
    <row r="123" spans="1:8" ht="15" thickBot="1" x14ac:dyDescent="0.35">
      <c r="A123" s="222" t="s">
        <v>332</v>
      </c>
      <c r="B123" s="221">
        <v>7</v>
      </c>
      <c r="C123" s="221">
        <v>2</v>
      </c>
      <c r="D123" s="221">
        <v>4.3</v>
      </c>
      <c r="E123" s="221"/>
      <c r="F123" s="230">
        <v>5</v>
      </c>
      <c r="G123" s="230">
        <v>2</v>
      </c>
      <c r="H123" s="227">
        <v>-0.2</v>
      </c>
    </row>
    <row r="124" spans="1:8" ht="15" thickBot="1" x14ac:dyDescent="0.35">
      <c r="A124" s="222" t="s">
        <v>333</v>
      </c>
      <c r="B124" s="221">
        <v>7</v>
      </c>
      <c r="C124" s="221">
        <v>1</v>
      </c>
      <c r="D124" s="221">
        <v>4.3</v>
      </c>
      <c r="E124" s="221"/>
      <c r="F124" s="230">
        <v>6</v>
      </c>
      <c r="G124" s="230">
        <v>0</v>
      </c>
      <c r="H124" s="227">
        <v>-1</v>
      </c>
    </row>
    <row r="125" spans="1:8" ht="15" thickBot="1" x14ac:dyDescent="0.35">
      <c r="A125" s="222" t="s">
        <v>333</v>
      </c>
      <c r="B125" s="221">
        <v>12.8</v>
      </c>
      <c r="C125" s="221">
        <v>1</v>
      </c>
      <c r="D125" s="221">
        <v>7.4</v>
      </c>
      <c r="E125" s="221"/>
      <c r="F125" s="230">
        <v>3</v>
      </c>
      <c r="G125" s="230">
        <v>150</v>
      </c>
      <c r="H125" s="227">
        <v>4.3</v>
      </c>
    </row>
    <row r="126" spans="1:8" ht="15" thickBot="1" x14ac:dyDescent="0.35">
      <c r="A126" s="222" t="s">
        <v>333</v>
      </c>
      <c r="B126" s="221">
        <v>16.7</v>
      </c>
      <c r="C126" s="221">
        <v>3</v>
      </c>
      <c r="D126" s="221">
        <v>9.6</v>
      </c>
      <c r="E126" s="221"/>
      <c r="F126" s="230">
        <v>4</v>
      </c>
      <c r="G126" s="230">
        <v>0</v>
      </c>
      <c r="H126" s="227">
        <v>5.7</v>
      </c>
    </row>
    <row r="127" spans="1:8" ht="15" thickBot="1" x14ac:dyDescent="0.35">
      <c r="A127" s="222" t="s">
        <v>333</v>
      </c>
      <c r="B127" s="221">
        <v>18</v>
      </c>
      <c r="C127" s="221">
        <v>2</v>
      </c>
      <c r="D127" s="221">
        <v>10.3</v>
      </c>
      <c r="E127" s="221"/>
      <c r="F127" s="230">
        <v>3</v>
      </c>
      <c r="G127" s="230">
        <v>0</v>
      </c>
      <c r="H127" s="227">
        <v>7.2</v>
      </c>
    </row>
    <row r="128" spans="1:8" ht="15" thickBot="1" x14ac:dyDescent="0.35">
      <c r="A128" s="222" t="s">
        <v>333</v>
      </c>
      <c r="B128" s="221">
        <v>19</v>
      </c>
      <c r="C128" s="221">
        <v>3</v>
      </c>
      <c r="D128" s="221">
        <v>11.4</v>
      </c>
      <c r="E128" s="221"/>
      <c r="F128" s="230">
        <v>2</v>
      </c>
      <c r="G128" s="230">
        <v>0</v>
      </c>
      <c r="H128" s="227">
        <v>9.1999999999999993</v>
      </c>
    </row>
    <row r="129" spans="1:8" ht="15" thickBot="1" x14ac:dyDescent="0.35">
      <c r="A129" s="222" t="s">
        <v>333</v>
      </c>
      <c r="B129" s="221">
        <v>13</v>
      </c>
      <c r="C129" s="221">
        <v>0</v>
      </c>
      <c r="D129" s="221">
        <v>7.2</v>
      </c>
      <c r="E129" s="221"/>
      <c r="F129" s="230">
        <v>6</v>
      </c>
      <c r="G129" s="230">
        <v>0</v>
      </c>
      <c r="H129" s="227">
        <v>1.9</v>
      </c>
    </row>
    <row r="130" spans="1:8" ht="15" thickBot="1" x14ac:dyDescent="0.35">
      <c r="A130" s="222" t="s">
        <v>333</v>
      </c>
      <c r="B130" s="221">
        <v>9</v>
      </c>
      <c r="C130" s="221">
        <v>-1</v>
      </c>
      <c r="D130" s="221">
        <v>3.8</v>
      </c>
      <c r="E130" s="221"/>
      <c r="F130" s="230">
        <v>6</v>
      </c>
      <c r="G130" s="230">
        <v>0</v>
      </c>
      <c r="H130" s="227">
        <v>-2</v>
      </c>
    </row>
    <row r="131" spans="1:8" ht="15" thickBot="1" x14ac:dyDescent="0.35">
      <c r="A131" s="222" t="s">
        <v>333</v>
      </c>
      <c r="B131" s="221">
        <v>11</v>
      </c>
      <c r="C131" s="221">
        <v>-2</v>
      </c>
      <c r="D131" s="221">
        <v>4.4000000000000004</v>
      </c>
      <c r="E131" s="221"/>
      <c r="F131" s="230">
        <v>3</v>
      </c>
      <c r="G131" s="230">
        <v>0</v>
      </c>
      <c r="H131" s="227">
        <v>0.5</v>
      </c>
    </row>
    <row r="132" spans="1:8" ht="15" thickBot="1" x14ac:dyDescent="0.35">
      <c r="A132" s="222" t="s">
        <v>333</v>
      </c>
      <c r="B132" s="221">
        <v>14</v>
      </c>
      <c r="C132" s="221">
        <v>-2</v>
      </c>
      <c r="D132" s="221">
        <v>6.2</v>
      </c>
      <c r="E132" s="221"/>
      <c r="F132" s="230">
        <v>2</v>
      </c>
      <c r="G132" s="230">
        <v>0</v>
      </c>
      <c r="H132" s="227">
        <v>3</v>
      </c>
    </row>
    <row r="133" spans="1:8" ht="15" thickBot="1" x14ac:dyDescent="0.35">
      <c r="A133" s="222" t="s">
        <v>333</v>
      </c>
      <c r="B133" s="221">
        <v>15</v>
      </c>
      <c r="C133" s="221">
        <v>-1</v>
      </c>
      <c r="D133" s="221">
        <v>7.6</v>
      </c>
      <c r="E133" s="221"/>
      <c r="F133" s="230">
        <v>4</v>
      </c>
      <c r="G133" s="230">
        <v>0</v>
      </c>
      <c r="H133" s="227">
        <v>3.3</v>
      </c>
    </row>
    <row r="134" spans="1:8" ht="15" thickBot="1" x14ac:dyDescent="0.35">
      <c r="A134" s="222" t="s">
        <v>333</v>
      </c>
      <c r="B134" s="221">
        <v>14</v>
      </c>
      <c r="C134" s="221">
        <v>-2</v>
      </c>
      <c r="D134" s="221">
        <v>6.6</v>
      </c>
      <c r="E134" s="221"/>
      <c r="F134" s="230">
        <v>3</v>
      </c>
      <c r="G134" s="230">
        <v>0</v>
      </c>
      <c r="H134" s="227">
        <v>3.1</v>
      </c>
    </row>
    <row r="135" spans="1:8" ht="15" thickBot="1" x14ac:dyDescent="0.35">
      <c r="A135" s="222" t="s">
        <v>333</v>
      </c>
      <c r="B135" s="221">
        <v>17</v>
      </c>
      <c r="C135" s="221">
        <v>0</v>
      </c>
      <c r="D135" s="221">
        <v>10.1</v>
      </c>
      <c r="E135" s="221"/>
      <c r="F135" s="230">
        <v>2</v>
      </c>
      <c r="G135" s="230">
        <v>0</v>
      </c>
      <c r="H135" s="227">
        <v>7.4</v>
      </c>
    </row>
    <row r="136" spans="1:8" ht="15" thickBot="1" x14ac:dyDescent="0.35">
      <c r="A136" s="222" t="s">
        <v>333</v>
      </c>
      <c r="B136" s="221">
        <v>18</v>
      </c>
      <c r="C136" s="221">
        <v>1</v>
      </c>
      <c r="D136" s="221">
        <v>9.6</v>
      </c>
      <c r="E136" s="221"/>
      <c r="F136" s="230">
        <v>5</v>
      </c>
      <c r="G136" s="230">
        <v>0</v>
      </c>
      <c r="H136" s="227">
        <v>5</v>
      </c>
    </row>
    <row r="137" spans="1:8" ht="15" thickBot="1" x14ac:dyDescent="0.35">
      <c r="A137" s="222" t="s">
        <v>333</v>
      </c>
      <c r="B137" s="221">
        <v>5</v>
      </c>
      <c r="C137" s="221">
        <v>-4</v>
      </c>
      <c r="D137" s="221">
        <v>1.3</v>
      </c>
      <c r="E137" s="221"/>
      <c r="F137" s="230">
        <v>9</v>
      </c>
      <c r="G137" s="230">
        <v>0</v>
      </c>
      <c r="H137" s="227">
        <v>-6.8</v>
      </c>
    </row>
    <row r="138" spans="1:8" ht="15" thickBot="1" x14ac:dyDescent="0.35">
      <c r="A138" s="222" t="s">
        <v>333</v>
      </c>
      <c r="B138" s="221">
        <v>8</v>
      </c>
      <c r="C138" s="221">
        <v>-5</v>
      </c>
      <c r="D138" s="221">
        <v>1.8</v>
      </c>
      <c r="E138" s="221"/>
      <c r="F138" s="230">
        <v>5</v>
      </c>
      <c r="G138" s="230">
        <v>1</v>
      </c>
      <c r="H138" s="227">
        <v>-3.7</v>
      </c>
    </row>
    <row r="139" spans="1:8" ht="15" thickBot="1" x14ac:dyDescent="0.35">
      <c r="A139" s="222" t="s">
        <v>333</v>
      </c>
      <c r="B139" s="221">
        <v>11.3</v>
      </c>
      <c r="C139" s="221">
        <v>-2</v>
      </c>
      <c r="D139" s="221">
        <v>5.0999999999999996</v>
      </c>
      <c r="E139" s="221"/>
      <c r="F139" s="230">
        <v>5</v>
      </c>
      <c r="G139" s="230">
        <v>1</v>
      </c>
      <c r="H139" s="227">
        <v>-0.1</v>
      </c>
    </row>
    <row r="140" spans="1:8" ht="15" thickBot="1" x14ac:dyDescent="0.35">
      <c r="A140" s="222" t="s">
        <v>333</v>
      </c>
      <c r="B140" s="221">
        <v>16</v>
      </c>
      <c r="C140" s="221">
        <v>-2</v>
      </c>
      <c r="D140" s="221">
        <v>8.6</v>
      </c>
      <c r="E140" s="221"/>
      <c r="F140" s="230">
        <v>3</v>
      </c>
      <c r="G140" s="230">
        <v>1</v>
      </c>
      <c r="H140" s="227">
        <v>5</v>
      </c>
    </row>
    <row r="141" spans="1:8" ht="15" thickBot="1" x14ac:dyDescent="0.35">
      <c r="A141" s="222" t="s">
        <v>333</v>
      </c>
      <c r="B141" s="221">
        <v>18</v>
      </c>
      <c r="C141" s="221">
        <v>5</v>
      </c>
      <c r="D141" s="221">
        <v>12.3</v>
      </c>
      <c r="E141" s="221"/>
      <c r="F141" s="230">
        <v>4</v>
      </c>
      <c r="G141" s="230">
        <v>0</v>
      </c>
      <c r="H141" s="227">
        <v>8.1999999999999993</v>
      </c>
    </row>
    <row r="142" spans="1:8" ht="15" thickBot="1" x14ac:dyDescent="0.35">
      <c r="A142" s="222" t="s">
        <v>333</v>
      </c>
      <c r="B142" s="221">
        <v>18</v>
      </c>
      <c r="C142" s="221">
        <v>5</v>
      </c>
      <c r="D142" s="221">
        <v>11.9</v>
      </c>
      <c r="E142" s="221"/>
      <c r="F142" s="230">
        <v>4</v>
      </c>
      <c r="G142" s="230">
        <v>0</v>
      </c>
      <c r="H142" s="227">
        <v>8.1999999999999993</v>
      </c>
    </row>
    <row r="143" spans="1:8" ht="15" thickBot="1" x14ac:dyDescent="0.35">
      <c r="A143" s="222" t="s">
        <v>333</v>
      </c>
      <c r="B143" s="221">
        <v>17</v>
      </c>
      <c r="C143" s="221">
        <v>4</v>
      </c>
      <c r="D143" s="221">
        <v>11.2</v>
      </c>
      <c r="E143" s="221"/>
      <c r="F143" s="230">
        <v>3</v>
      </c>
      <c r="G143" s="230">
        <v>0</v>
      </c>
      <c r="H143" s="227">
        <v>8.4</v>
      </c>
    </row>
    <row r="144" spans="1:8" ht="15" thickBot="1" x14ac:dyDescent="0.35">
      <c r="A144" s="222" t="s">
        <v>333</v>
      </c>
      <c r="B144" s="221">
        <v>17.3</v>
      </c>
      <c r="C144" s="221">
        <v>6</v>
      </c>
      <c r="D144" s="221">
        <v>11.8</v>
      </c>
      <c r="E144" s="221"/>
      <c r="F144" s="230">
        <v>2</v>
      </c>
      <c r="G144" s="230">
        <v>0</v>
      </c>
      <c r="H144" s="227">
        <v>9.5</v>
      </c>
    </row>
    <row r="145" spans="1:8" ht="15" thickBot="1" x14ac:dyDescent="0.35">
      <c r="A145" s="222" t="s">
        <v>333</v>
      </c>
      <c r="B145" s="221">
        <v>15</v>
      </c>
      <c r="C145" s="221">
        <v>3</v>
      </c>
      <c r="D145" s="221">
        <v>10.3</v>
      </c>
      <c r="E145" s="221"/>
      <c r="F145" s="230">
        <v>2</v>
      </c>
      <c r="G145" s="230">
        <v>0</v>
      </c>
      <c r="H145" s="227">
        <v>8.1999999999999993</v>
      </c>
    </row>
    <row r="146" spans="1:8" ht="15" thickBot="1" x14ac:dyDescent="0.35">
      <c r="A146" s="222" t="s">
        <v>333</v>
      </c>
      <c r="B146" s="221">
        <v>19</v>
      </c>
      <c r="C146" s="221">
        <v>3</v>
      </c>
      <c r="D146" s="221">
        <v>12</v>
      </c>
      <c r="E146" s="221"/>
      <c r="F146" s="230">
        <v>4</v>
      </c>
      <c r="G146" s="230">
        <v>0</v>
      </c>
      <c r="H146" s="227">
        <v>8.1999999999999993</v>
      </c>
    </row>
    <row r="147" spans="1:8" ht="15" thickBot="1" x14ac:dyDescent="0.35">
      <c r="A147" s="222" t="s">
        <v>333</v>
      </c>
      <c r="B147" s="221">
        <v>23</v>
      </c>
      <c r="C147" s="221">
        <v>3</v>
      </c>
      <c r="D147" s="221">
        <v>15.3</v>
      </c>
      <c r="E147" s="221"/>
      <c r="F147" s="230">
        <v>4</v>
      </c>
      <c r="G147" s="230">
        <v>0</v>
      </c>
      <c r="H147" s="227">
        <v>11.6</v>
      </c>
    </row>
    <row r="148" spans="1:8" ht="15" thickBot="1" x14ac:dyDescent="0.35">
      <c r="A148" s="222" t="s">
        <v>333</v>
      </c>
      <c r="B148" s="221">
        <v>19.5</v>
      </c>
      <c r="C148" s="221">
        <v>6</v>
      </c>
      <c r="D148" s="221">
        <v>14</v>
      </c>
      <c r="E148" s="221"/>
      <c r="F148" s="230">
        <v>4</v>
      </c>
      <c r="G148" s="230">
        <v>0</v>
      </c>
      <c r="H148" s="227">
        <v>11.1</v>
      </c>
    </row>
    <row r="149" spans="1:8" ht="15" thickBot="1" x14ac:dyDescent="0.35">
      <c r="A149" s="222" t="s">
        <v>333</v>
      </c>
      <c r="B149" s="221">
        <v>17.5</v>
      </c>
      <c r="C149" s="221">
        <v>11</v>
      </c>
      <c r="D149" s="221">
        <v>13.7</v>
      </c>
      <c r="E149" s="221"/>
      <c r="F149" s="230">
        <v>6</v>
      </c>
      <c r="G149" s="230">
        <v>2</v>
      </c>
      <c r="H149" s="227">
        <v>9.9</v>
      </c>
    </row>
    <row r="150" spans="1:8" ht="15" thickBot="1" x14ac:dyDescent="0.35">
      <c r="A150" s="222" t="s">
        <v>333</v>
      </c>
      <c r="B150" s="221">
        <v>22</v>
      </c>
      <c r="C150" s="221">
        <v>8</v>
      </c>
      <c r="D150" s="221">
        <v>15.4</v>
      </c>
      <c r="E150" s="221"/>
      <c r="F150" s="230">
        <v>6</v>
      </c>
      <c r="G150" s="230">
        <v>0</v>
      </c>
      <c r="H150" s="227">
        <v>11.3</v>
      </c>
    </row>
    <row r="151" spans="1:8" ht="15" thickBot="1" x14ac:dyDescent="0.35">
      <c r="A151" s="222" t="s">
        <v>333</v>
      </c>
      <c r="B151" s="221">
        <v>22.6</v>
      </c>
      <c r="C151" s="221">
        <v>7</v>
      </c>
      <c r="D151" s="221">
        <v>15.9</v>
      </c>
      <c r="E151" s="221"/>
      <c r="F151" s="230">
        <v>2</v>
      </c>
      <c r="G151" s="230">
        <v>0</v>
      </c>
      <c r="H151" s="227">
        <v>14.4</v>
      </c>
    </row>
    <row r="152" spans="1:8" ht="15" thickBot="1" x14ac:dyDescent="0.35">
      <c r="A152" s="222" t="s">
        <v>333</v>
      </c>
      <c r="B152" s="221">
        <v>25.1</v>
      </c>
      <c r="C152" s="221">
        <v>9.6999999999999993</v>
      </c>
      <c r="D152" s="221">
        <v>17.3</v>
      </c>
      <c r="E152" s="221"/>
      <c r="F152" s="230">
        <v>4</v>
      </c>
      <c r="G152" s="230">
        <v>0</v>
      </c>
      <c r="H152" s="227">
        <v>14.4</v>
      </c>
    </row>
    <row r="153" spans="1:8" ht="15" thickBot="1" x14ac:dyDescent="0.35">
      <c r="A153" s="222" t="s">
        <v>333</v>
      </c>
      <c r="B153" s="221">
        <v>20</v>
      </c>
      <c r="C153" s="221">
        <v>12</v>
      </c>
      <c r="D153" s="221">
        <v>15.6</v>
      </c>
      <c r="E153" s="221"/>
      <c r="F153" s="230">
        <v>5</v>
      </c>
      <c r="G153" s="230">
        <v>0</v>
      </c>
      <c r="H153" s="227">
        <v>12.5</v>
      </c>
    </row>
    <row r="154" spans="1:8" ht="15" thickBot="1" x14ac:dyDescent="0.35">
      <c r="A154" s="222" t="s">
        <v>334</v>
      </c>
      <c r="B154" s="221">
        <v>30</v>
      </c>
      <c r="C154" s="221">
        <v>13</v>
      </c>
      <c r="D154" s="221">
        <v>21.3</v>
      </c>
      <c r="E154" s="221"/>
      <c r="F154" s="230">
        <v>7</v>
      </c>
      <c r="G154" s="230">
        <v>0</v>
      </c>
      <c r="H154" s="227">
        <v>16.8</v>
      </c>
    </row>
    <row r="155" spans="1:8" ht="15" thickBot="1" x14ac:dyDescent="0.35">
      <c r="A155" s="222" t="s">
        <v>334</v>
      </c>
      <c r="B155" s="221">
        <v>14</v>
      </c>
      <c r="C155" s="221">
        <v>9</v>
      </c>
      <c r="D155" s="221">
        <v>12</v>
      </c>
      <c r="E155" s="221"/>
      <c r="F155" s="230">
        <v>5</v>
      </c>
      <c r="G155" s="230">
        <v>4</v>
      </c>
      <c r="H155" s="227">
        <v>8.9</v>
      </c>
    </row>
    <row r="156" spans="1:8" ht="15" thickBot="1" x14ac:dyDescent="0.35">
      <c r="A156" s="222" t="s">
        <v>334</v>
      </c>
      <c r="B156" s="221">
        <v>18</v>
      </c>
      <c r="C156" s="221">
        <v>7</v>
      </c>
      <c r="D156" s="221">
        <v>12.9</v>
      </c>
      <c r="E156" s="221"/>
      <c r="F156" s="230">
        <v>3</v>
      </c>
      <c r="G156" s="230">
        <v>1</v>
      </c>
      <c r="H156" s="227">
        <v>10.8</v>
      </c>
    </row>
    <row r="157" spans="1:8" ht="15" thickBot="1" x14ac:dyDescent="0.35">
      <c r="A157" s="222" t="s">
        <v>334</v>
      </c>
      <c r="B157" s="221">
        <v>22.9</v>
      </c>
      <c r="C157" s="221">
        <v>7</v>
      </c>
      <c r="D157" s="221">
        <v>15.7</v>
      </c>
      <c r="E157" s="221"/>
      <c r="F157" s="230">
        <v>4</v>
      </c>
      <c r="G157" s="230">
        <v>0</v>
      </c>
      <c r="H157" s="227">
        <v>12.9</v>
      </c>
    </row>
    <row r="158" spans="1:8" ht="15" thickBot="1" x14ac:dyDescent="0.35">
      <c r="A158" s="222" t="s">
        <v>334</v>
      </c>
      <c r="B158" s="221">
        <v>24</v>
      </c>
      <c r="C158" s="221">
        <v>8</v>
      </c>
      <c r="D158" s="221">
        <v>14.9</v>
      </c>
      <c r="E158" s="221"/>
      <c r="F158" s="230">
        <v>4</v>
      </c>
      <c r="G158" s="230">
        <v>3</v>
      </c>
      <c r="H158" s="227">
        <v>12.2</v>
      </c>
    </row>
    <row r="159" spans="1:8" ht="15" thickBot="1" x14ac:dyDescent="0.35">
      <c r="A159" s="222" t="s">
        <v>334</v>
      </c>
      <c r="B159" s="221">
        <v>11.5</v>
      </c>
      <c r="C159" s="221">
        <v>0</v>
      </c>
      <c r="D159" s="221">
        <v>6.2</v>
      </c>
      <c r="E159" s="221"/>
      <c r="F159" s="230">
        <v>5</v>
      </c>
      <c r="G159" s="230">
        <v>28</v>
      </c>
      <c r="H159" s="227">
        <v>2</v>
      </c>
    </row>
    <row r="160" spans="1:8" ht="15" thickBot="1" x14ac:dyDescent="0.35">
      <c r="A160" s="222" t="s">
        <v>334</v>
      </c>
      <c r="B160" s="221">
        <v>8.1</v>
      </c>
      <c r="C160" s="221">
        <v>0</v>
      </c>
      <c r="D160" s="221">
        <v>4.2</v>
      </c>
      <c r="E160" s="221"/>
      <c r="F160" s="230">
        <v>5</v>
      </c>
      <c r="G160" s="230">
        <v>0</v>
      </c>
      <c r="H160" s="227">
        <v>-0.7</v>
      </c>
    </row>
    <row r="161" spans="1:8" ht="15" thickBot="1" x14ac:dyDescent="0.35">
      <c r="A161" s="222" t="s">
        <v>334</v>
      </c>
      <c r="B161" s="221">
        <v>10</v>
      </c>
      <c r="C161" s="221">
        <v>0</v>
      </c>
      <c r="D161" s="221">
        <v>5.6</v>
      </c>
      <c r="E161" s="221"/>
      <c r="F161" s="230">
        <v>3</v>
      </c>
      <c r="G161" s="230">
        <v>0</v>
      </c>
      <c r="H161" s="227">
        <v>2</v>
      </c>
    </row>
    <row r="162" spans="1:8" ht="15" thickBot="1" x14ac:dyDescent="0.35">
      <c r="A162" s="222" t="s">
        <v>334</v>
      </c>
      <c r="B162" s="221">
        <v>12.6</v>
      </c>
      <c r="C162" s="221">
        <v>0</v>
      </c>
      <c r="D162" s="221">
        <v>7.4</v>
      </c>
      <c r="E162" s="221"/>
      <c r="F162" s="230">
        <v>3</v>
      </c>
      <c r="G162" s="230">
        <v>0</v>
      </c>
      <c r="H162" s="227">
        <v>3.9</v>
      </c>
    </row>
    <row r="163" spans="1:8" ht="15" thickBot="1" x14ac:dyDescent="0.35">
      <c r="A163" s="222" t="s">
        <v>334</v>
      </c>
      <c r="B163" s="221">
        <v>16.3</v>
      </c>
      <c r="C163" s="221">
        <v>2</v>
      </c>
      <c r="D163" s="221">
        <v>10.9</v>
      </c>
      <c r="E163" s="221"/>
      <c r="F163" s="230">
        <v>3</v>
      </c>
      <c r="G163" s="230">
        <v>0</v>
      </c>
      <c r="H163" s="227">
        <v>7.7</v>
      </c>
    </row>
    <row r="164" spans="1:8" ht="15" thickBot="1" x14ac:dyDescent="0.35">
      <c r="A164" s="222" t="s">
        <v>334</v>
      </c>
      <c r="B164" s="221">
        <v>19.5</v>
      </c>
      <c r="C164" s="221">
        <v>6</v>
      </c>
      <c r="D164" s="221">
        <v>13.8</v>
      </c>
      <c r="E164" s="221"/>
      <c r="F164" s="230">
        <v>4</v>
      </c>
      <c r="G164" s="230">
        <v>0</v>
      </c>
      <c r="H164" s="227">
        <v>10.199999999999999</v>
      </c>
    </row>
    <row r="165" spans="1:8" ht="15" thickBot="1" x14ac:dyDescent="0.35">
      <c r="A165" s="222" t="s">
        <v>334</v>
      </c>
      <c r="B165" s="221">
        <v>20</v>
      </c>
      <c r="C165" s="221">
        <v>8</v>
      </c>
      <c r="D165" s="221">
        <v>14.2</v>
      </c>
      <c r="E165" s="221"/>
      <c r="F165" s="230">
        <v>5</v>
      </c>
      <c r="G165" s="230">
        <v>0</v>
      </c>
      <c r="H165" s="227">
        <v>10.1</v>
      </c>
    </row>
    <row r="166" spans="1:8" ht="15" thickBot="1" x14ac:dyDescent="0.35">
      <c r="A166" s="222" t="s">
        <v>334</v>
      </c>
      <c r="B166" s="221">
        <v>21.8</v>
      </c>
      <c r="C166" s="221">
        <v>7</v>
      </c>
      <c r="D166" s="221">
        <v>15</v>
      </c>
      <c r="E166" s="221"/>
      <c r="F166" s="230">
        <v>4</v>
      </c>
      <c r="G166" s="230">
        <v>0</v>
      </c>
      <c r="H166" s="227">
        <v>11.9</v>
      </c>
    </row>
    <row r="167" spans="1:8" ht="15" thickBot="1" x14ac:dyDescent="0.35">
      <c r="A167" s="222" t="s">
        <v>334</v>
      </c>
      <c r="B167" s="221">
        <v>15.1</v>
      </c>
      <c r="C167" s="221">
        <v>8</v>
      </c>
      <c r="D167" s="221">
        <v>11.7</v>
      </c>
      <c r="E167" s="221"/>
      <c r="F167" s="230">
        <v>4</v>
      </c>
      <c r="G167" s="230">
        <v>0</v>
      </c>
      <c r="H167" s="227">
        <v>9</v>
      </c>
    </row>
    <row r="168" spans="1:8" ht="15" thickBot="1" x14ac:dyDescent="0.35">
      <c r="A168" s="222" t="s">
        <v>334</v>
      </c>
      <c r="B168" s="221">
        <v>17.3</v>
      </c>
      <c r="C168" s="221">
        <v>8</v>
      </c>
      <c r="D168" s="221">
        <v>12</v>
      </c>
      <c r="E168" s="221"/>
      <c r="F168" s="230">
        <v>4</v>
      </c>
      <c r="G168" s="230">
        <v>2</v>
      </c>
      <c r="H168" s="227">
        <v>9.1999999999999993</v>
      </c>
    </row>
    <row r="169" spans="1:8" ht="15" thickBot="1" x14ac:dyDescent="0.35">
      <c r="A169" s="222" t="s">
        <v>334</v>
      </c>
      <c r="B169" s="221">
        <v>22.6</v>
      </c>
      <c r="C169" s="221">
        <v>7</v>
      </c>
      <c r="D169" s="221">
        <v>16.3</v>
      </c>
      <c r="E169" s="221"/>
      <c r="F169" s="230">
        <v>3</v>
      </c>
      <c r="G169" s="230">
        <v>1</v>
      </c>
      <c r="H169" s="227">
        <v>14.1</v>
      </c>
    </row>
    <row r="170" spans="1:8" ht="15" thickBot="1" x14ac:dyDescent="0.35">
      <c r="A170" s="222" t="s">
        <v>334</v>
      </c>
      <c r="B170" s="221">
        <v>24.7</v>
      </c>
      <c r="C170" s="221">
        <v>9</v>
      </c>
      <c r="D170" s="221">
        <v>18.3</v>
      </c>
      <c r="E170" s="221"/>
      <c r="F170" s="230">
        <v>3</v>
      </c>
      <c r="G170" s="230">
        <v>0</v>
      </c>
      <c r="H170" s="227">
        <v>16.100000000000001</v>
      </c>
    </row>
    <row r="171" spans="1:8" ht="15" thickBot="1" x14ac:dyDescent="0.35">
      <c r="A171" s="222" t="s">
        <v>334</v>
      </c>
      <c r="B171" s="221">
        <v>24.7</v>
      </c>
      <c r="C171" s="221">
        <v>11</v>
      </c>
      <c r="D171" s="221">
        <v>18.7</v>
      </c>
      <c r="E171" s="221"/>
      <c r="F171" s="230">
        <v>3</v>
      </c>
      <c r="G171" s="230">
        <v>0</v>
      </c>
      <c r="H171" s="227">
        <v>16.3</v>
      </c>
    </row>
    <row r="172" spans="1:8" ht="15" thickBot="1" x14ac:dyDescent="0.35">
      <c r="A172" s="222" t="s">
        <v>334</v>
      </c>
      <c r="B172" s="221">
        <v>21.6</v>
      </c>
      <c r="C172" s="221">
        <v>7</v>
      </c>
      <c r="D172" s="221">
        <v>14.8</v>
      </c>
      <c r="E172" s="221"/>
      <c r="F172" s="230">
        <v>3</v>
      </c>
      <c r="G172" s="230">
        <v>0</v>
      </c>
      <c r="H172" s="227">
        <v>12.2</v>
      </c>
    </row>
    <row r="173" spans="1:8" ht="15" thickBot="1" x14ac:dyDescent="0.35">
      <c r="A173" s="222" t="s">
        <v>334</v>
      </c>
      <c r="B173" s="221">
        <v>21</v>
      </c>
      <c r="C173" s="221">
        <v>9</v>
      </c>
      <c r="D173" s="221">
        <v>16.8</v>
      </c>
      <c r="E173" s="221"/>
      <c r="F173" s="230">
        <v>2</v>
      </c>
      <c r="G173" s="230">
        <v>0</v>
      </c>
      <c r="H173" s="227">
        <v>15.4</v>
      </c>
    </row>
    <row r="174" spans="1:8" ht="15" thickBot="1" x14ac:dyDescent="0.35">
      <c r="A174" s="222" t="s">
        <v>334</v>
      </c>
      <c r="B174" s="221">
        <v>25.3</v>
      </c>
      <c r="C174" s="221">
        <v>11</v>
      </c>
      <c r="D174" s="221">
        <v>19.399999999999999</v>
      </c>
      <c r="E174" s="221"/>
      <c r="F174" s="230">
        <v>3</v>
      </c>
      <c r="G174" s="230">
        <v>0</v>
      </c>
      <c r="H174" s="227">
        <v>17.3</v>
      </c>
    </row>
    <row r="175" spans="1:8" ht="15" thickBot="1" x14ac:dyDescent="0.35">
      <c r="A175" s="222" t="s">
        <v>334</v>
      </c>
      <c r="B175" s="221">
        <v>26.1</v>
      </c>
      <c r="C175" s="221">
        <v>11</v>
      </c>
      <c r="D175" s="221">
        <v>20.100000000000001</v>
      </c>
      <c r="E175" s="221"/>
      <c r="F175" s="230">
        <v>3</v>
      </c>
      <c r="G175" s="230">
        <v>0</v>
      </c>
      <c r="H175" s="227">
        <v>17.7</v>
      </c>
    </row>
    <row r="176" spans="1:8" ht="15" thickBot="1" x14ac:dyDescent="0.35">
      <c r="A176" s="222" t="s">
        <v>334</v>
      </c>
      <c r="B176" s="221">
        <v>27.5</v>
      </c>
      <c r="C176" s="221">
        <v>11</v>
      </c>
      <c r="D176" s="221">
        <v>21.2</v>
      </c>
      <c r="E176" s="221"/>
      <c r="F176" s="230">
        <v>4</v>
      </c>
      <c r="G176" s="230">
        <v>0</v>
      </c>
      <c r="H176" s="227">
        <v>18.399999999999999</v>
      </c>
    </row>
    <row r="177" spans="1:8" ht="15" thickBot="1" x14ac:dyDescent="0.35">
      <c r="A177" s="222" t="s">
        <v>334</v>
      </c>
      <c r="B177" s="221">
        <v>29</v>
      </c>
      <c r="C177" s="221">
        <v>15</v>
      </c>
      <c r="D177" s="221">
        <v>22.2</v>
      </c>
      <c r="E177" s="221"/>
      <c r="F177" s="230">
        <v>5</v>
      </c>
      <c r="G177" s="230">
        <v>0</v>
      </c>
      <c r="H177" s="227">
        <v>18.8</v>
      </c>
    </row>
    <row r="178" spans="1:8" ht="15" thickBot="1" x14ac:dyDescent="0.35">
      <c r="A178" s="222" t="s">
        <v>334</v>
      </c>
      <c r="B178" s="221">
        <v>30</v>
      </c>
      <c r="C178" s="221">
        <v>15</v>
      </c>
      <c r="D178" s="221">
        <v>23.4</v>
      </c>
      <c r="E178" s="221"/>
      <c r="F178" s="230">
        <v>5</v>
      </c>
      <c r="G178" s="230">
        <v>0</v>
      </c>
      <c r="H178" s="227">
        <v>20.5</v>
      </c>
    </row>
    <row r="179" spans="1:8" ht="15" thickBot="1" x14ac:dyDescent="0.35">
      <c r="A179" s="222" t="s">
        <v>334</v>
      </c>
      <c r="B179" s="221">
        <v>26</v>
      </c>
      <c r="C179" s="221">
        <v>18</v>
      </c>
      <c r="D179" s="221">
        <v>21.9</v>
      </c>
      <c r="E179" s="221"/>
      <c r="F179" s="230">
        <v>5</v>
      </c>
      <c r="G179" s="230">
        <v>0</v>
      </c>
      <c r="H179" s="227">
        <v>19.100000000000001</v>
      </c>
    </row>
    <row r="180" spans="1:8" ht="15" thickBot="1" x14ac:dyDescent="0.35">
      <c r="A180" s="222" t="s">
        <v>334</v>
      </c>
      <c r="B180" s="221">
        <v>25.8</v>
      </c>
      <c r="C180" s="221">
        <v>18</v>
      </c>
      <c r="D180" s="221">
        <v>20.7</v>
      </c>
      <c r="E180" s="221"/>
      <c r="F180" s="230">
        <v>5</v>
      </c>
      <c r="G180" s="230">
        <v>0</v>
      </c>
      <c r="H180" s="227">
        <v>18.600000000000001</v>
      </c>
    </row>
    <row r="181" spans="1:8" ht="15" thickBot="1" x14ac:dyDescent="0.35">
      <c r="A181" s="222" t="s">
        <v>334</v>
      </c>
      <c r="B181" s="221">
        <v>28</v>
      </c>
      <c r="C181" s="221">
        <v>16</v>
      </c>
      <c r="D181" s="221">
        <v>20.100000000000001</v>
      </c>
      <c r="E181" s="221"/>
      <c r="F181" s="230">
        <v>5</v>
      </c>
      <c r="G181" s="230">
        <v>0</v>
      </c>
      <c r="H181" s="227">
        <v>18.2</v>
      </c>
    </row>
    <row r="182" spans="1:8" ht="15" thickBot="1" x14ac:dyDescent="0.35">
      <c r="A182" s="222" t="s">
        <v>334</v>
      </c>
      <c r="B182" s="221">
        <v>19</v>
      </c>
      <c r="C182" s="221">
        <v>10</v>
      </c>
      <c r="D182" s="221">
        <v>15.9</v>
      </c>
      <c r="E182" s="221"/>
      <c r="F182" s="230">
        <v>4</v>
      </c>
      <c r="G182" s="230">
        <v>1</v>
      </c>
      <c r="H182" s="227">
        <v>13.6</v>
      </c>
    </row>
    <row r="183" spans="1:8" ht="15" thickBot="1" x14ac:dyDescent="0.35">
      <c r="A183" s="222" t="s">
        <v>334</v>
      </c>
      <c r="B183" s="221">
        <v>24</v>
      </c>
      <c r="C183" s="221">
        <v>11</v>
      </c>
      <c r="D183" s="221">
        <v>18.7</v>
      </c>
      <c r="E183" s="221"/>
      <c r="F183" s="230">
        <v>4</v>
      </c>
      <c r="G183" s="230">
        <v>0</v>
      </c>
      <c r="H183" s="227">
        <v>16.7</v>
      </c>
    </row>
    <row r="184" spans="1:8" ht="15" thickBot="1" x14ac:dyDescent="0.35">
      <c r="A184" s="222" t="s">
        <v>334</v>
      </c>
      <c r="B184" s="221">
        <v>26</v>
      </c>
      <c r="C184" s="221">
        <v>15</v>
      </c>
      <c r="D184" s="221">
        <v>19.899999999999999</v>
      </c>
      <c r="E184" s="221"/>
      <c r="F184" s="230">
        <v>4</v>
      </c>
      <c r="G184" s="230">
        <v>0</v>
      </c>
      <c r="H184" s="227">
        <v>18.600000000000001</v>
      </c>
    </row>
    <row r="185" spans="1:8" ht="15" thickBot="1" x14ac:dyDescent="0.35">
      <c r="A185" s="222" t="s">
        <v>335</v>
      </c>
      <c r="B185" s="221">
        <v>19.399999999999999</v>
      </c>
      <c r="C185" s="221">
        <v>12</v>
      </c>
      <c r="D185" s="221">
        <v>15.7</v>
      </c>
      <c r="E185" s="221"/>
      <c r="F185" s="230">
        <v>4</v>
      </c>
      <c r="G185" s="230">
        <v>0</v>
      </c>
      <c r="H185" s="227">
        <v>13.5</v>
      </c>
    </row>
    <row r="186" spans="1:8" ht="15" thickBot="1" x14ac:dyDescent="0.35">
      <c r="A186" s="222" t="s">
        <v>335</v>
      </c>
      <c r="B186" s="221">
        <v>20.6</v>
      </c>
      <c r="C186" s="221">
        <v>10</v>
      </c>
      <c r="D186" s="221">
        <v>16.7</v>
      </c>
      <c r="E186" s="221"/>
      <c r="F186" s="230">
        <v>4</v>
      </c>
      <c r="G186" s="230">
        <v>0</v>
      </c>
      <c r="H186" s="227">
        <v>14.6</v>
      </c>
    </row>
    <row r="187" spans="1:8" ht="15" thickBot="1" x14ac:dyDescent="0.35">
      <c r="A187" s="222" t="s">
        <v>335</v>
      </c>
      <c r="B187" s="221">
        <v>26</v>
      </c>
      <c r="C187" s="221">
        <v>15</v>
      </c>
      <c r="D187" s="221">
        <v>19.899999999999999</v>
      </c>
      <c r="E187" s="221"/>
      <c r="F187" s="230">
        <v>4</v>
      </c>
      <c r="G187" s="230">
        <v>0</v>
      </c>
      <c r="H187" s="227">
        <v>18</v>
      </c>
    </row>
    <row r="188" spans="1:8" ht="15" thickBot="1" x14ac:dyDescent="0.35">
      <c r="A188" s="222" t="s">
        <v>335</v>
      </c>
      <c r="B188" s="221">
        <v>22</v>
      </c>
      <c r="C188" s="221">
        <v>6</v>
      </c>
      <c r="D188" s="221">
        <v>14.5</v>
      </c>
      <c r="E188" s="221"/>
      <c r="F188" s="230">
        <v>5</v>
      </c>
      <c r="G188" s="230">
        <v>2</v>
      </c>
      <c r="H188" s="227">
        <v>11.4</v>
      </c>
    </row>
    <row r="189" spans="1:8" ht="15" thickBot="1" x14ac:dyDescent="0.35">
      <c r="A189" s="222" t="s">
        <v>335</v>
      </c>
      <c r="B189" s="221">
        <v>19.399999999999999</v>
      </c>
      <c r="C189" s="221">
        <v>6</v>
      </c>
      <c r="D189" s="221">
        <v>14.3</v>
      </c>
      <c r="E189" s="221"/>
      <c r="F189" s="230">
        <v>2</v>
      </c>
      <c r="G189" s="230">
        <v>0</v>
      </c>
      <c r="H189" s="227">
        <v>12.4</v>
      </c>
    </row>
    <row r="190" spans="1:8" ht="15" thickBot="1" x14ac:dyDescent="0.35">
      <c r="A190" s="222" t="s">
        <v>335</v>
      </c>
      <c r="B190" s="221">
        <v>21</v>
      </c>
      <c r="C190" s="221">
        <v>8</v>
      </c>
      <c r="D190" s="221">
        <v>15.4</v>
      </c>
      <c r="E190" s="221"/>
      <c r="F190" s="230">
        <v>4</v>
      </c>
      <c r="G190" s="230">
        <v>0</v>
      </c>
      <c r="H190" s="227">
        <v>12.5</v>
      </c>
    </row>
    <row r="191" spans="1:8" ht="15" thickBot="1" x14ac:dyDescent="0.35">
      <c r="A191" s="222" t="s">
        <v>335</v>
      </c>
      <c r="B191" s="221">
        <v>21</v>
      </c>
      <c r="C191" s="221">
        <v>9</v>
      </c>
      <c r="D191" s="221">
        <v>15.9</v>
      </c>
      <c r="E191" s="221"/>
      <c r="F191" s="230">
        <v>4</v>
      </c>
      <c r="G191" s="230">
        <v>0</v>
      </c>
      <c r="H191" s="227">
        <v>13.2</v>
      </c>
    </row>
    <row r="192" spans="1:8" ht="15" thickBot="1" x14ac:dyDescent="0.35">
      <c r="A192" s="222" t="s">
        <v>335</v>
      </c>
      <c r="B192" s="221">
        <v>19.100000000000001</v>
      </c>
      <c r="C192" s="221">
        <v>6</v>
      </c>
      <c r="D192" s="221">
        <v>14.4</v>
      </c>
      <c r="E192" s="221"/>
      <c r="F192" s="230">
        <v>5</v>
      </c>
      <c r="G192" s="230">
        <v>0</v>
      </c>
      <c r="H192" s="227">
        <v>10.9</v>
      </c>
    </row>
    <row r="193" spans="1:8" ht="15" thickBot="1" x14ac:dyDescent="0.35">
      <c r="A193" s="222" t="s">
        <v>335</v>
      </c>
      <c r="B193" s="221">
        <v>22.5</v>
      </c>
      <c r="C193" s="221">
        <v>5</v>
      </c>
      <c r="D193" s="221">
        <v>15.7</v>
      </c>
      <c r="E193" s="221"/>
      <c r="F193" s="230">
        <v>3</v>
      </c>
      <c r="G193" s="230">
        <v>0</v>
      </c>
      <c r="H193" s="227">
        <v>13.9</v>
      </c>
    </row>
    <row r="194" spans="1:8" ht="15" thickBot="1" x14ac:dyDescent="0.35">
      <c r="A194" s="222" t="s">
        <v>335</v>
      </c>
      <c r="B194" s="221">
        <v>39</v>
      </c>
      <c r="C194" s="221">
        <v>6</v>
      </c>
      <c r="D194" s="221">
        <v>12.6</v>
      </c>
      <c r="E194" s="221"/>
      <c r="F194" s="230">
        <v>4</v>
      </c>
      <c r="G194" s="230">
        <v>5</v>
      </c>
      <c r="H194" s="227">
        <v>9.8000000000000007</v>
      </c>
    </row>
    <row r="195" spans="1:8" ht="15" thickBot="1" x14ac:dyDescent="0.35">
      <c r="A195" s="222" t="s">
        <v>335</v>
      </c>
      <c r="B195" s="221">
        <v>17</v>
      </c>
      <c r="C195" s="221">
        <v>5</v>
      </c>
      <c r="D195" s="221">
        <v>11.7</v>
      </c>
      <c r="E195" s="221"/>
      <c r="F195" s="230">
        <v>4</v>
      </c>
      <c r="G195" s="230">
        <v>0</v>
      </c>
      <c r="H195" s="227">
        <v>8.1999999999999993</v>
      </c>
    </row>
    <row r="196" spans="1:8" ht="15" thickBot="1" x14ac:dyDescent="0.35">
      <c r="A196" s="222" t="s">
        <v>335</v>
      </c>
      <c r="B196" s="221">
        <v>19</v>
      </c>
      <c r="C196" s="221">
        <v>5</v>
      </c>
      <c r="D196" s="221">
        <v>13.7</v>
      </c>
      <c r="E196" s="221"/>
      <c r="F196" s="230">
        <v>4</v>
      </c>
      <c r="G196" s="230">
        <v>0</v>
      </c>
      <c r="H196" s="227">
        <v>10.199999999999999</v>
      </c>
    </row>
    <row r="197" spans="1:8" ht="15" thickBot="1" x14ac:dyDescent="0.35">
      <c r="A197" s="222" t="s">
        <v>335</v>
      </c>
      <c r="B197" s="221">
        <v>21</v>
      </c>
      <c r="C197" s="221">
        <v>9</v>
      </c>
      <c r="D197" s="221">
        <v>16.2</v>
      </c>
      <c r="E197" s="221"/>
      <c r="F197" s="230">
        <v>5</v>
      </c>
      <c r="G197" s="230">
        <v>0</v>
      </c>
      <c r="H197" s="227">
        <v>12.1</v>
      </c>
    </row>
    <row r="198" spans="1:8" ht="15" thickBot="1" x14ac:dyDescent="0.35">
      <c r="A198" s="222" t="s">
        <v>335</v>
      </c>
      <c r="B198" s="221">
        <v>39</v>
      </c>
      <c r="C198" s="221">
        <v>9</v>
      </c>
      <c r="D198" s="221">
        <v>18.100000000000001</v>
      </c>
      <c r="E198" s="221"/>
      <c r="F198" s="230">
        <v>3</v>
      </c>
      <c r="G198" s="230">
        <v>0</v>
      </c>
      <c r="H198" s="227">
        <v>15.6</v>
      </c>
    </row>
    <row r="199" spans="1:8" ht="15" thickBot="1" x14ac:dyDescent="0.35">
      <c r="A199" s="222" t="s">
        <v>335</v>
      </c>
      <c r="B199" s="221">
        <v>26.3</v>
      </c>
      <c r="C199" s="221">
        <v>12</v>
      </c>
      <c r="D199" s="221">
        <v>20</v>
      </c>
      <c r="E199" s="221"/>
      <c r="F199" s="230">
        <v>3</v>
      </c>
      <c r="G199" s="230">
        <v>0</v>
      </c>
      <c r="H199" s="227">
        <v>17.8</v>
      </c>
    </row>
    <row r="200" spans="1:8" ht="15" thickBot="1" x14ac:dyDescent="0.35">
      <c r="A200" s="222" t="s">
        <v>335</v>
      </c>
      <c r="B200" s="221">
        <v>28</v>
      </c>
      <c r="C200" s="221">
        <v>13</v>
      </c>
      <c r="D200" s="221">
        <v>21.7</v>
      </c>
      <c r="E200" s="221"/>
      <c r="F200" s="230">
        <v>3</v>
      </c>
      <c r="G200" s="230">
        <v>0</v>
      </c>
      <c r="H200" s="227">
        <v>19.899999999999999</v>
      </c>
    </row>
    <row r="201" spans="1:8" ht="15" thickBot="1" x14ac:dyDescent="0.35">
      <c r="A201" s="222" t="s">
        <v>335</v>
      </c>
      <c r="B201" s="221">
        <v>24</v>
      </c>
      <c r="C201" s="221">
        <v>9</v>
      </c>
      <c r="D201" s="221">
        <v>18.2</v>
      </c>
      <c r="E201" s="221"/>
      <c r="F201" s="230">
        <v>6</v>
      </c>
      <c r="G201" s="230">
        <v>0</v>
      </c>
      <c r="H201" s="227">
        <v>13.9</v>
      </c>
    </row>
    <row r="202" spans="1:8" ht="15" thickBot="1" x14ac:dyDescent="0.35">
      <c r="A202" s="222" t="s">
        <v>335</v>
      </c>
      <c r="B202" s="221">
        <v>18</v>
      </c>
      <c r="C202" s="221">
        <v>6</v>
      </c>
      <c r="D202" s="221">
        <v>12.9</v>
      </c>
      <c r="E202" s="221"/>
      <c r="F202" s="230">
        <v>6</v>
      </c>
      <c r="G202" s="230">
        <v>0</v>
      </c>
      <c r="H202" s="227">
        <v>8</v>
      </c>
    </row>
    <row r="203" spans="1:8" ht="15" thickBot="1" x14ac:dyDescent="0.35">
      <c r="A203" s="222" t="s">
        <v>335</v>
      </c>
      <c r="B203" s="221">
        <v>39</v>
      </c>
      <c r="C203" s="221">
        <v>5</v>
      </c>
      <c r="D203" s="221">
        <v>11.8</v>
      </c>
      <c r="E203" s="221"/>
      <c r="F203" s="230">
        <v>4</v>
      </c>
      <c r="G203" s="230">
        <v>0</v>
      </c>
      <c r="H203" s="227">
        <v>8.3000000000000007</v>
      </c>
    </row>
    <row r="204" spans="1:8" ht="15" thickBot="1" x14ac:dyDescent="0.35">
      <c r="A204" s="222" t="s">
        <v>335</v>
      </c>
      <c r="B204" s="221">
        <v>17.100000000000001</v>
      </c>
      <c r="C204" s="221">
        <v>7</v>
      </c>
      <c r="D204" s="221">
        <v>12.1</v>
      </c>
      <c r="E204" s="221"/>
      <c r="F204" s="230">
        <v>4</v>
      </c>
      <c r="G204" s="230">
        <v>1</v>
      </c>
      <c r="H204" s="227">
        <v>8.9</v>
      </c>
    </row>
    <row r="205" spans="1:8" ht="15" thickBot="1" x14ac:dyDescent="0.35">
      <c r="A205" s="222" t="s">
        <v>335</v>
      </c>
      <c r="B205" s="221">
        <v>15</v>
      </c>
      <c r="C205" s="221">
        <v>6</v>
      </c>
      <c r="D205" s="221">
        <v>11.4</v>
      </c>
      <c r="E205" s="221"/>
      <c r="F205" s="230">
        <v>5</v>
      </c>
      <c r="G205" s="230">
        <v>0</v>
      </c>
      <c r="H205" s="227">
        <v>7.4</v>
      </c>
    </row>
    <row r="206" spans="1:8" ht="15" thickBot="1" x14ac:dyDescent="0.35">
      <c r="A206" s="222" t="s">
        <v>335</v>
      </c>
      <c r="B206" s="221">
        <v>17</v>
      </c>
      <c r="C206" s="221">
        <v>8</v>
      </c>
      <c r="D206" s="221">
        <v>12.1</v>
      </c>
      <c r="E206" s="221"/>
      <c r="F206" s="230">
        <v>4</v>
      </c>
      <c r="G206" s="230">
        <v>0</v>
      </c>
      <c r="H206" s="227">
        <v>9</v>
      </c>
    </row>
    <row r="207" spans="1:8" ht="15" thickBot="1" x14ac:dyDescent="0.35">
      <c r="A207" s="222" t="s">
        <v>335</v>
      </c>
      <c r="B207" s="221">
        <v>21</v>
      </c>
      <c r="C207" s="221">
        <v>9</v>
      </c>
      <c r="D207" s="221">
        <v>14.8</v>
      </c>
      <c r="E207" s="221"/>
      <c r="F207" s="230">
        <v>2</v>
      </c>
      <c r="G207" s="230">
        <v>1</v>
      </c>
      <c r="H207" s="227">
        <v>13.2</v>
      </c>
    </row>
    <row r="208" spans="1:8" ht="15" thickBot="1" x14ac:dyDescent="0.35">
      <c r="A208" s="222" t="s">
        <v>335</v>
      </c>
      <c r="B208" s="221">
        <v>21</v>
      </c>
      <c r="C208" s="221">
        <v>8</v>
      </c>
      <c r="D208" s="221">
        <v>15.5</v>
      </c>
      <c r="E208" s="221"/>
      <c r="F208" s="230">
        <v>2</v>
      </c>
      <c r="G208" s="230">
        <v>0</v>
      </c>
      <c r="H208" s="227">
        <v>14</v>
      </c>
    </row>
    <row r="209" spans="1:8" ht="15" thickBot="1" x14ac:dyDescent="0.35">
      <c r="A209" s="222" t="s">
        <v>335</v>
      </c>
      <c r="B209" s="221">
        <v>24.1</v>
      </c>
      <c r="C209" s="221">
        <v>8</v>
      </c>
      <c r="D209" s="221">
        <v>16.8</v>
      </c>
      <c r="E209" s="221"/>
      <c r="F209" s="230">
        <v>4</v>
      </c>
      <c r="G209" s="230">
        <v>0</v>
      </c>
      <c r="H209" s="227">
        <v>14.1</v>
      </c>
    </row>
    <row r="210" spans="1:8" ht="15" thickBot="1" x14ac:dyDescent="0.35">
      <c r="A210" s="222" t="s">
        <v>335</v>
      </c>
      <c r="B210" s="221">
        <v>23.1</v>
      </c>
      <c r="C210" s="221">
        <v>11</v>
      </c>
      <c r="D210" s="221">
        <v>17.8</v>
      </c>
      <c r="E210" s="221"/>
      <c r="F210" s="230">
        <v>4</v>
      </c>
      <c r="G210" s="230">
        <v>0</v>
      </c>
      <c r="H210" s="227">
        <v>14.8</v>
      </c>
    </row>
    <row r="211" spans="1:8" ht="15" thickBot="1" x14ac:dyDescent="0.35">
      <c r="A211" s="222" t="s">
        <v>335</v>
      </c>
      <c r="B211" s="221">
        <v>26</v>
      </c>
      <c r="C211" s="221">
        <v>11</v>
      </c>
      <c r="D211" s="221">
        <v>19.399999999999999</v>
      </c>
      <c r="E211" s="221"/>
      <c r="F211" s="230">
        <v>3</v>
      </c>
      <c r="G211" s="230">
        <v>0</v>
      </c>
      <c r="H211" s="227">
        <v>17.399999999999999</v>
      </c>
    </row>
    <row r="212" spans="1:8" ht="15" thickBot="1" x14ac:dyDescent="0.35">
      <c r="A212" s="222" t="s">
        <v>335</v>
      </c>
      <c r="B212" s="221">
        <v>27.2</v>
      </c>
      <c r="C212" s="221">
        <v>11</v>
      </c>
      <c r="D212" s="221">
        <v>21.1</v>
      </c>
      <c r="E212" s="221"/>
      <c r="F212" s="230">
        <v>2</v>
      </c>
      <c r="G212" s="230">
        <v>0</v>
      </c>
      <c r="H212" s="227">
        <v>19.899999999999999</v>
      </c>
    </row>
    <row r="213" spans="1:8" ht="15" thickBot="1" x14ac:dyDescent="0.35">
      <c r="A213" s="222" t="s">
        <v>335</v>
      </c>
      <c r="B213" s="221">
        <v>26</v>
      </c>
      <c r="C213" s="221">
        <v>13</v>
      </c>
      <c r="D213" s="221">
        <v>21.1</v>
      </c>
      <c r="E213" s="221"/>
      <c r="F213" s="230">
        <v>4</v>
      </c>
      <c r="G213" s="230">
        <v>0</v>
      </c>
      <c r="H213" s="227">
        <v>18.899999999999999</v>
      </c>
    </row>
    <row r="214" spans="1:8" ht="15" thickBot="1" x14ac:dyDescent="0.35">
      <c r="A214" s="222" t="s">
        <v>335</v>
      </c>
      <c r="B214" s="221">
        <v>30</v>
      </c>
      <c r="C214" s="221">
        <v>15</v>
      </c>
      <c r="D214" s="221">
        <v>22.3</v>
      </c>
      <c r="E214" s="221"/>
      <c r="F214" s="230">
        <v>4</v>
      </c>
      <c r="G214" s="230">
        <v>0</v>
      </c>
      <c r="H214" s="227">
        <v>20.5</v>
      </c>
    </row>
    <row r="215" spans="1:8" ht="15" thickBot="1" x14ac:dyDescent="0.35">
      <c r="A215" s="222" t="s">
        <v>336</v>
      </c>
      <c r="B215" s="221">
        <v>26</v>
      </c>
      <c r="C215" s="221">
        <v>14</v>
      </c>
      <c r="D215" s="221">
        <v>19.600000000000001</v>
      </c>
      <c r="E215" s="221"/>
      <c r="F215" s="230">
        <v>3</v>
      </c>
      <c r="G215" s="230">
        <v>1</v>
      </c>
      <c r="H215" s="227">
        <v>18.8</v>
      </c>
    </row>
    <row r="216" spans="1:8" ht="15" thickBot="1" x14ac:dyDescent="0.35">
      <c r="A216" s="222" t="s">
        <v>336</v>
      </c>
      <c r="B216" s="221">
        <v>26</v>
      </c>
      <c r="C216" s="221">
        <v>14</v>
      </c>
      <c r="D216" s="221">
        <v>20.3</v>
      </c>
      <c r="E216" s="221"/>
      <c r="F216" s="230">
        <v>3</v>
      </c>
      <c r="G216" s="230">
        <v>1</v>
      </c>
      <c r="H216" s="227">
        <v>19.3</v>
      </c>
    </row>
    <row r="217" spans="1:8" ht="15" thickBot="1" x14ac:dyDescent="0.35">
      <c r="A217" s="222" t="s">
        <v>336</v>
      </c>
      <c r="B217" s="221">
        <v>28</v>
      </c>
      <c r="C217" s="221">
        <v>16</v>
      </c>
      <c r="D217" s="221">
        <v>22.5</v>
      </c>
      <c r="E217" s="221"/>
      <c r="F217" s="230">
        <v>2</v>
      </c>
      <c r="G217" s="230">
        <v>0</v>
      </c>
      <c r="H217" s="227">
        <v>22.4</v>
      </c>
    </row>
    <row r="218" spans="1:8" ht="15" thickBot="1" x14ac:dyDescent="0.35">
      <c r="A218" s="222" t="s">
        <v>336</v>
      </c>
      <c r="B218" s="221">
        <v>29</v>
      </c>
      <c r="C218" s="221">
        <v>17</v>
      </c>
      <c r="D218" s="221">
        <v>23.8</v>
      </c>
      <c r="E218" s="221"/>
      <c r="F218" s="230">
        <v>3</v>
      </c>
      <c r="G218" s="230">
        <v>0</v>
      </c>
      <c r="H218" s="227">
        <v>22.5</v>
      </c>
    </row>
    <row r="219" spans="1:8" ht="15" thickBot="1" x14ac:dyDescent="0.35">
      <c r="A219" s="222" t="s">
        <v>336</v>
      </c>
      <c r="B219" s="221">
        <v>30</v>
      </c>
      <c r="C219" s="221">
        <v>16</v>
      </c>
      <c r="D219" s="221">
        <v>24.3</v>
      </c>
      <c r="E219" s="221"/>
      <c r="F219" s="230">
        <v>3</v>
      </c>
      <c r="G219" s="230">
        <v>0</v>
      </c>
      <c r="H219" s="227">
        <v>23</v>
      </c>
    </row>
    <row r="220" spans="1:8" ht="15" thickBot="1" x14ac:dyDescent="0.35">
      <c r="A220" s="222" t="s">
        <v>336</v>
      </c>
      <c r="B220" s="221">
        <v>30.9</v>
      </c>
      <c r="C220" s="221">
        <v>18</v>
      </c>
      <c r="D220" s="221">
        <v>24.4</v>
      </c>
      <c r="E220" s="221"/>
      <c r="F220" s="230">
        <v>3</v>
      </c>
      <c r="G220" s="230">
        <v>0</v>
      </c>
      <c r="H220" s="227">
        <v>23.5</v>
      </c>
    </row>
    <row r="221" spans="1:8" ht="15" thickBot="1" x14ac:dyDescent="0.35">
      <c r="A221" s="222" t="s">
        <v>336</v>
      </c>
      <c r="B221" s="221">
        <v>30.3</v>
      </c>
      <c r="C221" s="221">
        <v>17</v>
      </c>
      <c r="D221" s="221">
        <v>24.2</v>
      </c>
      <c r="E221" s="221"/>
      <c r="F221" s="230">
        <v>2</v>
      </c>
      <c r="G221" s="230">
        <v>0</v>
      </c>
      <c r="H221" s="227">
        <v>23.6</v>
      </c>
    </row>
    <row r="222" spans="1:8" ht="15" thickBot="1" x14ac:dyDescent="0.35">
      <c r="A222" s="222" t="s">
        <v>336</v>
      </c>
      <c r="B222" s="221">
        <v>34</v>
      </c>
      <c r="C222" s="221">
        <v>17</v>
      </c>
      <c r="D222" s="221">
        <v>26.8</v>
      </c>
      <c r="E222" s="221"/>
      <c r="F222" s="230">
        <v>3</v>
      </c>
      <c r="G222" s="230">
        <v>0</v>
      </c>
      <c r="H222" s="227">
        <v>26.5</v>
      </c>
    </row>
    <row r="223" spans="1:8" ht="15" thickBot="1" x14ac:dyDescent="0.35">
      <c r="A223" s="222" t="s">
        <v>336</v>
      </c>
      <c r="B223" s="221">
        <v>39</v>
      </c>
      <c r="C223" s="221">
        <v>19</v>
      </c>
      <c r="D223" s="221">
        <v>26.2</v>
      </c>
      <c r="E223" s="221"/>
      <c r="F223" s="230">
        <v>4</v>
      </c>
      <c r="G223" s="230">
        <v>0</v>
      </c>
      <c r="H223" s="227">
        <v>25.5</v>
      </c>
    </row>
    <row r="224" spans="1:8" ht="15" thickBot="1" x14ac:dyDescent="0.35">
      <c r="A224" s="222" t="s">
        <v>336</v>
      </c>
      <c r="B224" s="221">
        <v>33.4</v>
      </c>
      <c r="C224" s="221">
        <v>22</v>
      </c>
      <c r="D224" s="221">
        <v>27.1</v>
      </c>
      <c r="E224" s="221"/>
      <c r="F224" s="230">
        <v>5</v>
      </c>
      <c r="G224" s="230">
        <v>0</v>
      </c>
      <c r="H224" s="227">
        <v>25.9</v>
      </c>
    </row>
    <row r="225" spans="1:8" ht="15" thickBot="1" x14ac:dyDescent="0.35">
      <c r="A225" s="222" t="s">
        <v>336</v>
      </c>
      <c r="B225" s="221">
        <v>32.200000000000003</v>
      </c>
      <c r="C225" s="221">
        <v>15</v>
      </c>
      <c r="D225" s="221">
        <v>23.5</v>
      </c>
      <c r="E225" s="221"/>
      <c r="F225" s="230">
        <v>5</v>
      </c>
      <c r="G225" s="230">
        <v>0</v>
      </c>
      <c r="H225" s="227">
        <v>21.9</v>
      </c>
    </row>
    <row r="226" spans="1:8" ht="15" thickBot="1" x14ac:dyDescent="0.35">
      <c r="A226" s="222" t="s">
        <v>336</v>
      </c>
      <c r="B226" s="221">
        <v>16.100000000000001</v>
      </c>
      <c r="C226" s="221">
        <v>11</v>
      </c>
      <c r="D226" s="221">
        <v>14.1</v>
      </c>
      <c r="E226" s="221"/>
      <c r="F226" s="230">
        <v>4</v>
      </c>
      <c r="G226" s="230">
        <v>8</v>
      </c>
      <c r="H226" s="227">
        <v>12.1</v>
      </c>
    </row>
    <row r="227" spans="1:8" ht="15" thickBot="1" x14ac:dyDescent="0.35">
      <c r="A227" s="222" t="s">
        <v>336</v>
      </c>
      <c r="B227" s="221">
        <v>22.9</v>
      </c>
      <c r="C227" s="221">
        <v>11</v>
      </c>
      <c r="D227" s="221">
        <v>16.8</v>
      </c>
      <c r="E227" s="221"/>
      <c r="F227" s="230">
        <v>3</v>
      </c>
      <c r="G227" s="230">
        <v>1</v>
      </c>
      <c r="H227" s="227">
        <v>15.1</v>
      </c>
    </row>
    <row r="228" spans="1:8" ht="15" thickBot="1" x14ac:dyDescent="0.35">
      <c r="A228" s="222" t="s">
        <v>336</v>
      </c>
      <c r="B228" s="221">
        <v>23.3</v>
      </c>
      <c r="C228" s="221">
        <v>11</v>
      </c>
      <c r="D228" s="221">
        <v>17.3</v>
      </c>
      <c r="E228" s="221"/>
      <c r="F228" s="230">
        <v>2</v>
      </c>
      <c r="G228" s="230">
        <v>4</v>
      </c>
      <c r="H228" s="227">
        <v>16.7</v>
      </c>
    </row>
    <row r="229" spans="1:8" ht="15" thickBot="1" x14ac:dyDescent="0.35">
      <c r="A229" s="222" t="s">
        <v>336</v>
      </c>
      <c r="B229" s="221">
        <v>27</v>
      </c>
      <c r="C229" s="221">
        <v>13</v>
      </c>
      <c r="D229" s="221">
        <v>19.600000000000001</v>
      </c>
      <c r="E229" s="221"/>
      <c r="F229" s="230">
        <v>4</v>
      </c>
      <c r="G229" s="230">
        <v>0</v>
      </c>
      <c r="H229" s="227">
        <v>17.7</v>
      </c>
    </row>
    <row r="230" spans="1:8" ht="15" thickBot="1" x14ac:dyDescent="0.35">
      <c r="A230" s="222" t="s">
        <v>336</v>
      </c>
      <c r="B230" s="221">
        <v>20.100000000000001</v>
      </c>
      <c r="C230" s="221">
        <v>13</v>
      </c>
      <c r="D230" s="221">
        <v>17.7</v>
      </c>
      <c r="E230" s="221"/>
      <c r="F230" s="230">
        <v>5</v>
      </c>
      <c r="G230" s="230">
        <v>0</v>
      </c>
      <c r="H230" s="227">
        <v>15.3</v>
      </c>
    </row>
    <row r="231" spans="1:8" ht="15" thickBot="1" x14ac:dyDescent="0.35">
      <c r="A231" s="222" t="s">
        <v>336</v>
      </c>
      <c r="B231" s="221">
        <v>24</v>
      </c>
      <c r="C231" s="221">
        <v>16</v>
      </c>
      <c r="D231" s="221">
        <v>19.399999999999999</v>
      </c>
      <c r="E231" s="221"/>
      <c r="F231" s="230">
        <v>5</v>
      </c>
      <c r="G231" s="230">
        <v>3</v>
      </c>
      <c r="H231" s="227">
        <v>17.3</v>
      </c>
    </row>
    <row r="232" spans="1:8" ht="15" thickBot="1" x14ac:dyDescent="0.35">
      <c r="A232" s="222" t="s">
        <v>336</v>
      </c>
      <c r="B232" s="221">
        <v>29</v>
      </c>
      <c r="C232" s="221">
        <v>14</v>
      </c>
      <c r="D232" s="221">
        <v>20.9</v>
      </c>
      <c r="E232" s="221"/>
      <c r="F232" s="230">
        <v>4</v>
      </c>
      <c r="G232" s="230">
        <v>0</v>
      </c>
      <c r="H232" s="227">
        <v>19.399999999999999</v>
      </c>
    </row>
    <row r="233" spans="1:8" ht="15" thickBot="1" x14ac:dyDescent="0.35">
      <c r="A233" s="222" t="s">
        <v>336</v>
      </c>
      <c r="B233" s="221">
        <v>29</v>
      </c>
      <c r="C233" s="221">
        <v>13</v>
      </c>
      <c r="D233" s="221">
        <v>19.899999999999999</v>
      </c>
      <c r="E233" s="221"/>
      <c r="F233" s="230">
        <v>3</v>
      </c>
      <c r="G233" s="230">
        <v>6</v>
      </c>
      <c r="H233" s="227">
        <v>19.3</v>
      </c>
    </row>
    <row r="234" spans="1:8" ht="15" thickBot="1" x14ac:dyDescent="0.35">
      <c r="A234" s="222" t="s">
        <v>336</v>
      </c>
      <c r="B234" s="221">
        <v>25</v>
      </c>
      <c r="C234" s="221">
        <v>13</v>
      </c>
      <c r="D234" s="221">
        <v>18.3</v>
      </c>
      <c r="E234" s="221"/>
      <c r="F234" s="230">
        <v>5</v>
      </c>
      <c r="G234" s="230">
        <v>2</v>
      </c>
      <c r="H234" s="227">
        <v>15.7</v>
      </c>
    </row>
    <row r="235" spans="1:8" ht="15" thickBot="1" x14ac:dyDescent="0.35">
      <c r="A235" s="222" t="s">
        <v>336</v>
      </c>
      <c r="B235" s="221">
        <v>25</v>
      </c>
      <c r="C235" s="221">
        <v>13</v>
      </c>
      <c r="D235" s="221">
        <v>19.3</v>
      </c>
      <c r="E235" s="221"/>
      <c r="F235" s="230">
        <v>4</v>
      </c>
      <c r="G235" s="230">
        <v>2</v>
      </c>
      <c r="H235" s="227">
        <v>17.399999999999999</v>
      </c>
    </row>
    <row r="236" spans="1:8" ht="15" thickBot="1" x14ac:dyDescent="0.35">
      <c r="A236" s="222" t="s">
        <v>336</v>
      </c>
      <c r="B236" s="221">
        <v>24</v>
      </c>
      <c r="C236" s="221">
        <v>13</v>
      </c>
      <c r="D236" s="221">
        <v>17.899999999999999</v>
      </c>
      <c r="E236" s="221"/>
      <c r="F236" s="230">
        <v>4</v>
      </c>
      <c r="G236" s="230">
        <v>4</v>
      </c>
      <c r="H236" s="227">
        <v>16.2</v>
      </c>
    </row>
    <row r="237" spans="1:8" ht="15" thickBot="1" x14ac:dyDescent="0.35">
      <c r="A237" s="222" t="s">
        <v>336</v>
      </c>
      <c r="B237" s="221">
        <v>25</v>
      </c>
      <c r="C237" s="221">
        <v>13</v>
      </c>
      <c r="D237" s="221">
        <v>19.3</v>
      </c>
      <c r="E237" s="221"/>
      <c r="F237" s="230">
        <v>3</v>
      </c>
      <c r="G237" s="230">
        <v>2</v>
      </c>
      <c r="H237" s="227">
        <v>18.100000000000001</v>
      </c>
    </row>
    <row r="238" spans="1:8" ht="15" thickBot="1" x14ac:dyDescent="0.35">
      <c r="A238" s="222" t="s">
        <v>336</v>
      </c>
      <c r="B238" s="221">
        <v>23.1</v>
      </c>
      <c r="C238" s="221">
        <v>12</v>
      </c>
      <c r="D238" s="221">
        <v>18.399999999999999</v>
      </c>
      <c r="E238" s="221"/>
      <c r="F238" s="230">
        <v>3</v>
      </c>
      <c r="G238" s="230">
        <v>4</v>
      </c>
      <c r="H238" s="227">
        <v>17.7</v>
      </c>
    </row>
    <row r="239" spans="1:8" ht="15" thickBot="1" x14ac:dyDescent="0.35">
      <c r="A239" s="222" t="s">
        <v>336</v>
      </c>
      <c r="B239" s="221">
        <v>25</v>
      </c>
      <c r="C239" s="221">
        <v>12</v>
      </c>
      <c r="D239" s="221">
        <v>18.899999999999999</v>
      </c>
      <c r="E239" s="221"/>
      <c r="F239" s="230">
        <v>3</v>
      </c>
      <c r="G239" s="230">
        <v>2</v>
      </c>
      <c r="H239" s="227">
        <v>18.100000000000001</v>
      </c>
    </row>
    <row r="240" spans="1:8" ht="15" thickBot="1" x14ac:dyDescent="0.35">
      <c r="A240" s="222" t="s">
        <v>336</v>
      </c>
      <c r="B240" s="221">
        <v>28.1</v>
      </c>
      <c r="C240" s="221">
        <v>15</v>
      </c>
      <c r="D240" s="221">
        <v>21.9</v>
      </c>
      <c r="E240" s="221"/>
      <c r="F240" s="230">
        <v>3</v>
      </c>
      <c r="G240" s="230">
        <v>0</v>
      </c>
      <c r="H240" s="227">
        <v>21.9</v>
      </c>
    </row>
    <row r="241" spans="1:8" ht="15" thickBot="1" x14ac:dyDescent="0.35">
      <c r="A241" s="222" t="s">
        <v>337</v>
      </c>
      <c r="B241" s="221">
        <v>31</v>
      </c>
      <c r="C241" s="221">
        <v>18</v>
      </c>
      <c r="D241" s="221">
        <v>25.4</v>
      </c>
      <c r="E241" s="221"/>
      <c r="F241" s="230">
        <v>5</v>
      </c>
      <c r="G241" s="230">
        <v>0</v>
      </c>
      <c r="H241" s="227">
        <v>24.3</v>
      </c>
    </row>
    <row r="242" spans="1:8" ht="15" thickBot="1" x14ac:dyDescent="0.35">
      <c r="A242" s="222" t="s">
        <v>337</v>
      </c>
      <c r="B242" s="221">
        <v>34.5</v>
      </c>
      <c r="C242" s="221">
        <v>18</v>
      </c>
      <c r="D242" s="221">
        <v>26.8</v>
      </c>
      <c r="E242" s="221"/>
      <c r="F242" s="230">
        <v>4</v>
      </c>
      <c r="G242" s="230">
        <v>0</v>
      </c>
      <c r="H242" s="227">
        <v>26.5</v>
      </c>
    </row>
    <row r="243" spans="1:8" ht="15" thickBot="1" x14ac:dyDescent="0.35">
      <c r="A243" s="222" t="s">
        <v>337</v>
      </c>
      <c r="B243" s="221">
        <v>34.4</v>
      </c>
      <c r="C243" s="221">
        <v>19</v>
      </c>
      <c r="D243" s="221">
        <v>25.7</v>
      </c>
      <c r="E243" s="221"/>
      <c r="F243" s="230">
        <v>6</v>
      </c>
      <c r="G243" s="230">
        <v>15</v>
      </c>
      <c r="H243" s="227">
        <v>24.2</v>
      </c>
    </row>
    <row r="244" spans="1:8" ht="15" thickBot="1" x14ac:dyDescent="0.35">
      <c r="A244" s="222" t="s">
        <v>337</v>
      </c>
      <c r="B244" s="221">
        <v>28.8</v>
      </c>
      <c r="C244" s="221">
        <v>16</v>
      </c>
      <c r="D244" s="221">
        <v>22.9</v>
      </c>
      <c r="E244" s="221"/>
      <c r="F244" s="230">
        <v>4</v>
      </c>
      <c r="G244" s="230">
        <v>4</v>
      </c>
      <c r="H244" s="227">
        <v>22.3</v>
      </c>
    </row>
    <row r="245" spans="1:8" ht="15" thickBot="1" x14ac:dyDescent="0.35">
      <c r="A245" s="222" t="s">
        <v>337</v>
      </c>
      <c r="B245" s="221">
        <v>21.2</v>
      </c>
      <c r="C245" s="221">
        <v>17</v>
      </c>
      <c r="D245" s="221">
        <v>18.3</v>
      </c>
      <c r="E245" s="221"/>
      <c r="F245" s="230">
        <v>3</v>
      </c>
      <c r="G245" s="230">
        <v>0</v>
      </c>
      <c r="H245" s="227">
        <v>17.899999999999999</v>
      </c>
    </row>
    <row r="246" spans="1:8" ht="15" thickBot="1" x14ac:dyDescent="0.35">
      <c r="A246" s="222" t="s">
        <v>337</v>
      </c>
      <c r="B246" s="221">
        <v>39</v>
      </c>
      <c r="C246" s="221">
        <v>16</v>
      </c>
      <c r="D246" s="221">
        <v>19.5</v>
      </c>
      <c r="E246" s="221"/>
      <c r="F246" s="230">
        <v>4</v>
      </c>
      <c r="G246" s="230">
        <v>0</v>
      </c>
      <c r="H246" s="227">
        <v>18.5</v>
      </c>
    </row>
    <row r="247" spans="1:8" ht="15" thickBot="1" x14ac:dyDescent="0.35">
      <c r="A247" s="222" t="s">
        <v>337</v>
      </c>
      <c r="B247" s="221">
        <v>28</v>
      </c>
      <c r="C247" s="221">
        <v>16</v>
      </c>
      <c r="D247" s="221">
        <v>22.4</v>
      </c>
      <c r="E247" s="221"/>
      <c r="F247" s="230">
        <v>3</v>
      </c>
      <c r="G247" s="230">
        <v>0</v>
      </c>
      <c r="H247" s="227">
        <v>22.1</v>
      </c>
    </row>
    <row r="248" spans="1:8" ht="15" thickBot="1" x14ac:dyDescent="0.35">
      <c r="A248" s="222" t="s">
        <v>337</v>
      </c>
      <c r="B248" s="221">
        <v>27.8</v>
      </c>
      <c r="C248" s="221">
        <v>15</v>
      </c>
      <c r="D248" s="221">
        <v>22.4</v>
      </c>
      <c r="E248" s="221"/>
      <c r="F248" s="230">
        <v>1</v>
      </c>
      <c r="G248" s="230">
        <v>0</v>
      </c>
      <c r="H248" s="227">
        <v>23.7</v>
      </c>
    </row>
    <row r="249" spans="1:8" ht="15" thickBot="1" x14ac:dyDescent="0.35">
      <c r="A249" s="222" t="s">
        <v>337</v>
      </c>
      <c r="B249" s="221">
        <v>39</v>
      </c>
      <c r="C249" s="221">
        <v>16</v>
      </c>
      <c r="D249" s="221">
        <v>24.3</v>
      </c>
      <c r="E249" s="221"/>
      <c r="F249" s="230">
        <v>2</v>
      </c>
      <c r="G249" s="230">
        <v>0</v>
      </c>
      <c r="H249" s="227">
        <v>25</v>
      </c>
    </row>
    <row r="250" spans="1:8" ht="15" thickBot="1" x14ac:dyDescent="0.35">
      <c r="A250" s="222" t="s">
        <v>337</v>
      </c>
      <c r="B250" s="221">
        <v>32.1</v>
      </c>
      <c r="C250" s="221">
        <v>17</v>
      </c>
      <c r="D250" s="221">
        <v>25.6</v>
      </c>
      <c r="E250" s="221"/>
      <c r="F250" s="230">
        <v>4</v>
      </c>
      <c r="G250" s="230">
        <v>0</v>
      </c>
      <c r="H250" s="227">
        <v>25.1</v>
      </c>
    </row>
    <row r="251" spans="1:8" ht="15" thickBot="1" x14ac:dyDescent="0.35">
      <c r="A251" s="222" t="s">
        <v>337</v>
      </c>
      <c r="B251" s="221">
        <v>29.5</v>
      </c>
      <c r="C251" s="221">
        <v>17</v>
      </c>
      <c r="D251" s="221">
        <v>23.7</v>
      </c>
      <c r="E251" s="221"/>
      <c r="F251" s="230">
        <v>4</v>
      </c>
      <c r="G251" s="230">
        <v>0</v>
      </c>
      <c r="H251" s="227">
        <v>22.6</v>
      </c>
    </row>
    <row r="252" spans="1:8" ht="15" thickBot="1" x14ac:dyDescent="0.35">
      <c r="A252" s="222" t="s">
        <v>337</v>
      </c>
      <c r="B252" s="221">
        <v>28.2</v>
      </c>
      <c r="C252" s="221">
        <v>17</v>
      </c>
      <c r="D252" s="221">
        <v>22.4</v>
      </c>
      <c r="E252" s="221"/>
      <c r="F252" s="230">
        <v>4</v>
      </c>
      <c r="G252" s="230">
        <v>0</v>
      </c>
      <c r="H252" s="227">
        <v>20.9</v>
      </c>
    </row>
    <row r="253" spans="1:8" ht="15" thickBot="1" x14ac:dyDescent="0.35">
      <c r="A253" s="222" t="s">
        <v>337</v>
      </c>
      <c r="B253" s="221">
        <v>28.7</v>
      </c>
      <c r="C253" s="221">
        <v>16</v>
      </c>
      <c r="D253" s="221">
        <v>22.8</v>
      </c>
      <c r="E253" s="221"/>
      <c r="F253" s="230">
        <v>4</v>
      </c>
      <c r="G253" s="230">
        <v>0</v>
      </c>
      <c r="H253" s="227">
        <v>21.2</v>
      </c>
    </row>
    <row r="254" spans="1:8" ht="15" thickBot="1" x14ac:dyDescent="0.35">
      <c r="A254" s="222" t="s">
        <v>337</v>
      </c>
      <c r="B254" s="221">
        <v>30</v>
      </c>
      <c r="C254" s="221">
        <v>13</v>
      </c>
      <c r="D254" s="221">
        <v>22.9</v>
      </c>
      <c r="E254" s="221"/>
      <c r="F254" s="230">
        <v>3</v>
      </c>
      <c r="G254" s="230">
        <v>0</v>
      </c>
      <c r="H254" s="227">
        <v>22</v>
      </c>
    </row>
    <row r="255" spans="1:8" ht="15" thickBot="1" x14ac:dyDescent="0.35">
      <c r="A255" s="222" t="s">
        <v>337</v>
      </c>
      <c r="B255" s="221">
        <v>31.7</v>
      </c>
      <c r="C255" s="221">
        <v>15</v>
      </c>
      <c r="D255" s="221">
        <v>24.7</v>
      </c>
      <c r="E255" s="221"/>
      <c r="F255" s="230">
        <v>2</v>
      </c>
      <c r="G255" s="230">
        <v>0</v>
      </c>
      <c r="H255" s="227">
        <v>24.5</v>
      </c>
    </row>
    <row r="256" spans="1:8" ht="15" thickBot="1" x14ac:dyDescent="0.35">
      <c r="A256" s="222" t="s">
        <v>337</v>
      </c>
      <c r="B256" s="221">
        <v>30.7</v>
      </c>
      <c r="C256" s="221">
        <v>17</v>
      </c>
      <c r="D256" s="221">
        <v>24.6</v>
      </c>
      <c r="E256" s="221"/>
      <c r="F256" s="230">
        <v>3</v>
      </c>
      <c r="G256" s="230">
        <v>0</v>
      </c>
      <c r="H256" s="227">
        <v>23.7</v>
      </c>
    </row>
    <row r="257" spans="1:8" ht="15" thickBot="1" x14ac:dyDescent="0.35">
      <c r="A257" s="222" t="s">
        <v>337</v>
      </c>
      <c r="B257" s="221">
        <v>29.1</v>
      </c>
      <c r="C257" s="221">
        <v>15</v>
      </c>
      <c r="D257" s="221">
        <v>22.6</v>
      </c>
      <c r="E257" s="221"/>
      <c r="F257" s="230">
        <v>3</v>
      </c>
      <c r="G257" s="230">
        <v>0</v>
      </c>
      <c r="H257" s="227">
        <v>21</v>
      </c>
    </row>
    <row r="258" spans="1:8" ht="15" thickBot="1" x14ac:dyDescent="0.35">
      <c r="A258" s="222" t="s">
        <v>337</v>
      </c>
      <c r="B258" s="221">
        <v>30.7</v>
      </c>
      <c r="C258" s="221">
        <v>16</v>
      </c>
      <c r="D258" s="221">
        <v>24.1</v>
      </c>
      <c r="E258" s="221"/>
      <c r="F258" s="230">
        <v>4</v>
      </c>
      <c r="G258" s="230">
        <v>0</v>
      </c>
      <c r="H258" s="227">
        <v>22.1</v>
      </c>
    </row>
    <row r="259" spans="1:8" ht="15" thickBot="1" x14ac:dyDescent="0.35">
      <c r="A259" s="222" t="s">
        <v>337</v>
      </c>
      <c r="B259" s="221">
        <v>26</v>
      </c>
      <c r="C259" s="221">
        <v>17</v>
      </c>
      <c r="D259" s="221">
        <v>21.8</v>
      </c>
      <c r="E259" s="221"/>
      <c r="F259" s="230">
        <v>4</v>
      </c>
      <c r="G259" s="230">
        <v>0</v>
      </c>
      <c r="H259" s="227">
        <v>20.6</v>
      </c>
    </row>
    <row r="260" spans="1:8" ht="15" thickBot="1" x14ac:dyDescent="0.35">
      <c r="A260" s="222" t="s">
        <v>337</v>
      </c>
      <c r="B260" s="221">
        <v>27</v>
      </c>
      <c r="C260" s="221">
        <v>15</v>
      </c>
      <c r="D260" s="221">
        <v>21.9</v>
      </c>
      <c r="E260" s="221"/>
      <c r="F260" s="230">
        <v>4</v>
      </c>
      <c r="G260" s="230">
        <v>0</v>
      </c>
      <c r="H260" s="227">
        <v>21.1</v>
      </c>
    </row>
    <row r="261" spans="1:8" ht="15" thickBot="1" x14ac:dyDescent="0.35">
      <c r="A261" s="222" t="s">
        <v>337</v>
      </c>
      <c r="B261" s="221">
        <v>25</v>
      </c>
      <c r="C261" s="221">
        <v>17</v>
      </c>
      <c r="D261" s="221">
        <v>20</v>
      </c>
      <c r="E261" s="221"/>
      <c r="F261" s="230">
        <v>4</v>
      </c>
      <c r="G261" s="230">
        <v>1</v>
      </c>
      <c r="H261" s="227">
        <v>19.399999999999999</v>
      </c>
    </row>
    <row r="262" spans="1:8" ht="15" thickBot="1" x14ac:dyDescent="0.35">
      <c r="A262" s="222" t="s">
        <v>337</v>
      </c>
      <c r="B262" s="221">
        <v>32</v>
      </c>
      <c r="C262" s="221">
        <v>17</v>
      </c>
      <c r="D262" s="221">
        <v>24.3</v>
      </c>
      <c r="E262" s="221"/>
      <c r="F262" s="230">
        <v>3</v>
      </c>
      <c r="G262" s="230">
        <v>0</v>
      </c>
      <c r="H262" s="227">
        <v>23.8</v>
      </c>
    </row>
    <row r="263" spans="1:8" ht="15" thickBot="1" x14ac:dyDescent="0.35">
      <c r="A263" s="222" t="s">
        <v>337</v>
      </c>
      <c r="B263" s="221">
        <v>34</v>
      </c>
      <c r="C263" s="221">
        <v>17</v>
      </c>
      <c r="D263" s="221">
        <v>26.1</v>
      </c>
      <c r="E263" s="221"/>
      <c r="F263" s="230">
        <v>3</v>
      </c>
      <c r="G263" s="230">
        <v>0</v>
      </c>
      <c r="H263" s="227">
        <v>25.5</v>
      </c>
    </row>
    <row r="264" spans="1:8" ht="15" thickBot="1" x14ac:dyDescent="0.35">
      <c r="A264" s="222" t="s">
        <v>337</v>
      </c>
      <c r="B264" s="221">
        <v>26</v>
      </c>
      <c r="C264" s="221">
        <v>10</v>
      </c>
      <c r="D264" s="221">
        <v>20.8</v>
      </c>
      <c r="E264" s="221"/>
      <c r="F264" s="230">
        <v>5</v>
      </c>
      <c r="G264" s="230">
        <v>0</v>
      </c>
      <c r="H264" s="227">
        <v>18.600000000000001</v>
      </c>
    </row>
    <row r="265" spans="1:8" ht="15" thickBot="1" x14ac:dyDescent="0.35">
      <c r="A265" s="222" t="s">
        <v>337</v>
      </c>
      <c r="B265" s="221">
        <v>23</v>
      </c>
      <c r="C265" s="221">
        <v>9</v>
      </c>
      <c r="D265" s="221">
        <v>17.399999999999999</v>
      </c>
      <c r="E265" s="221"/>
      <c r="F265" s="230">
        <v>3</v>
      </c>
      <c r="G265" s="230">
        <v>0</v>
      </c>
      <c r="H265" s="227">
        <v>15.9</v>
      </c>
    </row>
    <row r="266" spans="1:8" ht="15" thickBot="1" x14ac:dyDescent="0.35">
      <c r="A266" s="222" t="s">
        <v>337</v>
      </c>
      <c r="B266" s="221">
        <v>22.1</v>
      </c>
      <c r="C266" s="221">
        <v>11</v>
      </c>
      <c r="D266" s="221">
        <v>16.100000000000001</v>
      </c>
      <c r="E266" s="221"/>
      <c r="F266" s="230">
        <v>4</v>
      </c>
      <c r="G266" s="230">
        <v>14</v>
      </c>
      <c r="H266" s="227">
        <v>13.9</v>
      </c>
    </row>
    <row r="267" spans="1:8" ht="15" thickBot="1" x14ac:dyDescent="0.35">
      <c r="A267" s="222" t="s">
        <v>337</v>
      </c>
      <c r="B267" s="221">
        <v>20.5</v>
      </c>
      <c r="C267" s="221">
        <v>10</v>
      </c>
      <c r="D267" s="221">
        <v>15.3</v>
      </c>
      <c r="E267" s="221"/>
      <c r="F267" s="230">
        <v>2</v>
      </c>
      <c r="G267" s="230">
        <v>0</v>
      </c>
      <c r="H267" s="227">
        <v>13.9</v>
      </c>
    </row>
    <row r="268" spans="1:8" ht="15" thickBot="1" x14ac:dyDescent="0.35">
      <c r="A268" s="222" t="s">
        <v>337</v>
      </c>
      <c r="B268" s="221">
        <v>20</v>
      </c>
      <c r="C268" s="221">
        <v>11</v>
      </c>
      <c r="D268" s="221">
        <v>15.1</v>
      </c>
      <c r="E268" s="221"/>
      <c r="F268" s="230">
        <v>3</v>
      </c>
      <c r="G268" s="230">
        <v>2</v>
      </c>
      <c r="H268" s="227">
        <v>13.1</v>
      </c>
    </row>
    <row r="269" spans="1:8" ht="15" thickBot="1" x14ac:dyDescent="0.35">
      <c r="A269" s="222" t="s">
        <v>337</v>
      </c>
      <c r="B269" s="221">
        <v>19.5</v>
      </c>
      <c r="C269" s="221">
        <v>10</v>
      </c>
      <c r="D269" s="221">
        <v>14.2</v>
      </c>
      <c r="E269" s="221"/>
      <c r="F269" s="230">
        <v>3</v>
      </c>
      <c r="G269" s="230">
        <v>0</v>
      </c>
      <c r="H269" s="227">
        <v>11.8</v>
      </c>
    </row>
    <row r="270" spans="1:8" ht="15" thickBot="1" x14ac:dyDescent="0.35">
      <c r="A270" s="222" t="s">
        <v>337</v>
      </c>
      <c r="B270" s="221">
        <v>18</v>
      </c>
      <c r="C270" s="221">
        <v>10</v>
      </c>
      <c r="D270" s="221">
        <v>13.8</v>
      </c>
      <c r="E270" s="221"/>
      <c r="F270" s="230">
        <v>4</v>
      </c>
      <c r="G270" s="230">
        <v>0</v>
      </c>
      <c r="H270" s="227">
        <v>10.8</v>
      </c>
    </row>
    <row r="271" spans="1:8" ht="15" thickBot="1" x14ac:dyDescent="0.35">
      <c r="A271" s="222" t="s">
        <v>337</v>
      </c>
      <c r="B271" s="221">
        <v>18</v>
      </c>
      <c r="C271" s="221">
        <v>8</v>
      </c>
      <c r="D271" s="221">
        <v>13</v>
      </c>
      <c r="E271" s="221"/>
      <c r="F271" s="230">
        <v>4</v>
      </c>
      <c r="G271" s="230">
        <v>0</v>
      </c>
      <c r="H271" s="227">
        <v>10.199999999999999</v>
      </c>
    </row>
    <row r="272" spans="1:8" ht="15" thickBot="1" x14ac:dyDescent="0.35">
      <c r="A272" s="222" t="s">
        <v>337</v>
      </c>
      <c r="B272" s="221">
        <v>16</v>
      </c>
      <c r="C272" s="221">
        <v>6</v>
      </c>
      <c r="D272" s="221">
        <v>11.7</v>
      </c>
      <c r="E272" s="221"/>
      <c r="F272" s="230">
        <v>4</v>
      </c>
      <c r="G272" s="230">
        <v>2</v>
      </c>
      <c r="H272" s="227">
        <v>9.1</v>
      </c>
    </row>
    <row r="273" spans="1:8" ht="15" thickBot="1" x14ac:dyDescent="0.35">
      <c r="A273" s="222" t="s">
        <v>337</v>
      </c>
      <c r="B273" s="221">
        <v>13.1</v>
      </c>
      <c r="C273" s="221">
        <v>8</v>
      </c>
      <c r="D273" s="221">
        <v>10.3</v>
      </c>
      <c r="E273" s="221"/>
      <c r="F273" s="230">
        <v>8</v>
      </c>
      <c r="G273" s="230">
        <v>2</v>
      </c>
      <c r="H273" s="227">
        <v>4.8</v>
      </c>
    </row>
    <row r="274" spans="1:8" ht="15" thickBot="1" x14ac:dyDescent="0.35">
      <c r="A274" s="222" t="s">
        <v>337</v>
      </c>
      <c r="B274" s="221">
        <v>21</v>
      </c>
      <c r="C274" s="221">
        <v>8.8000000000000007</v>
      </c>
      <c r="D274" s="221">
        <v>13.9</v>
      </c>
      <c r="E274" s="221"/>
      <c r="F274" s="230">
        <v>6</v>
      </c>
      <c r="G274" s="230">
        <v>0</v>
      </c>
      <c r="H274" s="227">
        <v>9.8000000000000007</v>
      </c>
    </row>
    <row r="275" spans="1:8" ht="15" thickBot="1" x14ac:dyDescent="0.35">
      <c r="A275" s="222" t="s">
        <v>337</v>
      </c>
      <c r="B275" s="221">
        <v>19.2</v>
      </c>
      <c r="C275" s="221">
        <v>8</v>
      </c>
      <c r="D275" s="221">
        <v>13.6</v>
      </c>
      <c r="E275" s="221"/>
      <c r="F275" s="230">
        <v>5</v>
      </c>
      <c r="G275" s="230">
        <v>0</v>
      </c>
      <c r="H275" s="227">
        <v>10.1</v>
      </c>
    </row>
    <row r="276" spans="1:8" ht="15" thickBot="1" x14ac:dyDescent="0.35">
      <c r="A276" s="222" t="s">
        <v>337</v>
      </c>
      <c r="B276" s="221">
        <v>22</v>
      </c>
      <c r="C276" s="221">
        <v>7</v>
      </c>
      <c r="D276" s="221">
        <v>15.3</v>
      </c>
      <c r="E276" s="221"/>
      <c r="F276" s="230">
        <v>5</v>
      </c>
      <c r="G276" s="230">
        <v>0</v>
      </c>
      <c r="H276" s="227">
        <v>12</v>
      </c>
    </row>
    <row r="277" spans="1:8" ht="15" thickBot="1" x14ac:dyDescent="0.35">
      <c r="A277" s="222" t="s">
        <v>338</v>
      </c>
      <c r="B277" s="221">
        <v>24</v>
      </c>
      <c r="C277" s="221">
        <v>10</v>
      </c>
      <c r="D277" s="221">
        <v>17.100000000000001</v>
      </c>
      <c r="E277" s="221"/>
      <c r="F277" s="230">
        <v>5</v>
      </c>
      <c r="G277" s="230">
        <v>0</v>
      </c>
      <c r="H277" s="227">
        <v>14</v>
      </c>
    </row>
    <row r="278" spans="1:8" ht="15" thickBot="1" x14ac:dyDescent="0.35">
      <c r="A278" s="222" t="s">
        <v>338</v>
      </c>
      <c r="B278" s="221">
        <v>22.7</v>
      </c>
      <c r="C278" s="221">
        <v>8</v>
      </c>
      <c r="D278" s="221">
        <v>15.9</v>
      </c>
      <c r="E278" s="221"/>
      <c r="F278" s="230">
        <v>2</v>
      </c>
      <c r="G278" s="230">
        <v>0</v>
      </c>
      <c r="H278" s="227">
        <v>14.7</v>
      </c>
    </row>
    <row r="279" spans="1:8" ht="15" thickBot="1" x14ac:dyDescent="0.35">
      <c r="A279" s="222" t="s">
        <v>338</v>
      </c>
      <c r="B279" s="221">
        <v>23.1</v>
      </c>
      <c r="C279" s="221">
        <v>8</v>
      </c>
      <c r="D279" s="221">
        <v>16.2</v>
      </c>
      <c r="E279" s="221"/>
      <c r="F279" s="230">
        <v>2</v>
      </c>
      <c r="G279" s="230">
        <v>0</v>
      </c>
      <c r="H279" s="227">
        <v>14.8</v>
      </c>
    </row>
    <row r="280" spans="1:8" ht="15" thickBot="1" x14ac:dyDescent="0.35">
      <c r="A280" s="222" t="s">
        <v>338</v>
      </c>
      <c r="B280" s="221">
        <v>25</v>
      </c>
      <c r="C280" s="221">
        <v>8</v>
      </c>
      <c r="D280" s="221">
        <v>17.100000000000001</v>
      </c>
      <c r="E280" s="221"/>
      <c r="F280" s="230">
        <v>2</v>
      </c>
      <c r="G280" s="230">
        <v>0</v>
      </c>
      <c r="H280" s="227">
        <v>16</v>
      </c>
    </row>
    <row r="281" spans="1:8" ht="15" thickBot="1" x14ac:dyDescent="0.35">
      <c r="A281" s="222" t="s">
        <v>338</v>
      </c>
      <c r="B281" s="221">
        <v>24</v>
      </c>
      <c r="C281" s="221">
        <v>11</v>
      </c>
      <c r="D281" s="221">
        <v>17.100000000000001</v>
      </c>
      <c r="E281" s="221"/>
      <c r="F281" s="230">
        <v>2</v>
      </c>
      <c r="G281" s="230">
        <v>2</v>
      </c>
      <c r="H281" s="227">
        <v>16.600000000000001</v>
      </c>
    </row>
    <row r="282" spans="1:8" ht="15" thickBot="1" x14ac:dyDescent="0.35">
      <c r="A282" s="222" t="s">
        <v>338</v>
      </c>
      <c r="B282" s="221">
        <v>24</v>
      </c>
      <c r="C282" s="221">
        <v>10</v>
      </c>
      <c r="D282" s="221">
        <v>17.899999999999999</v>
      </c>
      <c r="E282" s="221"/>
      <c r="F282" s="230">
        <v>3</v>
      </c>
      <c r="G282" s="230">
        <v>0</v>
      </c>
      <c r="H282" s="227">
        <v>16.5</v>
      </c>
    </row>
    <row r="283" spans="1:8" ht="15" thickBot="1" x14ac:dyDescent="0.35">
      <c r="A283" s="222" t="s">
        <v>338</v>
      </c>
      <c r="B283" s="221">
        <v>15</v>
      </c>
      <c r="C283" s="221">
        <v>5</v>
      </c>
      <c r="D283" s="221">
        <v>11.4</v>
      </c>
      <c r="E283" s="221"/>
      <c r="F283" s="230">
        <v>6</v>
      </c>
      <c r="G283" s="230">
        <v>6</v>
      </c>
      <c r="H283" s="227">
        <v>7.4</v>
      </c>
    </row>
    <row r="284" spans="1:8" ht="15" thickBot="1" x14ac:dyDescent="0.35">
      <c r="A284" s="222" t="s">
        <v>338</v>
      </c>
      <c r="B284" s="221">
        <v>14</v>
      </c>
      <c r="C284" s="221">
        <v>4</v>
      </c>
      <c r="D284" s="221">
        <v>8.6999999999999993</v>
      </c>
      <c r="E284" s="221"/>
      <c r="F284" s="230">
        <v>2</v>
      </c>
      <c r="G284" s="230">
        <v>0</v>
      </c>
      <c r="H284" s="227">
        <v>6.8</v>
      </c>
    </row>
    <row r="285" spans="1:8" ht="15" thickBot="1" x14ac:dyDescent="0.35">
      <c r="A285" s="222" t="s">
        <v>338</v>
      </c>
      <c r="B285" s="221">
        <v>23</v>
      </c>
      <c r="C285" s="221">
        <v>7.2</v>
      </c>
      <c r="D285" s="221">
        <v>14.1</v>
      </c>
      <c r="E285" s="221"/>
      <c r="F285" s="230">
        <v>6</v>
      </c>
      <c r="G285" s="230">
        <v>1</v>
      </c>
      <c r="H285" s="227">
        <v>10</v>
      </c>
    </row>
    <row r="286" spans="1:8" ht="15" thickBot="1" x14ac:dyDescent="0.35">
      <c r="A286" s="222" t="s">
        <v>338</v>
      </c>
      <c r="B286" s="221">
        <v>20.5</v>
      </c>
      <c r="C286" s="221">
        <v>8</v>
      </c>
      <c r="D286" s="221">
        <v>15.4</v>
      </c>
      <c r="E286" s="221"/>
      <c r="F286" s="230">
        <v>5</v>
      </c>
      <c r="G286" s="230">
        <v>0</v>
      </c>
      <c r="H286" s="227">
        <v>11.9</v>
      </c>
    </row>
    <row r="287" spans="1:8" ht="15" thickBot="1" x14ac:dyDescent="0.35">
      <c r="A287" s="222" t="s">
        <v>338</v>
      </c>
      <c r="B287" s="221">
        <v>17.5</v>
      </c>
      <c r="C287" s="221">
        <v>8</v>
      </c>
      <c r="D287" s="221">
        <v>12.9</v>
      </c>
      <c r="E287" s="221"/>
      <c r="F287" s="230">
        <v>5</v>
      </c>
      <c r="G287" s="230">
        <v>0</v>
      </c>
      <c r="H287" s="227">
        <v>9.4</v>
      </c>
    </row>
    <row r="288" spans="1:8" ht="15" thickBot="1" x14ac:dyDescent="0.35">
      <c r="A288" s="222" t="s">
        <v>338</v>
      </c>
      <c r="B288" s="221">
        <v>20</v>
      </c>
      <c r="C288" s="221">
        <v>7</v>
      </c>
      <c r="D288" s="221">
        <v>13.7</v>
      </c>
      <c r="E288" s="221"/>
      <c r="F288" s="230">
        <v>4</v>
      </c>
      <c r="G288" s="230">
        <v>0</v>
      </c>
      <c r="H288" s="227">
        <v>11.1</v>
      </c>
    </row>
    <row r="289" spans="1:8" ht="15" thickBot="1" x14ac:dyDescent="0.35">
      <c r="A289" s="222" t="s">
        <v>338</v>
      </c>
      <c r="B289" s="221">
        <v>22.2</v>
      </c>
      <c r="C289" s="221">
        <v>8</v>
      </c>
      <c r="D289" s="221">
        <v>14.8</v>
      </c>
      <c r="E289" s="221"/>
      <c r="F289" s="230">
        <v>2</v>
      </c>
      <c r="G289" s="230">
        <v>0</v>
      </c>
      <c r="H289" s="227">
        <v>13.3</v>
      </c>
    </row>
    <row r="290" spans="1:8" ht="15" thickBot="1" x14ac:dyDescent="0.35">
      <c r="A290" s="222" t="s">
        <v>338</v>
      </c>
      <c r="B290" s="221">
        <v>22.1</v>
      </c>
      <c r="C290" s="221">
        <v>6</v>
      </c>
      <c r="D290" s="221">
        <v>13.7</v>
      </c>
      <c r="E290" s="221"/>
      <c r="F290" s="230">
        <v>1</v>
      </c>
      <c r="G290" s="230">
        <v>0</v>
      </c>
      <c r="H290" s="227">
        <v>12.8</v>
      </c>
    </row>
    <row r="291" spans="1:8" ht="15" thickBot="1" x14ac:dyDescent="0.35">
      <c r="A291" s="222" t="s">
        <v>338</v>
      </c>
      <c r="B291" s="221">
        <v>23.7</v>
      </c>
      <c r="C291" s="221">
        <v>6</v>
      </c>
      <c r="D291" s="221">
        <v>15.4</v>
      </c>
      <c r="E291" s="221"/>
      <c r="F291" s="230">
        <v>2</v>
      </c>
      <c r="G291" s="230">
        <v>0</v>
      </c>
      <c r="H291" s="227">
        <v>13.8</v>
      </c>
    </row>
    <row r="292" spans="1:8" ht="15" thickBot="1" x14ac:dyDescent="0.35">
      <c r="A292" s="222" t="s">
        <v>338</v>
      </c>
      <c r="B292" s="221">
        <v>24</v>
      </c>
      <c r="C292" s="221">
        <v>6</v>
      </c>
      <c r="D292" s="221">
        <v>14.7</v>
      </c>
      <c r="E292" s="221"/>
      <c r="F292" s="230">
        <v>2</v>
      </c>
      <c r="G292" s="230">
        <v>0</v>
      </c>
      <c r="H292" s="227">
        <v>13.3</v>
      </c>
    </row>
    <row r="293" spans="1:8" ht="15" thickBot="1" x14ac:dyDescent="0.35">
      <c r="A293" s="222" t="s">
        <v>338</v>
      </c>
      <c r="B293" s="221">
        <v>21.2</v>
      </c>
      <c r="C293" s="221">
        <v>6</v>
      </c>
      <c r="D293" s="221">
        <v>14</v>
      </c>
      <c r="E293" s="221"/>
      <c r="F293" s="230">
        <v>3</v>
      </c>
      <c r="G293" s="230">
        <v>0</v>
      </c>
      <c r="H293" s="227">
        <v>12.1</v>
      </c>
    </row>
    <row r="294" spans="1:8" ht="15" thickBot="1" x14ac:dyDescent="0.35">
      <c r="A294" s="222" t="s">
        <v>338</v>
      </c>
      <c r="B294" s="221">
        <v>19.3</v>
      </c>
      <c r="C294" s="221">
        <v>3</v>
      </c>
      <c r="D294" s="221">
        <v>13.2</v>
      </c>
      <c r="E294" s="221"/>
      <c r="F294" s="230">
        <v>3</v>
      </c>
      <c r="G294" s="230">
        <v>0</v>
      </c>
      <c r="H294" s="227">
        <v>11.1</v>
      </c>
    </row>
    <row r="295" spans="1:8" ht="15" thickBot="1" x14ac:dyDescent="0.35">
      <c r="A295" s="222" t="s">
        <v>338</v>
      </c>
      <c r="B295" s="221">
        <v>17</v>
      </c>
      <c r="C295" s="221">
        <v>9</v>
      </c>
      <c r="D295" s="221">
        <v>13.3</v>
      </c>
      <c r="E295" s="221"/>
      <c r="F295" s="230">
        <v>4</v>
      </c>
      <c r="G295" s="230">
        <v>0</v>
      </c>
      <c r="H295" s="227">
        <v>10.199999999999999</v>
      </c>
    </row>
    <row r="296" spans="1:8" ht="15" thickBot="1" x14ac:dyDescent="0.35">
      <c r="A296" s="222" t="s">
        <v>338</v>
      </c>
      <c r="B296" s="221">
        <v>22</v>
      </c>
      <c r="C296" s="221">
        <v>3</v>
      </c>
      <c r="D296" s="221">
        <v>14.1</v>
      </c>
      <c r="E296" s="221"/>
      <c r="F296" s="230">
        <v>4</v>
      </c>
      <c r="G296" s="230">
        <v>0</v>
      </c>
      <c r="H296" s="227">
        <v>11.2</v>
      </c>
    </row>
    <row r="297" spans="1:8" ht="15" thickBot="1" x14ac:dyDescent="0.35">
      <c r="A297" s="222" t="s">
        <v>338</v>
      </c>
      <c r="B297" s="221">
        <v>25.3</v>
      </c>
      <c r="C297" s="221">
        <v>10</v>
      </c>
      <c r="D297" s="221">
        <v>18.7</v>
      </c>
      <c r="E297" s="221"/>
      <c r="F297" s="230">
        <v>5</v>
      </c>
      <c r="G297" s="230">
        <v>0</v>
      </c>
      <c r="H297" s="227">
        <v>15.6</v>
      </c>
    </row>
    <row r="298" spans="1:8" ht="15" thickBot="1" x14ac:dyDescent="0.35">
      <c r="A298" s="222" t="s">
        <v>338</v>
      </c>
      <c r="B298" s="221">
        <v>23</v>
      </c>
      <c r="C298" s="221">
        <v>12</v>
      </c>
      <c r="D298" s="221">
        <v>17.3</v>
      </c>
      <c r="E298" s="221"/>
      <c r="F298" s="230">
        <v>3</v>
      </c>
      <c r="G298" s="230">
        <v>0</v>
      </c>
      <c r="H298" s="227">
        <v>15.9</v>
      </c>
    </row>
    <row r="299" spans="1:8" ht="15" thickBot="1" x14ac:dyDescent="0.35">
      <c r="A299" s="222" t="s">
        <v>338</v>
      </c>
      <c r="B299" s="221">
        <v>26</v>
      </c>
      <c r="C299" s="221">
        <v>10</v>
      </c>
      <c r="D299" s="221">
        <v>17.899999999999999</v>
      </c>
      <c r="E299" s="221"/>
      <c r="F299" s="230">
        <v>2</v>
      </c>
      <c r="G299" s="230">
        <v>0</v>
      </c>
      <c r="H299" s="227">
        <v>17.3</v>
      </c>
    </row>
    <row r="300" spans="1:8" ht="15" thickBot="1" x14ac:dyDescent="0.35">
      <c r="A300" s="222" t="s">
        <v>338</v>
      </c>
      <c r="B300" s="221">
        <v>26</v>
      </c>
      <c r="C300" s="221">
        <v>10</v>
      </c>
      <c r="D300" s="221">
        <v>17.899999999999999</v>
      </c>
      <c r="E300" s="221"/>
      <c r="F300" s="230">
        <v>3</v>
      </c>
      <c r="G300" s="230">
        <v>0</v>
      </c>
      <c r="H300" s="227">
        <v>15.9</v>
      </c>
    </row>
    <row r="301" spans="1:8" ht="15" thickBot="1" x14ac:dyDescent="0.35">
      <c r="A301" s="222" t="s">
        <v>338</v>
      </c>
      <c r="B301" s="221">
        <v>26</v>
      </c>
      <c r="C301" s="221">
        <v>11</v>
      </c>
      <c r="D301" s="221">
        <v>17.2</v>
      </c>
      <c r="E301" s="221"/>
      <c r="F301" s="230">
        <v>5</v>
      </c>
      <c r="G301" s="230">
        <v>0</v>
      </c>
      <c r="H301" s="227">
        <v>14</v>
      </c>
    </row>
    <row r="302" spans="1:8" ht="15" thickBot="1" x14ac:dyDescent="0.35">
      <c r="A302" s="222" t="s">
        <v>338</v>
      </c>
      <c r="B302" s="221">
        <v>19.3</v>
      </c>
      <c r="C302" s="221">
        <v>7</v>
      </c>
      <c r="D302" s="221">
        <v>13.3</v>
      </c>
      <c r="E302" s="221"/>
      <c r="F302" s="230">
        <v>3</v>
      </c>
      <c r="G302" s="230">
        <v>0</v>
      </c>
      <c r="H302" s="227">
        <v>11.6</v>
      </c>
    </row>
    <row r="303" spans="1:8" ht="15" thickBot="1" x14ac:dyDescent="0.35">
      <c r="A303" s="222" t="s">
        <v>338</v>
      </c>
      <c r="B303" s="221">
        <v>18</v>
      </c>
      <c r="C303" s="221">
        <v>7</v>
      </c>
      <c r="D303" s="221">
        <v>12.8</v>
      </c>
      <c r="E303" s="221"/>
      <c r="F303" s="230">
        <v>4</v>
      </c>
      <c r="G303" s="230">
        <v>0</v>
      </c>
      <c r="H303" s="227">
        <v>10</v>
      </c>
    </row>
    <row r="304" spans="1:8" ht="15" thickBot="1" x14ac:dyDescent="0.35">
      <c r="A304" s="222" t="s">
        <v>338</v>
      </c>
      <c r="B304" s="221">
        <v>19</v>
      </c>
      <c r="C304" s="221">
        <v>5</v>
      </c>
      <c r="D304" s="221">
        <v>13.6</v>
      </c>
      <c r="E304" s="221"/>
      <c r="F304" s="230">
        <v>3</v>
      </c>
      <c r="G304" s="230">
        <v>0</v>
      </c>
      <c r="H304" s="227">
        <v>11.3</v>
      </c>
    </row>
    <row r="305" spans="1:8" ht="15" thickBot="1" x14ac:dyDescent="0.35">
      <c r="A305" s="222" t="s">
        <v>338</v>
      </c>
      <c r="B305" s="221">
        <v>18</v>
      </c>
      <c r="C305" s="221">
        <v>9</v>
      </c>
      <c r="D305" s="221">
        <v>13.9</v>
      </c>
      <c r="E305" s="221"/>
      <c r="F305" s="230">
        <v>5</v>
      </c>
      <c r="G305" s="230">
        <v>1</v>
      </c>
      <c r="H305" s="227">
        <v>10.6</v>
      </c>
    </row>
    <row r="306" spans="1:8" ht="15" thickBot="1" x14ac:dyDescent="0.35">
      <c r="A306" s="222" t="s">
        <v>338</v>
      </c>
      <c r="B306" s="221">
        <v>17</v>
      </c>
      <c r="C306" s="221">
        <v>8</v>
      </c>
      <c r="D306" s="221">
        <v>12.1</v>
      </c>
      <c r="E306" s="221"/>
      <c r="F306" s="230">
        <v>2</v>
      </c>
      <c r="G306" s="230">
        <v>0</v>
      </c>
      <c r="H306" s="227">
        <v>10.4</v>
      </c>
    </row>
    <row r="307" spans="1:8" ht="15" thickBot="1" x14ac:dyDescent="0.35">
      <c r="A307" s="222" t="s">
        <v>339</v>
      </c>
      <c r="B307" s="221">
        <v>22.4</v>
      </c>
      <c r="C307" s="221">
        <v>9</v>
      </c>
      <c r="D307" s="221">
        <v>15.1</v>
      </c>
      <c r="E307" s="221"/>
      <c r="F307" s="230">
        <v>5</v>
      </c>
      <c r="G307" s="230">
        <v>0</v>
      </c>
      <c r="H307" s="227">
        <v>11.9</v>
      </c>
    </row>
    <row r="308" spans="1:8" ht="15" thickBot="1" x14ac:dyDescent="0.35">
      <c r="A308" s="222" t="s">
        <v>339</v>
      </c>
      <c r="B308" s="221">
        <v>17</v>
      </c>
      <c r="C308" s="221">
        <v>10</v>
      </c>
      <c r="D308" s="221">
        <v>13.5</v>
      </c>
      <c r="E308" s="221"/>
      <c r="F308" s="230">
        <v>2</v>
      </c>
      <c r="G308" s="230">
        <v>2</v>
      </c>
      <c r="H308" s="227">
        <v>12.6</v>
      </c>
    </row>
    <row r="309" spans="1:8" ht="15" thickBot="1" x14ac:dyDescent="0.35">
      <c r="A309" s="222" t="s">
        <v>339</v>
      </c>
      <c r="B309" s="221">
        <v>15.1</v>
      </c>
      <c r="C309" s="221">
        <v>5</v>
      </c>
      <c r="D309" s="221">
        <v>10.9</v>
      </c>
      <c r="E309" s="221"/>
      <c r="F309" s="230">
        <v>3</v>
      </c>
      <c r="G309" s="230">
        <v>2</v>
      </c>
      <c r="H309" s="227">
        <v>8.9</v>
      </c>
    </row>
    <row r="310" spans="1:8" ht="15" thickBot="1" x14ac:dyDescent="0.35">
      <c r="A310" s="222" t="s">
        <v>339</v>
      </c>
      <c r="B310" s="221">
        <v>17</v>
      </c>
      <c r="C310" s="221">
        <v>5</v>
      </c>
      <c r="D310" s="221">
        <v>11.8</v>
      </c>
      <c r="E310" s="221"/>
      <c r="F310" s="230">
        <v>5</v>
      </c>
      <c r="G310" s="230">
        <v>0</v>
      </c>
      <c r="H310" s="227">
        <v>8.1999999999999993</v>
      </c>
    </row>
    <row r="311" spans="1:8" ht="15" thickBot="1" x14ac:dyDescent="0.35">
      <c r="A311" s="222" t="s">
        <v>339</v>
      </c>
      <c r="B311" s="221">
        <v>17</v>
      </c>
      <c r="C311" s="221">
        <v>5</v>
      </c>
      <c r="D311" s="221">
        <v>12.1</v>
      </c>
      <c r="E311" s="221"/>
      <c r="F311" s="230">
        <v>3</v>
      </c>
      <c r="G311" s="230">
        <v>0</v>
      </c>
      <c r="H311" s="227">
        <v>9.6999999999999993</v>
      </c>
    </row>
    <row r="312" spans="1:8" ht="15" thickBot="1" x14ac:dyDescent="0.35">
      <c r="A312" s="222" t="s">
        <v>339</v>
      </c>
      <c r="B312" s="221">
        <v>16</v>
      </c>
      <c r="C312" s="221">
        <v>5</v>
      </c>
      <c r="D312" s="221">
        <v>11.1</v>
      </c>
      <c r="E312" s="221"/>
      <c r="F312" s="230">
        <v>3</v>
      </c>
      <c r="G312" s="230">
        <v>0</v>
      </c>
      <c r="H312" s="227">
        <v>8.6999999999999993</v>
      </c>
    </row>
    <row r="313" spans="1:8" ht="15" thickBot="1" x14ac:dyDescent="0.35">
      <c r="A313" s="222" t="s">
        <v>339</v>
      </c>
      <c r="B313" s="221">
        <v>12</v>
      </c>
      <c r="C313" s="221">
        <v>3</v>
      </c>
      <c r="D313" s="221">
        <v>8.3000000000000007</v>
      </c>
      <c r="E313" s="221"/>
      <c r="F313" s="230">
        <v>3</v>
      </c>
      <c r="G313" s="230">
        <v>2</v>
      </c>
      <c r="H313" s="227">
        <v>5.9</v>
      </c>
    </row>
    <row r="314" spans="1:8" ht="15" thickBot="1" x14ac:dyDescent="0.35">
      <c r="A314" s="222" t="s">
        <v>339</v>
      </c>
      <c r="B314" s="221">
        <v>10</v>
      </c>
      <c r="C314" s="221">
        <v>3.8</v>
      </c>
      <c r="D314" s="221">
        <v>5.7</v>
      </c>
      <c r="E314" s="221"/>
      <c r="F314" s="230">
        <v>6</v>
      </c>
      <c r="G314" s="230">
        <v>9</v>
      </c>
      <c r="H314" s="227">
        <v>0.9</v>
      </c>
    </row>
    <row r="315" spans="1:8" ht="15" thickBot="1" x14ac:dyDescent="0.35">
      <c r="A315" s="222" t="s">
        <v>339</v>
      </c>
      <c r="B315" s="221">
        <v>6</v>
      </c>
      <c r="C315" s="221">
        <v>1</v>
      </c>
      <c r="D315" s="221">
        <v>2.9</v>
      </c>
      <c r="E315" s="221"/>
      <c r="F315" s="230">
        <v>4</v>
      </c>
      <c r="G315" s="230">
        <v>0</v>
      </c>
      <c r="H315" s="227">
        <v>-1</v>
      </c>
    </row>
    <row r="316" spans="1:8" ht="15" thickBot="1" x14ac:dyDescent="0.35">
      <c r="A316" s="222" t="s">
        <v>339</v>
      </c>
      <c r="B316" s="221">
        <v>6</v>
      </c>
      <c r="C316" s="221">
        <v>1.6</v>
      </c>
      <c r="D316" s="221">
        <v>4.0999999999999996</v>
      </c>
      <c r="E316" s="221"/>
      <c r="F316" s="230">
        <v>4</v>
      </c>
      <c r="G316" s="230">
        <v>4</v>
      </c>
      <c r="H316" s="227">
        <v>0.4</v>
      </c>
    </row>
    <row r="317" spans="1:8" ht="15" thickBot="1" x14ac:dyDescent="0.35">
      <c r="A317" s="222" t="s">
        <v>339</v>
      </c>
      <c r="B317" s="221">
        <v>5</v>
      </c>
      <c r="C317" s="221">
        <v>0</v>
      </c>
      <c r="D317" s="221">
        <v>2.7</v>
      </c>
      <c r="E317" s="221"/>
      <c r="F317" s="230">
        <v>4</v>
      </c>
      <c r="G317" s="230">
        <v>2</v>
      </c>
      <c r="H317" s="227">
        <v>-1.1000000000000001</v>
      </c>
    </row>
    <row r="318" spans="1:8" ht="15" thickBot="1" x14ac:dyDescent="0.35">
      <c r="A318" s="222" t="s">
        <v>339</v>
      </c>
      <c r="B318" s="221">
        <v>8.1999999999999993</v>
      </c>
      <c r="C318" s="221">
        <v>0.2</v>
      </c>
      <c r="D318" s="221">
        <v>5.7</v>
      </c>
      <c r="E318" s="221"/>
      <c r="F318" s="230">
        <v>8</v>
      </c>
      <c r="G318" s="230">
        <v>1</v>
      </c>
      <c r="H318" s="227">
        <v>-0.6</v>
      </c>
    </row>
    <row r="319" spans="1:8" ht="15" thickBot="1" x14ac:dyDescent="0.35">
      <c r="A319" s="222" t="s">
        <v>339</v>
      </c>
      <c r="B319" s="221">
        <v>11.8</v>
      </c>
      <c r="C319" s="221">
        <v>6</v>
      </c>
      <c r="D319" s="221">
        <v>8.9</v>
      </c>
      <c r="E319" s="221"/>
      <c r="F319" s="230">
        <v>6</v>
      </c>
      <c r="G319" s="230">
        <v>7</v>
      </c>
      <c r="H319" s="227">
        <v>4.4000000000000004</v>
      </c>
    </row>
    <row r="320" spans="1:8" ht="15" thickBot="1" x14ac:dyDescent="0.35">
      <c r="A320" s="222" t="s">
        <v>339</v>
      </c>
      <c r="B320" s="221">
        <v>12</v>
      </c>
      <c r="C320" s="221">
        <v>4</v>
      </c>
      <c r="D320" s="221">
        <v>8.1999999999999993</v>
      </c>
      <c r="E320" s="221"/>
      <c r="F320" s="230">
        <v>5</v>
      </c>
      <c r="G320" s="230">
        <v>0</v>
      </c>
      <c r="H320" s="227">
        <v>4.2</v>
      </c>
    </row>
    <row r="321" spans="1:8" ht="15" thickBot="1" x14ac:dyDescent="0.35">
      <c r="A321" s="222" t="s">
        <v>339</v>
      </c>
      <c r="B321" s="221">
        <v>16.100000000000001</v>
      </c>
      <c r="C321" s="221">
        <v>7.3</v>
      </c>
      <c r="D321" s="221">
        <v>12.8</v>
      </c>
      <c r="E321" s="221"/>
      <c r="F321" s="230">
        <v>5</v>
      </c>
      <c r="G321" s="230">
        <v>4</v>
      </c>
      <c r="H321" s="227">
        <v>9.6999999999999993</v>
      </c>
    </row>
    <row r="322" spans="1:8" ht="15" thickBot="1" x14ac:dyDescent="0.35">
      <c r="A322" s="222" t="s">
        <v>339</v>
      </c>
      <c r="B322" s="221">
        <v>17</v>
      </c>
      <c r="C322" s="221">
        <v>9</v>
      </c>
      <c r="D322" s="221">
        <v>12.5</v>
      </c>
      <c r="E322" s="221"/>
      <c r="F322" s="230">
        <v>6</v>
      </c>
      <c r="G322" s="230">
        <v>0</v>
      </c>
      <c r="H322" s="227">
        <v>8.3000000000000007</v>
      </c>
    </row>
    <row r="323" spans="1:8" ht="15" thickBot="1" x14ac:dyDescent="0.35">
      <c r="A323" s="222" t="s">
        <v>339</v>
      </c>
      <c r="B323" s="221">
        <v>10.3</v>
      </c>
      <c r="C323" s="221">
        <v>3</v>
      </c>
      <c r="D323" s="221">
        <v>6.7</v>
      </c>
      <c r="E323" s="221"/>
      <c r="F323" s="230">
        <v>9</v>
      </c>
      <c r="G323" s="230">
        <v>0</v>
      </c>
      <c r="H323" s="227">
        <v>-0.2</v>
      </c>
    </row>
    <row r="324" spans="1:8" ht="15" thickBot="1" x14ac:dyDescent="0.35">
      <c r="A324" s="222" t="s">
        <v>339</v>
      </c>
      <c r="B324" s="221">
        <v>6.6</v>
      </c>
      <c r="C324" s="221">
        <v>1</v>
      </c>
      <c r="D324" s="221">
        <v>4.0999999999999996</v>
      </c>
      <c r="E324" s="221"/>
      <c r="F324" s="230">
        <v>6</v>
      </c>
      <c r="G324" s="230">
        <v>1</v>
      </c>
      <c r="H324" s="227">
        <v>-1</v>
      </c>
    </row>
    <row r="325" spans="1:8" ht="15" thickBot="1" x14ac:dyDescent="0.35">
      <c r="A325" s="222" t="s">
        <v>339</v>
      </c>
      <c r="B325" s="221">
        <v>8.1999999999999993</v>
      </c>
      <c r="C325" s="221">
        <v>1</v>
      </c>
      <c r="D325" s="221">
        <v>4.7</v>
      </c>
      <c r="E325" s="221"/>
      <c r="F325" s="230">
        <v>3</v>
      </c>
      <c r="G325" s="230">
        <v>2</v>
      </c>
      <c r="H325" s="227">
        <v>1.8</v>
      </c>
    </row>
    <row r="326" spans="1:8" ht="15" thickBot="1" x14ac:dyDescent="0.35">
      <c r="A326" s="222" t="s">
        <v>339</v>
      </c>
      <c r="B326" s="221">
        <v>7</v>
      </c>
      <c r="C326" s="221">
        <v>3</v>
      </c>
      <c r="D326" s="221">
        <v>4.5999999999999996</v>
      </c>
      <c r="E326" s="221"/>
      <c r="F326" s="230">
        <v>2</v>
      </c>
      <c r="G326" s="230">
        <v>1</v>
      </c>
      <c r="H326" s="227">
        <v>2.2999999999999998</v>
      </c>
    </row>
    <row r="327" spans="1:8" ht="15" thickBot="1" x14ac:dyDescent="0.35">
      <c r="A327" s="222" t="s">
        <v>339</v>
      </c>
      <c r="B327" s="221">
        <v>4.0999999999999996</v>
      </c>
      <c r="C327" s="221">
        <v>-2</v>
      </c>
      <c r="D327" s="221">
        <v>1.7</v>
      </c>
      <c r="E327" s="221"/>
      <c r="F327" s="230">
        <v>6</v>
      </c>
      <c r="G327" s="230">
        <v>1</v>
      </c>
      <c r="H327" s="227">
        <v>-3.7</v>
      </c>
    </row>
    <row r="328" spans="1:8" ht="15" thickBot="1" x14ac:dyDescent="0.35">
      <c r="A328" s="222" t="s">
        <v>339</v>
      </c>
      <c r="B328" s="221">
        <v>3.6</v>
      </c>
      <c r="C328" s="221">
        <v>-3</v>
      </c>
      <c r="D328" s="221">
        <v>0</v>
      </c>
      <c r="E328" s="221"/>
      <c r="F328" s="230">
        <v>5</v>
      </c>
      <c r="G328" s="230">
        <v>0</v>
      </c>
      <c r="H328" s="227">
        <v>-5</v>
      </c>
    </row>
    <row r="329" spans="1:8" ht="15" thickBot="1" x14ac:dyDescent="0.35">
      <c r="A329" s="222" t="s">
        <v>339</v>
      </c>
      <c r="B329" s="221">
        <v>7</v>
      </c>
      <c r="C329" s="221">
        <v>-0.4</v>
      </c>
      <c r="D329" s="221">
        <v>2.7</v>
      </c>
      <c r="E329" s="221"/>
      <c r="F329" s="230">
        <v>3</v>
      </c>
      <c r="G329" s="230">
        <v>8</v>
      </c>
      <c r="H329" s="227">
        <v>-0.5</v>
      </c>
    </row>
    <row r="330" spans="1:8" ht="15" thickBot="1" x14ac:dyDescent="0.35">
      <c r="A330" s="222" t="s">
        <v>339</v>
      </c>
      <c r="B330" s="221">
        <v>7</v>
      </c>
      <c r="C330" s="221">
        <v>-2</v>
      </c>
      <c r="D330" s="221">
        <v>1.1000000000000001</v>
      </c>
      <c r="E330" s="221"/>
      <c r="F330" s="230">
        <v>5</v>
      </c>
      <c r="G330" s="230">
        <v>13</v>
      </c>
      <c r="H330" s="227">
        <v>-3.5</v>
      </c>
    </row>
    <row r="331" spans="1:8" ht="15" thickBot="1" x14ac:dyDescent="0.35">
      <c r="A331" s="222" t="s">
        <v>339</v>
      </c>
      <c r="B331" s="221">
        <v>-0.2</v>
      </c>
      <c r="C331" s="221">
        <v>-2</v>
      </c>
      <c r="D331" s="221">
        <v>-1.4</v>
      </c>
      <c r="E331" s="221"/>
      <c r="F331" s="230">
        <v>4</v>
      </c>
      <c r="G331" s="230">
        <v>0</v>
      </c>
      <c r="H331" s="227">
        <v>-5.9</v>
      </c>
    </row>
    <row r="332" spans="1:8" ht="15" thickBot="1" x14ac:dyDescent="0.35">
      <c r="A332" s="222" t="s">
        <v>339</v>
      </c>
      <c r="B332" s="221">
        <v>1</v>
      </c>
      <c r="C332" s="221">
        <v>-4</v>
      </c>
      <c r="D332" s="221">
        <v>-1.3</v>
      </c>
      <c r="E332" s="221"/>
      <c r="F332" s="230">
        <v>3</v>
      </c>
      <c r="G332" s="230">
        <v>1</v>
      </c>
      <c r="H332" s="227">
        <v>-5.0999999999999996</v>
      </c>
    </row>
    <row r="333" spans="1:8" ht="15" thickBot="1" x14ac:dyDescent="0.35">
      <c r="A333" s="222" t="s">
        <v>339</v>
      </c>
      <c r="B333" s="221">
        <v>0</v>
      </c>
      <c r="C333" s="221">
        <v>-3</v>
      </c>
      <c r="D333" s="221">
        <v>-1.4</v>
      </c>
      <c r="E333" s="221"/>
      <c r="F333" s="230">
        <v>7</v>
      </c>
      <c r="G333" s="230">
        <v>0</v>
      </c>
      <c r="H333" s="227">
        <v>-7.9</v>
      </c>
    </row>
    <row r="334" spans="1:8" ht="15" thickBot="1" x14ac:dyDescent="0.35">
      <c r="A334" s="222" t="s">
        <v>339</v>
      </c>
      <c r="B334" s="221">
        <v>0</v>
      </c>
      <c r="C334" s="221">
        <v>-2.5</v>
      </c>
      <c r="D334" s="221">
        <v>-0.8</v>
      </c>
      <c r="E334" s="221"/>
      <c r="F334" s="230">
        <v>5</v>
      </c>
      <c r="G334" s="230">
        <v>3</v>
      </c>
      <c r="H334" s="227">
        <v>-5.7</v>
      </c>
    </row>
    <row r="335" spans="1:8" ht="15" thickBot="1" x14ac:dyDescent="0.35">
      <c r="A335" s="222" t="s">
        <v>339</v>
      </c>
      <c r="B335" s="221">
        <v>2</v>
      </c>
      <c r="C335" s="221">
        <v>-1</v>
      </c>
      <c r="D335" s="221">
        <v>0.6</v>
      </c>
      <c r="E335" s="221"/>
      <c r="F335" s="230">
        <v>6</v>
      </c>
      <c r="G335" s="230">
        <v>8</v>
      </c>
      <c r="H335" s="227">
        <v>-4.7</v>
      </c>
    </row>
    <row r="336" spans="1:8" ht="15" thickBot="1" x14ac:dyDescent="0.35">
      <c r="A336" s="222" t="s">
        <v>339</v>
      </c>
      <c r="B336" s="221">
        <v>0.4</v>
      </c>
      <c r="C336" s="221">
        <v>-1</v>
      </c>
      <c r="D336" s="221">
        <v>-0.4</v>
      </c>
      <c r="E336" s="221"/>
      <c r="F336" s="230">
        <v>6</v>
      </c>
      <c r="G336" s="230">
        <v>0</v>
      </c>
      <c r="H336" s="227">
        <v>-5.9</v>
      </c>
    </row>
    <row r="337" spans="1:8" ht="15" thickBot="1" x14ac:dyDescent="0.35">
      <c r="A337" s="222" t="s">
        <v>339</v>
      </c>
      <c r="B337" s="221">
        <v>5</v>
      </c>
      <c r="C337" s="221">
        <v>-1</v>
      </c>
      <c r="D337" s="221">
        <v>2.7</v>
      </c>
      <c r="E337" s="221"/>
      <c r="F337" s="230">
        <v>3</v>
      </c>
      <c r="G337" s="230">
        <v>7</v>
      </c>
      <c r="H337" s="227">
        <v>-0.4</v>
      </c>
    </row>
    <row r="338" spans="1:8" ht="15" thickBot="1" x14ac:dyDescent="0.35">
      <c r="A338" s="222" t="s">
        <v>340</v>
      </c>
      <c r="B338" s="221">
        <v>9</v>
      </c>
      <c r="C338" s="221">
        <v>1.7</v>
      </c>
      <c r="D338" s="221">
        <v>5.3</v>
      </c>
      <c r="E338" s="221"/>
      <c r="F338" s="230">
        <v>5</v>
      </c>
      <c r="G338" s="230">
        <v>0</v>
      </c>
      <c r="H338" s="227">
        <v>1.3</v>
      </c>
    </row>
    <row r="339" spans="1:8" ht="15" thickBot="1" x14ac:dyDescent="0.35">
      <c r="A339" s="222" t="s">
        <v>340</v>
      </c>
      <c r="B339" s="221">
        <v>11.4</v>
      </c>
      <c r="C339" s="221">
        <v>6</v>
      </c>
      <c r="D339" s="221">
        <v>8.9</v>
      </c>
      <c r="E339" s="221"/>
      <c r="F339" s="230">
        <v>6</v>
      </c>
      <c r="G339" s="230">
        <v>0</v>
      </c>
      <c r="H339" s="227">
        <v>4.7</v>
      </c>
    </row>
    <row r="340" spans="1:8" ht="15" thickBot="1" x14ac:dyDescent="0.35">
      <c r="A340" s="222" t="s">
        <v>340</v>
      </c>
      <c r="B340" s="221">
        <v>10</v>
      </c>
      <c r="C340" s="221">
        <v>-2</v>
      </c>
      <c r="D340" s="221">
        <v>4.4000000000000004</v>
      </c>
      <c r="E340" s="221"/>
      <c r="F340" s="230">
        <v>6</v>
      </c>
      <c r="G340" s="230">
        <v>0</v>
      </c>
      <c r="H340" s="227">
        <v>-0.7</v>
      </c>
    </row>
    <row r="341" spans="1:8" ht="15" thickBot="1" x14ac:dyDescent="0.35">
      <c r="A341" s="222" t="s">
        <v>340</v>
      </c>
      <c r="B341" s="221">
        <v>4</v>
      </c>
      <c r="C341" s="221">
        <v>-3</v>
      </c>
      <c r="D341" s="221">
        <v>-0.6</v>
      </c>
      <c r="E341" s="221"/>
      <c r="F341" s="230">
        <v>3</v>
      </c>
      <c r="G341" s="230">
        <v>0</v>
      </c>
      <c r="H341" s="227">
        <v>-4.3</v>
      </c>
    </row>
    <row r="342" spans="1:8" ht="15" thickBot="1" x14ac:dyDescent="0.35">
      <c r="A342" s="222" t="s">
        <v>340</v>
      </c>
      <c r="B342" s="221">
        <v>4.0999999999999996</v>
      </c>
      <c r="C342" s="221">
        <v>-3</v>
      </c>
      <c r="D342" s="221">
        <v>1.1000000000000001</v>
      </c>
      <c r="E342" s="221"/>
      <c r="F342" s="230">
        <v>5</v>
      </c>
      <c r="G342" s="230">
        <v>0</v>
      </c>
      <c r="H342" s="227">
        <v>-3.6</v>
      </c>
    </row>
    <row r="343" spans="1:8" ht="15" thickBot="1" x14ac:dyDescent="0.35">
      <c r="A343" s="222" t="s">
        <v>340</v>
      </c>
      <c r="B343" s="221">
        <v>7.5</v>
      </c>
      <c r="C343" s="221">
        <v>2</v>
      </c>
      <c r="D343" s="221">
        <v>6</v>
      </c>
      <c r="E343" s="221"/>
      <c r="F343" s="230">
        <v>7</v>
      </c>
      <c r="G343" s="230">
        <v>0</v>
      </c>
      <c r="H343" s="227">
        <v>0.7</v>
      </c>
    </row>
    <row r="344" spans="1:8" ht="15" thickBot="1" x14ac:dyDescent="0.35">
      <c r="A344" s="222" t="s">
        <v>340</v>
      </c>
      <c r="B344" s="221">
        <v>7</v>
      </c>
      <c r="C344" s="221">
        <v>5</v>
      </c>
      <c r="D344" s="221">
        <v>5.7</v>
      </c>
      <c r="E344" s="221"/>
      <c r="F344" s="230">
        <v>4</v>
      </c>
      <c r="G344" s="230">
        <v>12</v>
      </c>
      <c r="H344" s="227">
        <v>2.4</v>
      </c>
    </row>
    <row r="345" spans="1:8" ht="15" thickBot="1" x14ac:dyDescent="0.35">
      <c r="A345" s="222" t="s">
        <v>340</v>
      </c>
      <c r="B345" s="221">
        <v>9</v>
      </c>
      <c r="C345" s="221">
        <v>5.6</v>
      </c>
      <c r="D345" s="221">
        <v>7.1</v>
      </c>
      <c r="E345" s="221"/>
      <c r="F345" s="230">
        <v>4</v>
      </c>
      <c r="G345" s="230">
        <v>3</v>
      </c>
      <c r="H345" s="227">
        <v>4</v>
      </c>
    </row>
    <row r="346" spans="1:8" ht="15" thickBot="1" x14ac:dyDescent="0.35">
      <c r="A346" s="222" t="s">
        <v>340</v>
      </c>
      <c r="B346" s="221">
        <v>7.3</v>
      </c>
      <c r="C346" s="221">
        <v>5</v>
      </c>
      <c r="D346" s="221">
        <v>6</v>
      </c>
      <c r="E346" s="221"/>
      <c r="F346" s="230">
        <v>4</v>
      </c>
      <c r="G346" s="230">
        <v>3</v>
      </c>
      <c r="H346" s="227">
        <v>2.7</v>
      </c>
    </row>
    <row r="347" spans="1:8" ht="15" thickBot="1" x14ac:dyDescent="0.35">
      <c r="A347" s="222" t="s">
        <v>340</v>
      </c>
      <c r="B347" s="221">
        <v>5.2</v>
      </c>
      <c r="C347" s="221">
        <v>2</v>
      </c>
      <c r="D347" s="221">
        <v>4.4000000000000004</v>
      </c>
      <c r="E347" s="221"/>
      <c r="F347" s="230">
        <v>7</v>
      </c>
      <c r="G347" s="230">
        <v>17</v>
      </c>
      <c r="H347" s="227">
        <v>-1.1000000000000001</v>
      </c>
    </row>
    <row r="348" spans="1:8" ht="15" thickBot="1" x14ac:dyDescent="0.35">
      <c r="A348" s="222" t="s">
        <v>340</v>
      </c>
      <c r="B348" s="221">
        <v>1.6</v>
      </c>
      <c r="C348" s="221">
        <v>-3</v>
      </c>
      <c r="D348" s="221">
        <v>-0.8</v>
      </c>
      <c r="E348" s="221"/>
      <c r="F348" s="230">
        <v>4</v>
      </c>
      <c r="G348" s="230">
        <v>0</v>
      </c>
      <c r="H348" s="227">
        <v>-5.0999999999999996</v>
      </c>
    </row>
    <row r="349" spans="1:8" ht="15" thickBot="1" x14ac:dyDescent="0.35">
      <c r="A349" s="222" t="s">
        <v>340</v>
      </c>
      <c r="B349" s="221">
        <v>1.5</v>
      </c>
      <c r="C349" s="221">
        <v>-1.9</v>
      </c>
      <c r="D349" s="221">
        <v>0.4</v>
      </c>
      <c r="E349" s="221"/>
      <c r="F349" s="230">
        <v>5</v>
      </c>
      <c r="G349" s="230">
        <v>0</v>
      </c>
      <c r="H349" s="227">
        <v>-4.3</v>
      </c>
    </row>
    <row r="350" spans="1:8" ht="15" thickBot="1" x14ac:dyDescent="0.35">
      <c r="A350" s="222" t="s">
        <v>340</v>
      </c>
      <c r="B350" s="221">
        <v>7.2</v>
      </c>
      <c r="C350" s="221">
        <v>0.5</v>
      </c>
      <c r="D350" s="221">
        <v>5.0999999999999996</v>
      </c>
      <c r="E350" s="221"/>
      <c r="F350" s="230">
        <v>7</v>
      </c>
      <c r="G350" s="230">
        <v>9</v>
      </c>
      <c r="H350" s="227">
        <v>-0.3</v>
      </c>
    </row>
    <row r="351" spans="1:8" ht="15" thickBot="1" x14ac:dyDescent="0.35">
      <c r="A351" s="222" t="s">
        <v>340</v>
      </c>
      <c r="B351" s="221">
        <v>6.4</v>
      </c>
      <c r="C351" s="221">
        <v>2</v>
      </c>
      <c r="D351" s="221">
        <v>4.2</v>
      </c>
      <c r="E351" s="221"/>
      <c r="F351" s="230">
        <v>4</v>
      </c>
      <c r="G351" s="230">
        <v>1</v>
      </c>
      <c r="H351" s="227">
        <v>0.6</v>
      </c>
    </row>
    <row r="352" spans="1:8" ht="15" thickBot="1" x14ac:dyDescent="0.35">
      <c r="A352" s="222" t="s">
        <v>340</v>
      </c>
      <c r="B352" s="221">
        <v>4.4000000000000004</v>
      </c>
      <c r="C352" s="221">
        <v>2</v>
      </c>
      <c r="D352" s="221">
        <v>2.9</v>
      </c>
      <c r="E352" s="221"/>
      <c r="F352" s="230">
        <v>3</v>
      </c>
      <c r="G352" s="230">
        <v>0</v>
      </c>
      <c r="H352" s="227">
        <v>-0.3</v>
      </c>
    </row>
    <row r="353" spans="1:8" ht="15" thickBot="1" x14ac:dyDescent="0.35">
      <c r="A353" s="222" t="s">
        <v>340</v>
      </c>
      <c r="B353" s="221">
        <v>3</v>
      </c>
      <c r="C353" s="221">
        <v>0</v>
      </c>
      <c r="D353" s="221">
        <v>1.5</v>
      </c>
      <c r="E353" s="221"/>
      <c r="F353" s="230">
        <v>2</v>
      </c>
      <c r="G353" s="230">
        <v>0</v>
      </c>
      <c r="H353" s="227">
        <v>-1.2</v>
      </c>
    </row>
    <row r="354" spans="1:8" ht="15" thickBot="1" x14ac:dyDescent="0.35">
      <c r="A354" s="222" t="s">
        <v>340</v>
      </c>
      <c r="B354" s="221">
        <v>0.6</v>
      </c>
      <c r="C354" s="221">
        <v>-6</v>
      </c>
      <c r="D354" s="221">
        <v>-2.2000000000000002</v>
      </c>
      <c r="E354" s="221"/>
      <c r="F354" s="230">
        <v>4</v>
      </c>
      <c r="G354" s="230">
        <v>0</v>
      </c>
      <c r="H354" s="227">
        <v>-6.7</v>
      </c>
    </row>
    <row r="355" spans="1:8" ht="15" thickBot="1" x14ac:dyDescent="0.35">
      <c r="A355" s="222" t="s">
        <v>340</v>
      </c>
      <c r="B355" s="221">
        <v>-4.8</v>
      </c>
      <c r="C355" s="221">
        <v>-9</v>
      </c>
      <c r="D355" s="221">
        <v>-6.8</v>
      </c>
      <c r="E355" s="221"/>
      <c r="F355" s="230">
        <v>4</v>
      </c>
      <c r="G355" s="230">
        <v>0</v>
      </c>
      <c r="H355" s="227">
        <v>-11.8</v>
      </c>
    </row>
    <row r="356" spans="1:8" ht="15" thickBot="1" x14ac:dyDescent="0.35">
      <c r="A356" s="222" t="s">
        <v>340</v>
      </c>
      <c r="B356" s="221">
        <v>-4</v>
      </c>
      <c r="C356" s="221">
        <v>-10</v>
      </c>
      <c r="D356" s="221">
        <v>-7.4</v>
      </c>
      <c r="E356" s="221"/>
      <c r="F356" s="230">
        <v>3</v>
      </c>
      <c r="G356" s="230">
        <v>0</v>
      </c>
      <c r="H356" s="227">
        <v>-11.8</v>
      </c>
    </row>
    <row r="357" spans="1:8" ht="15" thickBot="1" x14ac:dyDescent="0.35">
      <c r="A357" s="222" t="s">
        <v>340</v>
      </c>
      <c r="B357" s="221">
        <v>-3</v>
      </c>
      <c r="C357" s="221">
        <v>-8.6999999999999993</v>
      </c>
      <c r="D357" s="221">
        <v>-5.7</v>
      </c>
      <c r="E357" s="221"/>
      <c r="F357" s="230">
        <v>5</v>
      </c>
      <c r="G357" s="230">
        <v>1</v>
      </c>
      <c r="H357" s="227">
        <v>-11.2</v>
      </c>
    </row>
    <row r="358" spans="1:8" ht="15" thickBot="1" x14ac:dyDescent="0.35">
      <c r="A358" s="222" t="s">
        <v>340</v>
      </c>
      <c r="B358" s="221">
        <v>-2</v>
      </c>
      <c r="C358" s="221">
        <v>-6</v>
      </c>
      <c r="D358" s="221">
        <v>-3.6</v>
      </c>
      <c r="E358" s="221"/>
      <c r="F358" s="230">
        <v>5</v>
      </c>
      <c r="G358" s="230">
        <v>10</v>
      </c>
      <c r="H358" s="227">
        <v>-8.8000000000000007</v>
      </c>
    </row>
    <row r="359" spans="1:8" ht="15" thickBot="1" x14ac:dyDescent="0.35">
      <c r="A359" s="222" t="s">
        <v>340</v>
      </c>
      <c r="B359" s="221">
        <v>-6</v>
      </c>
      <c r="C359" s="221">
        <v>-11</v>
      </c>
      <c r="D359" s="221">
        <v>-8.1999999999999993</v>
      </c>
      <c r="E359" s="221"/>
      <c r="F359" s="230">
        <v>8</v>
      </c>
      <c r="G359" s="230">
        <v>7</v>
      </c>
      <c r="H359" s="227">
        <v>-15.9</v>
      </c>
    </row>
    <row r="360" spans="1:8" ht="15" thickBot="1" x14ac:dyDescent="0.35">
      <c r="A360" s="222" t="s">
        <v>340</v>
      </c>
      <c r="B360" s="221">
        <v>-9</v>
      </c>
      <c r="C360" s="221">
        <v>-16</v>
      </c>
      <c r="D360" s="221">
        <v>-11.4</v>
      </c>
      <c r="E360" s="221"/>
      <c r="F360" s="230">
        <v>6</v>
      </c>
      <c r="G360" s="230">
        <v>1</v>
      </c>
      <c r="H360" s="227">
        <v>-18.100000000000001</v>
      </c>
    </row>
    <row r="361" spans="1:8" ht="15" thickBot="1" x14ac:dyDescent="0.35">
      <c r="A361" s="222" t="s">
        <v>340</v>
      </c>
      <c r="B361" s="221">
        <v>-6</v>
      </c>
      <c r="C361" s="221">
        <v>-14</v>
      </c>
      <c r="D361" s="221">
        <v>-10.1</v>
      </c>
      <c r="E361" s="221"/>
      <c r="F361" s="230">
        <v>6</v>
      </c>
      <c r="G361" s="230">
        <v>1</v>
      </c>
      <c r="H361" s="227">
        <v>-16.600000000000001</v>
      </c>
    </row>
    <row r="362" spans="1:8" ht="15" thickBot="1" x14ac:dyDescent="0.35">
      <c r="A362" s="222" t="s">
        <v>340</v>
      </c>
      <c r="B362" s="221">
        <v>2</v>
      </c>
      <c r="C362" s="221">
        <v>-9.9</v>
      </c>
      <c r="D362" s="221">
        <v>-1.3</v>
      </c>
      <c r="E362" s="221"/>
      <c r="F362" s="230">
        <v>4</v>
      </c>
      <c r="G362" s="230">
        <v>5</v>
      </c>
      <c r="H362" s="227">
        <v>-5.6</v>
      </c>
    </row>
    <row r="363" spans="1:8" ht="15" thickBot="1" x14ac:dyDescent="0.35">
      <c r="A363" s="222" t="s">
        <v>340</v>
      </c>
      <c r="B363" s="228">
        <v>2</v>
      </c>
      <c r="C363" s="228">
        <v>-4</v>
      </c>
      <c r="D363" s="228">
        <v>-0.4</v>
      </c>
      <c r="E363" s="228"/>
      <c r="F363" s="231">
        <v>5</v>
      </c>
      <c r="G363" s="231">
        <v>10</v>
      </c>
      <c r="H363" s="229">
        <v>-5.2</v>
      </c>
    </row>
    <row r="364" spans="1:8" ht="15" thickBot="1" x14ac:dyDescent="0.35">
      <c r="A364" s="222" t="s">
        <v>340</v>
      </c>
      <c r="B364" s="228">
        <v>3.3</v>
      </c>
      <c r="C364" s="228">
        <v>-3</v>
      </c>
      <c r="D364" s="228">
        <v>-0.4</v>
      </c>
      <c r="E364" s="228"/>
      <c r="F364" s="228">
        <v>6</v>
      </c>
      <c r="G364" s="228">
        <v>3</v>
      </c>
      <c r="H364" s="228">
        <v>-6</v>
      </c>
    </row>
    <row r="365" spans="1:8" ht="15" thickBot="1" x14ac:dyDescent="0.35">
      <c r="A365" s="222" t="s">
        <v>340</v>
      </c>
      <c r="B365" s="228">
        <v>1.5</v>
      </c>
      <c r="C365" s="228">
        <v>-3</v>
      </c>
      <c r="D365" s="228">
        <v>-0.6</v>
      </c>
      <c r="E365" s="228"/>
      <c r="F365" s="228">
        <v>3</v>
      </c>
      <c r="G365" s="228">
        <v>0</v>
      </c>
      <c r="H365" s="228">
        <v>-4.2</v>
      </c>
    </row>
    <row r="366" spans="1:8" ht="15" thickBot="1" x14ac:dyDescent="0.35">
      <c r="A366" s="222" t="s">
        <v>340</v>
      </c>
      <c r="B366" s="228">
        <v>-0.9</v>
      </c>
      <c r="C366" s="228">
        <v>-13</v>
      </c>
      <c r="D366" s="228">
        <v>-5.6</v>
      </c>
      <c r="E366" s="228"/>
      <c r="F366" s="228">
        <v>2</v>
      </c>
      <c r="G366" s="228">
        <v>0</v>
      </c>
      <c r="H366" s="228">
        <v>-9.1999999999999993</v>
      </c>
    </row>
    <row r="367" spans="1:8" ht="15" thickBot="1" x14ac:dyDescent="0.35">
      <c r="A367" s="222" t="s">
        <v>340</v>
      </c>
      <c r="B367" s="228">
        <v>-2.8</v>
      </c>
      <c r="C367" s="228">
        <v>-13</v>
      </c>
      <c r="D367" s="228">
        <v>-5.9</v>
      </c>
      <c r="E367" s="228"/>
      <c r="F367" s="228">
        <v>6</v>
      </c>
      <c r="G367" s="228">
        <v>0</v>
      </c>
      <c r="H367" s="228">
        <v>-12</v>
      </c>
    </row>
    <row r="368" spans="1:8" ht="15" thickBot="1" x14ac:dyDescent="0.35">
      <c r="A368" s="223"/>
      <c r="B368" s="228"/>
      <c r="C368" s="228"/>
      <c r="D368" s="228"/>
      <c r="E368" s="228"/>
      <c r="F368" s="228"/>
      <c r="G368" s="228"/>
      <c r="H368" s="228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12" t="s">
        <v>262</v>
      </c>
      <c r="B1" s="213" t="s">
        <v>263</v>
      </c>
      <c r="C1" s="213" t="s">
        <v>264</v>
      </c>
      <c r="D1" s="213" t="s">
        <v>265</v>
      </c>
      <c r="E1" s="213" t="s">
        <v>266</v>
      </c>
      <c r="F1" s="213" t="s">
        <v>267</v>
      </c>
      <c r="H1" s="212" t="s">
        <v>262</v>
      </c>
      <c r="I1" s="213" t="s">
        <v>263</v>
      </c>
      <c r="J1" s="213" t="s">
        <v>264</v>
      </c>
      <c r="K1" s="213" t="s">
        <v>265</v>
      </c>
      <c r="L1" s="213" t="s">
        <v>266</v>
      </c>
      <c r="M1" s="213" t="s">
        <v>267</v>
      </c>
    </row>
    <row r="2" spans="1:13" ht="48.6" thickBot="1" x14ac:dyDescent="0.35">
      <c r="A2" s="215">
        <v>2</v>
      </c>
      <c r="B2" s="216" t="s">
        <v>312</v>
      </c>
      <c r="C2" s="216" t="s">
        <v>268</v>
      </c>
      <c r="D2" s="217" t="s">
        <v>308</v>
      </c>
      <c r="E2" s="217" t="s">
        <v>307</v>
      </c>
      <c r="F2" s="217" t="s">
        <v>269</v>
      </c>
      <c r="H2" s="216">
        <v>2</v>
      </c>
      <c r="I2" s="217" t="s">
        <v>303</v>
      </c>
      <c r="J2" s="217" t="s">
        <v>282</v>
      </c>
      <c r="K2" s="217" t="s">
        <v>283</v>
      </c>
      <c r="L2" s="217" t="s">
        <v>284</v>
      </c>
      <c r="M2" s="217" t="s">
        <v>46</v>
      </c>
    </row>
    <row r="3" spans="1:13" ht="96.6" thickBot="1" x14ac:dyDescent="0.35">
      <c r="A3" s="215">
        <v>3</v>
      </c>
      <c r="B3" s="216" t="s">
        <v>313</v>
      </c>
      <c r="C3" s="216" t="s">
        <v>270</v>
      </c>
      <c r="D3" s="217" t="s">
        <v>309</v>
      </c>
      <c r="E3" s="217" t="s">
        <v>271</v>
      </c>
      <c r="F3" s="217" t="s">
        <v>272</v>
      </c>
      <c r="H3" s="216">
        <v>3</v>
      </c>
      <c r="I3" s="217" t="s">
        <v>302</v>
      </c>
      <c r="J3" s="217" t="s">
        <v>281</v>
      </c>
      <c r="K3" s="217" t="s">
        <v>285</v>
      </c>
      <c r="L3" s="217" t="s">
        <v>286</v>
      </c>
      <c r="M3" s="217" t="s">
        <v>287</v>
      </c>
    </row>
    <row r="4" spans="1:13" ht="60.6" thickBot="1" x14ac:dyDescent="0.35">
      <c r="A4" s="215">
        <v>4</v>
      </c>
      <c r="B4" s="215" t="s">
        <v>314</v>
      </c>
      <c r="C4" s="215" t="s">
        <v>273</v>
      </c>
      <c r="D4" s="214" t="s">
        <v>274</v>
      </c>
      <c r="E4" s="214" t="s">
        <v>275</v>
      </c>
      <c r="F4" s="214" t="s">
        <v>46</v>
      </c>
      <c r="H4" s="215">
        <v>4</v>
      </c>
      <c r="I4" s="217" t="s">
        <v>301</v>
      </c>
      <c r="J4" s="217" t="s">
        <v>288</v>
      </c>
      <c r="K4" s="217" t="s">
        <v>289</v>
      </c>
      <c r="L4" s="217" t="s">
        <v>290</v>
      </c>
      <c r="M4" s="217" t="s">
        <v>46</v>
      </c>
    </row>
    <row r="5" spans="1:13" ht="96.6" thickBot="1" x14ac:dyDescent="0.35">
      <c r="A5" s="215">
        <v>5</v>
      </c>
      <c r="B5" s="217" t="s">
        <v>315</v>
      </c>
      <c r="C5" s="217" t="s">
        <v>268</v>
      </c>
      <c r="D5" s="217" t="s">
        <v>310</v>
      </c>
      <c r="E5" s="217" t="s">
        <v>46</v>
      </c>
      <c r="F5" s="217" t="s">
        <v>269</v>
      </c>
      <c r="H5" s="215">
        <v>5</v>
      </c>
      <c r="I5" s="217" t="s">
        <v>300</v>
      </c>
      <c r="J5" s="217" t="s">
        <v>291</v>
      </c>
      <c r="K5" s="217" t="s">
        <v>292</v>
      </c>
      <c r="L5" s="217" t="s">
        <v>293</v>
      </c>
      <c r="M5" s="217" t="s">
        <v>46</v>
      </c>
    </row>
    <row r="6" spans="1:13" ht="84.6" thickBot="1" x14ac:dyDescent="0.35">
      <c r="A6" s="215">
        <v>6</v>
      </c>
      <c r="B6" s="217" t="s">
        <v>316</v>
      </c>
      <c r="C6" s="217" t="s">
        <v>270</v>
      </c>
      <c r="D6" s="217" t="s">
        <v>276</v>
      </c>
      <c r="E6" s="217" t="s">
        <v>46</v>
      </c>
      <c r="F6" s="217" t="s">
        <v>278</v>
      </c>
      <c r="H6" s="215">
        <v>6</v>
      </c>
      <c r="I6" s="217" t="s">
        <v>299</v>
      </c>
      <c r="J6" s="217" t="s">
        <v>281</v>
      </c>
      <c r="K6" s="217" t="s">
        <v>294</v>
      </c>
      <c r="L6" s="217" t="s">
        <v>293</v>
      </c>
      <c r="M6" s="217" t="s">
        <v>46</v>
      </c>
    </row>
    <row r="7" spans="1:13" ht="120.6" thickBot="1" x14ac:dyDescent="0.35">
      <c r="A7" s="215">
        <v>7</v>
      </c>
      <c r="B7" s="217" t="s">
        <v>317</v>
      </c>
      <c r="C7" s="216" t="s">
        <v>277</v>
      </c>
      <c r="D7" s="218" t="s">
        <v>279</v>
      </c>
      <c r="E7" s="217" t="s">
        <v>271</v>
      </c>
      <c r="F7" s="217" t="s">
        <v>306</v>
      </c>
      <c r="H7" s="215">
        <v>7</v>
      </c>
      <c r="I7" s="217" t="s">
        <v>298</v>
      </c>
      <c r="J7" s="217" t="s">
        <v>288</v>
      </c>
      <c r="K7" s="217" t="s">
        <v>295</v>
      </c>
      <c r="L7" s="217" t="s">
        <v>46</v>
      </c>
      <c r="M7" s="217" t="s">
        <v>296</v>
      </c>
    </row>
    <row r="8" spans="1:13" ht="72.599999999999994" thickBot="1" x14ac:dyDescent="0.35">
      <c r="A8" s="215">
        <v>8</v>
      </c>
      <c r="B8" s="216" t="s">
        <v>280</v>
      </c>
      <c r="C8" s="217" t="s">
        <v>273</v>
      </c>
      <c r="D8" s="218" t="s">
        <v>311</v>
      </c>
      <c r="E8" s="217" t="s">
        <v>46</v>
      </c>
      <c r="F8" s="217" t="s">
        <v>46</v>
      </c>
      <c r="H8" s="215">
        <v>8</v>
      </c>
      <c r="I8" s="216" t="s">
        <v>297</v>
      </c>
      <c r="J8" s="217" t="s">
        <v>282</v>
      </c>
      <c r="K8" s="218" t="s">
        <v>304</v>
      </c>
      <c r="L8" s="217" t="s">
        <v>305</v>
      </c>
      <c r="M8" s="217" t="s">
        <v>293</v>
      </c>
    </row>
    <row r="9" spans="1:13" ht="96.6" thickBot="1" x14ac:dyDescent="0.35">
      <c r="A9" s="215">
        <v>8</v>
      </c>
      <c r="B9" s="216" t="s">
        <v>511</v>
      </c>
      <c r="C9" s="217" t="s">
        <v>512</v>
      </c>
      <c r="D9" s="218" t="s">
        <v>513</v>
      </c>
      <c r="E9" s="217" t="s">
        <v>509</v>
      </c>
      <c r="F9" s="217" t="s">
        <v>510</v>
      </c>
      <c r="H9" s="215">
        <v>8</v>
      </c>
      <c r="I9" s="216" t="s">
        <v>506</v>
      </c>
      <c r="J9" s="217" t="s">
        <v>282</v>
      </c>
      <c r="K9" s="218" t="s">
        <v>507</v>
      </c>
      <c r="L9" s="217" t="s">
        <v>508</v>
      </c>
      <c r="M9" s="217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27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6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7" customWidth="1"/>
    <col min="20" max="20" width="20.88671875" customWidth="1"/>
    <col min="21" max="21" width="9.77734375" bestFit="1" customWidth="1"/>
    <col min="23" max="23" width="11.5546875" bestFit="1" customWidth="1"/>
    <col min="24" max="24" width="12.33203125" bestFit="1" customWidth="1"/>
  </cols>
  <sheetData>
    <row r="1" spans="1:45" ht="62.4" customHeight="1" thickBot="1" x14ac:dyDescent="0.35">
      <c r="A1" s="339" t="s">
        <v>79</v>
      </c>
      <c r="B1" s="340"/>
      <c r="C1" s="341" t="s">
        <v>80</v>
      </c>
      <c r="D1" s="342"/>
      <c r="E1" s="343"/>
      <c r="F1" s="339" t="s">
        <v>81</v>
      </c>
      <c r="G1" s="344"/>
      <c r="H1" s="340"/>
      <c r="I1" s="333" t="s">
        <v>91</v>
      </c>
      <c r="J1" s="333" t="s">
        <v>92</v>
      </c>
      <c r="K1" s="333" t="s">
        <v>93</v>
      </c>
      <c r="L1" s="337" t="s">
        <v>237</v>
      </c>
      <c r="M1" s="333" t="s">
        <v>95</v>
      </c>
      <c r="N1" s="333" t="s">
        <v>94</v>
      </c>
      <c r="O1" s="331" t="s">
        <v>78</v>
      </c>
      <c r="P1" s="333" t="s">
        <v>82</v>
      </c>
      <c r="Q1" s="335" t="s">
        <v>96</v>
      </c>
      <c r="R1" s="56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34"/>
      <c r="J2" s="334"/>
      <c r="K2" s="334"/>
      <c r="L2" s="338"/>
      <c r="M2" s="334"/>
      <c r="N2" s="334"/>
      <c r="O2" s="332"/>
      <c r="P2" s="334"/>
      <c r="Q2" s="336"/>
    </row>
    <row r="3" spans="1:45" ht="15" thickBot="1" x14ac:dyDescent="0.35">
      <c r="A3" s="40" t="s">
        <v>484</v>
      </c>
      <c r="B3" s="299" t="s">
        <v>466</v>
      </c>
      <c r="C3" s="300">
        <v>1</v>
      </c>
      <c r="D3" s="43">
        <f t="shared" ref="D3" si="0">O3*P3*N3+O3*(1-P3)*M3+IF(F3="г.ф.",M3*I3,N3*I3)</f>
        <v>3.3224999999999998</v>
      </c>
      <c r="E3" s="43">
        <f t="shared" ref="E3" si="1">D3*C3</f>
        <v>3.3224999999999998</v>
      </c>
      <c r="F3" s="301" t="s">
        <v>486</v>
      </c>
      <c r="G3" s="301" t="s">
        <v>467</v>
      </c>
      <c r="H3" s="301" t="s">
        <v>468</v>
      </c>
      <c r="I3" s="51">
        <f>PI()*(POWER(K3/1000,2)/4)*J3</f>
        <v>0</v>
      </c>
      <c r="J3" s="52">
        <v>0</v>
      </c>
      <c r="K3" s="50">
        <v>0</v>
      </c>
      <c r="L3" s="205">
        <v>0</v>
      </c>
      <c r="M3" s="305">
        <v>5.1999999999999998E-2</v>
      </c>
      <c r="N3" s="306">
        <v>0.86099999999999999</v>
      </c>
      <c r="O3" s="307">
        <v>25</v>
      </c>
      <c r="P3" s="308">
        <v>0.1</v>
      </c>
      <c r="Q3" s="55">
        <v>0</v>
      </c>
      <c r="R3" s="58" t="s">
        <v>98</v>
      </c>
      <c r="T3" s="58" t="s">
        <v>98</v>
      </c>
      <c r="U3" s="280">
        <f t="shared" ref="U3:U10" si="2">SUMIF($R$3:$R$85,T3,$E$3:$E$85)</f>
        <v>740.29737603477622</v>
      </c>
    </row>
    <row r="4" spans="1:45" ht="15" thickBot="1" x14ac:dyDescent="0.35">
      <c r="A4" s="40" t="s">
        <v>484</v>
      </c>
      <c r="B4" s="299" t="s">
        <v>469</v>
      </c>
      <c r="C4" s="300">
        <v>1</v>
      </c>
      <c r="D4" s="43">
        <f t="shared" ref="D4:D5" si="3">O4*P4*N4+O4*(1-P4)*M4+IF(F4="г.ф.",M4*I4,N4*I4)</f>
        <v>0.43049999999999999</v>
      </c>
      <c r="E4" s="43">
        <f t="shared" ref="E4:E5" si="4">D4*C4</f>
        <v>0.43049999999999999</v>
      </c>
      <c r="F4" s="301" t="s">
        <v>372</v>
      </c>
      <c r="G4" s="302" t="s">
        <v>470</v>
      </c>
      <c r="H4" s="301" t="s">
        <v>471</v>
      </c>
      <c r="I4" s="51">
        <f t="shared" ref="I4:I5" si="5">PI()*(POWER(K4/1000,2)/4)*J4</f>
        <v>0</v>
      </c>
      <c r="J4" s="52">
        <v>0</v>
      </c>
      <c r="K4" s="50">
        <v>0</v>
      </c>
      <c r="L4" s="205">
        <v>0</v>
      </c>
      <c r="M4" s="305">
        <v>0.121</v>
      </c>
      <c r="N4" s="306">
        <v>0.86099999999999999</v>
      </c>
      <c r="O4" s="307">
        <v>0.5</v>
      </c>
      <c r="P4" s="308">
        <v>1</v>
      </c>
      <c r="Q4" s="55">
        <v>0</v>
      </c>
      <c r="R4" s="58" t="s">
        <v>98</v>
      </c>
      <c r="T4" s="58" t="s">
        <v>383</v>
      </c>
      <c r="U4" s="280">
        <f t="shared" si="2"/>
        <v>1.1431878675294826E-2</v>
      </c>
      <c r="W4" s="37"/>
      <c r="X4" s="37"/>
    </row>
    <row r="5" spans="1:45" ht="15" thickBot="1" x14ac:dyDescent="0.35">
      <c r="A5" s="40" t="s">
        <v>484</v>
      </c>
      <c r="B5" s="299" t="s">
        <v>472</v>
      </c>
      <c r="C5" s="300">
        <v>1</v>
      </c>
      <c r="D5" s="43">
        <f t="shared" si="3"/>
        <v>24.968999999999998</v>
      </c>
      <c r="E5" s="43">
        <f t="shared" si="4"/>
        <v>24.968999999999998</v>
      </c>
      <c r="F5" s="301" t="s">
        <v>374</v>
      </c>
      <c r="G5" s="301" t="s">
        <v>473</v>
      </c>
      <c r="H5" s="303" t="s">
        <v>474</v>
      </c>
      <c r="I5" s="51">
        <f t="shared" si="5"/>
        <v>0</v>
      </c>
      <c r="J5" s="52">
        <v>0</v>
      </c>
      <c r="K5" s="50">
        <v>0</v>
      </c>
      <c r="L5" s="205">
        <v>0</v>
      </c>
      <c r="M5" s="305">
        <v>0</v>
      </c>
      <c r="N5" s="306">
        <v>0.86099999999999999</v>
      </c>
      <c r="O5" s="307">
        <v>50</v>
      </c>
      <c r="P5" s="308">
        <v>0.57999999999999996</v>
      </c>
      <c r="Q5" s="55">
        <v>0</v>
      </c>
      <c r="R5" s="58" t="s">
        <v>98</v>
      </c>
      <c r="T5" s="58"/>
      <c r="U5" s="280">
        <f t="shared" si="2"/>
        <v>0</v>
      </c>
    </row>
    <row r="6" spans="1:45" ht="15" thickBot="1" x14ac:dyDescent="0.35">
      <c r="A6" s="40" t="s">
        <v>484</v>
      </c>
      <c r="B6" s="304" t="s">
        <v>475</v>
      </c>
      <c r="C6" s="300">
        <v>1</v>
      </c>
      <c r="D6" s="43">
        <f t="shared" ref="D6:D14" si="6">O6*P6*N6+O6*(1-P6)*M6+IF(F6="г.ф.",M6*I6,N6*I6)</f>
        <v>11.020800000000001</v>
      </c>
      <c r="E6" s="43">
        <f t="shared" ref="E6:E15" si="7">D6*C6</f>
        <v>11.020800000000001</v>
      </c>
      <c r="F6" s="301" t="s">
        <v>374</v>
      </c>
      <c r="G6" s="301" t="s">
        <v>476</v>
      </c>
      <c r="H6" s="303" t="s">
        <v>477</v>
      </c>
      <c r="I6" s="51">
        <f t="shared" ref="I6:I23" si="8">PI()*(POWER(K6/1000,2)/4)*J6</f>
        <v>0</v>
      </c>
      <c r="J6" s="52">
        <v>0</v>
      </c>
      <c r="K6" s="50">
        <v>0</v>
      </c>
      <c r="L6" s="205">
        <v>0</v>
      </c>
      <c r="M6" s="305">
        <v>0</v>
      </c>
      <c r="N6" s="306">
        <v>0.86099999999999999</v>
      </c>
      <c r="O6" s="307">
        <v>16</v>
      </c>
      <c r="P6" s="308">
        <f>1.6/2</f>
        <v>0.8</v>
      </c>
      <c r="Q6" s="55">
        <v>0</v>
      </c>
      <c r="R6" s="58" t="s">
        <v>98</v>
      </c>
      <c r="T6" s="58"/>
      <c r="U6" s="280">
        <f t="shared" si="2"/>
        <v>0</v>
      </c>
    </row>
    <row r="7" spans="1:45" ht="15" thickBot="1" x14ac:dyDescent="0.35">
      <c r="A7" s="40" t="s">
        <v>484</v>
      </c>
      <c r="B7" s="304" t="s">
        <v>478</v>
      </c>
      <c r="C7" s="300">
        <v>1</v>
      </c>
      <c r="D7" s="43">
        <f t="shared" si="6"/>
        <v>68.88</v>
      </c>
      <c r="E7" s="43">
        <f t="shared" si="7"/>
        <v>68.88</v>
      </c>
      <c r="F7" s="301" t="s">
        <v>374</v>
      </c>
      <c r="G7" s="301" t="s">
        <v>476</v>
      </c>
      <c r="H7" s="303" t="s">
        <v>477</v>
      </c>
      <c r="I7" s="51">
        <f t="shared" si="8"/>
        <v>0</v>
      </c>
      <c r="J7" s="52">
        <v>0</v>
      </c>
      <c r="K7" s="50">
        <v>0</v>
      </c>
      <c r="L7" s="205">
        <v>0</v>
      </c>
      <c r="M7" s="305">
        <v>0</v>
      </c>
      <c r="N7" s="306">
        <v>0.86099999999999999</v>
      </c>
      <c r="O7" s="307">
        <v>100</v>
      </c>
      <c r="P7" s="308">
        <f>1.6/2</f>
        <v>0.8</v>
      </c>
      <c r="Q7" s="55">
        <v>0</v>
      </c>
      <c r="R7" s="58" t="s">
        <v>98</v>
      </c>
      <c r="T7" s="58"/>
      <c r="U7" s="280">
        <f t="shared" si="2"/>
        <v>0</v>
      </c>
    </row>
    <row r="8" spans="1:45" ht="15" thickBot="1" x14ac:dyDescent="0.35">
      <c r="A8" s="40" t="s">
        <v>484</v>
      </c>
      <c r="B8" s="304" t="s">
        <v>479</v>
      </c>
      <c r="C8" s="301">
        <v>1</v>
      </c>
      <c r="D8" s="43">
        <f t="shared" si="6"/>
        <v>68.88</v>
      </c>
      <c r="E8" s="43">
        <f t="shared" si="7"/>
        <v>68.88</v>
      </c>
      <c r="F8" s="301" t="s">
        <v>374</v>
      </c>
      <c r="G8" s="301" t="s">
        <v>476</v>
      </c>
      <c r="H8" s="303" t="s">
        <v>477</v>
      </c>
      <c r="I8" s="51">
        <f t="shared" si="8"/>
        <v>0</v>
      </c>
      <c r="J8" s="52">
        <v>0</v>
      </c>
      <c r="K8" s="50">
        <v>0</v>
      </c>
      <c r="L8" s="205">
        <v>0</v>
      </c>
      <c r="M8" s="305">
        <v>0</v>
      </c>
      <c r="N8" s="306">
        <v>0.86099999999999999</v>
      </c>
      <c r="O8" s="307">
        <v>100</v>
      </c>
      <c r="P8" s="308">
        <f>1.6/2</f>
        <v>0.8</v>
      </c>
      <c r="Q8" s="55">
        <v>0</v>
      </c>
      <c r="R8" s="58" t="s">
        <v>98</v>
      </c>
      <c r="T8" s="58"/>
      <c r="U8" s="280">
        <f t="shared" si="2"/>
        <v>0</v>
      </c>
    </row>
    <row r="9" spans="1:45" ht="29.4" thickBot="1" x14ac:dyDescent="0.35">
      <c r="A9" s="40" t="s">
        <v>484</v>
      </c>
      <c r="B9" s="309" t="s">
        <v>480</v>
      </c>
      <c r="C9" s="310">
        <v>1</v>
      </c>
      <c r="D9" s="325">
        <f t="shared" si="6"/>
        <v>5.0885805242152173E-2</v>
      </c>
      <c r="E9" s="325">
        <f t="shared" si="7"/>
        <v>5.0885805242152173E-2</v>
      </c>
      <c r="F9" s="312" t="s">
        <v>374</v>
      </c>
      <c r="G9" s="312" t="s">
        <v>476</v>
      </c>
      <c r="H9" s="314" t="s">
        <v>485</v>
      </c>
      <c r="I9" s="315">
        <f t="shared" si="8"/>
        <v>5.9100819096576274E-2</v>
      </c>
      <c r="J9" s="316">
        <v>9.5</v>
      </c>
      <c r="K9" s="317">
        <v>89</v>
      </c>
      <c r="L9" s="318">
        <v>0</v>
      </c>
      <c r="M9" s="305">
        <v>0</v>
      </c>
      <c r="N9" s="320">
        <v>0.86099999999999999</v>
      </c>
      <c r="O9" s="321">
        <v>0</v>
      </c>
      <c r="P9" s="322">
        <f t="shared" ref="P9:P14" si="9">1.4/2</f>
        <v>0.7</v>
      </c>
      <c r="Q9" s="323">
        <v>0</v>
      </c>
      <c r="R9" s="324" t="s">
        <v>98</v>
      </c>
      <c r="T9" s="58"/>
      <c r="U9" s="280">
        <f t="shared" si="2"/>
        <v>0</v>
      </c>
      <c r="W9" s="298"/>
    </row>
    <row r="10" spans="1:45" ht="30.6" customHeight="1" thickBot="1" x14ac:dyDescent="0.35">
      <c r="A10" s="40" t="s">
        <v>484</v>
      </c>
      <c r="B10" s="309" t="s">
        <v>481</v>
      </c>
      <c r="C10" s="310">
        <v>1</v>
      </c>
      <c r="D10" s="325">
        <f t="shared" si="6"/>
        <v>0.11644440169413589</v>
      </c>
      <c r="E10" s="325">
        <f t="shared" si="7"/>
        <v>0.11644440169413589</v>
      </c>
      <c r="F10" s="312" t="s">
        <v>374</v>
      </c>
      <c r="G10" s="312" t="s">
        <v>476</v>
      </c>
      <c r="H10" s="314" t="s">
        <v>485</v>
      </c>
      <c r="I10" s="315">
        <f t="shared" si="8"/>
        <v>0.1352432075425504</v>
      </c>
      <c r="J10" s="316">
        <v>53</v>
      </c>
      <c r="K10" s="317">
        <v>57</v>
      </c>
      <c r="L10" s="318">
        <v>0</v>
      </c>
      <c r="M10" s="305">
        <v>0</v>
      </c>
      <c r="N10" s="320">
        <v>0.86099999999999999</v>
      </c>
      <c r="O10" s="321">
        <v>0</v>
      </c>
      <c r="P10" s="322">
        <f t="shared" si="9"/>
        <v>0.7</v>
      </c>
      <c r="Q10" s="323">
        <v>0</v>
      </c>
      <c r="R10" s="324" t="s">
        <v>98</v>
      </c>
      <c r="T10" s="286"/>
      <c r="U10" s="280">
        <f t="shared" si="2"/>
        <v>0</v>
      </c>
    </row>
    <row r="11" spans="1:45" ht="46.2" customHeight="1" thickBot="1" x14ac:dyDescent="0.35">
      <c r="A11" s="40" t="s">
        <v>484</v>
      </c>
      <c r="B11" s="309" t="s">
        <v>482</v>
      </c>
      <c r="C11" s="310">
        <v>1</v>
      </c>
      <c r="D11" s="325">
        <f t="shared" si="6"/>
        <v>5.0885805242152173E-2</v>
      </c>
      <c r="E11" s="325">
        <f t="shared" si="7"/>
        <v>5.0885805242152173E-2</v>
      </c>
      <c r="F11" s="312" t="s">
        <v>374</v>
      </c>
      <c r="G11" s="312" t="s">
        <v>476</v>
      </c>
      <c r="H11" s="314" t="s">
        <v>485</v>
      </c>
      <c r="I11" s="315">
        <f t="shared" si="8"/>
        <v>5.9100819096576274E-2</v>
      </c>
      <c r="J11" s="316">
        <v>9.5</v>
      </c>
      <c r="K11" s="317">
        <v>89</v>
      </c>
      <c r="L11" s="318">
        <v>0</v>
      </c>
      <c r="M11" s="319">
        <v>5.1999999999999998E-2</v>
      </c>
      <c r="N11" s="320">
        <v>0.86099999999999999</v>
      </c>
      <c r="O11" s="321">
        <v>0</v>
      </c>
      <c r="P11" s="322">
        <f t="shared" si="9"/>
        <v>0.7</v>
      </c>
      <c r="Q11" s="323">
        <v>0</v>
      </c>
      <c r="R11" s="324" t="s">
        <v>98</v>
      </c>
      <c r="T11" s="273" t="s">
        <v>369</v>
      </c>
      <c r="U11" s="274"/>
      <c r="V11" s="275"/>
      <c r="AC11" s="49" t="s">
        <v>421</v>
      </c>
      <c r="AD11" s="47">
        <v>1</v>
      </c>
      <c r="AE11" s="279">
        <f t="shared" ref="AE11" si="10">AP11*AQ11*AO11+AP11*(1-AQ11)*AN11+IF(AG11="г.ф.",AN11*AJ11,AO11*AJ11)</f>
        <v>148.94</v>
      </c>
      <c r="AF11" s="279">
        <f t="shared" ref="AF11" si="11">AE11*AD11</f>
        <v>148.94</v>
      </c>
      <c r="AG11" s="47" t="s">
        <v>372</v>
      </c>
      <c r="AH11" s="17">
        <v>1.6</v>
      </c>
      <c r="AI11" s="271" t="s">
        <v>375</v>
      </c>
      <c r="AJ11" s="51">
        <f>PI()*(POWER(AL11/1000,2)/4)*AK11</f>
        <v>0</v>
      </c>
      <c r="AK11" s="52">
        <v>0</v>
      </c>
      <c r="AL11" s="50">
        <v>0</v>
      </c>
      <c r="AM11" s="205">
        <v>0</v>
      </c>
      <c r="AN11" s="41">
        <v>3.5000000000000001E-3</v>
      </c>
      <c r="AO11" s="53">
        <v>0.93</v>
      </c>
      <c r="AP11" s="54">
        <v>200</v>
      </c>
      <c r="AQ11" s="16">
        <v>0.8</v>
      </c>
      <c r="AR11" s="55">
        <v>0</v>
      </c>
      <c r="AS11" s="58" t="s">
        <v>98</v>
      </c>
    </row>
    <row r="12" spans="1:45" ht="28.8" x14ac:dyDescent="0.3">
      <c r="A12" s="40" t="s">
        <v>484</v>
      </c>
      <c r="B12" s="309" t="s">
        <v>483</v>
      </c>
      <c r="C12" s="310">
        <v>1</v>
      </c>
      <c r="D12" s="325">
        <f t="shared" si="6"/>
        <v>0.14061210770612637</v>
      </c>
      <c r="E12" s="325">
        <f t="shared" si="7"/>
        <v>0.14061210770612637</v>
      </c>
      <c r="F12" s="312" t="s">
        <v>374</v>
      </c>
      <c r="G12" s="312" t="s">
        <v>476</v>
      </c>
      <c r="H12" s="314" t="s">
        <v>485</v>
      </c>
      <c r="I12" s="315">
        <f t="shared" si="8"/>
        <v>0.16331255250421181</v>
      </c>
      <c r="J12" s="316">
        <v>16</v>
      </c>
      <c r="K12" s="317">
        <v>114</v>
      </c>
      <c r="L12" s="318">
        <v>0</v>
      </c>
      <c r="M12" s="319">
        <v>5.1999999999999998E-2</v>
      </c>
      <c r="N12" s="320">
        <v>0.86099999999999999</v>
      </c>
      <c r="O12" s="321">
        <v>0</v>
      </c>
      <c r="P12" s="322">
        <f t="shared" si="9"/>
        <v>0.7</v>
      </c>
      <c r="Q12" s="323">
        <v>0</v>
      </c>
      <c r="R12" s="324" t="s">
        <v>98</v>
      </c>
      <c r="T12" s="272" t="s">
        <v>370</v>
      </c>
      <c r="U12" s="16">
        <v>100</v>
      </c>
      <c r="V12" s="272" t="s">
        <v>371</v>
      </c>
    </row>
    <row r="13" spans="1:45" ht="28.8" x14ac:dyDescent="0.3">
      <c r="A13" s="40" t="s">
        <v>484</v>
      </c>
      <c r="B13" s="309" t="s">
        <v>491</v>
      </c>
      <c r="C13" s="310">
        <v>1</v>
      </c>
      <c r="D13" s="311">
        <f t="shared" si="6"/>
        <v>2.9600400141388391E-3</v>
      </c>
      <c r="E13" s="311">
        <f t="shared" si="7"/>
        <v>2.9600400141388391E-3</v>
      </c>
      <c r="F13" s="312" t="s">
        <v>372</v>
      </c>
      <c r="G13" s="313" t="s">
        <v>476</v>
      </c>
      <c r="H13" s="314" t="s">
        <v>485</v>
      </c>
      <c r="I13" s="315">
        <f t="shared" si="8"/>
        <v>0.59200800282776778</v>
      </c>
      <c r="J13" s="316">
        <v>232</v>
      </c>
      <c r="K13" s="317">
        <v>57</v>
      </c>
      <c r="L13" s="318">
        <v>0</v>
      </c>
      <c r="M13" s="319">
        <v>5.0000000000000001E-3</v>
      </c>
      <c r="N13" s="320">
        <v>0</v>
      </c>
      <c r="O13" s="321">
        <v>0</v>
      </c>
      <c r="P13" s="322">
        <f t="shared" si="9"/>
        <v>0.7</v>
      </c>
      <c r="Q13" s="323">
        <v>0</v>
      </c>
      <c r="R13" s="324" t="s">
        <v>383</v>
      </c>
      <c r="T13" s="272" t="s">
        <v>377</v>
      </c>
      <c r="U13" s="16">
        <v>0.1</v>
      </c>
      <c r="V13" s="272" t="s">
        <v>378</v>
      </c>
    </row>
    <row r="14" spans="1:45" ht="28.8" x14ac:dyDescent="0.3">
      <c r="A14" s="40" t="s">
        <v>484</v>
      </c>
      <c r="B14" s="309" t="s">
        <v>490</v>
      </c>
      <c r="C14" s="310">
        <v>1</v>
      </c>
      <c r="D14" s="311">
        <f t="shared" si="6"/>
        <v>8.4718386611559882E-3</v>
      </c>
      <c r="E14" s="311">
        <f t="shared" si="7"/>
        <v>8.4718386611559882E-3</v>
      </c>
      <c r="F14" s="312" t="s">
        <v>372</v>
      </c>
      <c r="G14" s="312" t="s">
        <v>476</v>
      </c>
      <c r="H14" s="314" t="s">
        <v>485</v>
      </c>
      <c r="I14" s="315">
        <f t="shared" si="8"/>
        <v>1.6943677322311976</v>
      </c>
      <c r="J14" s="316">
        <v>166</v>
      </c>
      <c r="K14" s="317">
        <v>114</v>
      </c>
      <c r="L14" s="318">
        <v>0</v>
      </c>
      <c r="M14" s="319">
        <v>5.0000000000000001E-3</v>
      </c>
      <c r="N14" s="320">
        <v>0</v>
      </c>
      <c r="O14" s="321">
        <v>0</v>
      </c>
      <c r="P14" s="322">
        <f t="shared" si="9"/>
        <v>0.7</v>
      </c>
      <c r="Q14" s="323">
        <v>0</v>
      </c>
      <c r="R14" s="324" t="s">
        <v>383</v>
      </c>
      <c r="T14" s="272" t="s">
        <v>379</v>
      </c>
      <c r="U14" s="16">
        <v>30</v>
      </c>
      <c r="V14" s="272" t="s">
        <v>380</v>
      </c>
    </row>
    <row r="15" spans="1:45" x14ac:dyDescent="0.3">
      <c r="A15" s="40" t="s">
        <v>484</v>
      </c>
      <c r="B15" s="309" t="s">
        <v>505</v>
      </c>
      <c r="C15" s="300">
        <v>1</v>
      </c>
      <c r="D15" s="325">
        <v>367.63</v>
      </c>
      <c r="E15" s="325">
        <f t="shared" si="7"/>
        <v>367.63</v>
      </c>
      <c r="F15" s="301" t="s">
        <v>374</v>
      </c>
      <c r="G15" s="301" t="s">
        <v>422</v>
      </c>
      <c r="H15" s="314" t="s">
        <v>485</v>
      </c>
      <c r="I15" s="51">
        <f t="shared" si="8"/>
        <v>0</v>
      </c>
      <c r="J15" s="52">
        <v>0</v>
      </c>
      <c r="K15" s="50">
        <v>0</v>
      </c>
      <c r="L15" s="205">
        <v>0</v>
      </c>
      <c r="M15" s="305">
        <v>5.1999999999999998E-2</v>
      </c>
      <c r="N15" s="306">
        <v>0.86099999999999999</v>
      </c>
      <c r="O15" s="307">
        <v>1000</v>
      </c>
      <c r="P15" s="308">
        <v>0.8</v>
      </c>
      <c r="Q15" s="55">
        <v>0</v>
      </c>
      <c r="R15" s="58" t="s">
        <v>98</v>
      </c>
      <c r="T15" s="272" t="s">
        <v>381</v>
      </c>
      <c r="U15" s="276">
        <f>((U12/1000)*U13*POWER(10,6)/(8.31*(U14+273)))</f>
        <v>3.9715162852025276</v>
      </c>
      <c r="V15" s="272" t="s">
        <v>382</v>
      </c>
    </row>
    <row r="16" spans="1:45" x14ac:dyDescent="0.3">
      <c r="A16" s="40" t="s">
        <v>484</v>
      </c>
      <c r="B16" s="299" t="s">
        <v>487</v>
      </c>
      <c r="C16" s="300">
        <v>1</v>
      </c>
      <c r="D16" s="43">
        <v>0.86</v>
      </c>
      <c r="E16" s="43">
        <f t="shared" ref="E16" si="12">D16*C16</f>
        <v>0.86</v>
      </c>
      <c r="F16" s="301" t="s">
        <v>486</v>
      </c>
      <c r="G16" s="301" t="s">
        <v>476</v>
      </c>
      <c r="H16" s="314" t="s">
        <v>485</v>
      </c>
      <c r="I16" s="51">
        <f t="shared" si="8"/>
        <v>0</v>
      </c>
      <c r="J16" s="52">
        <v>0</v>
      </c>
      <c r="K16" s="50">
        <v>0</v>
      </c>
      <c r="L16" s="205">
        <v>0</v>
      </c>
      <c r="M16" s="305">
        <v>5.1999999999999998E-2</v>
      </c>
      <c r="N16" s="306">
        <v>0.86099999999999999</v>
      </c>
      <c r="O16" s="307">
        <v>6.3</v>
      </c>
      <c r="P16" s="308">
        <v>0.1</v>
      </c>
      <c r="Q16" s="55">
        <v>0</v>
      </c>
      <c r="R16" s="58" t="s">
        <v>98</v>
      </c>
    </row>
    <row r="17" spans="1:20" x14ac:dyDescent="0.3">
      <c r="A17" s="40" t="s">
        <v>484</v>
      </c>
      <c r="B17" s="299" t="s">
        <v>488</v>
      </c>
      <c r="C17" s="300">
        <v>1</v>
      </c>
      <c r="D17" s="325">
        <f t="shared" ref="D17:D23" si="13">O17*P17*N17+O17*(1-P17)*M17+IF(F17="г.ф.",M17*I17,N17*I17)</f>
        <v>69.2</v>
      </c>
      <c r="E17" s="325">
        <f t="shared" ref="E17:E23" si="14">D17*C17</f>
        <v>69.2</v>
      </c>
      <c r="F17" s="301" t="s">
        <v>374</v>
      </c>
      <c r="G17" s="301" t="s">
        <v>476</v>
      </c>
      <c r="H17" s="314" t="s">
        <v>485</v>
      </c>
      <c r="I17" s="51">
        <f t="shared" si="8"/>
        <v>0</v>
      </c>
      <c r="J17" s="52">
        <v>0</v>
      </c>
      <c r="K17" s="50">
        <v>0</v>
      </c>
      <c r="L17" s="205">
        <v>0</v>
      </c>
      <c r="M17" s="305">
        <v>0</v>
      </c>
      <c r="N17" s="306">
        <v>0.86499999999999999</v>
      </c>
      <c r="O17" s="307">
        <v>100</v>
      </c>
      <c r="P17" s="308">
        <v>0.8</v>
      </c>
      <c r="Q17" s="55">
        <v>0</v>
      </c>
      <c r="R17" s="58" t="s">
        <v>98</v>
      </c>
      <c r="T17" t="s">
        <v>376</v>
      </c>
    </row>
    <row r="18" spans="1:20" x14ac:dyDescent="0.3">
      <c r="A18" s="40" t="s">
        <v>484</v>
      </c>
      <c r="B18" s="299" t="s">
        <v>489</v>
      </c>
      <c r="C18" s="300">
        <v>1</v>
      </c>
      <c r="D18" s="325">
        <f t="shared" si="13"/>
        <v>69.2</v>
      </c>
      <c r="E18" s="325">
        <f t="shared" si="14"/>
        <v>69.2</v>
      </c>
      <c r="F18" s="301" t="s">
        <v>374</v>
      </c>
      <c r="G18" s="301" t="s">
        <v>476</v>
      </c>
      <c r="H18" s="314" t="s">
        <v>485</v>
      </c>
      <c r="I18" s="51">
        <f t="shared" si="8"/>
        <v>0</v>
      </c>
      <c r="J18" s="52">
        <v>0</v>
      </c>
      <c r="K18" s="50">
        <v>0</v>
      </c>
      <c r="L18" s="205">
        <v>0</v>
      </c>
      <c r="M18" s="305">
        <v>0</v>
      </c>
      <c r="N18" s="306">
        <v>0.86499999999999999</v>
      </c>
      <c r="O18" s="307">
        <v>100</v>
      </c>
      <c r="P18" s="308">
        <v>0.8</v>
      </c>
      <c r="Q18" s="55">
        <v>0</v>
      </c>
      <c r="R18" s="58" t="s">
        <v>98</v>
      </c>
    </row>
    <row r="19" spans="1:20" x14ac:dyDescent="0.3">
      <c r="A19" s="40" t="s">
        <v>484</v>
      </c>
      <c r="B19" s="299" t="s">
        <v>492</v>
      </c>
      <c r="C19" s="300">
        <v>1</v>
      </c>
      <c r="D19" s="325">
        <f t="shared" si="13"/>
        <v>34.6</v>
      </c>
      <c r="E19" s="325">
        <f t="shared" si="14"/>
        <v>34.6</v>
      </c>
      <c r="F19" s="301" t="s">
        <v>374</v>
      </c>
      <c r="G19" s="301" t="s">
        <v>476</v>
      </c>
      <c r="H19" s="314" t="s">
        <v>485</v>
      </c>
      <c r="I19" s="51">
        <f t="shared" si="8"/>
        <v>0</v>
      </c>
      <c r="J19" s="52">
        <v>0</v>
      </c>
      <c r="K19" s="50">
        <v>0</v>
      </c>
      <c r="L19" s="205">
        <v>0</v>
      </c>
      <c r="M19" s="305">
        <v>0</v>
      </c>
      <c r="N19" s="306">
        <v>0.86499999999999999</v>
      </c>
      <c r="O19" s="307">
        <v>40</v>
      </c>
      <c r="P19" s="308">
        <v>1</v>
      </c>
      <c r="Q19" s="55">
        <v>0</v>
      </c>
      <c r="R19" s="58" t="s">
        <v>98</v>
      </c>
    </row>
    <row r="20" spans="1:20" x14ac:dyDescent="0.3">
      <c r="A20" s="40" t="s">
        <v>484</v>
      </c>
      <c r="B20" s="299" t="s">
        <v>493</v>
      </c>
      <c r="C20" s="300">
        <v>1</v>
      </c>
      <c r="D20" s="325">
        <f t="shared" si="13"/>
        <v>1.2974999999999999</v>
      </c>
      <c r="E20" s="325">
        <f t="shared" si="14"/>
        <v>1.2974999999999999</v>
      </c>
      <c r="F20" s="301" t="s">
        <v>374</v>
      </c>
      <c r="G20" s="301" t="s">
        <v>476</v>
      </c>
      <c r="H20" s="314" t="s">
        <v>485</v>
      </c>
      <c r="I20" s="51">
        <f t="shared" si="8"/>
        <v>0</v>
      </c>
      <c r="J20" s="52">
        <v>0</v>
      </c>
      <c r="K20" s="50">
        <v>0</v>
      </c>
      <c r="L20" s="205">
        <v>0</v>
      </c>
      <c r="M20" s="305">
        <v>0</v>
      </c>
      <c r="N20" s="306">
        <v>0.86499999999999999</v>
      </c>
      <c r="O20" s="307">
        <v>1.5</v>
      </c>
      <c r="P20" s="308">
        <v>1</v>
      </c>
      <c r="Q20" s="55">
        <v>0</v>
      </c>
      <c r="R20" s="58" t="s">
        <v>98</v>
      </c>
    </row>
    <row r="21" spans="1:20" ht="28.8" x14ac:dyDescent="0.3">
      <c r="A21" s="40" t="s">
        <v>484</v>
      </c>
      <c r="B21" s="309" t="s">
        <v>494</v>
      </c>
      <c r="C21" s="310">
        <v>1</v>
      </c>
      <c r="D21" s="325">
        <f t="shared" si="13"/>
        <v>2.8021583250009061</v>
      </c>
      <c r="E21" s="325">
        <f t="shared" si="14"/>
        <v>2.8021583250009061</v>
      </c>
      <c r="F21" s="312" t="s">
        <v>374</v>
      </c>
      <c r="G21" s="312" t="s">
        <v>476</v>
      </c>
      <c r="H21" s="314" t="s">
        <v>485</v>
      </c>
      <c r="I21" s="315">
        <f t="shared" si="8"/>
        <v>3.2394893930646314</v>
      </c>
      <c r="J21" s="316">
        <v>86</v>
      </c>
      <c r="K21" s="317">
        <v>219</v>
      </c>
      <c r="L21" s="318">
        <v>0</v>
      </c>
      <c r="M21" s="319">
        <v>5.1999999999999998E-2</v>
      </c>
      <c r="N21" s="306">
        <v>0.86499999999999999</v>
      </c>
      <c r="O21" s="321">
        <v>0</v>
      </c>
      <c r="P21" s="322">
        <f>1.4/2</f>
        <v>0.7</v>
      </c>
      <c r="Q21" s="323">
        <v>0</v>
      </c>
      <c r="R21" s="324" t="s">
        <v>98</v>
      </c>
    </row>
    <row r="22" spans="1:20" ht="28.8" x14ac:dyDescent="0.3">
      <c r="A22" s="40" t="s">
        <v>484</v>
      </c>
      <c r="B22" s="309" t="s">
        <v>495</v>
      </c>
      <c r="C22" s="310">
        <v>1</v>
      </c>
      <c r="D22" s="325">
        <f t="shared" si="13"/>
        <v>12.915703842218127</v>
      </c>
      <c r="E22" s="325">
        <f t="shared" si="14"/>
        <v>12.915703842218127</v>
      </c>
      <c r="F22" s="312" t="s">
        <v>374</v>
      </c>
      <c r="G22" s="312" t="s">
        <v>476</v>
      </c>
      <c r="H22" s="314" t="s">
        <v>485</v>
      </c>
      <c r="I22" s="315">
        <f t="shared" si="8"/>
        <v>14.93144952857587</v>
      </c>
      <c r="J22" s="316">
        <v>752</v>
      </c>
      <c r="K22" s="317">
        <v>159</v>
      </c>
      <c r="L22" s="318">
        <v>0</v>
      </c>
      <c r="M22" s="319">
        <v>5.1999999999999998E-2</v>
      </c>
      <c r="N22" s="306">
        <v>0.86499999999999999</v>
      </c>
      <c r="O22" s="321">
        <v>0</v>
      </c>
      <c r="P22" s="322">
        <f>1.4/2</f>
        <v>0.7</v>
      </c>
      <c r="Q22" s="323">
        <v>0</v>
      </c>
      <c r="R22" s="324" t="s">
        <v>98</v>
      </c>
    </row>
    <row r="23" spans="1:20" ht="28.8" x14ac:dyDescent="0.3">
      <c r="A23" s="40" t="s">
        <v>484</v>
      </c>
      <c r="B23" s="309" t="s">
        <v>496</v>
      </c>
      <c r="C23" s="310">
        <v>1</v>
      </c>
      <c r="D23" s="325">
        <f t="shared" si="13"/>
        <v>3.9303857476724167</v>
      </c>
      <c r="E23" s="325">
        <f t="shared" si="14"/>
        <v>3.9303857476724167</v>
      </c>
      <c r="F23" s="312" t="s">
        <v>374</v>
      </c>
      <c r="G23" s="312" t="s">
        <v>476</v>
      </c>
      <c r="H23" s="314" t="s">
        <v>485</v>
      </c>
      <c r="I23" s="315">
        <f t="shared" si="8"/>
        <v>4.5437985522224471</v>
      </c>
      <c r="J23" s="316">
        <v>496</v>
      </c>
      <c r="K23" s="317">
        <v>108</v>
      </c>
      <c r="L23" s="318">
        <v>0</v>
      </c>
      <c r="M23" s="319">
        <v>5.1999999999999998E-2</v>
      </c>
      <c r="N23" s="306">
        <v>0.86499999999999999</v>
      </c>
      <c r="O23" s="321">
        <v>0</v>
      </c>
      <c r="P23" s="322">
        <f>1.4/2</f>
        <v>0.7</v>
      </c>
      <c r="Q23" s="323">
        <v>0</v>
      </c>
      <c r="R23" s="324" t="s">
        <v>98</v>
      </c>
    </row>
    <row r="24" spans="1:20" x14ac:dyDescent="0.3">
      <c r="B24" s="282"/>
      <c r="C24" s="283"/>
      <c r="D24" s="284"/>
      <c r="E24" s="284"/>
      <c r="F24" s="283"/>
      <c r="G24" s="285"/>
      <c r="H24" s="285"/>
      <c r="I24" s="287"/>
      <c r="J24" s="288"/>
      <c r="K24" s="289"/>
      <c r="L24" s="290"/>
      <c r="M24" s="291"/>
      <c r="N24" s="292"/>
      <c r="O24" s="293"/>
      <c r="P24" s="294"/>
      <c r="Q24" s="295"/>
      <c r="R24" s="286"/>
    </row>
    <row r="25" spans="1:20" x14ac:dyDescent="0.3">
      <c r="B25" s="282"/>
      <c r="C25" s="283"/>
      <c r="D25" s="284"/>
      <c r="E25" s="284"/>
      <c r="F25" s="283"/>
      <c r="G25" s="285"/>
      <c r="H25" s="285"/>
      <c r="I25" s="287"/>
      <c r="J25" s="288"/>
      <c r="K25" s="289"/>
      <c r="L25" s="290"/>
      <c r="M25" s="291"/>
      <c r="N25" s="292"/>
      <c r="O25" s="293"/>
      <c r="P25" s="294"/>
      <c r="Q25" s="295"/>
      <c r="R25" s="286"/>
    </row>
    <row r="26" spans="1:20" x14ac:dyDescent="0.3">
      <c r="B26" s="282"/>
      <c r="C26" s="283"/>
      <c r="D26" s="284"/>
      <c r="E26" s="284"/>
      <c r="F26" s="283"/>
      <c r="G26" s="285"/>
      <c r="H26" s="285"/>
      <c r="I26" s="287"/>
      <c r="J26" s="288"/>
      <c r="K26" s="289"/>
      <c r="L26" s="290"/>
      <c r="M26" s="291"/>
      <c r="N26" s="292"/>
      <c r="O26" s="293"/>
      <c r="P26" s="294"/>
      <c r="Q26" s="295"/>
      <c r="R26" s="286"/>
    </row>
    <row r="27" spans="1:20" x14ac:dyDescent="0.3">
      <c r="B27" s="282"/>
      <c r="C27" s="283"/>
      <c r="D27" s="284"/>
      <c r="E27" s="284"/>
      <c r="F27" s="283"/>
      <c r="G27" s="285"/>
      <c r="H27" s="285"/>
      <c r="I27" s="287"/>
      <c r="J27" s="288"/>
      <c r="K27" s="289"/>
      <c r="L27" s="290"/>
      <c r="M27" s="291"/>
      <c r="N27" s="292"/>
      <c r="O27" s="293"/>
      <c r="P27" s="294"/>
      <c r="Q27" s="295"/>
      <c r="R27" s="286"/>
    </row>
    <row r="28" spans="1:20" x14ac:dyDescent="0.3">
      <c r="B28" s="282"/>
      <c r="C28" s="283"/>
      <c r="D28" s="296"/>
      <c r="E28" s="284"/>
      <c r="F28" s="283"/>
      <c r="G28" s="285"/>
      <c r="H28" s="285"/>
      <c r="I28" s="287"/>
      <c r="J28" s="288"/>
      <c r="K28" s="289"/>
      <c r="L28" s="290"/>
      <c r="M28" s="291"/>
      <c r="N28" s="292"/>
      <c r="O28" s="293"/>
      <c r="P28" s="294"/>
      <c r="Q28" s="295"/>
      <c r="R28" s="286"/>
    </row>
    <row r="29" spans="1:20" x14ac:dyDescent="0.3">
      <c r="B29" s="282"/>
      <c r="C29" s="283"/>
      <c r="D29" s="284"/>
      <c r="E29" s="284"/>
      <c r="F29" s="283"/>
      <c r="G29" s="285"/>
      <c r="H29" s="285"/>
      <c r="I29" s="287"/>
      <c r="J29" s="288"/>
      <c r="K29" s="289"/>
      <c r="L29" s="290"/>
      <c r="M29" s="291"/>
      <c r="N29" s="292"/>
      <c r="O29" s="293"/>
      <c r="P29" s="294"/>
      <c r="Q29" s="295"/>
      <c r="R29" s="286"/>
    </row>
    <row r="30" spans="1:20" x14ac:dyDescent="0.3">
      <c r="B30" s="282"/>
      <c r="C30" s="283"/>
      <c r="D30" s="284"/>
      <c r="E30" s="284"/>
      <c r="F30" s="283"/>
      <c r="G30" s="285"/>
      <c r="H30" s="285"/>
      <c r="I30" s="287"/>
      <c r="J30" s="288"/>
      <c r="K30" s="289"/>
      <c r="L30" s="290"/>
      <c r="M30" s="291"/>
      <c r="N30" s="292"/>
      <c r="O30" s="293"/>
      <c r="P30" s="294"/>
      <c r="Q30" s="295"/>
      <c r="R30" s="286"/>
    </row>
    <row r="31" spans="1:20" x14ac:dyDescent="0.3">
      <c r="B31" s="282"/>
      <c r="C31" s="283"/>
      <c r="D31" s="284"/>
      <c r="E31" s="284"/>
      <c r="F31" s="283"/>
      <c r="G31" s="285"/>
      <c r="H31" s="285"/>
      <c r="I31" s="287"/>
      <c r="J31" s="288"/>
      <c r="K31" s="289"/>
      <c r="L31" s="290"/>
      <c r="M31" s="291"/>
      <c r="N31" s="292"/>
      <c r="O31" s="293"/>
      <c r="P31" s="294"/>
      <c r="Q31" s="295"/>
      <c r="R31" s="286"/>
    </row>
    <row r="32" spans="1:20" x14ac:dyDescent="0.3">
      <c r="B32" s="282"/>
      <c r="C32" s="283"/>
      <c r="D32" s="284"/>
      <c r="E32" s="284"/>
      <c r="F32" s="283"/>
      <c r="G32" s="285"/>
      <c r="H32" s="285"/>
      <c r="I32" s="287"/>
      <c r="J32" s="288"/>
      <c r="K32" s="289"/>
      <c r="L32" s="290"/>
      <c r="M32" s="291"/>
      <c r="N32" s="292"/>
      <c r="O32" s="293"/>
      <c r="P32" s="294"/>
      <c r="Q32" s="295"/>
      <c r="R32" s="286"/>
    </row>
    <row r="33" spans="2:20" x14ac:dyDescent="0.3">
      <c r="B33" s="282"/>
      <c r="C33" s="283"/>
      <c r="D33" s="284"/>
      <c r="E33" s="284"/>
      <c r="F33" s="283"/>
      <c r="G33" s="285"/>
      <c r="H33" s="285"/>
      <c r="I33" s="287"/>
      <c r="J33" s="288"/>
      <c r="K33" s="289"/>
      <c r="L33" s="290"/>
      <c r="M33" s="291"/>
      <c r="N33" s="292"/>
      <c r="O33" s="293"/>
      <c r="P33" s="294"/>
      <c r="Q33" s="295"/>
      <c r="R33" s="286"/>
    </row>
    <row r="34" spans="2:20" x14ac:dyDescent="0.3">
      <c r="B34" s="282"/>
      <c r="C34" s="283"/>
      <c r="D34" s="284"/>
      <c r="E34" s="284"/>
      <c r="F34" s="283"/>
      <c r="G34" s="285"/>
      <c r="H34" s="285"/>
      <c r="I34" s="287"/>
      <c r="J34" s="288"/>
      <c r="K34" s="289"/>
      <c r="L34" s="290"/>
      <c r="M34" s="291"/>
      <c r="N34" s="292"/>
      <c r="O34" s="293"/>
      <c r="P34" s="294"/>
      <c r="Q34" s="295"/>
      <c r="R34" s="286"/>
    </row>
    <row r="35" spans="2:20" x14ac:dyDescent="0.3">
      <c r="B35" s="282"/>
      <c r="C35" s="283"/>
      <c r="D35" s="284"/>
      <c r="E35" s="284"/>
      <c r="F35" s="283"/>
      <c r="G35" s="285"/>
      <c r="H35" s="285"/>
      <c r="I35" s="287"/>
      <c r="J35" s="288"/>
      <c r="K35" s="289"/>
      <c r="L35" s="290"/>
      <c r="M35" s="291"/>
      <c r="N35" s="292"/>
      <c r="O35" s="293"/>
      <c r="P35" s="294"/>
      <c r="Q35" s="295"/>
      <c r="R35" s="286"/>
    </row>
    <row r="36" spans="2:20" x14ac:dyDescent="0.3">
      <c r="B36" s="282"/>
      <c r="C36" s="283"/>
      <c r="D36" s="284"/>
      <c r="E36" s="284"/>
      <c r="F36" s="283"/>
      <c r="G36" s="285"/>
      <c r="H36" s="285"/>
      <c r="I36" s="287"/>
      <c r="J36" s="288"/>
      <c r="K36" s="289"/>
      <c r="L36" s="290"/>
      <c r="M36" s="291"/>
      <c r="N36" s="292"/>
      <c r="O36" s="293"/>
      <c r="P36" s="294"/>
      <c r="Q36" s="295"/>
      <c r="R36" s="286"/>
    </row>
    <row r="37" spans="2:20" x14ac:dyDescent="0.3">
      <c r="B37" s="282"/>
      <c r="C37" s="283"/>
      <c r="D37" s="284"/>
      <c r="E37" s="284"/>
      <c r="F37" s="283"/>
      <c r="G37" s="285"/>
      <c r="H37" s="285"/>
      <c r="I37" s="287"/>
      <c r="J37" s="288"/>
      <c r="K37" s="289"/>
      <c r="L37" s="290"/>
      <c r="M37" s="291"/>
      <c r="N37" s="292"/>
      <c r="O37" s="293"/>
      <c r="P37" s="294"/>
      <c r="Q37" s="295"/>
      <c r="R37" s="286"/>
    </row>
    <row r="38" spans="2:20" x14ac:dyDescent="0.3">
      <c r="B38" s="282"/>
      <c r="C38" s="283"/>
      <c r="D38" s="284"/>
      <c r="E38" s="284"/>
      <c r="F38" s="283"/>
      <c r="G38" s="285"/>
      <c r="H38" s="285"/>
      <c r="I38" s="287"/>
      <c r="J38" s="288"/>
      <c r="K38" s="289"/>
      <c r="L38" s="290"/>
      <c r="M38" s="291"/>
      <c r="N38" s="292"/>
      <c r="O38" s="293"/>
      <c r="P38" s="294"/>
      <c r="Q38" s="295"/>
      <c r="R38" s="286"/>
    </row>
    <row r="39" spans="2:20" x14ac:dyDescent="0.3">
      <c r="B39" s="282"/>
      <c r="C39" s="283"/>
      <c r="D39" s="284"/>
      <c r="E39" s="284"/>
      <c r="F39" s="283"/>
      <c r="G39" s="285"/>
      <c r="H39" s="285"/>
      <c r="I39" s="287"/>
      <c r="J39" s="288"/>
      <c r="K39" s="289"/>
      <c r="L39" s="290"/>
      <c r="M39" s="291"/>
      <c r="N39" s="292"/>
      <c r="O39" s="293"/>
      <c r="P39" s="294"/>
      <c r="Q39" s="295"/>
      <c r="R39" s="286"/>
    </row>
    <row r="40" spans="2:20" x14ac:dyDescent="0.3">
      <c r="B40" s="282"/>
      <c r="C40" s="283"/>
      <c r="D40" s="284"/>
      <c r="E40" s="284"/>
      <c r="F40" s="283"/>
      <c r="G40" s="285"/>
      <c r="H40" s="285"/>
      <c r="I40" s="287"/>
      <c r="J40" s="288"/>
      <c r="K40" s="289"/>
      <c r="L40" s="290"/>
      <c r="M40" s="291"/>
      <c r="N40" s="292"/>
      <c r="O40" s="293"/>
      <c r="P40" s="294"/>
      <c r="Q40" s="295"/>
      <c r="R40" s="286"/>
    </row>
    <row r="41" spans="2:20" x14ac:dyDescent="0.3">
      <c r="B41" s="282"/>
      <c r="C41" s="283"/>
      <c r="D41" s="284"/>
      <c r="E41" s="284"/>
      <c r="F41" s="283"/>
      <c r="G41" s="285"/>
      <c r="H41" s="285"/>
      <c r="I41" s="287"/>
      <c r="J41" s="288"/>
      <c r="K41" s="289"/>
      <c r="L41" s="290"/>
      <c r="M41" s="291"/>
      <c r="N41" s="292"/>
      <c r="O41" s="293"/>
      <c r="P41" s="294"/>
      <c r="Q41" s="295"/>
      <c r="R41" s="286"/>
    </row>
    <row r="42" spans="2:20" x14ac:dyDescent="0.3">
      <c r="B42" s="282"/>
      <c r="C42" s="283"/>
      <c r="D42" s="284"/>
      <c r="E42" s="284"/>
      <c r="F42" s="283"/>
      <c r="G42" s="285"/>
      <c r="H42" s="285"/>
      <c r="I42" s="287"/>
      <c r="J42" s="288"/>
      <c r="K42" s="289"/>
      <c r="L42" s="290"/>
      <c r="M42" s="291"/>
      <c r="N42" s="292"/>
      <c r="O42" s="293"/>
      <c r="P42" s="294"/>
      <c r="Q42" s="295"/>
      <c r="R42" s="286"/>
    </row>
    <row r="43" spans="2:20" x14ac:dyDescent="0.3">
      <c r="B43" s="282"/>
      <c r="C43" s="283"/>
      <c r="D43" s="284"/>
      <c r="E43" s="284"/>
      <c r="F43" s="283"/>
      <c r="G43" s="285"/>
      <c r="H43" s="285"/>
      <c r="I43" s="287"/>
      <c r="J43" s="288"/>
      <c r="K43" s="289"/>
      <c r="L43" s="290"/>
      <c r="M43" s="291"/>
      <c r="N43" s="292"/>
      <c r="O43" s="293"/>
      <c r="P43" s="294"/>
      <c r="Q43" s="295"/>
      <c r="R43" s="286"/>
    </row>
    <row r="44" spans="2:20" x14ac:dyDescent="0.3">
      <c r="B44" s="282"/>
      <c r="C44" s="283"/>
      <c r="D44" s="284"/>
      <c r="E44" s="284"/>
      <c r="F44" s="283"/>
      <c r="G44" s="285"/>
      <c r="H44" s="285"/>
      <c r="I44" s="287"/>
      <c r="J44" s="288"/>
      <c r="K44" s="289"/>
      <c r="L44" s="290"/>
      <c r="M44" s="291"/>
      <c r="N44" s="292"/>
      <c r="O44" s="293"/>
      <c r="P44" s="294"/>
      <c r="Q44" s="295"/>
      <c r="R44" s="286"/>
    </row>
    <row r="45" spans="2:20" x14ac:dyDescent="0.3">
      <c r="B45" s="282"/>
      <c r="C45" s="283"/>
      <c r="D45" s="284"/>
      <c r="E45" s="284"/>
      <c r="F45" s="283"/>
      <c r="G45" s="285"/>
      <c r="H45" s="285"/>
      <c r="I45" s="287"/>
      <c r="J45" s="288"/>
      <c r="K45" s="289"/>
      <c r="L45" s="290"/>
      <c r="M45" s="291"/>
      <c r="N45" s="292"/>
      <c r="O45" s="293"/>
      <c r="P45" s="294"/>
      <c r="Q45" s="295"/>
      <c r="R45" s="286"/>
    </row>
    <row r="46" spans="2:20" x14ac:dyDescent="0.3">
      <c r="B46" s="282"/>
      <c r="C46" s="283"/>
      <c r="D46" s="296"/>
      <c r="E46" s="284"/>
      <c r="F46" s="283"/>
      <c r="G46" s="285"/>
      <c r="H46" s="285"/>
      <c r="I46" s="287"/>
      <c r="J46" s="288"/>
      <c r="K46" s="289"/>
      <c r="L46" s="290"/>
      <c r="M46" s="291"/>
      <c r="N46" s="292"/>
      <c r="O46" s="293"/>
      <c r="P46" s="294"/>
      <c r="Q46" s="295"/>
      <c r="R46" s="286"/>
      <c r="T46" s="3"/>
    </row>
    <row r="47" spans="2:20" x14ac:dyDescent="0.3">
      <c r="B47" s="282"/>
      <c r="C47" s="283"/>
      <c r="D47" s="284"/>
      <c r="E47" s="284"/>
      <c r="F47" s="283"/>
      <c r="G47" s="285"/>
      <c r="H47" s="285"/>
      <c r="I47" s="287"/>
      <c r="J47" s="288"/>
      <c r="K47" s="289"/>
      <c r="L47" s="290"/>
      <c r="M47" s="291"/>
      <c r="N47" s="292"/>
      <c r="O47" s="293"/>
      <c r="P47" s="294"/>
      <c r="Q47" s="295"/>
      <c r="R47" s="286"/>
    </row>
    <row r="48" spans="2:20" x14ac:dyDescent="0.3">
      <c r="B48" s="282"/>
      <c r="C48" s="283"/>
      <c r="D48" s="284"/>
      <c r="E48" s="284"/>
      <c r="F48" s="283"/>
      <c r="G48" s="285"/>
      <c r="H48" s="285"/>
      <c r="I48" s="287"/>
      <c r="J48" s="288"/>
      <c r="K48" s="289"/>
      <c r="L48" s="290"/>
      <c r="M48" s="291"/>
      <c r="N48" s="292"/>
      <c r="O48" s="293"/>
      <c r="P48" s="294"/>
      <c r="Q48" s="295"/>
      <c r="R48" s="286"/>
    </row>
    <row r="49" spans="2:18" x14ac:dyDescent="0.3">
      <c r="B49" s="282"/>
      <c r="C49" s="283"/>
      <c r="D49" s="284"/>
      <c r="E49" s="284"/>
      <c r="F49" s="283"/>
      <c r="G49" s="285"/>
      <c r="H49" s="285"/>
      <c r="I49" s="287"/>
      <c r="J49" s="288"/>
      <c r="K49" s="289"/>
      <c r="L49" s="290"/>
      <c r="M49" s="291"/>
      <c r="N49" s="292"/>
      <c r="O49" s="293"/>
      <c r="P49" s="294"/>
      <c r="Q49" s="295"/>
      <c r="R49" s="286"/>
    </row>
    <row r="50" spans="2:18" x14ac:dyDescent="0.3">
      <c r="B50" s="282"/>
      <c r="C50" s="283"/>
      <c r="D50" s="284"/>
      <c r="E50" s="284"/>
      <c r="F50" s="283"/>
      <c r="G50" s="285"/>
      <c r="H50" s="285"/>
      <c r="I50" s="287"/>
      <c r="J50" s="288"/>
      <c r="K50" s="289"/>
      <c r="L50" s="290"/>
      <c r="M50" s="291"/>
      <c r="N50" s="292"/>
      <c r="O50" s="293"/>
      <c r="P50" s="294"/>
      <c r="Q50" s="295"/>
      <c r="R50" s="286"/>
    </row>
    <row r="51" spans="2:18" x14ac:dyDescent="0.3">
      <c r="B51" s="282"/>
      <c r="C51" s="283"/>
      <c r="D51" s="296"/>
      <c r="E51" s="296"/>
      <c r="F51" s="283"/>
      <c r="G51" s="285"/>
      <c r="H51" s="285"/>
      <c r="I51" s="287"/>
      <c r="J51" s="288"/>
      <c r="K51" s="289"/>
      <c r="L51" s="290"/>
      <c r="M51" s="291"/>
      <c r="N51" s="292"/>
      <c r="O51" s="293"/>
      <c r="P51" s="294"/>
      <c r="Q51" s="295"/>
      <c r="R51" s="286"/>
    </row>
    <row r="52" spans="2:18" x14ac:dyDescent="0.3">
      <c r="B52" s="282"/>
      <c r="C52" s="283"/>
      <c r="D52" s="296"/>
      <c r="E52" s="296"/>
      <c r="F52" s="283"/>
      <c r="G52" s="285"/>
      <c r="H52" s="285"/>
      <c r="I52" s="287"/>
      <c r="J52" s="288"/>
      <c r="K52" s="289"/>
      <c r="L52" s="290"/>
      <c r="M52" s="291"/>
      <c r="N52" s="292"/>
      <c r="O52" s="293"/>
      <c r="P52" s="294"/>
      <c r="Q52" s="295"/>
      <c r="R52" s="286"/>
    </row>
    <row r="53" spans="2:18" x14ac:dyDescent="0.3">
      <c r="B53" s="282"/>
      <c r="C53" s="283"/>
      <c r="D53" s="284"/>
      <c r="E53" s="284"/>
      <c r="F53" s="283"/>
      <c r="G53" s="285"/>
      <c r="H53" s="285"/>
      <c r="I53" s="287"/>
      <c r="J53" s="288"/>
      <c r="K53" s="289"/>
      <c r="L53" s="290"/>
      <c r="M53" s="291"/>
      <c r="N53" s="292"/>
      <c r="O53" s="293"/>
      <c r="P53" s="294"/>
      <c r="Q53" s="295"/>
      <c r="R53" s="286"/>
    </row>
    <row r="54" spans="2:18" x14ac:dyDescent="0.3">
      <c r="B54" s="282"/>
      <c r="C54" s="283"/>
      <c r="D54" s="284"/>
      <c r="E54" s="284"/>
      <c r="F54" s="283"/>
      <c r="G54" s="285"/>
      <c r="H54" s="285"/>
      <c r="I54" s="287"/>
      <c r="J54" s="288"/>
      <c r="K54" s="289"/>
      <c r="L54" s="290"/>
      <c r="M54" s="291"/>
      <c r="N54" s="292"/>
      <c r="O54" s="293"/>
      <c r="P54" s="294"/>
      <c r="Q54" s="295"/>
      <c r="R54" s="286"/>
    </row>
    <row r="55" spans="2:18" x14ac:dyDescent="0.3">
      <c r="B55" s="282"/>
      <c r="C55" s="283"/>
      <c r="D55" s="284"/>
      <c r="E55" s="284"/>
      <c r="F55" s="283"/>
      <c r="G55" s="285"/>
      <c r="H55" s="285"/>
      <c r="I55" s="287"/>
      <c r="J55" s="288"/>
      <c r="K55" s="289"/>
      <c r="L55" s="290"/>
      <c r="M55" s="291"/>
      <c r="N55" s="292"/>
      <c r="O55" s="293"/>
      <c r="P55" s="294"/>
      <c r="Q55" s="295"/>
      <c r="R55" s="286"/>
    </row>
    <row r="56" spans="2:18" x14ac:dyDescent="0.3">
      <c r="B56" s="282"/>
      <c r="C56" s="283"/>
      <c r="D56" s="284"/>
      <c r="E56" s="284"/>
      <c r="F56" s="283"/>
      <c r="G56" s="285"/>
      <c r="H56" s="285"/>
      <c r="I56" s="287"/>
      <c r="J56" s="288"/>
      <c r="K56" s="289"/>
      <c r="L56" s="290"/>
      <c r="M56" s="291"/>
      <c r="N56" s="292"/>
      <c r="O56" s="293"/>
      <c r="P56" s="294"/>
      <c r="Q56" s="295"/>
      <c r="R56" s="286"/>
    </row>
    <row r="57" spans="2:18" x14ac:dyDescent="0.3">
      <c r="B57" s="282"/>
      <c r="C57" s="283"/>
      <c r="D57" s="284"/>
      <c r="E57" s="284"/>
      <c r="F57" s="283"/>
      <c r="G57" s="285"/>
      <c r="H57" s="285"/>
      <c r="I57" s="287"/>
      <c r="J57" s="288"/>
      <c r="K57" s="289"/>
      <c r="L57" s="290"/>
      <c r="M57" s="291"/>
      <c r="N57" s="292"/>
      <c r="O57" s="293"/>
      <c r="P57" s="294"/>
      <c r="Q57" s="295"/>
      <c r="R57" s="286"/>
    </row>
    <row r="58" spans="2:18" x14ac:dyDescent="0.3">
      <c r="B58" s="282"/>
      <c r="C58" s="283"/>
      <c r="D58" s="296"/>
      <c r="E58" s="296"/>
      <c r="F58" s="283"/>
      <c r="G58" s="285"/>
      <c r="H58" s="285"/>
      <c r="I58" s="287"/>
      <c r="J58" s="288"/>
      <c r="K58" s="289"/>
      <c r="L58" s="290"/>
      <c r="M58" s="291"/>
      <c r="N58" s="292"/>
      <c r="O58" s="293"/>
      <c r="P58" s="294"/>
      <c r="Q58" s="295"/>
      <c r="R58" s="286"/>
    </row>
    <row r="59" spans="2:18" x14ac:dyDescent="0.3">
      <c r="B59" s="282"/>
      <c r="C59" s="283"/>
      <c r="D59" s="296"/>
      <c r="E59" s="296"/>
      <c r="F59" s="283"/>
      <c r="G59" s="285"/>
      <c r="H59" s="285"/>
      <c r="I59" s="287"/>
      <c r="J59" s="288"/>
      <c r="K59" s="289"/>
      <c r="L59" s="290"/>
      <c r="M59" s="291"/>
      <c r="N59" s="292"/>
      <c r="O59" s="293"/>
      <c r="P59" s="294"/>
      <c r="Q59" s="295"/>
      <c r="R59" s="286"/>
    </row>
    <row r="60" spans="2:18" x14ac:dyDescent="0.3">
      <c r="B60" s="282"/>
      <c r="C60" s="283"/>
      <c r="D60" s="284"/>
      <c r="E60" s="284"/>
      <c r="F60" s="283"/>
      <c r="G60" s="285"/>
      <c r="H60" s="285"/>
      <c r="I60" s="287"/>
      <c r="J60" s="288"/>
      <c r="K60" s="289"/>
      <c r="L60" s="290"/>
      <c r="M60" s="291"/>
      <c r="N60" s="292"/>
      <c r="O60" s="293"/>
      <c r="P60" s="294"/>
      <c r="Q60" s="295"/>
      <c r="R60" s="286"/>
    </row>
    <row r="61" spans="2:18" x14ac:dyDescent="0.3">
      <c r="B61" s="282"/>
      <c r="C61" s="283"/>
      <c r="D61" s="296"/>
      <c r="E61" s="296"/>
      <c r="F61" s="283"/>
      <c r="G61" s="285"/>
      <c r="H61" s="285"/>
      <c r="I61" s="287"/>
      <c r="J61" s="288"/>
      <c r="K61" s="289"/>
      <c r="L61" s="290"/>
      <c r="M61" s="291"/>
      <c r="N61" s="292"/>
      <c r="O61" s="293"/>
      <c r="P61" s="294"/>
      <c r="Q61" s="295"/>
      <c r="R61" s="286"/>
    </row>
    <row r="62" spans="2:18" x14ac:dyDescent="0.3">
      <c r="B62" s="282"/>
      <c r="C62" s="283"/>
      <c r="D62" s="284"/>
      <c r="E62" s="284"/>
      <c r="F62" s="283"/>
      <c r="G62" s="285"/>
      <c r="H62" s="285"/>
      <c r="I62" s="287"/>
      <c r="J62" s="288"/>
      <c r="K62" s="289"/>
      <c r="L62" s="290"/>
      <c r="M62" s="291"/>
      <c r="N62" s="292"/>
      <c r="O62" s="293"/>
      <c r="P62" s="294"/>
      <c r="Q62" s="295"/>
      <c r="R62" s="286"/>
    </row>
    <row r="63" spans="2:18" x14ac:dyDescent="0.3">
      <c r="B63" s="282"/>
      <c r="C63" s="283"/>
      <c r="D63" s="296"/>
      <c r="E63" s="296"/>
      <c r="F63" s="283"/>
      <c r="G63" s="285"/>
      <c r="H63" s="285"/>
      <c r="I63" s="287"/>
      <c r="J63" s="288"/>
      <c r="K63" s="289"/>
      <c r="L63" s="290"/>
      <c r="M63" s="291"/>
      <c r="N63" s="292"/>
      <c r="O63" s="293"/>
      <c r="P63" s="294"/>
      <c r="Q63" s="295"/>
      <c r="R63" s="286"/>
    </row>
    <row r="64" spans="2:18" x14ac:dyDescent="0.3">
      <c r="B64" s="282"/>
      <c r="C64" s="283"/>
      <c r="D64" s="284"/>
      <c r="E64" s="284"/>
      <c r="F64" s="283"/>
      <c r="G64" s="285"/>
      <c r="H64" s="285"/>
      <c r="I64" s="287"/>
      <c r="J64" s="288"/>
      <c r="K64" s="289"/>
      <c r="L64" s="290"/>
      <c r="M64" s="291"/>
      <c r="N64" s="292"/>
      <c r="O64" s="293"/>
      <c r="P64" s="294"/>
      <c r="Q64" s="295"/>
      <c r="R64" s="286"/>
    </row>
    <row r="65" spans="2:18" x14ac:dyDescent="0.3">
      <c r="B65" s="282"/>
      <c r="C65" s="283"/>
      <c r="D65" s="284"/>
      <c r="E65" s="284"/>
      <c r="F65" s="283"/>
      <c r="G65" s="285"/>
      <c r="H65" s="285"/>
      <c r="I65" s="287"/>
      <c r="J65" s="288"/>
      <c r="K65" s="289"/>
      <c r="L65" s="290"/>
      <c r="M65" s="291"/>
      <c r="N65" s="292"/>
      <c r="O65" s="293"/>
      <c r="P65" s="294"/>
      <c r="Q65" s="295"/>
      <c r="R65" s="286"/>
    </row>
    <row r="66" spans="2:18" x14ac:dyDescent="0.3">
      <c r="B66" s="282"/>
      <c r="C66" s="283"/>
      <c r="D66" s="284"/>
      <c r="E66" s="284"/>
      <c r="F66" s="283"/>
      <c r="G66" s="285"/>
      <c r="H66" s="285"/>
      <c r="I66" s="287"/>
      <c r="J66" s="288"/>
      <c r="K66" s="289"/>
      <c r="L66" s="290"/>
      <c r="M66" s="291"/>
      <c r="N66" s="292"/>
      <c r="O66" s="293"/>
      <c r="P66" s="294"/>
      <c r="Q66" s="295"/>
      <c r="R66" s="286"/>
    </row>
    <row r="67" spans="2:18" x14ac:dyDescent="0.3">
      <c r="B67" s="282"/>
      <c r="C67" s="283"/>
      <c r="D67" s="284"/>
      <c r="E67" s="284"/>
      <c r="F67" s="283"/>
      <c r="G67" s="285"/>
      <c r="H67" s="285"/>
      <c r="I67" s="287"/>
      <c r="J67" s="288"/>
      <c r="K67" s="289"/>
      <c r="L67" s="290"/>
      <c r="M67" s="291"/>
      <c r="N67" s="292"/>
      <c r="O67" s="293"/>
      <c r="P67" s="294"/>
      <c r="Q67" s="295"/>
      <c r="R67" s="286"/>
    </row>
    <row r="68" spans="2:18" x14ac:dyDescent="0.3">
      <c r="B68" s="282"/>
      <c r="C68" s="283"/>
      <c r="D68" s="296"/>
      <c r="E68" s="296"/>
      <c r="F68" s="283"/>
      <c r="G68" s="285"/>
      <c r="H68" s="285"/>
      <c r="I68" s="287"/>
      <c r="J68" s="288"/>
      <c r="K68" s="289"/>
      <c r="L68" s="290"/>
      <c r="M68" s="291"/>
      <c r="N68" s="292"/>
      <c r="O68" s="293"/>
      <c r="P68" s="294"/>
      <c r="Q68" s="295"/>
      <c r="R68" s="286"/>
    </row>
    <row r="69" spans="2:18" x14ac:dyDescent="0.3">
      <c r="B69" s="282"/>
      <c r="C69" s="283"/>
      <c r="D69" s="296"/>
      <c r="E69" s="296"/>
      <c r="F69" s="283"/>
      <c r="G69" s="285"/>
      <c r="H69" s="285"/>
      <c r="I69" s="287"/>
      <c r="J69" s="288"/>
      <c r="K69" s="289"/>
      <c r="L69" s="290"/>
      <c r="M69" s="291"/>
      <c r="N69" s="292"/>
      <c r="O69" s="293"/>
      <c r="P69" s="294"/>
      <c r="Q69" s="295"/>
      <c r="R69" s="286"/>
    </row>
    <row r="70" spans="2:18" x14ac:dyDescent="0.3">
      <c r="B70" s="282"/>
      <c r="C70" s="283"/>
      <c r="D70" s="284"/>
      <c r="E70" s="284"/>
      <c r="F70" s="283"/>
      <c r="G70" s="285"/>
      <c r="H70" s="285"/>
      <c r="I70" s="287"/>
      <c r="J70" s="288"/>
      <c r="K70" s="289"/>
      <c r="L70" s="290"/>
      <c r="M70" s="291"/>
      <c r="N70" s="292"/>
      <c r="O70" s="293"/>
      <c r="P70" s="294"/>
      <c r="Q70" s="295"/>
      <c r="R70" s="286"/>
    </row>
    <row r="71" spans="2:18" x14ac:dyDescent="0.3">
      <c r="B71" s="282"/>
      <c r="C71" s="283"/>
      <c r="D71" s="296"/>
      <c r="E71" s="296"/>
      <c r="F71" s="283"/>
      <c r="G71" s="285"/>
      <c r="H71" s="285"/>
      <c r="I71" s="287"/>
      <c r="J71" s="288"/>
      <c r="K71" s="289"/>
      <c r="L71" s="290"/>
      <c r="M71" s="291"/>
      <c r="N71" s="292"/>
      <c r="O71" s="293"/>
      <c r="P71" s="294"/>
      <c r="Q71" s="295"/>
      <c r="R71" s="286"/>
    </row>
    <row r="72" spans="2:18" x14ac:dyDescent="0.3">
      <c r="B72" s="282"/>
      <c r="C72" s="283"/>
      <c r="D72" s="296"/>
      <c r="E72" s="296"/>
      <c r="F72" s="283"/>
      <c r="G72" s="285"/>
      <c r="H72" s="285"/>
      <c r="I72" s="287"/>
      <c r="J72" s="288"/>
      <c r="K72" s="289"/>
      <c r="L72" s="290"/>
      <c r="M72" s="291"/>
      <c r="N72" s="292"/>
      <c r="O72" s="293"/>
      <c r="P72" s="294"/>
      <c r="Q72" s="295"/>
      <c r="R72" s="286"/>
    </row>
    <row r="73" spans="2:18" x14ac:dyDescent="0.3">
      <c r="B73" s="282"/>
      <c r="C73" s="283"/>
      <c r="D73" s="296"/>
      <c r="E73" s="296"/>
      <c r="F73" s="283"/>
      <c r="G73" s="285"/>
      <c r="H73" s="285"/>
      <c r="I73" s="287"/>
      <c r="J73" s="288"/>
      <c r="K73" s="289"/>
      <c r="L73" s="290"/>
      <c r="M73" s="291"/>
      <c r="N73" s="292"/>
      <c r="O73" s="293"/>
      <c r="P73" s="294"/>
      <c r="Q73" s="295"/>
      <c r="R73" s="286"/>
    </row>
    <row r="74" spans="2:18" x14ac:dyDescent="0.3">
      <c r="B74" s="282"/>
      <c r="C74" s="283"/>
      <c r="D74" s="284"/>
      <c r="E74" s="284"/>
      <c r="F74" s="283"/>
      <c r="G74" s="285"/>
      <c r="H74" s="285"/>
      <c r="I74" s="287"/>
      <c r="J74" s="288"/>
      <c r="K74" s="289"/>
      <c r="L74" s="290"/>
      <c r="M74" s="291"/>
      <c r="N74" s="292"/>
      <c r="O74" s="293"/>
      <c r="P74" s="294"/>
      <c r="Q74" s="295"/>
      <c r="R74" s="286"/>
    </row>
    <row r="75" spans="2:18" x14ac:dyDescent="0.3">
      <c r="B75" s="282"/>
      <c r="C75" s="283"/>
      <c r="D75" s="284"/>
      <c r="E75" s="284"/>
      <c r="F75" s="283"/>
      <c r="G75" s="285"/>
      <c r="H75" s="285"/>
      <c r="I75" s="287"/>
      <c r="J75" s="288"/>
      <c r="K75" s="289"/>
      <c r="L75" s="290"/>
      <c r="M75" s="291"/>
      <c r="N75" s="292"/>
      <c r="O75" s="293"/>
      <c r="P75" s="294"/>
      <c r="Q75" s="295"/>
      <c r="R75" s="286"/>
    </row>
    <row r="76" spans="2:18" x14ac:dyDescent="0.3">
      <c r="B76" s="282"/>
      <c r="C76" s="283"/>
      <c r="D76" s="284"/>
      <c r="E76" s="284"/>
      <c r="F76" s="283"/>
      <c r="G76" s="285"/>
      <c r="H76" s="285"/>
      <c r="I76" s="287"/>
      <c r="J76" s="288"/>
      <c r="K76" s="289"/>
      <c r="L76" s="290"/>
      <c r="M76" s="291"/>
      <c r="N76" s="292"/>
      <c r="O76" s="293"/>
      <c r="P76" s="294"/>
      <c r="Q76" s="295"/>
      <c r="R76" s="286"/>
    </row>
    <row r="77" spans="2:18" x14ac:dyDescent="0.3">
      <c r="B77" s="282"/>
      <c r="C77" s="283"/>
      <c r="D77" s="284"/>
      <c r="E77" s="284"/>
      <c r="F77" s="283"/>
      <c r="G77" s="285"/>
      <c r="H77" s="285"/>
      <c r="I77" s="287"/>
      <c r="J77" s="288"/>
      <c r="K77" s="289"/>
      <c r="L77" s="290"/>
      <c r="M77" s="291"/>
      <c r="N77" s="292"/>
      <c r="O77" s="293"/>
      <c r="P77" s="294"/>
      <c r="Q77" s="295"/>
      <c r="R77" s="286"/>
    </row>
    <row r="78" spans="2:18" x14ac:dyDescent="0.3">
      <c r="B78" s="282"/>
      <c r="C78" s="283"/>
      <c r="D78" s="284"/>
      <c r="E78" s="284"/>
      <c r="F78" s="283"/>
      <c r="G78" s="285"/>
      <c r="H78" s="285"/>
      <c r="I78" s="287"/>
      <c r="J78" s="288"/>
      <c r="K78" s="289"/>
      <c r="L78" s="290"/>
      <c r="M78" s="291"/>
      <c r="N78" s="292"/>
      <c r="O78" s="293"/>
      <c r="P78" s="294"/>
      <c r="Q78" s="295"/>
      <c r="R78" s="286"/>
    </row>
    <row r="79" spans="2:18" x14ac:dyDescent="0.3">
      <c r="B79" s="282"/>
      <c r="C79" s="283"/>
      <c r="D79" s="284"/>
      <c r="E79" s="284"/>
      <c r="F79" s="283"/>
      <c r="G79" s="285"/>
      <c r="H79" s="285"/>
      <c r="I79" s="287"/>
      <c r="J79" s="288"/>
      <c r="K79" s="289"/>
      <c r="L79" s="290"/>
      <c r="M79" s="291"/>
      <c r="N79" s="292"/>
      <c r="O79" s="293"/>
      <c r="P79" s="294"/>
      <c r="Q79" s="295"/>
      <c r="R79" s="286"/>
    </row>
    <row r="80" spans="2:18" x14ac:dyDescent="0.3">
      <c r="B80" s="282"/>
      <c r="C80" s="283"/>
      <c r="D80" s="284"/>
      <c r="E80" s="284"/>
      <c r="F80" s="283"/>
      <c r="G80" s="285"/>
      <c r="H80" s="285"/>
      <c r="I80" s="287"/>
      <c r="J80" s="288"/>
      <c r="K80" s="289"/>
      <c r="L80" s="290"/>
      <c r="M80" s="291"/>
      <c r="N80" s="292"/>
      <c r="O80" s="293"/>
      <c r="P80" s="294"/>
      <c r="Q80" s="295"/>
      <c r="R80" s="286"/>
    </row>
    <row r="81" spans="1:21" x14ac:dyDescent="0.3">
      <c r="B81" s="282"/>
      <c r="C81" s="283"/>
      <c r="D81" s="284"/>
      <c r="E81" s="284"/>
      <c r="F81" s="283"/>
      <c r="G81" s="285"/>
      <c r="H81" s="285"/>
      <c r="I81" s="287"/>
      <c r="J81" s="288"/>
      <c r="K81" s="289"/>
      <c r="L81" s="290"/>
      <c r="M81" s="291"/>
      <c r="N81" s="292"/>
      <c r="O81" s="293"/>
      <c r="P81" s="294"/>
      <c r="Q81" s="295"/>
      <c r="R81" s="286"/>
    </row>
    <row r="82" spans="1:21" x14ac:dyDescent="0.3">
      <c r="B82" s="282"/>
      <c r="C82" s="283"/>
      <c r="D82" s="284"/>
      <c r="E82" s="284"/>
      <c r="F82" s="283"/>
      <c r="G82" s="285"/>
      <c r="H82" s="285"/>
      <c r="I82" s="287"/>
      <c r="J82" s="288"/>
      <c r="K82" s="289"/>
      <c r="L82" s="290"/>
      <c r="M82" s="291"/>
      <c r="N82" s="292"/>
      <c r="O82" s="293"/>
      <c r="P82" s="294"/>
      <c r="Q82" s="295"/>
      <c r="R82" s="286"/>
    </row>
    <row r="83" spans="1:21" x14ac:dyDescent="0.3">
      <c r="B83" s="282"/>
      <c r="C83" s="283"/>
      <c r="D83" s="296"/>
      <c r="E83" s="296"/>
      <c r="F83" s="283"/>
      <c r="G83" s="285"/>
      <c r="H83" s="285"/>
      <c r="I83" s="287"/>
      <c r="J83" s="288"/>
      <c r="K83" s="289"/>
      <c r="L83" s="290"/>
      <c r="M83" s="291"/>
      <c r="N83" s="292"/>
      <c r="O83" s="293"/>
      <c r="P83" s="294"/>
      <c r="Q83" s="295"/>
      <c r="R83" s="286"/>
    </row>
    <row r="84" spans="1:21" x14ac:dyDescent="0.3">
      <c r="B84" s="282"/>
      <c r="C84" s="283"/>
      <c r="D84" s="284"/>
      <c r="E84" s="284"/>
      <c r="F84" s="283"/>
      <c r="G84" s="285"/>
      <c r="H84" s="285"/>
      <c r="I84" s="287"/>
      <c r="J84" s="288"/>
      <c r="K84" s="289"/>
      <c r="L84" s="290"/>
      <c r="M84" s="291"/>
      <c r="N84" s="292"/>
      <c r="O84" s="293"/>
      <c r="P84" s="294"/>
      <c r="Q84" s="295"/>
      <c r="R84" s="286"/>
    </row>
    <row r="85" spans="1:21" ht="15" thickBot="1" x14ac:dyDescent="0.35">
      <c r="B85" s="282"/>
      <c r="C85" s="283"/>
      <c r="D85" s="284"/>
      <c r="E85" s="284"/>
      <c r="F85" s="283"/>
      <c r="G85" s="285"/>
      <c r="H85" s="285"/>
      <c r="I85" s="287"/>
      <c r="J85" s="288"/>
      <c r="K85" s="289"/>
      <c r="L85" s="290"/>
      <c r="M85" s="291"/>
      <c r="N85" s="292"/>
      <c r="O85" s="293"/>
      <c r="P85" s="294"/>
      <c r="Q85" s="295"/>
      <c r="R85" s="286"/>
    </row>
    <row r="86" spans="1:21" ht="15" thickBot="1" x14ac:dyDescent="0.35">
      <c r="A86" s="297"/>
      <c r="B86" s="282"/>
      <c r="C86" s="283"/>
      <c r="D86" s="284"/>
      <c r="E86" s="284"/>
      <c r="F86" s="283"/>
      <c r="G86" s="285"/>
      <c r="H86" s="285"/>
      <c r="I86" s="287"/>
      <c r="J86" s="288"/>
      <c r="K86" s="289"/>
      <c r="L86" s="290"/>
      <c r="M86" s="291"/>
      <c r="N86" s="292"/>
      <c r="O86" s="293"/>
      <c r="P86" s="294"/>
      <c r="Q86" s="295"/>
      <c r="R86" s="286"/>
      <c r="T86" s="58"/>
      <c r="U86" s="280"/>
    </row>
    <row r="87" spans="1:21" ht="15" thickBot="1" x14ac:dyDescent="0.35">
      <c r="A87" s="297"/>
      <c r="B87" s="282"/>
      <c r="C87" s="283"/>
      <c r="D87" s="284"/>
      <c r="E87" s="284"/>
      <c r="F87" s="283"/>
      <c r="G87" s="285"/>
      <c r="H87" s="285"/>
      <c r="I87" s="287"/>
      <c r="J87" s="288"/>
      <c r="K87" s="289"/>
      <c r="L87" s="290"/>
      <c r="M87" s="291"/>
      <c r="N87" s="292"/>
      <c r="O87" s="293"/>
      <c r="P87" s="294"/>
      <c r="Q87" s="295"/>
      <c r="R87" s="286"/>
      <c r="T87" s="58"/>
      <c r="U87" s="280"/>
    </row>
    <row r="88" spans="1:21" ht="15" thickBot="1" x14ac:dyDescent="0.35">
      <c r="A88" s="297"/>
      <c r="B88" s="282"/>
      <c r="C88" s="283"/>
      <c r="D88" s="284"/>
      <c r="E88" s="284"/>
      <c r="F88" s="283"/>
      <c r="G88" s="285"/>
      <c r="H88" s="285"/>
      <c r="I88" s="287"/>
      <c r="J88" s="288"/>
      <c r="K88" s="289"/>
      <c r="L88" s="290"/>
      <c r="M88" s="291"/>
      <c r="N88" s="292"/>
      <c r="O88" s="293"/>
      <c r="P88" s="294"/>
      <c r="Q88" s="295"/>
      <c r="R88" s="286"/>
      <c r="T88" s="58"/>
      <c r="U88" s="280"/>
    </row>
    <row r="89" spans="1:21" ht="15" thickBot="1" x14ac:dyDescent="0.35">
      <c r="A89" s="297"/>
      <c r="B89" s="282"/>
      <c r="C89" s="283"/>
      <c r="D89" s="284"/>
      <c r="E89" s="284"/>
      <c r="F89" s="283"/>
      <c r="G89" s="285"/>
      <c r="H89" s="285"/>
      <c r="I89" s="287"/>
      <c r="J89" s="288"/>
      <c r="K89" s="289"/>
      <c r="L89" s="290"/>
      <c r="M89" s="291"/>
      <c r="N89" s="292"/>
      <c r="O89" s="293"/>
      <c r="P89" s="294"/>
      <c r="Q89" s="295"/>
      <c r="R89" s="286"/>
      <c r="T89" s="58"/>
      <c r="U89" s="280"/>
    </row>
    <row r="90" spans="1:21" ht="15" thickBot="1" x14ac:dyDescent="0.35">
      <c r="A90" s="297"/>
      <c r="B90" s="282"/>
      <c r="C90" s="283"/>
      <c r="D90" s="284"/>
      <c r="E90" s="284"/>
      <c r="F90" s="283"/>
      <c r="G90" s="285"/>
      <c r="H90" s="285"/>
      <c r="I90" s="287"/>
      <c r="J90" s="288"/>
      <c r="K90" s="289"/>
      <c r="L90" s="290"/>
      <c r="M90" s="291"/>
      <c r="N90" s="292"/>
      <c r="O90" s="293"/>
      <c r="P90" s="294"/>
      <c r="Q90" s="295"/>
      <c r="R90" s="286"/>
      <c r="T90" s="58"/>
      <c r="U90" s="280"/>
    </row>
    <row r="91" spans="1:21" ht="15" thickBot="1" x14ac:dyDescent="0.35">
      <c r="A91" s="297"/>
      <c r="B91" s="282"/>
      <c r="C91" s="283"/>
      <c r="D91" s="284"/>
      <c r="E91" s="284"/>
      <c r="F91" s="283"/>
      <c r="G91" s="285"/>
      <c r="H91" s="285"/>
      <c r="I91" s="287"/>
      <c r="J91" s="288"/>
      <c r="K91" s="289"/>
      <c r="L91" s="290"/>
      <c r="M91" s="291"/>
      <c r="N91" s="292"/>
      <c r="O91" s="293"/>
      <c r="P91" s="294"/>
      <c r="Q91" s="295"/>
      <c r="R91" s="286"/>
      <c r="T91" s="58"/>
      <c r="U91" s="280"/>
    </row>
    <row r="92" spans="1:21" x14ac:dyDescent="0.3">
      <c r="A92" s="297"/>
      <c r="B92" s="282"/>
      <c r="C92" s="283"/>
      <c r="D92" s="296"/>
      <c r="E92" s="296"/>
      <c r="F92" s="283"/>
      <c r="G92" s="285"/>
      <c r="H92" s="285"/>
      <c r="I92" s="287"/>
      <c r="J92" s="288"/>
      <c r="K92" s="289"/>
      <c r="L92" s="290"/>
      <c r="M92" s="291"/>
      <c r="N92" s="292"/>
      <c r="O92" s="293"/>
      <c r="P92" s="294"/>
      <c r="Q92" s="295"/>
      <c r="R92" s="286"/>
      <c r="T92" s="58"/>
      <c r="U92" s="280"/>
    </row>
    <row r="93" spans="1:21" x14ac:dyDescent="0.3">
      <c r="A93" s="297"/>
      <c r="B93" s="282"/>
      <c r="C93" s="283"/>
      <c r="D93" s="296"/>
      <c r="E93" s="296"/>
      <c r="F93" s="283"/>
      <c r="G93" s="285"/>
      <c r="H93" s="285"/>
      <c r="I93" s="287"/>
      <c r="J93" s="288"/>
      <c r="K93" s="289"/>
      <c r="L93" s="290"/>
      <c r="M93" s="291"/>
      <c r="N93" s="292"/>
      <c r="O93" s="293"/>
      <c r="P93" s="294"/>
      <c r="Q93" s="295"/>
      <c r="R93" s="286"/>
    </row>
    <row r="94" spans="1:21" x14ac:dyDescent="0.3">
      <c r="A94" s="297"/>
      <c r="B94" s="282"/>
      <c r="C94" s="283"/>
      <c r="D94" s="284"/>
      <c r="E94" s="284"/>
      <c r="F94" s="283"/>
      <c r="G94" s="285"/>
      <c r="H94" s="285"/>
      <c r="I94" s="287"/>
      <c r="J94" s="288"/>
      <c r="K94" s="289"/>
      <c r="L94" s="290"/>
      <c r="M94" s="291"/>
      <c r="N94" s="292"/>
      <c r="O94" s="293"/>
      <c r="P94" s="294"/>
      <c r="Q94" s="295"/>
      <c r="R94" s="286"/>
    </row>
    <row r="95" spans="1:21" x14ac:dyDescent="0.3">
      <c r="A95" s="297"/>
      <c r="B95" s="282"/>
      <c r="C95" s="283"/>
      <c r="D95" s="284"/>
      <c r="E95" s="284"/>
      <c r="F95" s="283"/>
      <c r="G95" s="285"/>
      <c r="H95" s="285"/>
      <c r="I95" s="287"/>
      <c r="J95" s="288"/>
      <c r="K95" s="289"/>
      <c r="L95" s="290"/>
      <c r="M95" s="291"/>
      <c r="N95" s="292"/>
      <c r="O95" s="293"/>
      <c r="P95" s="294"/>
      <c r="Q95" s="295"/>
      <c r="R95" s="286"/>
    </row>
    <row r="96" spans="1:21" x14ac:dyDescent="0.3">
      <c r="A96" s="297"/>
      <c r="B96" s="282"/>
      <c r="C96" s="283"/>
      <c r="D96" s="284"/>
      <c r="E96" s="284"/>
      <c r="F96" s="283"/>
      <c r="G96" s="285"/>
      <c r="H96" s="285"/>
      <c r="I96" s="287"/>
      <c r="J96" s="288"/>
      <c r="K96" s="289"/>
      <c r="L96" s="290"/>
      <c r="M96" s="291"/>
      <c r="N96" s="292"/>
      <c r="O96" s="293"/>
      <c r="P96" s="294"/>
      <c r="Q96" s="295"/>
      <c r="R96" s="286"/>
    </row>
    <row r="97" spans="1:28" x14ac:dyDescent="0.3">
      <c r="A97" s="297"/>
      <c r="B97" s="282"/>
      <c r="C97" s="283"/>
      <c r="D97" s="284"/>
      <c r="E97" s="284"/>
      <c r="F97" s="283"/>
      <c r="G97" s="285"/>
      <c r="H97" s="285"/>
      <c r="I97" s="287"/>
      <c r="J97" s="288"/>
      <c r="K97" s="289"/>
      <c r="L97" s="290"/>
      <c r="M97" s="291"/>
      <c r="N97" s="292"/>
      <c r="O97" s="293"/>
      <c r="P97" s="294"/>
      <c r="Q97" s="295"/>
      <c r="R97" s="286"/>
    </row>
    <row r="98" spans="1:28" x14ac:dyDescent="0.3">
      <c r="A98" s="297"/>
      <c r="B98" s="282"/>
      <c r="C98" s="283"/>
      <c r="D98" s="284"/>
      <c r="E98" s="284"/>
      <c r="F98" s="283"/>
      <c r="G98" s="285"/>
      <c r="H98" s="285"/>
      <c r="I98" s="287"/>
      <c r="J98" s="288"/>
      <c r="K98" s="289"/>
      <c r="L98" s="290"/>
      <c r="M98" s="291"/>
      <c r="N98" s="292"/>
      <c r="O98" s="293"/>
      <c r="P98" s="294"/>
      <c r="Q98" s="295"/>
      <c r="R98" s="286"/>
    </row>
    <row r="99" spans="1:28" x14ac:dyDescent="0.3">
      <c r="A99" s="297"/>
      <c r="B99" s="49"/>
      <c r="C99" s="48"/>
      <c r="D99" s="284"/>
      <c r="E99" s="284"/>
      <c r="F99" s="283"/>
      <c r="G99" s="285"/>
      <c r="H99" s="285"/>
      <c r="I99" s="287"/>
      <c r="J99" s="288"/>
      <c r="K99" s="289"/>
      <c r="L99" s="290"/>
      <c r="M99" s="291"/>
      <c r="N99" s="292"/>
      <c r="O99" s="293"/>
      <c r="P99" s="294"/>
      <c r="Q99" s="295"/>
      <c r="R99" s="286"/>
    </row>
    <row r="100" spans="1:28" x14ac:dyDescent="0.3">
      <c r="A100" s="297"/>
      <c r="B100" s="49"/>
      <c r="C100" s="48"/>
      <c r="D100" s="43"/>
      <c r="E100" s="43"/>
      <c r="F100" s="47"/>
      <c r="G100" s="11"/>
      <c r="H100" s="271"/>
      <c r="I100" s="51"/>
      <c r="J100" s="52"/>
      <c r="K100" s="50"/>
      <c r="L100" s="205"/>
      <c r="M100" s="41"/>
      <c r="N100" s="53"/>
      <c r="O100" s="54"/>
      <c r="P100" s="13"/>
      <c r="Q100" s="55"/>
      <c r="R100" s="58"/>
    </row>
    <row r="101" spans="1:28" x14ac:dyDescent="0.3">
      <c r="A101" s="297"/>
      <c r="B101" s="49"/>
      <c r="C101" s="48"/>
      <c r="D101" s="43"/>
      <c r="E101" s="43"/>
      <c r="F101" s="47"/>
      <c r="G101" s="11"/>
      <c r="H101" s="271"/>
      <c r="I101" s="51"/>
      <c r="J101" s="52"/>
      <c r="K101" s="50"/>
      <c r="L101" s="205"/>
      <c r="M101" s="41"/>
      <c r="N101" s="53"/>
      <c r="O101" s="54"/>
      <c r="P101" s="13"/>
      <c r="Q101" s="55"/>
      <c r="R101" s="58"/>
    </row>
    <row r="106" spans="1:28" ht="15" thickBot="1" x14ac:dyDescent="0.35"/>
    <row r="107" spans="1:28" ht="15" thickBot="1" x14ac:dyDescent="0.35">
      <c r="T107" s="273" t="s">
        <v>369</v>
      </c>
      <c r="U107" s="274"/>
      <c r="V107" s="275"/>
      <c r="W107" s="272" t="s">
        <v>377</v>
      </c>
      <c r="Y107" s="272" t="s">
        <v>379</v>
      </c>
      <c r="AA107" s="272" t="s">
        <v>381</v>
      </c>
    </row>
    <row r="108" spans="1:28" x14ac:dyDescent="0.3">
      <c r="T108" s="272" t="s">
        <v>370</v>
      </c>
      <c r="U108" s="16">
        <v>50</v>
      </c>
      <c r="V108" s="272" t="s">
        <v>371</v>
      </c>
      <c r="W108" s="16">
        <v>0.1</v>
      </c>
      <c r="X108" s="272" t="s">
        <v>378</v>
      </c>
      <c r="Y108" s="16">
        <v>30</v>
      </c>
      <c r="Z108" s="272" t="s">
        <v>380</v>
      </c>
      <c r="AA108" s="276">
        <f>(($U$108/1000)*W108*POWER(10,6)/(8.31*($Y$108+273)))</f>
        <v>1.9857581426012638</v>
      </c>
      <c r="AB108" s="272" t="s">
        <v>382</v>
      </c>
    </row>
    <row r="109" spans="1:28" x14ac:dyDescent="0.3">
      <c r="W109" s="16">
        <v>0.2</v>
      </c>
      <c r="AA109" s="276">
        <f t="shared" ref="AA109:AA127" si="15">(($U$108/1000)*W109*POWER(10,6)/(8.31*($Y$108+273)))</f>
        <v>3.9715162852025276</v>
      </c>
    </row>
    <row r="110" spans="1:28" x14ac:dyDescent="0.3">
      <c r="W110" s="16">
        <v>0.3</v>
      </c>
      <c r="AA110" s="276">
        <f t="shared" si="15"/>
        <v>5.9572744278037906</v>
      </c>
    </row>
    <row r="111" spans="1:28" x14ac:dyDescent="0.3">
      <c r="W111" s="16">
        <v>0.4</v>
      </c>
      <c r="AA111" s="276">
        <f t="shared" si="15"/>
        <v>7.9430325704050553</v>
      </c>
    </row>
    <row r="112" spans="1:28" x14ac:dyDescent="0.3">
      <c r="W112" s="16">
        <v>0.5</v>
      </c>
      <c r="AA112" s="276">
        <f t="shared" si="15"/>
        <v>9.9287907130063182</v>
      </c>
    </row>
    <row r="113" spans="23:27" x14ac:dyDescent="0.3">
      <c r="W113" s="16">
        <v>0.6</v>
      </c>
      <c r="AA113" s="276">
        <f t="shared" si="15"/>
        <v>11.914548855607581</v>
      </c>
    </row>
    <row r="114" spans="23:27" x14ac:dyDescent="0.3">
      <c r="W114" s="16">
        <v>0.7</v>
      </c>
      <c r="AA114" s="276">
        <f t="shared" si="15"/>
        <v>13.900306998208844</v>
      </c>
    </row>
    <row r="115" spans="23:27" x14ac:dyDescent="0.3">
      <c r="W115" s="16">
        <v>0.8</v>
      </c>
      <c r="AA115" s="276">
        <f t="shared" si="15"/>
        <v>15.886065140810111</v>
      </c>
    </row>
    <row r="116" spans="23:27" x14ac:dyDescent="0.3">
      <c r="W116" s="16">
        <v>0.9</v>
      </c>
      <c r="AA116" s="276">
        <f t="shared" si="15"/>
        <v>17.871823283411373</v>
      </c>
    </row>
    <row r="117" spans="23:27" x14ac:dyDescent="0.3">
      <c r="W117" s="16">
        <v>1</v>
      </c>
      <c r="AA117" s="276">
        <f t="shared" si="15"/>
        <v>19.857581426012636</v>
      </c>
    </row>
    <row r="118" spans="23:27" x14ac:dyDescent="0.3">
      <c r="W118" s="16">
        <v>1.1000000000000001</v>
      </c>
      <c r="AA118" s="276">
        <f t="shared" si="15"/>
        <v>21.843339568613903</v>
      </c>
    </row>
    <row r="119" spans="23:27" x14ac:dyDescent="0.3">
      <c r="W119" s="16">
        <v>1.2</v>
      </c>
      <c r="AA119" s="276">
        <f t="shared" si="15"/>
        <v>23.829097711215162</v>
      </c>
    </row>
    <row r="120" spans="23:27" x14ac:dyDescent="0.3">
      <c r="W120" s="16">
        <v>1.3</v>
      </c>
      <c r="AA120" s="276">
        <f t="shared" si="15"/>
        <v>25.814855853816425</v>
      </c>
    </row>
    <row r="121" spans="23:27" x14ac:dyDescent="0.3">
      <c r="W121" s="16">
        <v>1.4</v>
      </c>
      <c r="AA121" s="276">
        <f t="shared" si="15"/>
        <v>27.800613996417688</v>
      </c>
    </row>
    <row r="122" spans="23:27" x14ac:dyDescent="0.3">
      <c r="W122" s="16">
        <v>1.5</v>
      </c>
      <c r="AA122" s="276">
        <f t="shared" si="15"/>
        <v>29.786372139018958</v>
      </c>
    </row>
    <row r="123" spans="23:27" x14ac:dyDescent="0.3">
      <c r="W123" s="16">
        <v>1.6</v>
      </c>
      <c r="AA123" s="276">
        <f t="shared" si="15"/>
        <v>31.772130281620221</v>
      </c>
    </row>
    <row r="124" spans="23:27" x14ac:dyDescent="0.3">
      <c r="W124" s="16">
        <v>1.7</v>
      </c>
      <c r="AA124" s="276">
        <f t="shared" si="15"/>
        <v>33.757888424221477</v>
      </c>
    </row>
    <row r="125" spans="23:27" x14ac:dyDescent="0.3">
      <c r="W125" s="16">
        <v>1.8</v>
      </c>
      <c r="AA125" s="276">
        <f t="shared" si="15"/>
        <v>35.743646566822747</v>
      </c>
    </row>
    <row r="126" spans="23:27" x14ac:dyDescent="0.3">
      <c r="W126" s="16">
        <v>1.9</v>
      </c>
      <c r="AA126" s="276">
        <f t="shared" si="15"/>
        <v>37.72940470942401</v>
      </c>
    </row>
    <row r="127" spans="23:27" x14ac:dyDescent="0.3">
      <c r="W127" s="16">
        <v>2</v>
      </c>
      <c r="AA127" s="276">
        <f t="shared" si="15"/>
        <v>39.715162852025273</v>
      </c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20"/>
  <sheetViews>
    <sheetView zoomScale="85" zoomScaleNormal="85" workbookViewId="0">
      <pane ySplit="1" topLeftCell="A86" activePane="bottomLeft" state="frozen"/>
      <selection pane="bottomLeft" activeCell="A2" sqref="A2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518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353" t="s">
        <v>29</v>
      </c>
      <c r="Q1" s="353" t="s">
        <v>30</v>
      </c>
      <c r="R1" s="353" t="s">
        <v>31</v>
      </c>
      <c r="S1" s="353" t="s">
        <v>32</v>
      </c>
      <c r="T1" s="353" t="s">
        <v>345</v>
      </c>
      <c r="U1" s="353" t="s">
        <v>260</v>
      </c>
      <c r="V1" s="353" t="s">
        <v>347</v>
      </c>
      <c r="W1" s="353" t="s">
        <v>34</v>
      </c>
      <c r="X1" s="353" t="s">
        <v>346</v>
      </c>
      <c r="Y1" s="353" t="s">
        <v>36</v>
      </c>
      <c r="Z1" s="353" t="s">
        <v>37</v>
      </c>
      <c r="AA1" s="353" t="s">
        <v>38</v>
      </c>
      <c r="AB1" s="353" t="s">
        <v>39</v>
      </c>
      <c r="AC1" s="354" t="s">
        <v>40</v>
      </c>
      <c r="AD1" s="354" t="s">
        <v>41</v>
      </c>
      <c r="AE1" s="353" t="s">
        <v>42</v>
      </c>
      <c r="AF1" s="353" t="s">
        <v>43</v>
      </c>
      <c r="AG1" s="353" t="s">
        <v>44</v>
      </c>
      <c r="AH1" s="353" t="s">
        <v>45</v>
      </c>
      <c r="AI1" s="353" t="s">
        <v>259</v>
      </c>
      <c r="AJ1" s="355" t="s">
        <v>609</v>
      </c>
      <c r="AK1" s="355" t="s">
        <v>610</v>
      </c>
      <c r="AL1" s="356" t="s">
        <v>611</v>
      </c>
      <c r="AM1" s="357" t="s">
        <v>612</v>
      </c>
      <c r="AN1" s="357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607</v>
      </c>
      <c r="BA1" s="5" t="s">
        <v>608</v>
      </c>
    </row>
    <row r="2" spans="1:53" s="141" customFormat="1" ht="18" customHeight="1" x14ac:dyDescent="0.3">
      <c r="A2" s="132" t="s">
        <v>517</v>
      </c>
      <c r="B2" s="133" t="s">
        <v>466</v>
      </c>
      <c r="C2" s="13" t="s">
        <v>143</v>
      </c>
      <c r="D2" s="134" t="s">
        <v>25</v>
      </c>
      <c r="E2" s="135">
        <v>9.9999999999999995E-7</v>
      </c>
      <c r="F2" s="133">
        <v>20000</v>
      </c>
      <c r="G2" s="132">
        <v>0.05</v>
      </c>
      <c r="H2" s="136">
        <f>E2*F2*G2</f>
        <v>1E-3</v>
      </c>
      <c r="I2" s="137">
        <v>3.28</v>
      </c>
      <c r="J2" s="138">
        <f>I2</f>
        <v>3.28</v>
      </c>
      <c r="K2" s="139" t="s">
        <v>122</v>
      </c>
      <c r="L2" s="140">
        <v>25</v>
      </c>
      <c r="M2" s="141" t="str">
        <f t="shared" si="0"/>
        <v>C1</v>
      </c>
      <c r="N2" s="141" t="str">
        <f t="shared" si="0"/>
        <v>Сепаратор С-1, нефть</v>
      </c>
      <c r="O2" s="141" t="str">
        <f t="shared" si="1"/>
        <v>Полное-пожар</v>
      </c>
      <c r="P2" s="141">
        <v>5</v>
      </c>
      <c r="Q2" s="141">
        <v>7.2</v>
      </c>
      <c r="R2" s="141">
        <v>10.7</v>
      </c>
      <c r="S2" s="141">
        <v>20.2</v>
      </c>
      <c r="T2" s="141" t="s">
        <v>46</v>
      </c>
      <c r="U2" s="141" t="s">
        <v>46</v>
      </c>
      <c r="V2" s="141" t="s">
        <v>46</v>
      </c>
      <c r="W2" s="141" t="s">
        <v>46</v>
      </c>
      <c r="X2" s="141" t="s">
        <v>46</v>
      </c>
      <c r="Y2" s="141" t="s">
        <v>46</v>
      </c>
      <c r="Z2" s="141" t="s">
        <v>46</v>
      </c>
      <c r="AA2" s="141" t="s">
        <v>46</v>
      </c>
      <c r="AB2" s="141" t="s">
        <v>46</v>
      </c>
      <c r="AC2" s="141" t="s">
        <v>46</v>
      </c>
      <c r="AD2" s="141" t="s">
        <v>46</v>
      </c>
      <c r="AE2" s="141" t="s">
        <v>46</v>
      </c>
      <c r="AF2" s="141" t="s">
        <v>46</v>
      </c>
      <c r="AG2" s="141" t="s">
        <v>46</v>
      </c>
      <c r="AH2" s="141" t="s">
        <v>46</v>
      </c>
      <c r="AI2" s="141" t="s">
        <v>46</v>
      </c>
      <c r="AJ2" s="142">
        <v>0</v>
      </c>
      <c r="AK2" s="142">
        <v>2</v>
      </c>
      <c r="AL2" s="143">
        <v>0.75</v>
      </c>
      <c r="AM2" s="143">
        <v>2.7E-2</v>
      </c>
      <c r="AN2" s="143">
        <v>3</v>
      </c>
      <c r="AQ2" s="144">
        <f>AM2*I2+AL2</f>
        <v>0.83855999999999997</v>
      </c>
      <c r="AR2" s="144">
        <f>0.1*AQ2</f>
        <v>8.3856E-2</v>
      </c>
      <c r="AS2" s="145">
        <f>AJ2*3+0.25*AK2</f>
        <v>0.5</v>
      </c>
      <c r="AT2" s="145">
        <f>SUM(AQ2:AS2)/4</f>
        <v>0.35560400000000003</v>
      </c>
      <c r="AU2" s="144">
        <f>10068.2*J2*POWER(10,-6)</f>
        <v>3.3023696000000005E-2</v>
      </c>
      <c r="AV2" s="145">
        <f t="shared" ref="AV2:AV10" si="2">AU2+AT2+AS2+AR2+AQ2</f>
        <v>1.811043696</v>
      </c>
      <c r="AW2" s="146">
        <f>AJ2*H2</f>
        <v>0</v>
      </c>
      <c r="AX2" s="146">
        <f>H2*AK2</f>
        <v>2E-3</v>
      </c>
      <c r="AY2" s="146">
        <f>H2*AV2</f>
        <v>1.8110436960000001E-3</v>
      </c>
      <c r="AZ2" s="330">
        <f>AW2/DB!$B$23</f>
        <v>0</v>
      </c>
      <c r="BA2" s="330">
        <f>AX2/DB!$B$23</f>
        <v>1.0245901639344263E-6</v>
      </c>
    </row>
    <row r="3" spans="1:53" s="141" customFormat="1" x14ac:dyDescent="0.3">
      <c r="A3" s="132" t="s">
        <v>519</v>
      </c>
      <c r="B3" s="132" t="str">
        <f>B2</f>
        <v>Сепаратор С-1, нефть</v>
      </c>
      <c r="C3" s="13" t="s">
        <v>149</v>
      </c>
      <c r="D3" s="134" t="s">
        <v>28</v>
      </c>
      <c r="E3" s="147">
        <f>E2</f>
        <v>9.9999999999999995E-7</v>
      </c>
      <c r="F3" s="148">
        <f>F2</f>
        <v>20000</v>
      </c>
      <c r="G3" s="132">
        <v>0.19</v>
      </c>
      <c r="H3" s="136">
        <f t="shared" ref="H3:H10" si="3">E3*F3*G3</f>
        <v>3.8E-3</v>
      </c>
      <c r="I3" s="149">
        <f>I2</f>
        <v>3.28</v>
      </c>
      <c r="J3" s="270">
        <f>POWER(10,-6)*35*SQRT(100)*3600*L2/1000*0.1</f>
        <v>3.1499999999999996E-3</v>
      </c>
      <c r="K3" s="150" t="s">
        <v>123</v>
      </c>
      <c r="L3" s="151">
        <v>2</v>
      </c>
      <c r="M3" s="141" t="str">
        <f t="shared" si="0"/>
        <v>C2</v>
      </c>
      <c r="N3" s="141" t="str">
        <f t="shared" si="0"/>
        <v>Сепаратор С-1, нефть</v>
      </c>
      <c r="O3" s="141" t="str">
        <f t="shared" si="1"/>
        <v>Полное-взрыв</v>
      </c>
      <c r="P3" s="141" t="s">
        <v>46</v>
      </c>
      <c r="Q3" s="141" t="s">
        <v>46</v>
      </c>
      <c r="R3" s="141" t="s">
        <v>46</v>
      </c>
      <c r="S3" s="141" t="s">
        <v>46</v>
      </c>
      <c r="T3" s="141">
        <v>0</v>
      </c>
      <c r="U3" s="141">
        <v>0</v>
      </c>
      <c r="V3" s="141">
        <v>5.55</v>
      </c>
      <c r="W3" s="141">
        <v>18.55</v>
      </c>
      <c r="X3" s="141">
        <v>27.05</v>
      </c>
      <c r="Y3" s="141" t="s">
        <v>46</v>
      </c>
      <c r="Z3" s="141" t="s">
        <v>46</v>
      </c>
      <c r="AA3" s="141" t="s">
        <v>46</v>
      </c>
      <c r="AB3" s="141" t="s">
        <v>46</v>
      </c>
      <c r="AC3" s="141" t="s">
        <v>46</v>
      </c>
      <c r="AD3" s="141" t="s">
        <v>46</v>
      </c>
      <c r="AE3" s="141" t="s">
        <v>46</v>
      </c>
      <c r="AF3" s="141" t="s">
        <v>46</v>
      </c>
      <c r="AG3" s="141" t="s">
        <v>46</v>
      </c>
      <c r="AH3" s="141" t="s">
        <v>46</v>
      </c>
      <c r="AI3" s="141" t="s">
        <v>46</v>
      </c>
      <c r="AJ3" s="142">
        <v>1</v>
      </c>
      <c r="AK3" s="142">
        <v>2</v>
      </c>
      <c r="AL3" s="141">
        <f>AL2</f>
        <v>0.75</v>
      </c>
      <c r="AM3" s="141">
        <f>AM2</f>
        <v>2.7E-2</v>
      </c>
      <c r="AN3" s="141">
        <f>AN2</f>
        <v>3</v>
      </c>
      <c r="AQ3" s="144">
        <f>AM3*I3+AL3</f>
        <v>0.83855999999999997</v>
      </c>
      <c r="AR3" s="144">
        <f t="shared" ref="AR3:AR9" si="4">0.1*AQ3</f>
        <v>8.3856E-2</v>
      </c>
      <c r="AS3" s="145">
        <f t="shared" ref="AS3:AS9" si="5">AJ3*3+0.25*AK3</f>
        <v>3.5</v>
      </c>
      <c r="AT3" s="145">
        <f t="shared" ref="AT3:AT9" si="6">SUM(AQ3:AS3)/4</f>
        <v>1.105604</v>
      </c>
      <c r="AU3" s="144">
        <f>10068.2*J3*POWER(10,-6)*10</f>
        <v>3.171483E-4</v>
      </c>
      <c r="AV3" s="145">
        <f t="shared" si="2"/>
        <v>5.5283371483000003</v>
      </c>
      <c r="AW3" s="146">
        <f t="shared" ref="AW3:AW9" si="7">AJ3*H3</f>
        <v>3.8E-3</v>
      </c>
      <c r="AX3" s="146">
        <f t="shared" ref="AX3:AX9" si="8">H3*AK3</f>
        <v>7.6E-3</v>
      </c>
      <c r="AY3" s="146">
        <f t="shared" ref="AY3:AY9" si="9">H3*AV3</f>
        <v>2.1007681163540001E-2</v>
      </c>
      <c r="AZ3" s="330">
        <f>AW3/DB!$B$23</f>
        <v>1.9467213114754098E-6</v>
      </c>
      <c r="BA3" s="330">
        <f>AX3/DB!$B$23</f>
        <v>3.8934426229508196E-6</v>
      </c>
    </row>
    <row r="4" spans="1:53" s="141" customFormat="1" x14ac:dyDescent="0.3">
      <c r="A4" s="132" t="s">
        <v>520</v>
      </c>
      <c r="B4" s="132" t="str">
        <f>B2</f>
        <v>Сепаратор С-1, нефть</v>
      </c>
      <c r="C4" s="13" t="s">
        <v>188</v>
      </c>
      <c r="D4" s="134" t="s">
        <v>26</v>
      </c>
      <c r="E4" s="147">
        <f>E2</f>
        <v>9.9999999999999995E-7</v>
      </c>
      <c r="F4" s="148">
        <f t="shared" ref="F4:F9" si="10">F3</f>
        <v>20000</v>
      </c>
      <c r="G4" s="132">
        <v>0.76</v>
      </c>
      <c r="H4" s="136">
        <f t="shared" si="3"/>
        <v>1.52E-2</v>
      </c>
      <c r="I4" s="149">
        <f>I2</f>
        <v>3.28</v>
      </c>
      <c r="J4" s="152">
        <v>0</v>
      </c>
      <c r="K4" s="150" t="s">
        <v>124</v>
      </c>
      <c r="L4" s="151">
        <v>1.05</v>
      </c>
      <c r="M4" s="141" t="str">
        <f t="shared" si="0"/>
        <v>C3</v>
      </c>
      <c r="N4" s="141" t="str">
        <f t="shared" si="0"/>
        <v>Сепаратор С-1, нефть</v>
      </c>
      <c r="O4" s="141" t="str">
        <f t="shared" si="1"/>
        <v>Полное-ликвидация</v>
      </c>
      <c r="P4" s="141" t="s">
        <v>46</v>
      </c>
      <c r="Q4" s="141" t="s">
        <v>46</v>
      </c>
      <c r="R4" s="141" t="s">
        <v>46</v>
      </c>
      <c r="S4" s="141" t="s">
        <v>46</v>
      </c>
      <c r="T4" s="141" t="s">
        <v>46</v>
      </c>
      <c r="U4" s="141" t="s">
        <v>46</v>
      </c>
      <c r="V4" s="141" t="s">
        <v>46</v>
      </c>
      <c r="W4" s="141" t="s">
        <v>46</v>
      </c>
      <c r="X4" s="141" t="s">
        <v>46</v>
      </c>
      <c r="Y4" s="141" t="s">
        <v>46</v>
      </c>
      <c r="Z4" s="141" t="s">
        <v>46</v>
      </c>
      <c r="AA4" s="141" t="s">
        <v>46</v>
      </c>
      <c r="AB4" s="141" t="s">
        <v>46</v>
      </c>
      <c r="AC4" s="141" t="s">
        <v>46</v>
      </c>
      <c r="AD4" s="141" t="s">
        <v>46</v>
      </c>
      <c r="AE4" s="141" t="s">
        <v>46</v>
      </c>
      <c r="AF4" s="141" t="s">
        <v>46</v>
      </c>
      <c r="AG4" s="141" t="s">
        <v>46</v>
      </c>
      <c r="AH4" s="141" t="s">
        <v>46</v>
      </c>
      <c r="AI4" s="141" t="s">
        <v>46</v>
      </c>
      <c r="AJ4" s="141">
        <v>0</v>
      </c>
      <c r="AK4" s="141">
        <v>0</v>
      </c>
      <c r="AL4" s="141">
        <f>AL2</f>
        <v>0.75</v>
      </c>
      <c r="AM4" s="141">
        <f>AM2</f>
        <v>2.7E-2</v>
      </c>
      <c r="AN4" s="141">
        <f>AN2</f>
        <v>3</v>
      </c>
      <c r="AQ4" s="144">
        <f>AM4*I4*0.1+AL4</f>
        <v>0.75885599999999998</v>
      </c>
      <c r="AR4" s="144">
        <f t="shared" si="4"/>
        <v>7.5885599999999998E-2</v>
      </c>
      <c r="AS4" s="145">
        <f t="shared" si="5"/>
        <v>0</v>
      </c>
      <c r="AT4" s="145">
        <f t="shared" si="6"/>
        <v>0.20868539999999999</v>
      </c>
      <c r="AU4" s="144">
        <f>1333*J2*POWER(10,-6)</f>
        <v>4.3722399999999995E-3</v>
      </c>
      <c r="AV4" s="145">
        <f t="shared" si="2"/>
        <v>1.04779924</v>
      </c>
      <c r="AW4" s="146">
        <f t="shared" si="7"/>
        <v>0</v>
      </c>
      <c r="AX4" s="146">
        <f t="shared" si="8"/>
        <v>0</v>
      </c>
      <c r="AY4" s="146">
        <f>H4*AV4</f>
        <v>1.5926548448E-2</v>
      </c>
      <c r="AZ4" s="330">
        <f>AW4/DB!$B$23</f>
        <v>0</v>
      </c>
      <c r="BA4" s="330">
        <f>AX4/DB!$B$23</f>
        <v>0</v>
      </c>
    </row>
    <row r="5" spans="1:53" s="141" customFormat="1" x14ac:dyDescent="0.3">
      <c r="A5" s="132" t="s">
        <v>521</v>
      </c>
      <c r="B5" s="132" t="str">
        <f>B2</f>
        <v>Сепаратор С-1, нефть</v>
      </c>
      <c r="C5" s="13" t="s">
        <v>160</v>
      </c>
      <c r="D5" s="134" t="s">
        <v>161</v>
      </c>
      <c r="E5" s="135">
        <v>1.0000000000000001E-5</v>
      </c>
      <c r="F5" s="148">
        <f t="shared" si="10"/>
        <v>20000</v>
      </c>
      <c r="G5" s="132">
        <v>4.0000000000000008E-2</v>
      </c>
      <c r="H5" s="136">
        <f t="shared" si="3"/>
        <v>8.0000000000000019E-3</v>
      </c>
      <c r="I5" s="149">
        <f>0.15*I2</f>
        <v>0.49199999999999994</v>
      </c>
      <c r="J5" s="138">
        <f>I5</f>
        <v>0.49199999999999994</v>
      </c>
      <c r="K5" s="150" t="s">
        <v>126</v>
      </c>
      <c r="L5" s="151">
        <v>45390</v>
      </c>
      <c r="M5" s="141" t="str">
        <f t="shared" si="0"/>
        <v>C4</v>
      </c>
      <c r="N5" s="141" t="str">
        <f t="shared" si="0"/>
        <v>Сепаратор С-1, нефть</v>
      </c>
      <c r="O5" s="141" t="str">
        <f t="shared" si="1"/>
        <v>Частичное факел</v>
      </c>
      <c r="P5" s="141" t="s">
        <v>46</v>
      </c>
      <c r="Q5" s="141" t="s">
        <v>46</v>
      </c>
      <c r="R5" s="141" t="s">
        <v>46</v>
      </c>
      <c r="S5" s="141" t="s">
        <v>46</v>
      </c>
      <c r="T5" s="141" t="s">
        <v>46</v>
      </c>
      <c r="U5" s="141" t="s">
        <v>46</v>
      </c>
      <c r="V5" s="141" t="s">
        <v>46</v>
      </c>
      <c r="W5" s="141" t="s">
        <v>46</v>
      </c>
      <c r="X5" s="141" t="s">
        <v>46</v>
      </c>
      <c r="Y5" s="141">
        <v>15</v>
      </c>
      <c r="Z5" s="141">
        <v>3</v>
      </c>
      <c r="AA5" s="141" t="s">
        <v>46</v>
      </c>
      <c r="AB5" s="141" t="s">
        <v>46</v>
      </c>
      <c r="AC5" s="141" t="s">
        <v>46</v>
      </c>
      <c r="AD5" s="141" t="s">
        <v>46</v>
      </c>
      <c r="AE5" s="141" t="s">
        <v>46</v>
      </c>
      <c r="AF5" s="141" t="s">
        <v>46</v>
      </c>
      <c r="AG5" s="141" t="s">
        <v>46</v>
      </c>
      <c r="AH5" s="141" t="s">
        <v>46</v>
      </c>
      <c r="AI5" s="141" t="s">
        <v>46</v>
      </c>
      <c r="AJ5" s="141">
        <v>0</v>
      </c>
      <c r="AK5" s="141">
        <v>1</v>
      </c>
      <c r="AL5" s="141">
        <f>0.1*$AL$2</f>
        <v>7.5000000000000011E-2</v>
      </c>
      <c r="AM5" s="141">
        <f>AM3</f>
        <v>2.7E-2</v>
      </c>
      <c r="AN5" s="141">
        <f>AN2</f>
        <v>3</v>
      </c>
      <c r="AQ5" s="144">
        <f>AM5*I5*0.1+AL5</f>
        <v>7.6328400000000005E-2</v>
      </c>
      <c r="AR5" s="144">
        <f t="shared" si="4"/>
        <v>7.632840000000001E-3</v>
      </c>
      <c r="AS5" s="145">
        <f t="shared" si="5"/>
        <v>0.25</v>
      </c>
      <c r="AT5" s="145">
        <f t="shared" si="6"/>
        <v>8.3490309999999998E-2</v>
      </c>
      <c r="AU5" s="144">
        <f>10068.2*J5*POWER(10,-6)</f>
        <v>4.9535543999999999E-3</v>
      </c>
      <c r="AV5" s="145">
        <f t="shared" si="2"/>
        <v>0.42240510440000001</v>
      </c>
      <c r="AW5" s="146">
        <f t="shared" si="7"/>
        <v>0</v>
      </c>
      <c r="AX5" s="146">
        <f t="shared" si="8"/>
        <v>8.0000000000000019E-3</v>
      </c>
      <c r="AY5" s="146">
        <f t="shared" si="9"/>
        <v>3.3792408352000007E-3</v>
      </c>
      <c r="AZ5" s="330">
        <f>AW5/DB!$B$23</f>
        <v>0</v>
      </c>
      <c r="BA5" s="330">
        <f>AX5/DB!$B$23</f>
        <v>4.0983606557377061E-6</v>
      </c>
    </row>
    <row r="6" spans="1:53" s="141" customFormat="1" x14ac:dyDescent="0.3">
      <c r="A6" s="132" t="s">
        <v>522</v>
      </c>
      <c r="B6" s="132" t="str">
        <f>B2</f>
        <v>Сепаратор С-1, нефть</v>
      </c>
      <c r="C6" s="13" t="s">
        <v>189</v>
      </c>
      <c r="D6" s="134" t="s">
        <v>27</v>
      </c>
      <c r="E6" s="147">
        <f>E5</f>
        <v>1.0000000000000001E-5</v>
      </c>
      <c r="F6" s="148">
        <f t="shared" si="10"/>
        <v>20000</v>
      </c>
      <c r="G6" s="132">
        <v>0.16000000000000003</v>
      </c>
      <c r="H6" s="136">
        <f t="shared" si="3"/>
        <v>3.2000000000000008E-2</v>
      </c>
      <c r="I6" s="149">
        <f>0.15*I2</f>
        <v>0.49199999999999994</v>
      </c>
      <c r="J6" s="138">
        <v>0</v>
      </c>
      <c r="K6" s="150" t="s">
        <v>127</v>
      </c>
      <c r="L6" s="151">
        <v>3</v>
      </c>
      <c r="M6" s="141" t="str">
        <f t="shared" si="0"/>
        <v>C5</v>
      </c>
      <c r="N6" s="141" t="str">
        <f t="shared" si="0"/>
        <v>Сепаратор С-1, нефть</v>
      </c>
      <c r="O6" s="141" t="str">
        <f t="shared" si="1"/>
        <v>Частичное-ликвидация</v>
      </c>
      <c r="P6" s="141" t="s">
        <v>46</v>
      </c>
      <c r="Q6" s="141" t="s">
        <v>46</v>
      </c>
      <c r="R6" s="141" t="s">
        <v>46</v>
      </c>
      <c r="S6" s="141" t="s">
        <v>46</v>
      </c>
      <c r="T6" s="141" t="s">
        <v>46</v>
      </c>
      <c r="U6" s="141" t="s">
        <v>46</v>
      </c>
      <c r="V6" s="141" t="s">
        <v>46</v>
      </c>
      <c r="W6" s="141" t="s">
        <v>46</v>
      </c>
      <c r="X6" s="141" t="s">
        <v>46</v>
      </c>
      <c r="Y6" s="141" t="s">
        <v>46</v>
      </c>
      <c r="Z6" s="141" t="s">
        <v>46</v>
      </c>
      <c r="AA6" s="141" t="s">
        <v>46</v>
      </c>
      <c r="AB6" s="141" t="s">
        <v>46</v>
      </c>
      <c r="AC6" s="141" t="s">
        <v>46</v>
      </c>
      <c r="AD6" s="141" t="s">
        <v>46</v>
      </c>
      <c r="AE6" s="141" t="s">
        <v>46</v>
      </c>
      <c r="AF6" s="141" t="s">
        <v>46</v>
      </c>
      <c r="AG6" s="141" t="s">
        <v>46</v>
      </c>
      <c r="AH6" s="141" t="s">
        <v>46</v>
      </c>
      <c r="AI6" s="141" t="s">
        <v>46</v>
      </c>
      <c r="AJ6" s="141">
        <v>0</v>
      </c>
      <c r="AK6" s="141">
        <v>1</v>
      </c>
      <c r="AL6" s="141">
        <f>0.1*$AL$2</f>
        <v>7.5000000000000011E-2</v>
      </c>
      <c r="AM6" s="141">
        <f>AM2</f>
        <v>2.7E-2</v>
      </c>
      <c r="AN6" s="141">
        <f>ROUNDUP(AN2/3,0)</f>
        <v>1</v>
      </c>
      <c r="AQ6" s="144">
        <f>AM6*I6+AL6</f>
        <v>8.8284000000000015E-2</v>
      </c>
      <c r="AR6" s="144">
        <f t="shared" si="4"/>
        <v>8.8284000000000019E-3</v>
      </c>
      <c r="AS6" s="145">
        <f t="shared" si="5"/>
        <v>0.25</v>
      </c>
      <c r="AT6" s="145">
        <f t="shared" si="6"/>
        <v>8.6778099999999997E-2</v>
      </c>
      <c r="AU6" s="144">
        <f>1333*J3*POWER(10,-6)*10</f>
        <v>4.1989499999999988E-5</v>
      </c>
      <c r="AV6" s="145">
        <f t="shared" si="2"/>
        <v>0.43393248950000002</v>
      </c>
      <c r="AW6" s="146">
        <f t="shared" si="7"/>
        <v>0</v>
      </c>
      <c r="AX6" s="146">
        <f t="shared" si="8"/>
        <v>3.2000000000000008E-2</v>
      </c>
      <c r="AY6" s="146">
        <f t="shared" si="9"/>
        <v>1.3885839664000003E-2</v>
      </c>
      <c r="AZ6" s="330">
        <f>AW6/DB!$B$23</f>
        <v>0</v>
      </c>
      <c r="BA6" s="330">
        <f>AX6/DB!$B$23</f>
        <v>1.6393442622950824E-5</v>
      </c>
    </row>
    <row r="7" spans="1:53" s="141" customFormat="1" x14ac:dyDescent="0.3">
      <c r="A7" s="132" t="s">
        <v>523</v>
      </c>
      <c r="B7" s="132" t="str">
        <f>B2</f>
        <v>Сепаратор С-1, нефть</v>
      </c>
      <c r="C7" s="13" t="s">
        <v>162</v>
      </c>
      <c r="D7" s="134" t="s">
        <v>161</v>
      </c>
      <c r="E7" s="147">
        <f>E6</f>
        <v>1.0000000000000001E-5</v>
      </c>
      <c r="F7" s="148">
        <f t="shared" si="10"/>
        <v>20000</v>
      </c>
      <c r="G7" s="132">
        <v>4.0000000000000008E-2</v>
      </c>
      <c r="H7" s="136">
        <f t="shared" si="3"/>
        <v>8.0000000000000019E-3</v>
      </c>
      <c r="I7" s="149">
        <f>I5*0.15</f>
        <v>7.3799999999999991E-2</v>
      </c>
      <c r="J7" s="138">
        <f>I7</f>
        <v>7.3799999999999991E-2</v>
      </c>
      <c r="K7" s="153" t="s">
        <v>138</v>
      </c>
      <c r="L7" s="154">
        <v>12</v>
      </c>
      <c r="M7" s="141" t="str">
        <f t="shared" si="0"/>
        <v>C6</v>
      </c>
      <c r="N7" s="141" t="str">
        <f t="shared" si="0"/>
        <v>Сепаратор С-1, нефть</v>
      </c>
      <c r="O7" s="141" t="str">
        <f t="shared" si="1"/>
        <v>Частичное факел</v>
      </c>
      <c r="P7" s="141" t="s">
        <v>46</v>
      </c>
      <c r="Q7" s="141" t="s">
        <v>46</v>
      </c>
      <c r="R7" s="141" t="s">
        <v>46</v>
      </c>
      <c r="S7" s="141" t="s">
        <v>46</v>
      </c>
      <c r="T7" s="141" t="s">
        <v>46</v>
      </c>
      <c r="U7" s="141" t="s">
        <v>46</v>
      </c>
      <c r="V7" s="141" t="s">
        <v>46</v>
      </c>
      <c r="W7" s="141" t="s">
        <v>46</v>
      </c>
      <c r="X7" s="141" t="s">
        <v>46</v>
      </c>
      <c r="Y7" s="141">
        <v>11</v>
      </c>
      <c r="Z7" s="141">
        <v>2</v>
      </c>
      <c r="AA7" s="141" t="s">
        <v>46</v>
      </c>
      <c r="AB7" s="141" t="s">
        <v>46</v>
      </c>
      <c r="AC7" s="141" t="s">
        <v>46</v>
      </c>
      <c r="AD7" s="141" t="s">
        <v>46</v>
      </c>
      <c r="AE7" s="141" t="s">
        <v>46</v>
      </c>
      <c r="AF7" s="141" t="s">
        <v>46</v>
      </c>
      <c r="AG7" s="141" t="s">
        <v>46</v>
      </c>
      <c r="AH7" s="141" t="s">
        <v>46</v>
      </c>
      <c r="AI7" s="141" t="s">
        <v>46</v>
      </c>
      <c r="AJ7" s="141">
        <v>0</v>
      </c>
      <c r="AK7" s="141">
        <v>1</v>
      </c>
      <c r="AL7" s="141">
        <f>0.1*$AL$2</f>
        <v>7.5000000000000011E-2</v>
      </c>
      <c r="AM7" s="141">
        <f>AM2</f>
        <v>2.7E-2</v>
      </c>
      <c r="AN7" s="141">
        <f>AN6</f>
        <v>1</v>
      </c>
      <c r="AQ7" s="144">
        <f>AM7*I7+AL7</f>
        <v>7.6992600000000008E-2</v>
      </c>
      <c r="AR7" s="144">
        <f t="shared" si="4"/>
        <v>7.6992600000000012E-3</v>
      </c>
      <c r="AS7" s="145">
        <f t="shared" si="5"/>
        <v>0.25</v>
      </c>
      <c r="AT7" s="145">
        <f t="shared" si="6"/>
        <v>8.3672965000000002E-2</v>
      </c>
      <c r="AU7" s="144">
        <f>10068.2*J7*POWER(10,-6)</f>
        <v>7.4303315999999994E-4</v>
      </c>
      <c r="AV7" s="145">
        <f t="shared" si="2"/>
        <v>0.41910785816000001</v>
      </c>
      <c r="AW7" s="146">
        <f t="shared" si="7"/>
        <v>0</v>
      </c>
      <c r="AX7" s="146">
        <f t="shared" si="8"/>
        <v>8.0000000000000019E-3</v>
      </c>
      <c r="AY7" s="146">
        <f t="shared" si="9"/>
        <v>3.3528628652800007E-3</v>
      </c>
      <c r="AZ7" s="330">
        <f>AW7/DB!$B$23</f>
        <v>0</v>
      </c>
      <c r="BA7" s="330">
        <f>AX7/DB!$B$23</f>
        <v>4.0983606557377061E-6</v>
      </c>
    </row>
    <row r="8" spans="1:53" s="141" customFormat="1" x14ac:dyDescent="0.3">
      <c r="A8" s="132" t="s">
        <v>524</v>
      </c>
      <c r="B8" s="132" t="str">
        <f>B2</f>
        <v>Сепаратор С-1, нефть</v>
      </c>
      <c r="C8" s="13" t="s">
        <v>163</v>
      </c>
      <c r="D8" s="134" t="s">
        <v>112</v>
      </c>
      <c r="E8" s="147">
        <f>E6</f>
        <v>1.0000000000000001E-5</v>
      </c>
      <c r="F8" s="148">
        <f t="shared" si="10"/>
        <v>20000</v>
      </c>
      <c r="G8" s="132">
        <v>0.15200000000000002</v>
      </c>
      <c r="H8" s="136">
        <f t="shared" si="3"/>
        <v>3.0400000000000007E-2</v>
      </c>
      <c r="I8" s="149">
        <f>I5*0.15</f>
        <v>7.3799999999999991E-2</v>
      </c>
      <c r="J8" s="138">
        <f>I8</f>
        <v>7.3799999999999991E-2</v>
      </c>
      <c r="K8" s="208" t="s">
        <v>514</v>
      </c>
      <c r="L8" s="326" t="s">
        <v>515</v>
      </c>
      <c r="M8" s="141" t="str">
        <f t="shared" si="0"/>
        <v>C7</v>
      </c>
      <c r="N8" s="141" t="str">
        <f t="shared" si="0"/>
        <v>Сепаратор С-1, нефть</v>
      </c>
      <c r="O8" s="141" t="str">
        <f t="shared" si="1"/>
        <v>Частичное-пожар-вспышка</v>
      </c>
      <c r="P8" s="141" t="s">
        <v>46</v>
      </c>
      <c r="Q8" s="141" t="s">
        <v>46</v>
      </c>
      <c r="R8" s="141" t="s">
        <v>46</v>
      </c>
      <c r="S8" s="141" t="s">
        <v>46</v>
      </c>
      <c r="T8" s="141" t="s">
        <v>46</v>
      </c>
      <c r="U8" s="141" t="s">
        <v>46</v>
      </c>
      <c r="V8" s="141" t="s">
        <v>46</v>
      </c>
      <c r="W8" s="141" t="s">
        <v>46</v>
      </c>
      <c r="X8" s="141" t="s">
        <v>46</v>
      </c>
      <c r="Y8" s="141" t="s">
        <v>46</v>
      </c>
      <c r="Z8" s="141" t="s">
        <v>46</v>
      </c>
      <c r="AA8" s="141">
        <v>14.18</v>
      </c>
      <c r="AB8" s="141">
        <v>17.02</v>
      </c>
      <c r="AC8" s="141" t="s">
        <v>46</v>
      </c>
      <c r="AD8" s="141" t="s">
        <v>46</v>
      </c>
      <c r="AE8" s="141" t="s">
        <v>46</v>
      </c>
      <c r="AF8" s="141" t="s">
        <v>46</v>
      </c>
      <c r="AG8" s="141" t="s">
        <v>46</v>
      </c>
      <c r="AH8" s="141" t="s">
        <v>46</v>
      </c>
      <c r="AI8" s="141" t="s">
        <v>46</v>
      </c>
      <c r="AJ8" s="141">
        <v>0</v>
      </c>
      <c r="AK8" s="141">
        <v>1</v>
      </c>
      <c r="AL8" s="141">
        <f>0.1*$AL$2</f>
        <v>7.5000000000000011E-2</v>
      </c>
      <c r="AM8" s="141">
        <f>AM2</f>
        <v>2.7E-2</v>
      </c>
      <c r="AN8" s="141">
        <f>ROUNDUP(AN2/3,0)</f>
        <v>1</v>
      </c>
      <c r="AQ8" s="144">
        <f>AM8*I8+AL8</f>
        <v>7.6992600000000008E-2</v>
      </c>
      <c r="AR8" s="144">
        <f t="shared" si="4"/>
        <v>7.6992600000000012E-3</v>
      </c>
      <c r="AS8" s="145">
        <f t="shared" si="5"/>
        <v>0.25</v>
      </c>
      <c r="AT8" s="145">
        <f t="shared" si="6"/>
        <v>8.3672965000000002E-2</v>
      </c>
      <c r="AU8" s="144">
        <f>10068.2*J8*POWER(10,-6)</f>
        <v>7.4303315999999994E-4</v>
      </c>
      <c r="AV8" s="145">
        <f t="shared" si="2"/>
        <v>0.41910785816000001</v>
      </c>
      <c r="AW8" s="146">
        <f t="shared" si="7"/>
        <v>0</v>
      </c>
      <c r="AX8" s="146">
        <f t="shared" si="8"/>
        <v>3.0400000000000007E-2</v>
      </c>
      <c r="AY8" s="146">
        <f t="shared" si="9"/>
        <v>1.2740878888064003E-2</v>
      </c>
      <c r="AZ8" s="330">
        <f>AW8/DB!$B$23</f>
        <v>0</v>
      </c>
      <c r="BA8" s="330">
        <f>AX8/DB!$B$23</f>
        <v>1.5573770491803282E-5</v>
      </c>
    </row>
    <row r="9" spans="1:53" s="141" customFormat="1" ht="15" thickBot="1" x14ac:dyDescent="0.35">
      <c r="A9" s="132" t="s">
        <v>525</v>
      </c>
      <c r="B9" s="132" t="str">
        <f>B2</f>
        <v>Сепаратор С-1, нефть</v>
      </c>
      <c r="C9" s="13" t="s">
        <v>164</v>
      </c>
      <c r="D9" s="134" t="s">
        <v>27</v>
      </c>
      <c r="E9" s="147">
        <f>E6</f>
        <v>1.0000000000000001E-5</v>
      </c>
      <c r="F9" s="148">
        <f t="shared" si="10"/>
        <v>20000</v>
      </c>
      <c r="G9" s="132">
        <v>0.6080000000000001</v>
      </c>
      <c r="H9" s="136">
        <f t="shared" si="3"/>
        <v>0.12160000000000003</v>
      </c>
      <c r="I9" s="149">
        <f>I5*0.15</f>
        <v>7.3799999999999991E-2</v>
      </c>
      <c r="J9" s="152">
        <v>0</v>
      </c>
      <c r="K9" s="155"/>
      <c r="L9" s="156"/>
      <c r="M9" s="141" t="str">
        <f t="shared" si="0"/>
        <v>C8</v>
      </c>
      <c r="N9" s="141" t="str">
        <f t="shared" si="0"/>
        <v>Сепаратор С-1, нефть</v>
      </c>
      <c r="O9" s="141" t="str">
        <f t="shared" si="1"/>
        <v>Частичное-ликвидация</v>
      </c>
      <c r="P9" s="141" t="s">
        <v>46</v>
      </c>
      <c r="Q9" s="141" t="s">
        <v>46</v>
      </c>
      <c r="R9" s="141" t="s">
        <v>46</v>
      </c>
      <c r="S9" s="141" t="s">
        <v>46</v>
      </c>
      <c r="T9" s="141" t="s">
        <v>46</v>
      </c>
      <c r="U9" s="141" t="s">
        <v>46</v>
      </c>
      <c r="V9" s="141" t="s">
        <v>46</v>
      </c>
      <c r="W9" s="141" t="s">
        <v>46</v>
      </c>
      <c r="X9" s="141" t="s">
        <v>46</v>
      </c>
      <c r="Y9" s="141" t="s">
        <v>46</v>
      </c>
      <c r="Z9" s="141" t="s">
        <v>46</v>
      </c>
      <c r="AA9" s="141" t="s">
        <v>46</v>
      </c>
      <c r="AB9" s="141" t="s">
        <v>46</v>
      </c>
      <c r="AC9" s="141" t="s">
        <v>46</v>
      </c>
      <c r="AD9" s="141" t="s">
        <v>46</v>
      </c>
      <c r="AE9" s="141" t="s">
        <v>46</v>
      </c>
      <c r="AF9" s="141" t="s">
        <v>46</v>
      </c>
      <c r="AG9" s="141" t="s">
        <v>46</v>
      </c>
      <c r="AH9" s="141" t="s">
        <v>46</v>
      </c>
      <c r="AI9" s="141" t="s">
        <v>46</v>
      </c>
      <c r="AJ9" s="141">
        <v>0</v>
      </c>
      <c r="AK9" s="141">
        <v>0</v>
      </c>
      <c r="AL9" s="141">
        <f>0.1*$AL$2</f>
        <v>7.5000000000000011E-2</v>
      </c>
      <c r="AM9" s="141">
        <f>AM2</f>
        <v>2.7E-2</v>
      </c>
      <c r="AN9" s="141">
        <f>ROUNDUP(AN2/3,0)</f>
        <v>1</v>
      </c>
      <c r="AQ9" s="144">
        <f>AM9*I9*0.1+AL9</f>
        <v>7.5199260000000018E-2</v>
      </c>
      <c r="AR9" s="144">
        <f t="shared" si="4"/>
        <v>7.5199260000000023E-3</v>
      </c>
      <c r="AS9" s="145">
        <f t="shared" si="5"/>
        <v>0</v>
      </c>
      <c r="AT9" s="145">
        <f t="shared" si="6"/>
        <v>2.0679796500000003E-2</v>
      </c>
      <c r="AU9" s="144">
        <f>1333*J7*POWER(10,-6)</f>
        <v>9.837539999999998E-5</v>
      </c>
      <c r="AV9" s="145">
        <f t="shared" si="2"/>
        <v>0.10349735790000003</v>
      </c>
      <c r="AW9" s="146">
        <f t="shared" si="7"/>
        <v>0</v>
      </c>
      <c r="AX9" s="146">
        <f t="shared" si="8"/>
        <v>0</v>
      </c>
      <c r="AY9" s="146">
        <f t="shared" si="9"/>
        <v>1.2585278720640006E-2</v>
      </c>
      <c r="AZ9" s="330">
        <f>AW9/DB!$B$23</f>
        <v>0</v>
      </c>
      <c r="BA9" s="330">
        <f>AX9/DB!$B$23</f>
        <v>0</v>
      </c>
    </row>
    <row r="10" spans="1:53" s="141" customFormat="1" x14ac:dyDescent="0.3">
      <c r="A10" s="195" t="s">
        <v>526</v>
      </c>
      <c r="B10" s="195" t="str">
        <f>B2</f>
        <v>Сепаратор С-1, нефть</v>
      </c>
      <c r="C10" s="195" t="s">
        <v>341</v>
      </c>
      <c r="D10" s="195" t="s">
        <v>342</v>
      </c>
      <c r="E10" s="196">
        <v>2.5000000000000001E-5</v>
      </c>
      <c r="F10" s="148">
        <v>1</v>
      </c>
      <c r="G10" s="195">
        <v>1</v>
      </c>
      <c r="H10" s="197">
        <f t="shared" si="3"/>
        <v>2.5000000000000001E-5</v>
      </c>
      <c r="I10" s="198">
        <f>I2</f>
        <v>3.28</v>
      </c>
      <c r="J10" s="198">
        <f>J2*0.1</f>
        <v>0.32800000000000001</v>
      </c>
      <c r="K10" s="195"/>
      <c r="L10" s="195"/>
      <c r="M10" s="199" t="str">
        <f t="shared" si="0"/>
        <v>C9</v>
      </c>
      <c r="N10" s="199"/>
      <c r="O10" s="199"/>
      <c r="P10" s="199">
        <v>5</v>
      </c>
      <c r="Q10" s="199">
        <v>7.2</v>
      </c>
      <c r="R10" s="199">
        <v>10.7</v>
      </c>
      <c r="S10" s="199">
        <v>20.2</v>
      </c>
      <c r="T10" s="199"/>
      <c r="U10" s="199"/>
      <c r="V10" s="199" t="s">
        <v>46</v>
      </c>
      <c r="W10" s="199" t="s">
        <v>46</v>
      </c>
      <c r="X10" s="199" t="s">
        <v>46</v>
      </c>
      <c r="Y10" s="199" t="s">
        <v>46</v>
      </c>
      <c r="Z10" s="199"/>
      <c r="AA10" s="199"/>
      <c r="AB10" s="199"/>
      <c r="AC10" s="199"/>
      <c r="AD10" s="199"/>
      <c r="AE10" s="199">
        <v>1</v>
      </c>
      <c r="AF10" s="199">
        <v>18.5</v>
      </c>
      <c r="AG10" s="199">
        <v>28.5</v>
      </c>
      <c r="AH10" s="199">
        <v>42.5</v>
      </c>
      <c r="AI10" s="199"/>
      <c r="AJ10" s="199">
        <v>0</v>
      </c>
      <c r="AK10" s="199">
        <v>2</v>
      </c>
      <c r="AL10" s="199">
        <f>AL2</f>
        <v>0.75</v>
      </c>
      <c r="AM10" s="199">
        <f>AM2</f>
        <v>2.7E-2</v>
      </c>
      <c r="AN10" s="199">
        <v>5</v>
      </c>
      <c r="AO10" s="199"/>
      <c r="AP10" s="199"/>
      <c r="AQ10" s="200">
        <f>AM10*I10+AL10</f>
        <v>0.83855999999999997</v>
      </c>
      <c r="AR10" s="200">
        <f>0.1*AQ10</f>
        <v>8.3856E-2</v>
      </c>
      <c r="AS10" s="201">
        <f>AJ10*3+0.25*AK10</f>
        <v>0.5</v>
      </c>
      <c r="AT10" s="201">
        <f>SUM(AQ10:AS10)/4</f>
        <v>0.35560400000000003</v>
      </c>
      <c r="AU10" s="200">
        <f>10068.2*J10*POWER(10,-6)</f>
        <v>3.3023696000000001E-3</v>
      </c>
      <c r="AV10" s="201">
        <f t="shared" si="2"/>
        <v>1.7813223696000002</v>
      </c>
      <c r="AW10" s="202">
        <f>AJ10*H10</f>
        <v>0</v>
      </c>
      <c r="AX10" s="202">
        <f>H10*AK10</f>
        <v>5.0000000000000002E-5</v>
      </c>
      <c r="AY10" s="202">
        <f>H10*AV10</f>
        <v>4.4533059240000006E-5</v>
      </c>
      <c r="AZ10" s="330">
        <f>AW10/DB!$B$23</f>
        <v>0</v>
      </c>
      <c r="BA10" s="330">
        <f>AX10/DB!$B$23</f>
        <v>2.5614754098360658E-8</v>
      </c>
    </row>
    <row r="11" spans="1:53" ht="15" thickBot="1" x14ac:dyDescent="0.35"/>
    <row r="12" spans="1:53" s="141" customFormat="1" ht="18" customHeight="1" x14ac:dyDescent="0.3">
      <c r="A12" s="132" t="s">
        <v>527</v>
      </c>
      <c r="B12" s="133" t="s">
        <v>472</v>
      </c>
      <c r="C12" s="13" t="s">
        <v>143</v>
      </c>
      <c r="D12" s="134" t="s">
        <v>25</v>
      </c>
      <c r="E12" s="135">
        <v>9.9999999999999995E-7</v>
      </c>
      <c r="F12" s="133">
        <v>1</v>
      </c>
      <c r="G12" s="132">
        <v>0.05</v>
      </c>
      <c r="H12" s="136">
        <f>E12*F12*G12</f>
        <v>4.9999999999999998E-8</v>
      </c>
      <c r="I12" s="137">
        <v>24.97</v>
      </c>
      <c r="J12" s="138">
        <f>I12</f>
        <v>24.97</v>
      </c>
      <c r="K12" s="139" t="s">
        <v>122</v>
      </c>
      <c r="L12" s="140">
        <v>150</v>
      </c>
      <c r="M12" s="141" t="str">
        <f t="shared" ref="M12:M20" si="11">A12</f>
        <v>C10</v>
      </c>
      <c r="N12" s="141" t="str">
        <f t="shared" ref="N12:N19" si="12">B12</f>
        <v>Отстойник ОГ-1, нефть</v>
      </c>
      <c r="O12" s="141" t="str">
        <f t="shared" ref="O12:O19" si="13">D12</f>
        <v>Полное-пожар</v>
      </c>
      <c r="P12" s="141">
        <v>9.9</v>
      </c>
      <c r="Q12" s="141">
        <v>14</v>
      </c>
      <c r="R12" s="141">
        <v>20.6</v>
      </c>
      <c r="S12" s="141">
        <v>40</v>
      </c>
      <c r="T12" s="141" t="s">
        <v>46</v>
      </c>
      <c r="U12" s="141" t="s">
        <v>46</v>
      </c>
      <c r="V12" s="141" t="s">
        <v>46</v>
      </c>
      <c r="W12" s="141" t="s">
        <v>46</v>
      </c>
      <c r="X12" s="141" t="s">
        <v>46</v>
      </c>
      <c r="Y12" s="141" t="s">
        <v>46</v>
      </c>
      <c r="Z12" s="141" t="s">
        <v>46</v>
      </c>
      <c r="AA12" s="141" t="s">
        <v>46</v>
      </c>
      <c r="AB12" s="141" t="s">
        <v>46</v>
      </c>
      <c r="AC12" s="141" t="s">
        <v>46</v>
      </c>
      <c r="AD12" s="141" t="s">
        <v>46</v>
      </c>
      <c r="AE12" s="141" t="s">
        <v>46</v>
      </c>
      <c r="AF12" s="141" t="s">
        <v>46</v>
      </c>
      <c r="AG12" s="141" t="s">
        <v>46</v>
      </c>
      <c r="AH12" s="141" t="s">
        <v>46</v>
      </c>
      <c r="AI12" s="141" t="s">
        <v>46</v>
      </c>
      <c r="AJ12" s="142">
        <v>1</v>
      </c>
      <c r="AK12" s="142">
        <v>2</v>
      </c>
      <c r="AL12" s="143">
        <v>0.75</v>
      </c>
      <c r="AM12" s="143">
        <v>2.7E-2</v>
      </c>
      <c r="AN12" s="143">
        <v>3</v>
      </c>
      <c r="AQ12" s="144">
        <f>AM12*I12+AL12</f>
        <v>1.4241899999999998</v>
      </c>
      <c r="AR12" s="144">
        <f>0.1*AQ12</f>
        <v>0.14241899999999999</v>
      </c>
      <c r="AS12" s="145">
        <f>AJ12*3+0.25*AK12</f>
        <v>3.5</v>
      </c>
      <c r="AT12" s="145">
        <f>SUM(AQ12:AS12)/4</f>
        <v>1.2666522499999999</v>
      </c>
      <c r="AU12" s="144">
        <f>10068.2*J12*POWER(10,-6)</f>
        <v>0.25140295400000001</v>
      </c>
      <c r="AV12" s="145">
        <f t="shared" ref="AV12:AV20" si="14">AU12+AT12+AS12+AR12+AQ12</f>
        <v>6.5846642039999992</v>
      </c>
      <c r="AW12" s="146">
        <f>AJ12*H12</f>
        <v>4.9999999999999998E-8</v>
      </c>
      <c r="AX12" s="146">
        <f>H12*AK12</f>
        <v>9.9999999999999995E-8</v>
      </c>
      <c r="AY12" s="146">
        <f>H12*AV12</f>
        <v>3.2923321019999993E-7</v>
      </c>
      <c r="AZ12" s="330">
        <f>AW12/DB!$B$23</f>
        <v>2.5614754098360654E-11</v>
      </c>
      <c r="BA12" s="330">
        <f>AX12/DB!$B$23</f>
        <v>5.1229508196721309E-11</v>
      </c>
    </row>
    <row r="13" spans="1:53" s="141" customFormat="1" x14ac:dyDescent="0.3">
      <c r="A13" s="132" t="s">
        <v>528</v>
      </c>
      <c r="B13" s="132" t="str">
        <f>B12</f>
        <v>Отстойник ОГ-1, нефть</v>
      </c>
      <c r="C13" s="13" t="s">
        <v>149</v>
      </c>
      <c r="D13" s="134" t="s">
        <v>28</v>
      </c>
      <c r="E13" s="147">
        <f>E12</f>
        <v>9.9999999999999995E-7</v>
      </c>
      <c r="F13" s="148">
        <f>F12</f>
        <v>1</v>
      </c>
      <c r="G13" s="132">
        <v>0.19</v>
      </c>
      <c r="H13" s="136">
        <f t="shared" ref="H13:H20" si="15">E13*F13*G13</f>
        <v>1.8999999999999998E-7</v>
      </c>
      <c r="I13" s="149">
        <f>I12</f>
        <v>24.97</v>
      </c>
      <c r="J13" s="270">
        <f>POWER(10,-6)*35*SQRT(100)*3600*L12/1000*0.1</f>
        <v>1.89E-2</v>
      </c>
      <c r="K13" s="150" t="s">
        <v>123</v>
      </c>
      <c r="L13" s="151">
        <v>2</v>
      </c>
      <c r="M13" s="141" t="str">
        <f t="shared" si="11"/>
        <v>C11</v>
      </c>
      <c r="N13" s="141" t="str">
        <f t="shared" si="12"/>
        <v>Отстойник ОГ-1, нефть</v>
      </c>
      <c r="O13" s="141" t="str">
        <f t="shared" si="13"/>
        <v>Полное-взрыв</v>
      </c>
      <c r="P13" s="141" t="s">
        <v>46</v>
      </c>
      <c r="Q13" s="141" t="s">
        <v>46</v>
      </c>
      <c r="R13" s="141" t="s">
        <v>46</v>
      </c>
      <c r="S13" s="141" t="s">
        <v>46</v>
      </c>
      <c r="T13" s="141">
        <v>0</v>
      </c>
      <c r="U13" s="141">
        <v>0</v>
      </c>
      <c r="V13" s="141">
        <v>10.050000000000001</v>
      </c>
      <c r="W13" s="141">
        <v>33.549999999999997</v>
      </c>
      <c r="X13" s="141">
        <v>49.05</v>
      </c>
      <c r="Y13" s="141" t="s">
        <v>46</v>
      </c>
      <c r="Z13" s="141" t="s">
        <v>46</v>
      </c>
      <c r="AA13" s="141" t="s">
        <v>46</v>
      </c>
      <c r="AB13" s="141" t="s">
        <v>46</v>
      </c>
      <c r="AC13" s="141" t="s">
        <v>46</v>
      </c>
      <c r="AD13" s="141" t="s">
        <v>46</v>
      </c>
      <c r="AE13" s="141" t="s">
        <v>46</v>
      </c>
      <c r="AF13" s="141" t="s">
        <v>46</v>
      </c>
      <c r="AG13" s="141" t="s">
        <v>46</v>
      </c>
      <c r="AH13" s="141" t="s">
        <v>46</v>
      </c>
      <c r="AI13" s="141" t="s">
        <v>46</v>
      </c>
      <c r="AJ13" s="142">
        <v>7</v>
      </c>
      <c r="AK13" s="142">
        <v>2</v>
      </c>
      <c r="AL13" s="141">
        <f>AL12</f>
        <v>0.75</v>
      </c>
      <c r="AM13" s="141">
        <f>AM12</f>
        <v>2.7E-2</v>
      </c>
      <c r="AN13" s="141">
        <f>AN12</f>
        <v>3</v>
      </c>
      <c r="AQ13" s="144">
        <f>AM13*I13+AL13</f>
        <v>1.4241899999999998</v>
      </c>
      <c r="AR13" s="144">
        <f t="shared" ref="AR13:AR19" si="16">0.1*AQ13</f>
        <v>0.14241899999999999</v>
      </c>
      <c r="AS13" s="145">
        <f t="shared" ref="AS13:AS19" si="17">AJ13*3+0.25*AK13</f>
        <v>21.5</v>
      </c>
      <c r="AT13" s="145">
        <f t="shared" ref="AT13:AT19" si="18">SUM(AQ13:AS13)/4</f>
        <v>5.7666522499999999</v>
      </c>
      <c r="AU13" s="144">
        <f>10068.2*J13*POWER(10,-6)*10</f>
        <v>1.9028898000000001E-3</v>
      </c>
      <c r="AV13" s="145">
        <f t="shared" si="14"/>
        <v>28.8351641398</v>
      </c>
      <c r="AW13" s="146">
        <f t="shared" ref="AW13:AW19" si="19">AJ13*H13</f>
        <v>1.33E-6</v>
      </c>
      <c r="AX13" s="146">
        <f t="shared" ref="AX13:AX19" si="20">H13*AK13</f>
        <v>3.7999999999999996E-7</v>
      </c>
      <c r="AY13" s="146">
        <f t="shared" ref="AY13" si="21">H13*AV13</f>
        <v>5.4786811865619995E-6</v>
      </c>
      <c r="AZ13" s="330">
        <f>AW13/DB!$B$23</f>
        <v>6.8135245901639346E-10</v>
      </c>
      <c r="BA13" s="330">
        <f>AX13/DB!$B$23</f>
        <v>1.9467213114754096E-10</v>
      </c>
    </row>
    <row r="14" spans="1:53" s="141" customFormat="1" x14ac:dyDescent="0.3">
      <c r="A14" s="132" t="s">
        <v>529</v>
      </c>
      <c r="B14" s="132" t="str">
        <f>B12</f>
        <v>Отстойник ОГ-1, нефть</v>
      </c>
      <c r="C14" s="13" t="s">
        <v>188</v>
      </c>
      <c r="D14" s="134" t="s">
        <v>26</v>
      </c>
      <c r="E14" s="147">
        <f>E12</f>
        <v>9.9999999999999995E-7</v>
      </c>
      <c r="F14" s="148">
        <f t="shared" ref="F14:F20" si="22">F13</f>
        <v>1</v>
      </c>
      <c r="G14" s="132">
        <v>0.76</v>
      </c>
      <c r="H14" s="136">
        <f t="shared" si="15"/>
        <v>7.5999999999999992E-7</v>
      </c>
      <c r="I14" s="149">
        <f>I12</f>
        <v>24.97</v>
      </c>
      <c r="J14" s="152">
        <v>0</v>
      </c>
      <c r="K14" s="150" t="s">
        <v>124</v>
      </c>
      <c r="L14" s="151">
        <v>1.05</v>
      </c>
      <c r="M14" s="141" t="str">
        <f t="shared" si="11"/>
        <v>C12</v>
      </c>
      <c r="N14" s="141" t="str">
        <f t="shared" si="12"/>
        <v>Отстойник ОГ-1, нефть</v>
      </c>
      <c r="O14" s="141" t="str">
        <f t="shared" si="13"/>
        <v>Полное-ликвидация</v>
      </c>
      <c r="P14" s="141" t="s">
        <v>46</v>
      </c>
      <c r="Q14" s="141" t="s">
        <v>46</v>
      </c>
      <c r="R14" s="141" t="s">
        <v>46</v>
      </c>
      <c r="S14" s="141" t="s">
        <v>46</v>
      </c>
      <c r="T14" s="141" t="s">
        <v>46</v>
      </c>
      <c r="U14" s="141" t="s">
        <v>46</v>
      </c>
      <c r="V14" s="141" t="s">
        <v>46</v>
      </c>
      <c r="W14" s="141" t="s">
        <v>46</v>
      </c>
      <c r="X14" s="141" t="s">
        <v>46</v>
      </c>
      <c r="Y14" s="141" t="s">
        <v>46</v>
      </c>
      <c r="Z14" s="141" t="s">
        <v>46</v>
      </c>
      <c r="AA14" s="141" t="s">
        <v>46</v>
      </c>
      <c r="AB14" s="141" t="s">
        <v>46</v>
      </c>
      <c r="AC14" s="141" t="s">
        <v>46</v>
      </c>
      <c r="AD14" s="141" t="s">
        <v>46</v>
      </c>
      <c r="AE14" s="141" t="s">
        <v>46</v>
      </c>
      <c r="AF14" s="141" t="s">
        <v>46</v>
      </c>
      <c r="AG14" s="141" t="s">
        <v>46</v>
      </c>
      <c r="AH14" s="141" t="s">
        <v>46</v>
      </c>
      <c r="AI14" s="141" t="s">
        <v>46</v>
      </c>
      <c r="AJ14" s="141">
        <v>0</v>
      </c>
      <c r="AK14" s="141">
        <v>0</v>
      </c>
      <c r="AL14" s="141">
        <f>AL12</f>
        <v>0.75</v>
      </c>
      <c r="AM14" s="141">
        <f>AM12</f>
        <v>2.7E-2</v>
      </c>
      <c r="AN14" s="141">
        <f>AN12</f>
        <v>3</v>
      </c>
      <c r="AQ14" s="144">
        <f>AM14*I14*0.1+AL14</f>
        <v>0.81741900000000001</v>
      </c>
      <c r="AR14" s="144">
        <f t="shared" si="16"/>
        <v>8.1741900000000006E-2</v>
      </c>
      <c r="AS14" s="145">
        <f t="shared" si="17"/>
        <v>0</v>
      </c>
      <c r="AT14" s="145">
        <f t="shared" si="18"/>
        <v>0.22479022500000001</v>
      </c>
      <c r="AU14" s="144">
        <f>1333*J12*POWER(10,-6)</f>
        <v>3.3285010000000004E-2</v>
      </c>
      <c r="AV14" s="145">
        <f t="shared" si="14"/>
        <v>1.157236135</v>
      </c>
      <c r="AW14" s="146">
        <f t="shared" si="19"/>
        <v>0</v>
      </c>
      <c r="AX14" s="146">
        <f t="shared" si="20"/>
        <v>0</v>
      </c>
      <c r="AY14" s="146">
        <f>H14*AV14</f>
        <v>8.7949946259999988E-7</v>
      </c>
      <c r="AZ14" s="330">
        <f>AW14/DB!$B$23</f>
        <v>0</v>
      </c>
      <c r="BA14" s="330">
        <f>AX14/DB!$B$23</f>
        <v>0</v>
      </c>
    </row>
    <row r="15" spans="1:53" s="141" customFormat="1" x14ac:dyDescent="0.3">
      <c r="A15" s="132" t="s">
        <v>530</v>
      </c>
      <c r="B15" s="132" t="str">
        <f>B12</f>
        <v>Отстойник ОГ-1, нефть</v>
      </c>
      <c r="C15" s="13" t="s">
        <v>160</v>
      </c>
      <c r="D15" s="134" t="s">
        <v>161</v>
      </c>
      <c r="E15" s="135">
        <v>1.0000000000000001E-5</v>
      </c>
      <c r="F15" s="148">
        <f t="shared" si="22"/>
        <v>1</v>
      </c>
      <c r="G15" s="132">
        <v>4.0000000000000008E-2</v>
      </c>
      <c r="H15" s="136">
        <f t="shared" si="15"/>
        <v>4.0000000000000009E-7</v>
      </c>
      <c r="I15" s="149">
        <f>0.15*I12</f>
        <v>3.7454999999999998</v>
      </c>
      <c r="J15" s="138">
        <f>I15</f>
        <v>3.7454999999999998</v>
      </c>
      <c r="K15" s="150" t="s">
        <v>126</v>
      </c>
      <c r="L15" s="151">
        <v>45390</v>
      </c>
      <c r="M15" s="141" t="str">
        <f t="shared" si="11"/>
        <v>C13</v>
      </c>
      <c r="N15" s="141" t="str">
        <f t="shared" si="12"/>
        <v>Отстойник ОГ-1, нефть</v>
      </c>
      <c r="O15" s="141" t="str">
        <f t="shared" si="13"/>
        <v>Частичное факел</v>
      </c>
      <c r="P15" s="141" t="s">
        <v>46</v>
      </c>
      <c r="Q15" s="141" t="s">
        <v>46</v>
      </c>
      <c r="R15" s="141" t="s">
        <v>46</v>
      </c>
      <c r="S15" s="141" t="s">
        <v>46</v>
      </c>
      <c r="T15" s="141" t="s">
        <v>46</v>
      </c>
      <c r="U15" s="141" t="s">
        <v>46</v>
      </c>
      <c r="V15" s="141" t="s">
        <v>46</v>
      </c>
      <c r="W15" s="141" t="s">
        <v>46</v>
      </c>
      <c r="X15" s="141" t="s">
        <v>46</v>
      </c>
      <c r="Y15" s="141">
        <v>15</v>
      </c>
      <c r="Z15" s="141">
        <v>3</v>
      </c>
      <c r="AA15" s="141" t="s">
        <v>46</v>
      </c>
      <c r="AB15" s="141" t="s">
        <v>46</v>
      </c>
      <c r="AC15" s="141" t="s">
        <v>46</v>
      </c>
      <c r="AD15" s="141" t="s">
        <v>46</v>
      </c>
      <c r="AE15" s="141" t="s">
        <v>46</v>
      </c>
      <c r="AF15" s="141" t="s">
        <v>46</v>
      </c>
      <c r="AG15" s="141" t="s">
        <v>46</v>
      </c>
      <c r="AH15" s="141" t="s">
        <v>46</v>
      </c>
      <c r="AI15" s="141" t="s">
        <v>46</v>
      </c>
      <c r="AJ15" s="141">
        <v>0</v>
      </c>
      <c r="AK15" s="141">
        <v>1</v>
      </c>
      <c r="AL15" s="141">
        <f>0.1*$AL$2</f>
        <v>7.5000000000000011E-2</v>
      </c>
      <c r="AM15" s="141">
        <f>AM13</f>
        <v>2.7E-2</v>
      </c>
      <c r="AN15" s="141">
        <f>AN12</f>
        <v>3</v>
      </c>
      <c r="AQ15" s="144">
        <f>AM15*I15*0.1+AL15</f>
        <v>8.5112850000000018E-2</v>
      </c>
      <c r="AR15" s="144">
        <f t="shared" si="16"/>
        <v>8.5112850000000021E-3</v>
      </c>
      <c r="AS15" s="145">
        <f t="shared" si="17"/>
        <v>0.25</v>
      </c>
      <c r="AT15" s="145">
        <f t="shared" si="18"/>
        <v>8.5906033749999999E-2</v>
      </c>
      <c r="AU15" s="144">
        <f>10068.2*J15*POWER(10,-6)</f>
        <v>3.7710443100000005E-2</v>
      </c>
      <c r="AV15" s="145">
        <f t="shared" si="14"/>
        <v>0.46724061184999999</v>
      </c>
      <c r="AW15" s="146">
        <f t="shared" si="19"/>
        <v>0</v>
      </c>
      <c r="AX15" s="146">
        <f t="shared" si="20"/>
        <v>4.0000000000000009E-7</v>
      </c>
      <c r="AY15" s="146">
        <f t="shared" ref="AY15:AY19" si="23">H15*AV15</f>
        <v>1.8689624474000003E-7</v>
      </c>
      <c r="AZ15" s="330">
        <f>AW15/DB!$B$23</f>
        <v>0</v>
      </c>
      <c r="BA15" s="330">
        <f>AX15/DB!$B$23</f>
        <v>2.0491803278688529E-10</v>
      </c>
    </row>
    <row r="16" spans="1:53" s="141" customFormat="1" x14ac:dyDescent="0.3">
      <c r="A16" s="132" t="s">
        <v>531</v>
      </c>
      <c r="B16" s="132" t="str">
        <f>B12</f>
        <v>Отстойник ОГ-1, нефть</v>
      </c>
      <c r="C16" s="13" t="s">
        <v>189</v>
      </c>
      <c r="D16" s="134" t="s">
        <v>27</v>
      </c>
      <c r="E16" s="147">
        <f>E15</f>
        <v>1.0000000000000001E-5</v>
      </c>
      <c r="F16" s="148">
        <f t="shared" si="22"/>
        <v>1</v>
      </c>
      <c r="G16" s="132">
        <v>0.16000000000000003</v>
      </c>
      <c r="H16" s="136">
        <f t="shared" si="15"/>
        <v>1.6000000000000004E-6</v>
      </c>
      <c r="I16" s="149">
        <f>0.15*I12</f>
        <v>3.7454999999999998</v>
      </c>
      <c r="J16" s="138">
        <v>0</v>
      </c>
      <c r="K16" s="150" t="s">
        <v>127</v>
      </c>
      <c r="L16" s="151">
        <v>3</v>
      </c>
      <c r="M16" s="141" t="str">
        <f t="shared" si="11"/>
        <v>C14</v>
      </c>
      <c r="N16" s="141" t="str">
        <f t="shared" si="12"/>
        <v>Отстойник ОГ-1, нефть</v>
      </c>
      <c r="O16" s="141" t="str">
        <f t="shared" si="13"/>
        <v>Частичное-ликвидация</v>
      </c>
      <c r="P16" s="141" t="s">
        <v>46</v>
      </c>
      <c r="Q16" s="141" t="s">
        <v>46</v>
      </c>
      <c r="R16" s="141" t="s">
        <v>46</v>
      </c>
      <c r="S16" s="141" t="s">
        <v>46</v>
      </c>
      <c r="T16" s="141" t="s">
        <v>46</v>
      </c>
      <c r="U16" s="141" t="s">
        <v>46</v>
      </c>
      <c r="V16" s="141" t="s">
        <v>46</v>
      </c>
      <c r="W16" s="141" t="s">
        <v>46</v>
      </c>
      <c r="X16" s="141" t="s">
        <v>46</v>
      </c>
      <c r="Y16" s="141" t="s">
        <v>46</v>
      </c>
      <c r="Z16" s="141" t="s">
        <v>46</v>
      </c>
      <c r="AA16" s="141" t="s">
        <v>46</v>
      </c>
      <c r="AB16" s="141" t="s">
        <v>46</v>
      </c>
      <c r="AC16" s="141" t="s">
        <v>46</v>
      </c>
      <c r="AD16" s="141" t="s">
        <v>46</v>
      </c>
      <c r="AE16" s="141" t="s">
        <v>46</v>
      </c>
      <c r="AF16" s="141" t="s">
        <v>46</v>
      </c>
      <c r="AG16" s="141" t="s">
        <v>46</v>
      </c>
      <c r="AH16" s="141" t="s">
        <v>46</v>
      </c>
      <c r="AI16" s="141" t="s">
        <v>46</v>
      </c>
      <c r="AJ16" s="141">
        <v>0</v>
      </c>
      <c r="AK16" s="141">
        <v>1</v>
      </c>
      <c r="AL16" s="141">
        <f>0.1*$AL$2</f>
        <v>7.5000000000000011E-2</v>
      </c>
      <c r="AM16" s="141">
        <f>AM12</f>
        <v>2.7E-2</v>
      </c>
      <c r="AN16" s="141">
        <f>ROUNDUP(AN12/3,0)</f>
        <v>1</v>
      </c>
      <c r="AQ16" s="144">
        <f>AM16*I16+AL16</f>
        <v>0.17612850000000002</v>
      </c>
      <c r="AR16" s="144">
        <f t="shared" si="16"/>
        <v>1.7612850000000003E-2</v>
      </c>
      <c r="AS16" s="145">
        <f t="shared" si="17"/>
        <v>0.25</v>
      </c>
      <c r="AT16" s="145">
        <f t="shared" si="18"/>
        <v>0.11093533750000001</v>
      </c>
      <c r="AU16" s="144">
        <f>1333*J13*POWER(10,-6)*10</f>
        <v>2.5193699999999998E-4</v>
      </c>
      <c r="AV16" s="145">
        <f t="shared" si="14"/>
        <v>0.55492862450000002</v>
      </c>
      <c r="AW16" s="146">
        <f t="shared" si="19"/>
        <v>0</v>
      </c>
      <c r="AX16" s="146">
        <f t="shared" si="20"/>
        <v>1.6000000000000004E-6</v>
      </c>
      <c r="AY16" s="146">
        <f t="shared" si="23"/>
        <v>8.878857992000002E-7</v>
      </c>
      <c r="AZ16" s="330">
        <f>AW16/DB!$B$23</f>
        <v>0</v>
      </c>
      <c r="BA16" s="330">
        <f>AX16/DB!$B$23</f>
        <v>8.1967213114754115E-10</v>
      </c>
    </row>
    <row r="17" spans="1:53" s="141" customFormat="1" x14ac:dyDescent="0.3">
      <c r="A17" s="132" t="s">
        <v>532</v>
      </c>
      <c r="B17" s="132" t="str">
        <f>B12</f>
        <v>Отстойник ОГ-1, нефть</v>
      </c>
      <c r="C17" s="13" t="s">
        <v>162</v>
      </c>
      <c r="D17" s="134" t="s">
        <v>161</v>
      </c>
      <c r="E17" s="147">
        <f>E16</f>
        <v>1.0000000000000001E-5</v>
      </c>
      <c r="F17" s="148">
        <f t="shared" si="22"/>
        <v>1</v>
      </c>
      <c r="G17" s="132">
        <v>4.0000000000000008E-2</v>
      </c>
      <c r="H17" s="136">
        <f t="shared" si="15"/>
        <v>4.0000000000000009E-7</v>
      </c>
      <c r="I17" s="149">
        <f>I15*0.15</f>
        <v>0.56182499999999991</v>
      </c>
      <c r="J17" s="138">
        <f>I17</f>
        <v>0.56182499999999991</v>
      </c>
      <c r="K17" s="153" t="s">
        <v>138</v>
      </c>
      <c r="L17" s="154">
        <v>12</v>
      </c>
      <c r="M17" s="141" t="str">
        <f t="shared" si="11"/>
        <v>C15</v>
      </c>
      <c r="N17" s="141" t="str">
        <f t="shared" si="12"/>
        <v>Отстойник ОГ-1, нефть</v>
      </c>
      <c r="O17" s="141" t="str">
        <f t="shared" si="13"/>
        <v>Частичное факел</v>
      </c>
      <c r="P17" s="141" t="s">
        <v>46</v>
      </c>
      <c r="Q17" s="141" t="s">
        <v>46</v>
      </c>
      <c r="R17" s="141" t="s">
        <v>46</v>
      </c>
      <c r="S17" s="141" t="s">
        <v>46</v>
      </c>
      <c r="T17" s="141" t="s">
        <v>46</v>
      </c>
      <c r="U17" s="141" t="s">
        <v>46</v>
      </c>
      <c r="V17" s="141" t="s">
        <v>46</v>
      </c>
      <c r="W17" s="141" t="s">
        <v>46</v>
      </c>
      <c r="X17" s="141" t="s">
        <v>46</v>
      </c>
      <c r="Y17" s="141">
        <v>11</v>
      </c>
      <c r="Z17" s="141">
        <v>2</v>
      </c>
      <c r="AA17" s="141" t="s">
        <v>46</v>
      </c>
      <c r="AB17" s="141" t="s">
        <v>46</v>
      </c>
      <c r="AC17" s="141" t="s">
        <v>46</v>
      </c>
      <c r="AD17" s="141" t="s">
        <v>46</v>
      </c>
      <c r="AE17" s="141" t="s">
        <v>46</v>
      </c>
      <c r="AF17" s="141" t="s">
        <v>46</v>
      </c>
      <c r="AG17" s="141" t="s">
        <v>46</v>
      </c>
      <c r="AH17" s="141" t="s">
        <v>46</v>
      </c>
      <c r="AI17" s="141" t="s">
        <v>46</v>
      </c>
      <c r="AJ17" s="141">
        <v>0</v>
      </c>
      <c r="AK17" s="141">
        <v>1</v>
      </c>
      <c r="AL17" s="141">
        <f>0.1*$AL$2</f>
        <v>7.5000000000000011E-2</v>
      </c>
      <c r="AM17" s="141">
        <f>AM12</f>
        <v>2.7E-2</v>
      </c>
      <c r="AN17" s="141">
        <f>AN16</f>
        <v>1</v>
      </c>
      <c r="AQ17" s="144">
        <f>AM17*I17+AL17</f>
        <v>9.0169275000000007E-2</v>
      </c>
      <c r="AR17" s="144">
        <f t="shared" si="16"/>
        <v>9.0169275000000007E-3</v>
      </c>
      <c r="AS17" s="145">
        <f t="shared" si="17"/>
        <v>0.25</v>
      </c>
      <c r="AT17" s="145">
        <f t="shared" si="18"/>
        <v>8.7296550624999997E-2</v>
      </c>
      <c r="AU17" s="144">
        <f>10068.2*J17*POWER(10,-6)</f>
        <v>5.6565664649999995E-3</v>
      </c>
      <c r="AV17" s="145">
        <f t="shared" si="14"/>
        <v>0.44213931958999997</v>
      </c>
      <c r="AW17" s="146">
        <f t="shared" si="19"/>
        <v>0</v>
      </c>
      <c r="AX17" s="146">
        <f t="shared" si="20"/>
        <v>4.0000000000000009E-7</v>
      </c>
      <c r="AY17" s="146">
        <f t="shared" si="23"/>
        <v>1.7685572783600002E-7</v>
      </c>
      <c r="AZ17" s="330">
        <f>AW17/DB!$B$23</f>
        <v>0</v>
      </c>
      <c r="BA17" s="330">
        <f>AX17/DB!$B$23</f>
        <v>2.0491803278688529E-10</v>
      </c>
    </row>
    <row r="18" spans="1:53" s="141" customFormat="1" x14ac:dyDescent="0.3">
      <c r="A18" s="132" t="s">
        <v>533</v>
      </c>
      <c r="B18" s="132" t="str">
        <f>B12</f>
        <v>Отстойник ОГ-1, нефть</v>
      </c>
      <c r="C18" s="13" t="s">
        <v>163</v>
      </c>
      <c r="D18" s="134" t="s">
        <v>112</v>
      </c>
      <c r="E18" s="147">
        <f>E16</f>
        <v>1.0000000000000001E-5</v>
      </c>
      <c r="F18" s="148">
        <f t="shared" si="22"/>
        <v>1</v>
      </c>
      <c r="G18" s="132">
        <v>0.15200000000000002</v>
      </c>
      <c r="H18" s="136">
        <f t="shared" si="15"/>
        <v>1.5200000000000003E-6</v>
      </c>
      <c r="I18" s="149">
        <f>I15*0.15</f>
        <v>0.56182499999999991</v>
      </c>
      <c r="J18" s="138">
        <f>I18</f>
        <v>0.56182499999999991</v>
      </c>
      <c r="K18" s="208" t="s">
        <v>514</v>
      </c>
      <c r="L18" s="326" t="s">
        <v>515</v>
      </c>
      <c r="M18" s="141" t="str">
        <f t="shared" si="11"/>
        <v>C16</v>
      </c>
      <c r="N18" s="141" t="str">
        <f t="shared" si="12"/>
        <v>Отстойник ОГ-1, нефть</v>
      </c>
      <c r="O18" s="141" t="str">
        <f t="shared" si="13"/>
        <v>Частичное-пожар-вспышка</v>
      </c>
      <c r="P18" s="141" t="s">
        <v>46</v>
      </c>
      <c r="Q18" s="141" t="s">
        <v>46</v>
      </c>
      <c r="R18" s="141" t="s">
        <v>46</v>
      </c>
      <c r="S18" s="141" t="s">
        <v>46</v>
      </c>
      <c r="T18" s="141" t="s">
        <v>46</v>
      </c>
      <c r="U18" s="141" t="s">
        <v>46</v>
      </c>
      <c r="V18" s="141" t="s">
        <v>46</v>
      </c>
      <c r="W18" s="141" t="s">
        <v>46</v>
      </c>
      <c r="X18" s="141" t="s">
        <v>46</v>
      </c>
      <c r="Y18" s="141" t="s">
        <v>46</v>
      </c>
      <c r="Z18" s="141" t="s">
        <v>46</v>
      </c>
      <c r="AA18" s="141">
        <v>27.71</v>
      </c>
      <c r="AB18" s="141">
        <v>33.25</v>
      </c>
      <c r="AC18" s="141" t="s">
        <v>46</v>
      </c>
      <c r="AD18" s="141" t="s">
        <v>46</v>
      </c>
      <c r="AE18" s="141" t="s">
        <v>46</v>
      </c>
      <c r="AF18" s="141" t="s">
        <v>46</v>
      </c>
      <c r="AG18" s="141" t="s">
        <v>46</v>
      </c>
      <c r="AH18" s="141" t="s">
        <v>46</v>
      </c>
      <c r="AI18" s="141" t="s">
        <v>46</v>
      </c>
      <c r="AJ18" s="141">
        <v>0</v>
      </c>
      <c r="AK18" s="141">
        <v>1</v>
      </c>
      <c r="AL18" s="141">
        <f>0.1*$AL$2</f>
        <v>7.5000000000000011E-2</v>
      </c>
      <c r="AM18" s="141">
        <f>AM12</f>
        <v>2.7E-2</v>
      </c>
      <c r="AN18" s="141">
        <f>ROUNDUP(AN12/3,0)</f>
        <v>1</v>
      </c>
      <c r="AQ18" s="144">
        <f>AM18*I18+AL18</f>
        <v>9.0169275000000007E-2</v>
      </c>
      <c r="AR18" s="144">
        <f t="shared" si="16"/>
        <v>9.0169275000000007E-3</v>
      </c>
      <c r="AS18" s="145">
        <f t="shared" si="17"/>
        <v>0.25</v>
      </c>
      <c r="AT18" s="145">
        <f t="shared" si="18"/>
        <v>8.7296550624999997E-2</v>
      </c>
      <c r="AU18" s="144">
        <f>10068.2*J18*POWER(10,-6)</f>
        <v>5.6565664649999995E-3</v>
      </c>
      <c r="AV18" s="145">
        <f t="shared" si="14"/>
        <v>0.44213931958999997</v>
      </c>
      <c r="AW18" s="146">
        <f t="shared" si="19"/>
        <v>0</v>
      </c>
      <c r="AX18" s="146">
        <f t="shared" si="20"/>
        <v>1.5200000000000003E-6</v>
      </c>
      <c r="AY18" s="146">
        <f t="shared" si="23"/>
        <v>6.7205176577680008E-7</v>
      </c>
      <c r="AZ18" s="330">
        <f>AW18/DB!$B$23</f>
        <v>0</v>
      </c>
      <c r="BA18" s="330">
        <f>AX18/DB!$B$23</f>
        <v>7.7868852459016403E-10</v>
      </c>
    </row>
    <row r="19" spans="1:53" s="141" customFormat="1" ht="15" thickBot="1" x14ac:dyDescent="0.35">
      <c r="A19" s="132" t="s">
        <v>534</v>
      </c>
      <c r="B19" s="132" t="str">
        <f>B12</f>
        <v>Отстойник ОГ-1, нефть</v>
      </c>
      <c r="C19" s="13" t="s">
        <v>164</v>
      </c>
      <c r="D19" s="134" t="s">
        <v>27</v>
      </c>
      <c r="E19" s="147">
        <f>E16</f>
        <v>1.0000000000000001E-5</v>
      </c>
      <c r="F19" s="148">
        <f t="shared" si="22"/>
        <v>1</v>
      </c>
      <c r="G19" s="132">
        <v>0.6080000000000001</v>
      </c>
      <c r="H19" s="136">
        <f t="shared" si="15"/>
        <v>6.0800000000000011E-6</v>
      </c>
      <c r="I19" s="149">
        <f>I15*0.15</f>
        <v>0.56182499999999991</v>
      </c>
      <c r="J19" s="152">
        <v>0</v>
      </c>
      <c r="K19" s="155"/>
      <c r="L19" s="156"/>
      <c r="M19" s="141" t="str">
        <f t="shared" si="11"/>
        <v>C17</v>
      </c>
      <c r="N19" s="141" t="str">
        <f t="shared" si="12"/>
        <v>Отстойник ОГ-1, нефть</v>
      </c>
      <c r="O19" s="141" t="str">
        <f t="shared" si="13"/>
        <v>Частичное-ликвидация</v>
      </c>
      <c r="P19" s="141" t="s">
        <v>46</v>
      </c>
      <c r="Q19" s="141" t="s">
        <v>46</v>
      </c>
      <c r="R19" s="141" t="s">
        <v>46</v>
      </c>
      <c r="S19" s="141" t="s">
        <v>46</v>
      </c>
      <c r="T19" s="141" t="s">
        <v>46</v>
      </c>
      <c r="U19" s="141" t="s">
        <v>46</v>
      </c>
      <c r="V19" s="141" t="s">
        <v>46</v>
      </c>
      <c r="W19" s="141" t="s">
        <v>46</v>
      </c>
      <c r="X19" s="141" t="s">
        <v>46</v>
      </c>
      <c r="Y19" s="141" t="s">
        <v>46</v>
      </c>
      <c r="Z19" s="141" t="s">
        <v>46</v>
      </c>
      <c r="AA19" s="141" t="s">
        <v>46</v>
      </c>
      <c r="AB19" s="141" t="s">
        <v>46</v>
      </c>
      <c r="AC19" s="141" t="s">
        <v>46</v>
      </c>
      <c r="AD19" s="141" t="s">
        <v>46</v>
      </c>
      <c r="AE19" s="141" t="s">
        <v>46</v>
      </c>
      <c r="AF19" s="141" t="s">
        <v>46</v>
      </c>
      <c r="AG19" s="141" t="s">
        <v>46</v>
      </c>
      <c r="AH19" s="141" t="s">
        <v>46</v>
      </c>
      <c r="AI19" s="141" t="s">
        <v>46</v>
      </c>
      <c r="AJ19" s="141">
        <v>0</v>
      </c>
      <c r="AK19" s="141">
        <v>0</v>
      </c>
      <c r="AL19" s="141">
        <f>0.1*$AL$2</f>
        <v>7.5000000000000011E-2</v>
      </c>
      <c r="AM19" s="141">
        <f>AM12</f>
        <v>2.7E-2</v>
      </c>
      <c r="AN19" s="141">
        <f>ROUNDUP(AN12/3,0)</f>
        <v>1</v>
      </c>
      <c r="AQ19" s="144">
        <f>AM19*I19*0.1+AL19</f>
        <v>7.6516927500000012E-2</v>
      </c>
      <c r="AR19" s="144">
        <f t="shared" si="16"/>
        <v>7.6516927500000012E-3</v>
      </c>
      <c r="AS19" s="145">
        <f t="shared" si="17"/>
        <v>0</v>
      </c>
      <c r="AT19" s="145">
        <f t="shared" si="18"/>
        <v>2.1042155062500005E-2</v>
      </c>
      <c r="AU19" s="144">
        <f>1333*J17*POWER(10,-6)</f>
        <v>7.4891272499999983E-4</v>
      </c>
      <c r="AV19" s="145">
        <f t="shared" si="14"/>
        <v>0.10595968803750001</v>
      </c>
      <c r="AW19" s="146">
        <f t="shared" si="19"/>
        <v>0</v>
      </c>
      <c r="AX19" s="146">
        <f t="shared" si="20"/>
        <v>0</v>
      </c>
      <c r="AY19" s="146">
        <f t="shared" si="23"/>
        <v>6.4423490326800016E-7</v>
      </c>
      <c r="AZ19" s="330">
        <f>AW19/DB!$B$23</f>
        <v>0</v>
      </c>
      <c r="BA19" s="330">
        <f>AX19/DB!$B$23</f>
        <v>0</v>
      </c>
    </row>
    <row r="20" spans="1:53" s="141" customFormat="1" x14ac:dyDescent="0.3">
      <c r="A20" s="132" t="s">
        <v>535</v>
      </c>
      <c r="B20" s="195" t="str">
        <f>B12</f>
        <v>Отстойник ОГ-1, нефть</v>
      </c>
      <c r="C20" s="195" t="s">
        <v>341</v>
      </c>
      <c r="D20" s="195" t="s">
        <v>342</v>
      </c>
      <c r="E20" s="196">
        <v>2.5000000000000001E-5</v>
      </c>
      <c r="F20" s="148">
        <f t="shared" si="22"/>
        <v>1</v>
      </c>
      <c r="G20" s="195">
        <v>1</v>
      </c>
      <c r="H20" s="197">
        <f t="shared" si="15"/>
        <v>2.5000000000000001E-5</v>
      </c>
      <c r="I20" s="198">
        <f>I12</f>
        <v>24.97</v>
      </c>
      <c r="J20" s="198">
        <f>J12*0.05</f>
        <v>1.2484999999999999</v>
      </c>
      <c r="K20" s="195"/>
      <c r="L20" s="195"/>
      <c r="M20" s="199" t="str">
        <f t="shared" si="11"/>
        <v>C18</v>
      </c>
      <c r="N20" s="199"/>
      <c r="O20" s="199"/>
      <c r="P20" s="199">
        <v>9.9</v>
      </c>
      <c r="Q20" s="199">
        <v>14</v>
      </c>
      <c r="R20" s="199">
        <v>20.6</v>
      </c>
      <c r="S20" s="199">
        <v>40</v>
      </c>
      <c r="T20" s="199"/>
      <c r="U20" s="199" t="s">
        <v>46</v>
      </c>
      <c r="V20" s="199" t="s">
        <v>46</v>
      </c>
      <c r="W20" s="199" t="s">
        <v>46</v>
      </c>
      <c r="X20" s="199" t="s">
        <v>46</v>
      </c>
      <c r="Y20" s="199" t="s">
        <v>46</v>
      </c>
      <c r="Z20" s="199" t="s">
        <v>46</v>
      </c>
      <c r="AA20" s="199" t="s">
        <v>46</v>
      </c>
      <c r="AB20" s="199" t="s">
        <v>46</v>
      </c>
      <c r="AC20" s="199" t="s">
        <v>46</v>
      </c>
      <c r="AD20" s="199" t="s">
        <v>46</v>
      </c>
      <c r="AE20" s="199">
        <v>17.5</v>
      </c>
      <c r="AF20" s="199">
        <v>44.5</v>
      </c>
      <c r="AG20" s="199">
        <v>58</v>
      </c>
      <c r="AH20" s="199">
        <v>80.5</v>
      </c>
      <c r="AI20" s="199"/>
      <c r="AJ20" s="199">
        <v>1</v>
      </c>
      <c r="AK20" s="199">
        <v>2</v>
      </c>
      <c r="AL20" s="199">
        <f>AL12</f>
        <v>0.75</v>
      </c>
      <c r="AM20" s="199">
        <f>AM12</f>
        <v>2.7E-2</v>
      </c>
      <c r="AN20" s="199">
        <v>5</v>
      </c>
      <c r="AO20" s="199"/>
      <c r="AP20" s="199"/>
      <c r="AQ20" s="200">
        <f>AM20*I20+AL20</f>
        <v>1.4241899999999998</v>
      </c>
      <c r="AR20" s="200">
        <f>0.1*AQ20</f>
        <v>0.14241899999999999</v>
      </c>
      <c r="AS20" s="201">
        <f>AJ20*3+0.25*AK20</f>
        <v>3.5</v>
      </c>
      <c r="AT20" s="201">
        <f>SUM(AQ20:AS20)/4</f>
        <v>1.2666522499999999</v>
      </c>
      <c r="AU20" s="200">
        <f>10068.2*J20*POWER(10,-6)</f>
        <v>1.2570147699999999E-2</v>
      </c>
      <c r="AV20" s="201">
        <f t="shared" si="14"/>
        <v>6.3458313976999996</v>
      </c>
      <c r="AW20" s="202">
        <f>AJ20*H20</f>
        <v>2.5000000000000001E-5</v>
      </c>
      <c r="AX20" s="202">
        <f>H20*AK20</f>
        <v>5.0000000000000002E-5</v>
      </c>
      <c r="AY20" s="202">
        <f>H20*AV20</f>
        <v>1.5864578494250001E-4</v>
      </c>
      <c r="AZ20" s="330">
        <f>AW20/DB!$B$23</f>
        <v>1.2807377049180329E-8</v>
      </c>
      <c r="BA20" s="330">
        <f>AX20/DB!$B$23</f>
        <v>2.5614754098360658E-8</v>
      </c>
    </row>
    <row r="21" spans="1:53" ht="15" thickBot="1" x14ac:dyDescent="0.35"/>
    <row r="22" spans="1:53" s="141" customFormat="1" ht="18" customHeight="1" x14ac:dyDescent="0.3">
      <c r="A22" s="132" t="s">
        <v>536</v>
      </c>
      <c r="B22" s="133" t="s">
        <v>497</v>
      </c>
      <c r="C22" s="13" t="s">
        <v>143</v>
      </c>
      <c r="D22" s="134" t="s">
        <v>25</v>
      </c>
      <c r="E22" s="135">
        <v>9.9999999999999995E-7</v>
      </c>
      <c r="F22" s="133">
        <v>35000</v>
      </c>
      <c r="G22" s="132">
        <v>0.05</v>
      </c>
      <c r="H22" s="136">
        <f>E22*F22*G22</f>
        <v>1.7499999999999998E-3</v>
      </c>
      <c r="I22" s="137">
        <v>68.88</v>
      </c>
      <c r="J22" s="138">
        <f>I22</f>
        <v>68.88</v>
      </c>
      <c r="K22" s="139" t="s">
        <v>122</v>
      </c>
      <c r="L22" s="140">
        <v>170</v>
      </c>
      <c r="M22" s="141" t="str">
        <f t="shared" ref="M22:M30" si="24">A22</f>
        <v>C19</v>
      </c>
      <c r="N22" s="141" t="str">
        <f t="shared" ref="N22:N29" si="25">B22</f>
        <v>Емкость Е-1,  нефть</v>
      </c>
      <c r="O22" s="141" t="str">
        <f t="shared" ref="O22:O29" si="26">D22</f>
        <v>Полное-пожар</v>
      </c>
      <c r="P22" s="141">
        <v>10.6</v>
      </c>
      <c r="Q22" s="141">
        <v>14.9</v>
      </c>
      <c r="R22" s="141">
        <v>21.9</v>
      </c>
      <c r="S22" s="141">
        <v>42.3</v>
      </c>
      <c r="T22" s="141" t="s">
        <v>46</v>
      </c>
      <c r="U22" s="141" t="s">
        <v>46</v>
      </c>
      <c r="V22" s="141" t="s">
        <v>46</v>
      </c>
      <c r="W22" s="141" t="s">
        <v>46</v>
      </c>
      <c r="X22" s="141" t="s">
        <v>46</v>
      </c>
      <c r="Y22" s="141" t="s">
        <v>46</v>
      </c>
      <c r="Z22" s="141" t="s">
        <v>46</v>
      </c>
      <c r="AA22" s="141" t="s">
        <v>46</v>
      </c>
      <c r="AB22" s="141" t="s">
        <v>46</v>
      </c>
      <c r="AC22" s="141" t="s">
        <v>46</v>
      </c>
      <c r="AD22" s="141" t="s">
        <v>46</v>
      </c>
      <c r="AE22" s="141" t="s">
        <v>46</v>
      </c>
      <c r="AF22" s="141" t="s">
        <v>46</v>
      </c>
      <c r="AG22" s="141" t="s">
        <v>46</v>
      </c>
      <c r="AH22" s="141" t="s">
        <v>46</v>
      </c>
      <c r="AI22" s="141" t="s">
        <v>46</v>
      </c>
      <c r="AJ22" s="142">
        <v>1</v>
      </c>
      <c r="AK22" s="142">
        <v>2</v>
      </c>
      <c r="AL22" s="143">
        <v>0.75</v>
      </c>
      <c r="AM22" s="143">
        <v>2.7E-2</v>
      </c>
      <c r="AN22" s="143">
        <v>3</v>
      </c>
      <c r="AQ22" s="144">
        <f>AM22*I22+AL22</f>
        <v>2.6097599999999996</v>
      </c>
      <c r="AR22" s="144">
        <f>0.1*AQ22</f>
        <v>0.26097599999999999</v>
      </c>
      <c r="AS22" s="145">
        <f>AJ22*3+0.25*AK22</f>
        <v>3.5</v>
      </c>
      <c r="AT22" s="145">
        <f>SUM(AQ22:AS22)/4</f>
        <v>1.5926839999999998</v>
      </c>
      <c r="AU22" s="144">
        <f>10068.2*J22*POWER(10,-6)</f>
        <v>0.69349761600000004</v>
      </c>
      <c r="AV22" s="145">
        <f t="shared" ref="AV22:AV30" si="27">AU22+AT22+AS22+AR22+AQ22</f>
        <v>8.6569176160000012</v>
      </c>
      <c r="AW22" s="146">
        <f>AJ22*H22</f>
        <v>1.7499999999999998E-3</v>
      </c>
      <c r="AX22" s="146">
        <f>H22*AK22</f>
        <v>3.4999999999999996E-3</v>
      </c>
      <c r="AY22" s="146">
        <f>H22*AV22</f>
        <v>1.5149605828E-2</v>
      </c>
      <c r="AZ22" s="330">
        <f>AW22/DB!$B$23</f>
        <v>8.9651639344262287E-7</v>
      </c>
      <c r="BA22" s="330">
        <f>AX22/DB!$B$23</f>
        <v>1.7930327868852457E-6</v>
      </c>
    </row>
    <row r="23" spans="1:53" s="141" customFormat="1" x14ac:dyDescent="0.3">
      <c r="A23" s="132" t="s">
        <v>537</v>
      </c>
      <c r="B23" s="132" t="str">
        <f>B22</f>
        <v>Емкость Е-1,  нефть</v>
      </c>
      <c r="C23" s="13" t="s">
        <v>149</v>
      </c>
      <c r="D23" s="134" t="s">
        <v>28</v>
      </c>
      <c r="E23" s="147">
        <f>E22</f>
        <v>9.9999999999999995E-7</v>
      </c>
      <c r="F23" s="148">
        <f>F22</f>
        <v>35000</v>
      </c>
      <c r="G23" s="132">
        <v>0.19</v>
      </c>
      <c r="H23" s="136">
        <f t="shared" ref="H23:H30" si="28">E23*F23*G23</f>
        <v>6.6499999999999997E-3</v>
      </c>
      <c r="I23" s="149">
        <f>I22</f>
        <v>68.88</v>
      </c>
      <c r="J23" s="270">
        <f>POWER(10,-6)*35*SQRT(100)*3600*L22/1000*0.1</f>
        <v>2.1419999999999998E-2</v>
      </c>
      <c r="K23" s="150" t="s">
        <v>123</v>
      </c>
      <c r="L23" s="151">
        <v>2</v>
      </c>
      <c r="M23" s="141" t="str">
        <f t="shared" si="24"/>
        <v>C20</v>
      </c>
      <c r="N23" s="141" t="str">
        <f t="shared" si="25"/>
        <v>Емкость Е-1,  нефть</v>
      </c>
      <c r="O23" s="141" t="str">
        <f t="shared" si="26"/>
        <v>Полное-взрыв</v>
      </c>
      <c r="P23" s="141" t="s">
        <v>46</v>
      </c>
      <c r="Q23" s="141" t="s">
        <v>46</v>
      </c>
      <c r="R23" s="141" t="s">
        <v>46</v>
      </c>
      <c r="S23" s="141" t="s">
        <v>46</v>
      </c>
      <c r="T23" s="141">
        <v>0</v>
      </c>
      <c r="U23" s="141">
        <v>0</v>
      </c>
      <c r="V23" s="141">
        <v>10.55</v>
      </c>
      <c r="W23" s="141">
        <v>35.049999999999997</v>
      </c>
      <c r="X23" s="141">
        <v>51.3</v>
      </c>
      <c r="Y23" s="141" t="s">
        <v>46</v>
      </c>
      <c r="Z23" s="141" t="s">
        <v>46</v>
      </c>
      <c r="AA23" s="141" t="s">
        <v>46</v>
      </c>
      <c r="AB23" s="141" t="s">
        <v>46</v>
      </c>
      <c r="AC23" s="141" t="s">
        <v>46</v>
      </c>
      <c r="AD23" s="141" t="s">
        <v>46</v>
      </c>
      <c r="AE23" s="141" t="s">
        <v>46</v>
      </c>
      <c r="AF23" s="141" t="s">
        <v>46</v>
      </c>
      <c r="AG23" s="141" t="s">
        <v>46</v>
      </c>
      <c r="AH23" s="141" t="s">
        <v>46</v>
      </c>
      <c r="AI23" s="141" t="s">
        <v>46</v>
      </c>
      <c r="AJ23" s="142">
        <v>1</v>
      </c>
      <c r="AK23" s="142">
        <v>2</v>
      </c>
      <c r="AL23" s="141">
        <f>AL22</f>
        <v>0.75</v>
      </c>
      <c r="AM23" s="141">
        <f>AM22</f>
        <v>2.7E-2</v>
      </c>
      <c r="AN23" s="141">
        <f>AN22</f>
        <v>3</v>
      </c>
      <c r="AQ23" s="144">
        <f>AM23*I23+AL23</f>
        <v>2.6097599999999996</v>
      </c>
      <c r="AR23" s="144">
        <f t="shared" ref="AR23:AR29" si="29">0.1*AQ23</f>
        <v>0.26097599999999999</v>
      </c>
      <c r="AS23" s="145">
        <f t="shared" ref="AS23:AS29" si="30">AJ23*3+0.25*AK23</f>
        <v>3.5</v>
      </c>
      <c r="AT23" s="145">
        <f t="shared" ref="AT23:AT29" si="31">SUM(AQ23:AS23)/4</f>
        <v>1.5926839999999998</v>
      </c>
      <c r="AU23" s="144">
        <f>10068.2*J23*POWER(10,-6)*10</f>
        <v>2.1566084399999999E-3</v>
      </c>
      <c r="AV23" s="145">
        <f t="shared" si="27"/>
        <v>7.9655766084400002</v>
      </c>
      <c r="AW23" s="146">
        <f t="shared" ref="AW23:AW29" si="32">AJ23*H23</f>
        <v>6.6499999999999997E-3</v>
      </c>
      <c r="AX23" s="146">
        <f t="shared" ref="AX23:AX29" si="33">H23*AK23</f>
        <v>1.3299999999999999E-2</v>
      </c>
      <c r="AY23" s="146">
        <f t="shared" ref="AY23" si="34">H23*AV23</f>
        <v>5.2971084446125999E-2</v>
      </c>
      <c r="AZ23" s="330">
        <f>AW23/DB!$B$23</f>
        <v>3.4067622950819672E-6</v>
      </c>
      <c r="BA23" s="330">
        <f>AX23/DB!$B$23</f>
        <v>6.8135245901639345E-6</v>
      </c>
    </row>
    <row r="24" spans="1:53" s="141" customFormat="1" x14ac:dyDescent="0.3">
      <c r="A24" s="132" t="s">
        <v>538</v>
      </c>
      <c r="B24" s="132" t="str">
        <f>B22</f>
        <v>Емкость Е-1,  нефть</v>
      </c>
      <c r="C24" s="13" t="s">
        <v>188</v>
      </c>
      <c r="D24" s="134" t="s">
        <v>26</v>
      </c>
      <c r="E24" s="147">
        <f>E22</f>
        <v>9.9999999999999995E-7</v>
      </c>
      <c r="F24" s="148">
        <f t="shared" ref="F24:F29" si="35">F23</f>
        <v>35000</v>
      </c>
      <c r="G24" s="132">
        <v>0.76</v>
      </c>
      <c r="H24" s="136">
        <f t="shared" si="28"/>
        <v>2.6599999999999999E-2</v>
      </c>
      <c r="I24" s="149">
        <f>I22</f>
        <v>68.88</v>
      </c>
      <c r="J24" s="152">
        <v>0</v>
      </c>
      <c r="K24" s="150" t="s">
        <v>124</v>
      </c>
      <c r="L24" s="151">
        <v>1.05</v>
      </c>
      <c r="M24" s="141" t="str">
        <f t="shared" si="24"/>
        <v>C21</v>
      </c>
      <c r="N24" s="141" t="str">
        <f t="shared" si="25"/>
        <v>Емкость Е-1,  нефть</v>
      </c>
      <c r="O24" s="141" t="str">
        <f t="shared" si="26"/>
        <v>Полное-ликвидация</v>
      </c>
      <c r="P24" s="141" t="s">
        <v>46</v>
      </c>
      <c r="Q24" s="141" t="s">
        <v>46</v>
      </c>
      <c r="R24" s="141" t="s">
        <v>46</v>
      </c>
      <c r="S24" s="141" t="s">
        <v>46</v>
      </c>
      <c r="T24" s="141" t="s">
        <v>46</v>
      </c>
      <c r="U24" s="141" t="s">
        <v>46</v>
      </c>
      <c r="V24" s="141" t="s">
        <v>46</v>
      </c>
      <c r="W24" s="141" t="s">
        <v>46</v>
      </c>
      <c r="X24" s="141" t="s">
        <v>46</v>
      </c>
      <c r="Y24" s="141" t="s">
        <v>46</v>
      </c>
      <c r="Z24" s="141" t="s">
        <v>46</v>
      </c>
      <c r="AA24" s="141" t="s">
        <v>46</v>
      </c>
      <c r="AB24" s="141" t="s">
        <v>46</v>
      </c>
      <c r="AC24" s="141" t="s">
        <v>46</v>
      </c>
      <c r="AD24" s="141" t="s">
        <v>46</v>
      </c>
      <c r="AE24" s="141" t="s">
        <v>46</v>
      </c>
      <c r="AF24" s="141" t="s">
        <v>46</v>
      </c>
      <c r="AG24" s="141" t="s">
        <v>46</v>
      </c>
      <c r="AH24" s="141" t="s">
        <v>46</v>
      </c>
      <c r="AI24" s="141" t="s">
        <v>46</v>
      </c>
      <c r="AJ24" s="141">
        <v>0</v>
      </c>
      <c r="AK24" s="141">
        <v>0</v>
      </c>
      <c r="AL24" s="141">
        <f>AL22</f>
        <v>0.75</v>
      </c>
      <c r="AM24" s="141">
        <f>AM22</f>
        <v>2.7E-2</v>
      </c>
      <c r="AN24" s="141">
        <f>AN22</f>
        <v>3</v>
      </c>
      <c r="AQ24" s="144">
        <f>AM24*I24*0.1+AL24</f>
        <v>0.93597600000000003</v>
      </c>
      <c r="AR24" s="144">
        <f t="shared" si="29"/>
        <v>9.3597600000000003E-2</v>
      </c>
      <c r="AS24" s="145">
        <f t="shared" si="30"/>
        <v>0</v>
      </c>
      <c r="AT24" s="145">
        <f t="shared" si="31"/>
        <v>0.25739339999999999</v>
      </c>
      <c r="AU24" s="144">
        <f>1333*J22*POWER(10,-6)</f>
        <v>9.1817039999999989E-2</v>
      </c>
      <c r="AV24" s="145">
        <f t="shared" si="27"/>
        <v>1.37878404</v>
      </c>
      <c r="AW24" s="146">
        <f t="shared" si="32"/>
        <v>0</v>
      </c>
      <c r="AX24" s="146">
        <f t="shared" si="33"/>
        <v>0</v>
      </c>
      <c r="AY24" s="146">
        <f>H24*AV24</f>
        <v>3.6675655464E-2</v>
      </c>
      <c r="AZ24" s="330">
        <f>AW24/DB!$B$23</f>
        <v>0</v>
      </c>
      <c r="BA24" s="330">
        <f>AX24/DB!$B$23</f>
        <v>0</v>
      </c>
    </row>
    <row r="25" spans="1:53" s="141" customFormat="1" x14ac:dyDescent="0.3">
      <c r="A25" s="132" t="s">
        <v>539</v>
      </c>
      <c r="B25" s="132" t="str">
        <f>B22</f>
        <v>Емкость Е-1,  нефть</v>
      </c>
      <c r="C25" s="13" t="s">
        <v>160</v>
      </c>
      <c r="D25" s="134" t="s">
        <v>161</v>
      </c>
      <c r="E25" s="135">
        <v>1.0000000000000001E-5</v>
      </c>
      <c r="F25" s="148">
        <f t="shared" si="35"/>
        <v>35000</v>
      </c>
      <c r="G25" s="132">
        <v>4.0000000000000008E-2</v>
      </c>
      <c r="H25" s="136">
        <f t="shared" si="28"/>
        <v>1.4000000000000004E-2</v>
      </c>
      <c r="I25" s="149">
        <f>0.15*I22</f>
        <v>10.331999999999999</v>
      </c>
      <c r="J25" s="138">
        <f>I25</f>
        <v>10.331999999999999</v>
      </c>
      <c r="K25" s="150" t="s">
        <v>126</v>
      </c>
      <c r="L25" s="151">
        <v>45390</v>
      </c>
      <c r="M25" s="141" t="str">
        <f t="shared" si="24"/>
        <v>C22</v>
      </c>
      <c r="N25" s="141" t="str">
        <f t="shared" si="25"/>
        <v>Емкость Е-1,  нефть</v>
      </c>
      <c r="O25" s="141" t="str">
        <f t="shared" si="26"/>
        <v>Частичное факел</v>
      </c>
      <c r="P25" s="141" t="s">
        <v>46</v>
      </c>
      <c r="Q25" s="141" t="s">
        <v>46</v>
      </c>
      <c r="R25" s="141" t="s">
        <v>46</v>
      </c>
      <c r="S25" s="141" t="s">
        <v>46</v>
      </c>
      <c r="T25" s="141" t="s">
        <v>46</v>
      </c>
      <c r="U25" s="141" t="s">
        <v>46</v>
      </c>
      <c r="V25" s="141" t="s">
        <v>46</v>
      </c>
      <c r="W25" s="141" t="s">
        <v>46</v>
      </c>
      <c r="X25" s="141" t="s">
        <v>46</v>
      </c>
      <c r="Y25" s="141">
        <v>15</v>
      </c>
      <c r="Z25" s="141">
        <v>3</v>
      </c>
      <c r="AA25" s="141" t="s">
        <v>46</v>
      </c>
      <c r="AB25" s="141" t="s">
        <v>46</v>
      </c>
      <c r="AC25" s="141" t="s">
        <v>46</v>
      </c>
      <c r="AD25" s="141" t="s">
        <v>46</v>
      </c>
      <c r="AE25" s="141" t="s">
        <v>46</v>
      </c>
      <c r="AF25" s="141" t="s">
        <v>46</v>
      </c>
      <c r="AG25" s="141" t="s">
        <v>46</v>
      </c>
      <c r="AH25" s="141" t="s">
        <v>46</v>
      </c>
      <c r="AI25" s="141" t="s">
        <v>46</v>
      </c>
      <c r="AJ25" s="141">
        <v>0</v>
      </c>
      <c r="AK25" s="141">
        <v>1</v>
      </c>
      <c r="AL25" s="141">
        <f>0.1*$AL$2</f>
        <v>7.5000000000000011E-2</v>
      </c>
      <c r="AM25" s="141">
        <f>AM23</f>
        <v>2.7E-2</v>
      </c>
      <c r="AN25" s="141">
        <f>AN22</f>
        <v>3</v>
      </c>
      <c r="AQ25" s="144">
        <f>AM25*I25*0.1+AL25</f>
        <v>0.10289640000000001</v>
      </c>
      <c r="AR25" s="144">
        <f t="shared" si="29"/>
        <v>1.0289640000000003E-2</v>
      </c>
      <c r="AS25" s="145">
        <f t="shared" si="30"/>
        <v>0.25</v>
      </c>
      <c r="AT25" s="145">
        <f t="shared" si="31"/>
        <v>9.0796509999999997E-2</v>
      </c>
      <c r="AU25" s="144">
        <f>10068.2*J25*POWER(10,-6)</f>
        <v>0.10402464239999999</v>
      </c>
      <c r="AV25" s="145">
        <f t="shared" si="27"/>
        <v>0.55800719239999996</v>
      </c>
      <c r="AW25" s="146">
        <f t="shared" si="32"/>
        <v>0</v>
      </c>
      <c r="AX25" s="146">
        <f t="shared" si="33"/>
        <v>1.4000000000000004E-2</v>
      </c>
      <c r="AY25" s="146">
        <f t="shared" ref="AY25:AY29" si="36">H25*AV25</f>
        <v>7.8121006936000019E-3</v>
      </c>
      <c r="AZ25" s="330">
        <f>AW25/DB!$B$23</f>
        <v>0</v>
      </c>
      <c r="BA25" s="330">
        <f>AX25/DB!$B$23</f>
        <v>7.1721311475409855E-6</v>
      </c>
    </row>
    <row r="26" spans="1:53" s="141" customFormat="1" x14ac:dyDescent="0.3">
      <c r="A26" s="132" t="s">
        <v>540</v>
      </c>
      <c r="B26" s="132" t="str">
        <f>B22</f>
        <v>Емкость Е-1,  нефть</v>
      </c>
      <c r="C26" s="13" t="s">
        <v>189</v>
      </c>
      <c r="D26" s="134" t="s">
        <v>27</v>
      </c>
      <c r="E26" s="147">
        <f>E25</f>
        <v>1.0000000000000001E-5</v>
      </c>
      <c r="F26" s="148">
        <f t="shared" si="35"/>
        <v>35000</v>
      </c>
      <c r="G26" s="132">
        <v>0.16000000000000003</v>
      </c>
      <c r="H26" s="136">
        <f t="shared" si="28"/>
        <v>5.6000000000000015E-2</v>
      </c>
      <c r="I26" s="149">
        <f>0.15*I22</f>
        <v>10.331999999999999</v>
      </c>
      <c r="J26" s="138">
        <v>0</v>
      </c>
      <c r="K26" s="150" t="s">
        <v>127</v>
      </c>
      <c r="L26" s="151">
        <v>3</v>
      </c>
      <c r="M26" s="141" t="str">
        <f t="shared" si="24"/>
        <v>C23</v>
      </c>
      <c r="N26" s="141" t="str">
        <f t="shared" si="25"/>
        <v>Емкость Е-1,  нефть</v>
      </c>
      <c r="O26" s="141" t="str">
        <f t="shared" si="26"/>
        <v>Частичное-ликвидация</v>
      </c>
      <c r="P26" s="141" t="s">
        <v>46</v>
      </c>
      <c r="Q26" s="141" t="s">
        <v>46</v>
      </c>
      <c r="R26" s="141" t="s">
        <v>46</v>
      </c>
      <c r="S26" s="141" t="s">
        <v>46</v>
      </c>
      <c r="T26" s="141" t="s">
        <v>46</v>
      </c>
      <c r="U26" s="141" t="s">
        <v>46</v>
      </c>
      <c r="V26" s="141" t="s">
        <v>46</v>
      </c>
      <c r="W26" s="141" t="s">
        <v>46</v>
      </c>
      <c r="X26" s="141" t="s">
        <v>46</v>
      </c>
      <c r="Y26" s="141" t="s">
        <v>46</v>
      </c>
      <c r="Z26" s="141" t="s">
        <v>46</v>
      </c>
      <c r="AA26" s="141" t="s">
        <v>46</v>
      </c>
      <c r="AB26" s="141" t="s">
        <v>46</v>
      </c>
      <c r="AC26" s="141" t="s">
        <v>46</v>
      </c>
      <c r="AD26" s="141" t="s">
        <v>46</v>
      </c>
      <c r="AE26" s="141" t="s">
        <v>46</v>
      </c>
      <c r="AF26" s="141" t="s">
        <v>46</v>
      </c>
      <c r="AG26" s="141" t="s">
        <v>46</v>
      </c>
      <c r="AH26" s="141" t="s">
        <v>46</v>
      </c>
      <c r="AI26" s="141" t="s">
        <v>46</v>
      </c>
      <c r="AJ26" s="141">
        <v>0</v>
      </c>
      <c r="AK26" s="141">
        <v>1</v>
      </c>
      <c r="AL26" s="141">
        <f>0.1*$AL$2</f>
        <v>7.5000000000000011E-2</v>
      </c>
      <c r="AM26" s="141">
        <f>AM22</f>
        <v>2.7E-2</v>
      </c>
      <c r="AN26" s="141">
        <f>ROUNDUP(AN22/3,0)</f>
        <v>1</v>
      </c>
      <c r="AQ26" s="144">
        <f>AM26*I26+AL26</f>
        <v>0.353964</v>
      </c>
      <c r="AR26" s="144">
        <f t="shared" si="29"/>
        <v>3.5396400000000001E-2</v>
      </c>
      <c r="AS26" s="145">
        <f t="shared" si="30"/>
        <v>0.25</v>
      </c>
      <c r="AT26" s="145">
        <f t="shared" si="31"/>
        <v>0.15984009999999998</v>
      </c>
      <c r="AU26" s="144">
        <f>1333*J23*POWER(10,-6)*10</f>
        <v>2.8552859999999994E-4</v>
      </c>
      <c r="AV26" s="145">
        <f t="shared" si="27"/>
        <v>0.79948602860000006</v>
      </c>
      <c r="AW26" s="146">
        <f t="shared" si="32"/>
        <v>0</v>
      </c>
      <c r="AX26" s="146">
        <f t="shared" si="33"/>
        <v>5.6000000000000015E-2</v>
      </c>
      <c r="AY26" s="146">
        <f t="shared" si="36"/>
        <v>4.4771217601600015E-2</v>
      </c>
      <c r="AZ26" s="330">
        <f>AW26/DB!$B$23</f>
        <v>0</v>
      </c>
      <c r="BA26" s="330">
        <f>AX26/DB!$B$23</f>
        <v>2.8688524590163942E-5</v>
      </c>
    </row>
    <row r="27" spans="1:53" s="141" customFormat="1" x14ac:dyDescent="0.3">
      <c r="A27" s="132" t="s">
        <v>541</v>
      </c>
      <c r="B27" s="132" t="str">
        <f>B22</f>
        <v>Емкость Е-1,  нефть</v>
      </c>
      <c r="C27" s="13" t="s">
        <v>162</v>
      </c>
      <c r="D27" s="134" t="s">
        <v>161</v>
      </c>
      <c r="E27" s="147">
        <f>E26</f>
        <v>1.0000000000000001E-5</v>
      </c>
      <c r="F27" s="148">
        <f t="shared" si="35"/>
        <v>35000</v>
      </c>
      <c r="G27" s="132">
        <v>4.0000000000000008E-2</v>
      </c>
      <c r="H27" s="136">
        <f t="shared" si="28"/>
        <v>1.4000000000000004E-2</v>
      </c>
      <c r="I27" s="149">
        <f>I25*0.15</f>
        <v>1.5497999999999998</v>
      </c>
      <c r="J27" s="138">
        <f>I27</f>
        <v>1.5497999999999998</v>
      </c>
      <c r="K27" s="153" t="s">
        <v>138</v>
      </c>
      <c r="L27" s="154">
        <v>12</v>
      </c>
      <c r="M27" s="141" t="str">
        <f t="shared" si="24"/>
        <v>C24</v>
      </c>
      <c r="N27" s="141" t="str">
        <f t="shared" si="25"/>
        <v>Емкость Е-1,  нефть</v>
      </c>
      <c r="O27" s="141" t="str">
        <f t="shared" si="26"/>
        <v>Частичное факел</v>
      </c>
      <c r="P27" s="141" t="s">
        <v>46</v>
      </c>
      <c r="Q27" s="141" t="s">
        <v>46</v>
      </c>
      <c r="R27" s="141" t="s">
        <v>46</v>
      </c>
      <c r="S27" s="141" t="s">
        <v>46</v>
      </c>
      <c r="T27" s="141" t="s">
        <v>46</v>
      </c>
      <c r="U27" s="141" t="s">
        <v>46</v>
      </c>
      <c r="V27" s="141" t="s">
        <v>46</v>
      </c>
      <c r="W27" s="141" t="s">
        <v>46</v>
      </c>
      <c r="X27" s="141" t="s">
        <v>46</v>
      </c>
      <c r="Y27" s="141">
        <v>11</v>
      </c>
      <c r="Z27" s="141">
        <v>2</v>
      </c>
      <c r="AA27" s="141" t="s">
        <v>46</v>
      </c>
      <c r="AB27" s="141" t="s">
        <v>46</v>
      </c>
      <c r="AC27" s="141" t="s">
        <v>46</v>
      </c>
      <c r="AD27" s="141" t="s">
        <v>46</v>
      </c>
      <c r="AE27" s="141" t="s">
        <v>46</v>
      </c>
      <c r="AF27" s="141" t="s">
        <v>46</v>
      </c>
      <c r="AG27" s="141" t="s">
        <v>46</v>
      </c>
      <c r="AH27" s="141" t="s">
        <v>46</v>
      </c>
      <c r="AI27" s="141" t="s">
        <v>46</v>
      </c>
      <c r="AJ27" s="141">
        <v>0</v>
      </c>
      <c r="AK27" s="141">
        <v>1</v>
      </c>
      <c r="AL27" s="141">
        <f>0.1*$AL$2</f>
        <v>7.5000000000000011E-2</v>
      </c>
      <c r="AM27" s="141">
        <f>AM22</f>
        <v>2.7E-2</v>
      </c>
      <c r="AN27" s="141">
        <f>AN26</f>
        <v>1</v>
      </c>
      <c r="AQ27" s="144">
        <f>AM27*I27+AL27</f>
        <v>0.11684460000000001</v>
      </c>
      <c r="AR27" s="144">
        <f t="shared" si="29"/>
        <v>1.1684460000000001E-2</v>
      </c>
      <c r="AS27" s="145">
        <f t="shared" si="30"/>
        <v>0.25</v>
      </c>
      <c r="AT27" s="145">
        <f t="shared" si="31"/>
        <v>9.4632264999999993E-2</v>
      </c>
      <c r="AU27" s="144">
        <f>10068.2*J27*POWER(10,-6)</f>
        <v>1.5603696359999999E-2</v>
      </c>
      <c r="AV27" s="145">
        <f t="shared" si="27"/>
        <v>0.48876502136000005</v>
      </c>
      <c r="AW27" s="146">
        <f t="shared" si="32"/>
        <v>0</v>
      </c>
      <c r="AX27" s="146">
        <f t="shared" si="33"/>
        <v>1.4000000000000004E-2</v>
      </c>
      <c r="AY27" s="146">
        <f t="shared" si="36"/>
        <v>6.8427102990400029E-3</v>
      </c>
      <c r="AZ27" s="330">
        <f>AW27/DB!$B$23</f>
        <v>0</v>
      </c>
      <c r="BA27" s="330">
        <f>AX27/DB!$B$23</f>
        <v>7.1721311475409855E-6</v>
      </c>
    </row>
    <row r="28" spans="1:53" s="141" customFormat="1" x14ac:dyDescent="0.3">
      <c r="A28" s="132" t="s">
        <v>542</v>
      </c>
      <c r="B28" s="132" t="str">
        <f>B22</f>
        <v>Емкость Е-1,  нефть</v>
      </c>
      <c r="C28" s="13" t="s">
        <v>163</v>
      </c>
      <c r="D28" s="134" t="s">
        <v>112</v>
      </c>
      <c r="E28" s="147">
        <f>E26</f>
        <v>1.0000000000000001E-5</v>
      </c>
      <c r="F28" s="148">
        <f t="shared" si="35"/>
        <v>35000</v>
      </c>
      <c r="G28" s="132">
        <v>0.15200000000000002</v>
      </c>
      <c r="H28" s="136">
        <f t="shared" si="28"/>
        <v>5.3200000000000011E-2</v>
      </c>
      <c r="I28" s="149">
        <f>I25*0.15</f>
        <v>1.5497999999999998</v>
      </c>
      <c r="J28" s="138">
        <f>I28</f>
        <v>1.5497999999999998</v>
      </c>
      <c r="K28" s="208" t="s">
        <v>514</v>
      </c>
      <c r="L28" s="326" t="s">
        <v>516</v>
      </c>
      <c r="M28" s="141" t="str">
        <f t="shared" si="24"/>
        <v>C25</v>
      </c>
      <c r="N28" s="141" t="str">
        <f t="shared" si="25"/>
        <v>Емкость Е-1,  нефть</v>
      </c>
      <c r="O28" s="141" t="str">
        <f t="shared" si="26"/>
        <v>Частичное-пожар-вспышка</v>
      </c>
      <c r="P28" s="141" t="s">
        <v>46</v>
      </c>
      <c r="Q28" s="141" t="s">
        <v>46</v>
      </c>
      <c r="R28" s="141" t="s">
        <v>46</v>
      </c>
      <c r="S28" s="141" t="s">
        <v>46</v>
      </c>
      <c r="T28" s="141" t="s">
        <v>46</v>
      </c>
      <c r="U28" s="141" t="s">
        <v>46</v>
      </c>
      <c r="V28" s="141" t="s">
        <v>46</v>
      </c>
      <c r="W28" s="141" t="s">
        <v>46</v>
      </c>
      <c r="X28" s="141" t="s">
        <v>46</v>
      </c>
      <c r="Y28" s="141" t="s">
        <v>46</v>
      </c>
      <c r="Z28" s="141" t="s">
        <v>46</v>
      </c>
      <c r="AA28" s="141">
        <v>38.729999999999997</v>
      </c>
      <c r="AB28" s="141">
        <v>46.48</v>
      </c>
      <c r="AC28" s="141" t="s">
        <v>46</v>
      </c>
      <c r="AD28" s="141" t="s">
        <v>46</v>
      </c>
      <c r="AE28" s="141" t="s">
        <v>46</v>
      </c>
      <c r="AF28" s="141" t="s">
        <v>46</v>
      </c>
      <c r="AG28" s="141" t="s">
        <v>46</v>
      </c>
      <c r="AH28" s="141" t="s">
        <v>46</v>
      </c>
      <c r="AI28" s="141" t="s">
        <v>46</v>
      </c>
      <c r="AJ28" s="141">
        <v>0</v>
      </c>
      <c r="AK28" s="141">
        <v>1</v>
      </c>
      <c r="AL28" s="141">
        <f>0.1*$AL$2</f>
        <v>7.5000000000000011E-2</v>
      </c>
      <c r="AM28" s="141">
        <f>AM22</f>
        <v>2.7E-2</v>
      </c>
      <c r="AN28" s="141">
        <f>ROUNDUP(AN22/3,0)</f>
        <v>1</v>
      </c>
      <c r="AQ28" s="144">
        <f>AM28*I28+AL28</f>
        <v>0.11684460000000001</v>
      </c>
      <c r="AR28" s="144">
        <f t="shared" si="29"/>
        <v>1.1684460000000001E-2</v>
      </c>
      <c r="AS28" s="145">
        <f t="shared" si="30"/>
        <v>0.25</v>
      </c>
      <c r="AT28" s="145">
        <f t="shared" si="31"/>
        <v>9.4632264999999993E-2</v>
      </c>
      <c r="AU28" s="144">
        <f>10068.2*J28*POWER(10,-6)</f>
        <v>1.5603696359999999E-2</v>
      </c>
      <c r="AV28" s="145">
        <f t="shared" si="27"/>
        <v>0.48876502136000005</v>
      </c>
      <c r="AW28" s="146">
        <f t="shared" si="32"/>
        <v>0</v>
      </c>
      <c r="AX28" s="146">
        <f t="shared" si="33"/>
        <v>5.3200000000000011E-2</v>
      </c>
      <c r="AY28" s="146">
        <f t="shared" si="36"/>
        <v>2.6002299136352009E-2</v>
      </c>
      <c r="AZ28" s="330">
        <f>AW28/DB!$B$23</f>
        <v>0</v>
      </c>
      <c r="BA28" s="330">
        <f>AX28/DB!$B$23</f>
        <v>2.7254098360655745E-5</v>
      </c>
    </row>
    <row r="29" spans="1:53" s="141" customFormat="1" ht="15" thickBot="1" x14ac:dyDescent="0.35">
      <c r="A29" s="132" t="s">
        <v>543</v>
      </c>
      <c r="B29" s="132" t="str">
        <f>B22</f>
        <v>Емкость Е-1,  нефть</v>
      </c>
      <c r="C29" s="13" t="s">
        <v>164</v>
      </c>
      <c r="D29" s="134" t="s">
        <v>27</v>
      </c>
      <c r="E29" s="147">
        <f>E26</f>
        <v>1.0000000000000001E-5</v>
      </c>
      <c r="F29" s="148">
        <f t="shared" si="35"/>
        <v>35000</v>
      </c>
      <c r="G29" s="132">
        <v>0.6080000000000001</v>
      </c>
      <c r="H29" s="136">
        <f t="shared" si="28"/>
        <v>0.21280000000000004</v>
      </c>
      <c r="I29" s="149">
        <f>I25*0.15</f>
        <v>1.5497999999999998</v>
      </c>
      <c r="J29" s="152">
        <v>0</v>
      </c>
      <c r="K29" s="155"/>
      <c r="L29" s="156"/>
      <c r="M29" s="141" t="str">
        <f t="shared" si="24"/>
        <v>C26</v>
      </c>
      <c r="N29" s="141" t="str">
        <f t="shared" si="25"/>
        <v>Емкость Е-1,  нефть</v>
      </c>
      <c r="O29" s="141" t="str">
        <f t="shared" si="26"/>
        <v>Частичное-ликвидация</v>
      </c>
      <c r="P29" s="141" t="s">
        <v>46</v>
      </c>
      <c r="Q29" s="141" t="s">
        <v>46</v>
      </c>
      <c r="R29" s="141" t="s">
        <v>46</v>
      </c>
      <c r="S29" s="141" t="s">
        <v>46</v>
      </c>
      <c r="T29" s="141" t="s">
        <v>46</v>
      </c>
      <c r="U29" s="141" t="s">
        <v>46</v>
      </c>
      <c r="V29" s="141" t="s">
        <v>46</v>
      </c>
      <c r="W29" s="141" t="s">
        <v>46</v>
      </c>
      <c r="X29" s="141" t="s">
        <v>46</v>
      </c>
      <c r="Y29" s="141" t="s">
        <v>46</v>
      </c>
      <c r="Z29" s="141" t="s">
        <v>46</v>
      </c>
      <c r="AA29" s="141" t="s">
        <v>46</v>
      </c>
      <c r="AB29" s="141" t="s">
        <v>46</v>
      </c>
      <c r="AC29" s="141" t="s">
        <v>46</v>
      </c>
      <c r="AD29" s="141" t="s">
        <v>46</v>
      </c>
      <c r="AE29" s="141" t="s">
        <v>46</v>
      </c>
      <c r="AF29" s="141" t="s">
        <v>46</v>
      </c>
      <c r="AG29" s="141" t="s">
        <v>46</v>
      </c>
      <c r="AH29" s="141" t="s">
        <v>46</v>
      </c>
      <c r="AI29" s="141" t="s">
        <v>46</v>
      </c>
      <c r="AJ29" s="141">
        <v>0</v>
      </c>
      <c r="AK29" s="141">
        <v>0</v>
      </c>
      <c r="AL29" s="141">
        <f>0.1*$AL$2</f>
        <v>7.5000000000000011E-2</v>
      </c>
      <c r="AM29" s="141">
        <f>AM22</f>
        <v>2.7E-2</v>
      </c>
      <c r="AN29" s="141">
        <f>ROUNDUP(AN22/3,0)</f>
        <v>1</v>
      </c>
      <c r="AQ29" s="144">
        <f>AM29*I29*0.1+AL29</f>
        <v>7.9184460000000012E-2</v>
      </c>
      <c r="AR29" s="144">
        <f t="shared" si="29"/>
        <v>7.9184460000000009E-3</v>
      </c>
      <c r="AS29" s="145">
        <f t="shared" si="30"/>
        <v>0</v>
      </c>
      <c r="AT29" s="145">
        <f t="shared" si="31"/>
        <v>2.1775726500000002E-2</v>
      </c>
      <c r="AU29" s="144">
        <f>1333*J27*POWER(10,-6)</f>
        <v>2.0658833999999998E-3</v>
      </c>
      <c r="AV29" s="145">
        <f t="shared" si="27"/>
        <v>0.11094451590000001</v>
      </c>
      <c r="AW29" s="146">
        <f t="shared" si="32"/>
        <v>0</v>
      </c>
      <c r="AX29" s="146">
        <f t="shared" si="33"/>
        <v>0</v>
      </c>
      <c r="AY29" s="146">
        <f t="shared" si="36"/>
        <v>2.3608992983520007E-2</v>
      </c>
      <c r="AZ29" s="330">
        <f>AW29/DB!$B$23</f>
        <v>0</v>
      </c>
      <c r="BA29" s="330">
        <f>AX29/DB!$B$23</f>
        <v>0</v>
      </c>
    </row>
    <row r="30" spans="1:53" s="141" customFormat="1" x14ac:dyDescent="0.3">
      <c r="A30" s="195" t="s">
        <v>544</v>
      </c>
      <c r="B30" s="195" t="str">
        <f>B22</f>
        <v>Емкость Е-1,  нефть</v>
      </c>
      <c r="C30" s="195" t="s">
        <v>341</v>
      </c>
      <c r="D30" s="195" t="s">
        <v>342</v>
      </c>
      <c r="E30" s="196">
        <v>2.5000000000000001E-5</v>
      </c>
      <c r="F30" s="148">
        <v>1</v>
      </c>
      <c r="G30" s="195">
        <v>1</v>
      </c>
      <c r="H30" s="197">
        <f t="shared" si="28"/>
        <v>2.5000000000000001E-5</v>
      </c>
      <c r="I30" s="198">
        <f>I22</f>
        <v>68.88</v>
      </c>
      <c r="J30" s="198">
        <f>J22*0.05</f>
        <v>3.444</v>
      </c>
      <c r="K30" s="195"/>
      <c r="L30" s="195"/>
      <c r="M30" s="199" t="str">
        <f t="shared" si="24"/>
        <v>C27</v>
      </c>
      <c r="N30" s="199"/>
      <c r="O30" s="199"/>
      <c r="P30" s="199">
        <v>10.6</v>
      </c>
      <c r="Q30" s="199">
        <v>14.9</v>
      </c>
      <c r="R30" s="199">
        <v>21.9</v>
      </c>
      <c r="S30" s="199">
        <v>42.3</v>
      </c>
      <c r="T30" s="199" t="s">
        <v>46</v>
      </c>
      <c r="U30" s="199" t="s">
        <v>46</v>
      </c>
      <c r="V30" s="199" t="s">
        <v>46</v>
      </c>
      <c r="W30" s="199" t="s">
        <v>46</v>
      </c>
      <c r="X30" s="199" t="s">
        <v>46</v>
      </c>
      <c r="Y30" s="199" t="s">
        <v>46</v>
      </c>
      <c r="Z30" s="199" t="s">
        <v>46</v>
      </c>
      <c r="AA30" s="199" t="s">
        <v>46</v>
      </c>
      <c r="AB30" s="199" t="s">
        <v>46</v>
      </c>
      <c r="AC30" s="199" t="s">
        <v>46</v>
      </c>
      <c r="AD30" s="199" t="s">
        <v>46</v>
      </c>
      <c r="AE30" s="199">
        <v>45</v>
      </c>
      <c r="AF30" s="199">
        <v>77</v>
      </c>
      <c r="AG30" s="199">
        <v>96</v>
      </c>
      <c r="AH30" s="199">
        <v>128</v>
      </c>
      <c r="AI30" s="199"/>
      <c r="AJ30" s="199">
        <v>1</v>
      </c>
      <c r="AK30" s="199">
        <v>2</v>
      </c>
      <c r="AL30" s="199">
        <f>AL22</f>
        <v>0.75</v>
      </c>
      <c r="AM30" s="199">
        <f>AM22</f>
        <v>2.7E-2</v>
      </c>
      <c r="AN30" s="199">
        <v>5</v>
      </c>
      <c r="AO30" s="199"/>
      <c r="AP30" s="199"/>
      <c r="AQ30" s="200">
        <f>AM30*I30+AL30</f>
        <v>2.6097599999999996</v>
      </c>
      <c r="AR30" s="200">
        <f>0.1*AQ30</f>
        <v>0.26097599999999999</v>
      </c>
      <c r="AS30" s="201">
        <f>AJ30*3+0.25*AK30</f>
        <v>3.5</v>
      </c>
      <c r="AT30" s="201">
        <f>SUM(AQ30:AS30)/4</f>
        <v>1.5926839999999998</v>
      </c>
      <c r="AU30" s="200">
        <f>10068.2*J30*POWER(10,-6)</f>
        <v>3.4674880799999995E-2</v>
      </c>
      <c r="AV30" s="201">
        <f t="shared" si="27"/>
        <v>7.9980948807999992</v>
      </c>
      <c r="AW30" s="202">
        <f>AJ30*H30</f>
        <v>2.5000000000000001E-5</v>
      </c>
      <c r="AX30" s="202">
        <f>H30*AK30</f>
        <v>5.0000000000000002E-5</v>
      </c>
      <c r="AY30" s="202">
        <f>H30*AV30</f>
        <v>1.9995237202E-4</v>
      </c>
      <c r="AZ30" s="330">
        <f>AW30/DB!$B$23</f>
        <v>1.2807377049180329E-8</v>
      </c>
      <c r="BA30" s="330">
        <f>AX30/DB!$B$23</f>
        <v>2.5614754098360658E-8</v>
      </c>
    </row>
    <row r="31" spans="1:53" ht="15" thickBot="1" x14ac:dyDescent="0.35"/>
    <row r="32" spans="1:53" s="141" customFormat="1" ht="18" customHeight="1" x14ac:dyDescent="0.3">
      <c r="A32" s="132" t="s">
        <v>545</v>
      </c>
      <c r="B32" s="133" t="s">
        <v>498</v>
      </c>
      <c r="C32" s="13" t="s">
        <v>143</v>
      </c>
      <c r="D32" s="134" t="s">
        <v>25</v>
      </c>
      <c r="E32" s="135">
        <v>9.9999999999999995E-7</v>
      </c>
      <c r="F32" s="133">
        <v>2</v>
      </c>
      <c r="G32" s="132">
        <v>0.05</v>
      </c>
      <c r="H32" s="136">
        <f>E32*F32*G32</f>
        <v>9.9999999999999995E-8</v>
      </c>
      <c r="I32" s="137">
        <v>68.88</v>
      </c>
      <c r="J32" s="138">
        <f>I32</f>
        <v>68.88</v>
      </c>
      <c r="K32" s="139" t="s">
        <v>122</v>
      </c>
      <c r="L32" s="140">
        <v>170</v>
      </c>
      <c r="M32" s="141" t="str">
        <f t="shared" ref="M32:M40" si="37">A32</f>
        <v>C28</v>
      </c>
      <c r="N32" s="141" t="str">
        <f t="shared" ref="N32:N39" si="38">B32</f>
        <v>Емкость Е-2,  нефть</v>
      </c>
      <c r="O32" s="141" t="str">
        <f t="shared" ref="O32:O39" si="39">D32</f>
        <v>Полное-пожар</v>
      </c>
      <c r="P32" s="141">
        <v>10.6</v>
      </c>
      <c r="Q32" s="141">
        <v>14.9</v>
      </c>
      <c r="R32" s="141">
        <v>21.9</v>
      </c>
      <c r="S32" s="141">
        <v>42.3</v>
      </c>
      <c r="T32" s="141" t="s">
        <v>46</v>
      </c>
      <c r="U32" s="141" t="s">
        <v>46</v>
      </c>
      <c r="V32" s="141" t="s">
        <v>46</v>
      </c>
      <c r="W32" s="141" t="s">
        <v>46</v>
      </c>
      <c r="X32" s="141" t="s">
        <v>46</v>
      </c>
      <c r="Y32" s="141" t="s">
        <v>46</v>
      </c>
      <c r="Z32" s="141" t="s">
        <v>46</v>
      </c>
      <c r="AA32" s="141" t="s">
        <v>46</v>
      </c>
      <c r="AB32" s="141" t="s">
        <v>46</v>
      </c>
      <c r="AC32" s="141" t="s">
        <v>46</v>
      </c>
      <c r="AD32" s="141" t="s">
        <v>46</v>
      </c>
      <c r="AE32" s="141" t="s">
        <v>46</v>
      </c>
      <c r="AF32" s="141" t="s">
        <v>46</v>
      </c>
      <c r="AG32" s="141" t="s">
        <v>46</v>
      </c>
      <c r="AH32" s="141" t="s">
        <v>46</v>
      </c>
      <c r="AI32" s="141" t="s">
        <v>46</v>
      </c>
      <c r="AJ32" s="142">
        <v>1</v>
      </c>
      <c r="AK32" s="142">
        <v>2</v>
      </c>
      <c r="AL32" s="143">
        <v>0.75</v>
      </c>
      <c r="AM32" s="143">
        <v>2.7E-2</v>
      </c>
      <c r="AN32" s="143">
        <v>3</v>
      </c>
      <c r="AQ32" s="144">
        <f>AM32*I32+AL32</f>
        <v>2.6097599999999996</v>
      </c>
      <c r="AR32" s="144">
        <f>0.1*AQ32</f>
        <v>0.26097599999999999</v>
      </c>
      <c r="AS32" s="145">
        <f>AJ32*3+0.25*AK32</f>
        <v>3.5</v>
      </c>
      <c r="AT32" s="145">
        <f>SUM(AQ32:AS32)/4</f>
        <v>1.5926839999999998</v>
      </c>
      <c r="AU32" s="144">
        <f>10068.2*J32*POWER(10,-6)</f>
        <v>0.69349761600000004</v>
      </c>
      <c r="AV32" s="145">
        <f t="shared" ref="AV32:AV40" si="40">AU32+AT32+AS32+AR32+AQ32</f>
        <v>8.6569176160000012</v>
      </c>
      <c r="AW32" s="146">
        <f>AJ32*H32</f>
        <v>9.9999999999999995E-8</v>
      </c>
      <c r="AX32" s="146">
        <f>H32*AK32</f>
        <v>1.9999999999999999E-7</v>
      </c>
      <c r="AY32" s="146">
        <f>H32*AV32</f>
        <v>8.6569176160000013E-7</v>
      </c>
      <c r="AZ32" s="330">
        <f>AW32/DB!$B$23</f>
        <v>5.1229508196721309E-11</v>
      </c>
      <c r="BA32" s="330">
        <f>AX32/DB!$B$23</f>
        <v>1.0245901639344262E-10</v>
      </c>
    </row>
    <row r="33" spans="1:53" s="141" customFormat="1" x14ac:dyDescent="0.3">
      <c r="A33" s="132" t="s">
        <v>546</v>
      </c>
      <c r="B33" s="132" t="str">
        <f>B32</f>
        <v>Емкость Е-2,  нефть</v>
      </c>
      <c r="C33" s="13" t="s">
        <v>149</v>
      </c>
      <c r="D33" s="134" t="s">
        <v>28</v>
      </c>
      <c r="E33" s="147">
        <f>E32</f>
        <v>9.9999999999999995E-7</v>
      </c>
      <c r="F33" s="148">
        <f>F32</f>
        <v>2</v>
      </c>
      <c r="G33" s="132">
        <v>0.19</v>
      </c>
      <c r="H33" s="136">
        <f t="shared" ref="H33:H40" si="41">E33*F33*G33</f>
        <v>3.7999999999999996E-7</v>
      </c>
      <c r="I33" s="149">
        <f>I32</f>
        <v>68.88</v>
      </c>
      <c r="J33" s="270">
        <f>POWER(10,-6)*35*SQRT(100)*3600*L32/1000*0.1</f>
        <v>2.1419999999999998E-2</v>
      </c>
      <c r="K33" s="150" t="s">
        <v>123</v>
      </c>
      <c r="L33" s="151">
        <v>2</v>
      </c>
      <c r="M33" s="141" t="str">
        <f t="shared" si="37"/>
        <v>C29</v>
      </c>
      <c r="N33" s="141" t="str">
        <f t="shared" si="38"/>
        <v>Емкость Е-2,  нефть</v>
      </c>
      <c r="O33" s="141" t="str">
        <f t="shared" si="39"/>
        <v>Полное-взрыв</v>
      </c>
      <c r="P33" s="141" t="s">
        <v>46</v>
      </c>
      <c r="Q33" s="141" t="s">
        <v>46</v>
      </c>
      <c r="R33" s="141" t="s">
        <v>46</v>
      </c>
      <c r="S33" s="141" t="s">
        <v>46</v>
      </c>
      <c r="T33" s="141">
        <v>0</v>
      </c>
      <c r="U33" s="141">
        <v>0</v>
      </c>
      <c r="V33" s="141">
        <v>10.55</v>
      </c>
      <c r="W33" s="141">
        <v>35.049999999999997</v>
      </c>
      <c r="X33" s="141">
        <v>51.3</v>
      </c>
      <c r="Y33" s="141" t="s">
        <v>46</v>
      </c>
      <c r="Z33" s="141" t="s">
        <v>46</v>
      </c>
      <c r="AA33" s="141" t="s">
        <v>46</v>
      </c>
      <c r="AB33" s="141" t="s">
        <v>46</v>
      </c>
      <c r="AC33" s="141" t="s">
        <v>46</v>
      </c>
      <c r="AD33" s="141" t="s">
        <v>46</v>
      </c>
      <c r="AE33" s="141" t="s">
        <v>46</v>
      </c>
      <c r="AF33" s="141" t="s">
        <v>46</v>
      </c>
      <c r="AG33" s="141" t="s">
        <v>46</v>
      </c>
      <c r="AH33" s="141" t="s">
        <v>46</v>
      </c>
      <c r="AI33" s="141" t="s">
        <v>46</v>
      </c>
      <c r="AJ33" s="142">
        <v>5</v>
      </c>
      <c r="AK33" s="142">
        <v>2</v>
      </c>
      <c r="AL33" s="141">
        <f>AL32</f>
        <v>0.75</v>
      </c>
      <c r="AM33" s="141">
        <f>AM32</f>
        <v>2.7E-2</v>
      </c>
      <c r="AN33" s="141">
        <f>AN32</f>
        <v>3</v>
      </c>
      <c r="AQ33" s="144">
        <f>AM33*I33+AL33</f>
        <v>2.6097599999999996</v>
      </c>
      <c r="AR33" s="144">
        <f t="shared" ref="AR33:AR39" si="42">0.1*AQ33</f>
        <v>0.26097599999999999</v>
      </c>
      <c r="AS33" s="145">
        <f t="shared" ref="AS33:AS39" si="43">AJ33*3+0.25*AK33</f>
        <v>15.5</v>
      </c>
      <c r="AT33" s="145">
        <f t="shared" ref="AT33:AT39" si="44">SUM(AQ33:AS33)/4</f>
        <v>4.5926840000000002</v>
      </c>
      <c r="AU33" s="144">
        <f>10068.2*J33*POWER(10,-6)*10</f>
        <v>2.1566084399999999E-3</v>
      </c>
      <c r="AV33" s="145">
        <f t="shared" si="40"/>
        <v>22.965576608440003</v>
      </c>
      <c r="AW33" s="146">
        <f t="shared" ref="AW33:AW39" si="45">AJ33*H33</f>
        <v>1.8999999999999998E-6</v>
      </c>
      <c r="AX33" s="146">
        <f t="shared" ref="AX33:AX39" si="46">H33*AK33</f>
        <v>7.5999999999999992E-7</v>
      </c>
      <c r="AY33" s="146">
        <f t="shared" ref="AY33" si="47">H33*AV33</f>
        <v>8.726919111207201E-6</v>
      </c>
      <c r="AZ33" s="330">
        <f>AW33/DB!$B$23</f>
        <v>9.7336065573770486E-10</v>
      </c>
      <c r="BA33" s="330">
        <f>AX33/DB!$B$23</f>
        <v>3.8934426229508191E-10</v>
      </c>
    </row>
    <row r="34" spans="1:53" s="141" customFormat="1" x14ac:dyDescent="0.3">
      <c r="A34" s="132" t="s">
        <v>547</v>
      </c>
      <c r="B34" s="132" t="str">
        <f>B32</f>
        <v>Емкость Е-2,  нефть</v>
      </c>
      <c r="C34" s="13" t="s">
        <v>188</v>
      </c>
      <c r="D34" s="134" t="s">
        <v>26</v>
      </c>
      <c r="E34" s="147">
        <f>E32</f>
        <v>9.9999999999999995E-7</v>
      </c>
      <c r="F34" s="148">
        <f t="shared" ref="F34:F40" si="48">F33</f>
        <v>2</v>
      </c>
      <c r="G34" s="132">
        <v>0.76</v>
      </c>
      <c r="H34" s="136">
        <f t="shared" si="41"/>
        <v>1.5199999999999998E-6</v>
      </c>
      <c r="I34" s="149">
        <f>I32</f>
        <v>68.88</v>
      </c>
      <c r="J34" s="152">
        <v>0</v>
      </c>
      <c r="K34" s="150" t="s">
        <v>124</v>
      </c>
      <c r="L34" s="151">
        <v>1.05</v>
      </c>
      <c r="M34" s="141" t="str">
        <f t="shared" si="37"/>
        <v>C30</v>
      </c>
      <c r="N34" s="141" t="str">
        <f t="shared" si="38"/>
        <v>Емкость Е-2,  нефть</v>
      </c>
      <c r="O34" s="141" t="str">
        <f t="shared" si="39"/>
        <v>Полное-ликвидация</v>
      </c>
      <c r="P34" s="141" t="s">
        <v>46</v>
      </c>
      <c r="Q34" s="141" t="s">
        <v>46</v>
      </c>
      <c r="R34" s="141" t="s">
        <v>46</v>
      </c>
      <c r="S34" s="141" t="s">
        <v>46</v>
      </c>
      <c r="T34" s="141" t="s">
        <v>46</v>
      </c>
      <c r="U34" s="141" t="s">
        <v>46</v>
      </c>
      <c r="V34" s="141" t="s">
        <v>46</v>
      </c>
      <c r="W34" s="141" t="s">
        <v>46</v>
      </c>
      <c r="X34" s="141" t="s">
        <v>46</v>
      </c>
      <c r="Y34" s="141" t="s">
        <v>46</v>
      </c>
      <c r="Z34" s="141" t="s">
        <v>46</v>
      </c>
      <c r="AA34" s="141" t="s">
        <v>46</v>
      </c>
      <c r="AB34" s="141" t="s">
        <v>46</v>
      </c>
      <c r="AC34" s="141" t="s">
        <v>46</v>
      </c>
      <c r="AD34" s="141" t="s">
        <v>46</v>
      </c>
      <c r="AE34" s="141" t="s">
        <v>46</v>
      </c>
      <c r="AF34" s="141" t="s">
        <v>46</v>
      </c>
      <c r="AG34" s="141" t="s">
        <v>46</v>
      </c>
      <c r="AH34" s="141" t="s">
        <v>46</v>
      </c>
      <c r="AI34" s="141" t="s">
        <v>46</v>
      </c>
      <c r="AJ34" s="141">
        <v>0</v>
      </c>
      <c r="AK34" s="141">
        <v>0</v>
      </c>
      <c r="AL34" s="141">
        <f>AL32</f>
        <v>0.75</v>
      </c>
      <c r="AM34" s="141">
        <f>AM32</f>
        <v>2.7E-2</v>
      </c>
      <c r="AN34" s="141">
        <f>AN32</f>
        <v>3</v>
      </c>
      <c r="AQ34" s="144">
        <f>AM34*I34*0.1+AL34</f>
        <v>0.93597600000000003</v>
      </c>
      <c r="AR34" s="144">
        <f t="shared" si="42"/>
        <v>9.3597600000000003E-2</v>
      </c>
      <c r="AS34" s="145">
        <f t="shared" si="43"/>
        <v>0</v>
      </c>
      <c r="AT34" s="145">
        <f t="shared" si="44"/>
        <v>0.25739339999999999</v>
      </c>
      <c r="AU34" s="144">
        <f>1333*J32*POWER(10,-6)</f>
        <v>9.1817039999999989E-2</v>
      </c>
      <c r="AV34" s="145">
        <f t="shared" si="40"/>
        <v>1.37878404</v>
      </c>
      <c r="AW34" s="146">
        <f t="shared" si="45"/>
        <v>0</v>
      </c>
      <c r="AX34" s="146">
        <f t="shared" si="46"/>
        <v>0</v>
      </c>
      <c r="AY34" s="146">
        <f>H34*AV34</f>
        <v>2.0957517407999999E-6</v>
      </c>
      <c r="AZ34" s="330">
        <f>AW34/DB!$B$23</f>
        <v>0</v>
      </c>
      <c r="BA34" s="330">
        <f>AX34/DB!$B$23</f>
        <v>0</v>
      </c>
    </row>
    <row r="35" spans="1:53" s="141" customFormat="1" x14ac:dyDescent="0.3">
      <c r="A35" s="132" t="s">
        <v>548</v>
      </c>
      <c r="B35" s="132" t="str">
        <f>B32</f>
        <v>Емкость Е-2,  нефть</v>
      </c>
      <c r="C35" s="13" t="s">
        <v>160</v>
      </c>
      <c r="D35" s="134" t="s">
        <v>161</v>
      </c>
      <c r="E35" s="135">
        <v>1.0000000000000001E-5</v>
      </c>
      <c r="F35" s="148">
        <f t="shared" si="48"/>
        <v>2</v>
      </c>
      <c r="G35" s="132">
        <v>4.0000000000000008E-2</v>
      </c>
      <c r="H35" s="136">
        <f t="shared" si="41"/>
        <v>8.0000000000000018E-7</v>
      </c>
      <c r="I35" s="149">
        <f>0.15*I32</f>
        <v>10.331999999999999</v>
      </c>
      <c r="J35" s="138">
        <f>I35</f>
        <v>10.331999999999999</v>
      </c>
      <c r="K35" s="150" t="s">
        <v>126</v>
      </c>
      <c r="L35" s="151">
        <v>45390</v>
      </c>
      <c r="M35" s="141" t="str">
        <f t="shared" si="37"/>
        <v>C31</v>
      </c>
      <c r="N35" s="141" t="str">
        <f t="shared" si="38"/>
        <v>Емкость Е-2,  нефть</v>
      </c>
      <c r="O35" s="141" t="str">
        <f t="shared" si="39"/>
        <v>Частичное факел</v>
      </c>
      <c r="P35" s="141" t="s">
        <v>46</v>
      </c>
      <c r="Q35" s="141" t="s">
        <v>46</v>
      </c>
      <c r="R35" s="141" t="s">
        <v>46</v>
      </c>
      <c r="S35" s="141" t="s">
        <v>46</v>
      </c>
      <c r="T35" s="141" t="s">
        <v>46</v>
      </c>
      <c r="U35" s="141" t="s">
        <v>46</v>
      </c>
      <c r="V35" s="141" t="s">
        <v>46</v>
      </c>
      <c r="W35" s="141" t="s">
        <v>46</v>
      </c>
      <c r="X35" s="141" t="s">
        <v>46</v>
      </c>
      <c r="Y35" s="141">
        <v>15</v>
      </c>
      <c r="Z35" s="141">
        <v>3</v>
      </c>
      <c r="AA35" s="141" t="s">
        <v>46</v>
      </c>
      <c r="AB35" s="141" t="s">
        <v>46</v>
      </c>
      <c r="AC35" s="141" t="s">
        <v>46</v>
      </c>
      <c r="AD35" s="141" t="s">
        <v>46</v>
      </c>
      <c r="AE35" s="141" t="s">
        <v>46</v>
      </c>
      <c r="AF35" s="141" t="s">
        <v>46</v>
      </c>
      <c r="AG35" s="141" t="s">
        <v>46</v>
      </c>
      <c r="AH35" s="141" t="s">
        <v>46</v>
      </c>
      <c r="AI35" s="141" t="s">
        <v>46</v>
      </c>
      <c r="AJ35" s="141">
        <v>0</v>
      </c>
      <c r="AK35" s="141">
        <v>1</v>
      </c>
      <c r="AL35" s="141">
        <f>0.1*$AL$2</f>
        <v>7.5000000000000011E-2</v>
      </c>
      <c r="AM35" s="141">
        <f>AM33</f>
        <v>2.7E-2</v>
      </c>
      <c r="AN35" s="141">
        <f>AN32</f>
        <v>3</v>
      </c>
      <c r="AQ35" s="144">
        <f>AM35*I35*0.1+AL35</f>
        <v>0.10289640000000001</v>
      </c>
      <c r="AR35" s="144">
        <f t="shared" si="42"/>
        <v>1.0289640000000003E-2</v>
      </c>
      <c r="AS35" s="145">
        <f t="shared" si="43"/>
        <v>0.25</v>
      </c>
      <c r="AT35" s="145">
        <f t="shared" si="44"/>
        <v>9.0796509999999997E-2</v>
      </c>
      <c r="AU35" s="144">
        <f>10068.2*J35*POWER(10,-6)</f>
        <v>0.10402464239999999</v>
      </c>
      <c r="AV35" s="145">
        <f t="shared" si="40"/>
        <v>0.55800719239999996</v>
      </c>
      <c r="AW35" s="146">
        <f t="shared" si="45"/>
        <v>0</v>
      </c>
      <c r="AX35" s="146">
        <f t="shared" si="46"/>
        <v>8.0000000000000018E-7</v>
      </c>
      <c r="AY35" s="146">
        <f t="shared" ref="AY35:AY39" si="49">H35*AV35</f>
        <v>4.4640575392000006E-7</v>
      </c>
      <c r="AZ35" s="330">
        <f>AW35/DB!$B$23</f>
        <v>0</v>
      </c>
      <c r="BA35" s="330">
        <f>AX35/DB!$B$23</f>
        <v>4.0983606557377057E-10</v>
      </c>
    </row>
    <row r="36" spans="1:53" s="141" customFormat="1" x14ac:dyDescent="0.3">
      <c r="A36" s="132" t="s">
        <v>549</v>
      </c>
      <c r="B36" s="132" t="str">
        <f>B32</f>
        <v>Емкость Е-2,  нефть</v>
      </c>
      <c r="C36" s="13" t="s">
        <v>189</v>
      </c>
      <c r="D36" s="134" t="s">
        <v>27</v>
      </c>
      <c r="E36" s="147">
        <f>E35</f>
        <v>1.0000000000000001E-5</v>
      </c>
      <c r="F36" s="148">
        <f t="shared" si="48"/>
        <v>2</v>
      </c>
      <c r="G36" s="132">
        <v>0.16000000000000003</v>
      </c>
      <c r="H36" s="136">
        <f t="shared" si="41"/>
        <v>3.2000000000000007E-6</v>
      </c>
      <c r="I36" s="149">
        <f>0.15*I32</f>
        <v>10.331999999999999</v>
      </c>
      <c r="J36" s="138">
        <v>0</v>
      </c>
      <c r="K36" s="150" t="s">
        <v>127</v>
      </c>
      <c r="L36" s="151">
        <v>3</v>
      </c>
      <c r="M36" s="141" t="str">
        <f t="shared" si="37"/>
        <v>C32</v>
      </c>
      <c r="N36" s="141" t="str">
        <f t="shared" si="38"/>
        <v>Емкость Е-2,  нефть</v>
      </c>
      <c r="O36" s="141" t="str">
        <f t="shared" si="39"/>
        <v>Частичное-ликвидация</v>
      </c>
      <c r="P36" s="141" t="s">
        <v>46</v>
      </c>
      <c r="Q36" s="141" t="s">
        <v>46</v>
      </c>
      <c r="R36" s="141" t="s">
        <v>46</v>
      </c>
      <c r="S36" s="141" t="s">
        <v>46</v>
      </c>
      <c r="T36" s="141" t="s">
        <v>46</v>
      </c>
      <c r="U36" s="141" t="s">
        <v>46</v>
      </c>
      <c r="V36" s="141" t="s">
        <v>46</v>
      </c>
      <c r="W36" s="141" t="s">
        <v>46</v>
      </c>
      <c r="X36" s="141" t="s">
        <v>46</v>
      </c>
      <c r="Y36" s="141" t="s">
        <v>46</v>
      </c>
      <c r="Z36" s="141" t="s">
        <v>46</v>
      </c>
      <c r="AA36" s="141" t="s">
        <v>46</v>
      </c>
      <c r="AB36" s="141" t="s">
        <v>46</v>
      </c>
      <c r="AC36" s="141" t="s">
        <v>46</v>
      </c>
      <c r="AD36" s="141" t="s">
        <v>46</v>
      </c>
      <c r="AE36" s="141" t="s">
        <v>46</v>
      </c>
      <c r="AF36" s="141" t="s">
        <v>46</v>
      </c>
      <c r="AG36" s="141" t="s">
        <v>46</v>
      </c>
      <c r="AH36" s="141" t="s">
        <v>46</v>
      </c>
      <c r="AI36" s="141" t="s">
        <v>46</v>
      </c>
      <c r="AJ36" s="141">
        <v>0</v>
      </c>
      <c r="AK36" s="141">
        <v>1</v>
      </c>
      <c r="AL36" s="141">
        <f>0.1*$AL$2</f>
        <v>7.5000000000000011E-2</v>
      </c>
      <c r="AM36" s="141">
        <f>AM32</f>
        <v>2.7E-2</v>
      </c>
      <c r="AN36" s="141">
        <f>ROUNDUP(AN32/3,0)</f>
        <v>1</v>
      </c>
      <c r="AQ36" s="144">
        <f>AM36*I36+AL36</f>
        <v>0.353964</v>
      </c>
      <c r="AR36" s="144">
        <f t="shared" si="42"/>
        <v>3.5396400000000001E-2</v>
      </c>
      <c r="AS36" s="145">
        <f t="shared" si="43"/>
        <v>0.25</v>
      </c>
      <c r="AT36" s="145">
        <f t="shared" si="44"/>
        <v>0.15984009999999998</v>
      </c>
      <c r="AU36" s="144">
        <f>1333*J33*POWER(10,-6)*10</f>
        <v>2.8552859999999994E-4</v>
      </c>
      <c r="AV36" s="145">
        <f t="shared" si="40"/>
        <v>0.79948602860000006</v>
      </c>
      <c r="AW36" s="146">
        <f t="shared" si="45"/>
        <v>0</v>
      </c>
      <c r="AX36" s="146">
        <f t="shared" si="46"/>
        <v>3.2000000000000007E-6</v>
      </c>
      <c r="AY36" s="146">
        <f t="shared" si="49"/>
        <v>2.5583552915200008E-6</v>
      </c>
      <c r="AZ36" s="330">
        <f>AW36/DB!$B$23</f>
        <v>0</v>
      </c>
      <c r="BA36" s="330">
        <f>AX36/DB!$B$23</f>
        <v>1.6393442622950823E-9</v>
      </c>
    </row>
    <row r="37" spans="1:53" s="141" customFormat="1" x14ac:dyDescent="0.3">
      <c r="A37" s="132" t="s">
        <v>550</v>
      </c>
      <c r="B37" s="132" t="str">
        <f>B32</f>
        <v>Емкость Е-2,  нефть</v>
      </c>
      <c r="C37" s="13" t="s">
        <v>162</v>
      </c>
      <c r="D37" s="134" t="s">
        <v>161</v>
      </c>
      <c r="E37" s="147">
        <f>E36</f>
        <v>1.0000000000000001E-5</v>
      </c>
      <c r="F37" s="148">
        <f t="shared" si="48"/>
        <v>2</v>
      </c>
      <c r="G37" s="132">
        <v>4.0000000000000008E-2</v>
      </c>
      <c r="H37" s="136">
        <f t="shared" si="41"/>
        <v>8.0000000000000018E-7</v>
      </c>
      <c r="I37" s="149">
        <f>I35*0.15</f>
        <v>1.5497999999999998</v>
      </c>
      <c r="J37" s="138">
        <f>I37</f>
        <v>1.5497999999999998</v>
      </c>
      <c r="K37" s="153" t="s">
        <v>138</v>
      </c>
      <c r="L37" s="154">
        <v>12</v>
      </c>
      <c r="M37" s="141" t="str">
        <f t="shared" si="37"/>
        <v>C33</v>
      </c>
      <c r="N37" s="141" t="str">
        <f t="shared" si="38"/>
        <v>Емкость Е-2,  нефть</v>
      </c>
      <c r="O37" s="141" t="str">
        <f t="shared" si="39"/>
        <v>Частичное факел</v>
      </c>
      <c r="P37" s="141" t="s">
        <v>46</v>
      </c>
      <c r="Q37" s="141" t="s">
        <v>46</v>
      </c>
      <c r="R37" s="141" t="s">
        <v>46</v>
      </c>
      <c r="S37" s="141" t="s">
        <v>46</v>
      </c>
      <c r="T37" s="141" t="s">
        <v>46</v>
      </c>
      <c r="U37" s="141" t="s">
        <v>46</v>
      </c>
      <c r="V37" s="141" t="s">
        <v>46</v>
      </c>
      <c r="W37" s="141" t="s">
        <v>46</v>
      </c>
      <c r="X37" s="141" t="s">
        <v>46</v>
      </c>
      <c r="Y37" s="141">
        <v>11</v>
      </c>
      <c r="Z37" s="141">
        <v>2</v>
      </c>
      <c r="AA37" s="141" t="s">
        <v>46</v>
      </c>
      <c r="AB37" s="141" t="s">
        <v>46</v>
      </c>
      <c r="AC37" s="141" t="s">
        <v>46</v>
      </c>
      <c r="AD37" s="141" t="s">
        <v>46</v>
      </c>
      <c r="AE37" s="141" t="s">
        <v>46</v>
      </c>
      <c r="AF37" s="141" t="s">
        <v>46</v>
      </c>
      <c r="AG37" s="141" t="s">
        <v>46</v>
      </c>
      <c r="AH37" s="141" t="s">
        <v>46</v>
      </c>
      <c r="AI37" s="141" t="s">
        <v>46</v>
      </c>
      <c r="AJ37" s="141">
        <v>0</v>
      </c>
      <c r="AK37" s="141">
        <v>1</v>
      </c>
      <c r="AL37" s="141">
        <f>0.1*$AL$2</f>
        <v>7.5000000000000011E-2</v>
      </c>
      <c r="AM37" s="141">
        <f>AM32</f>
        <v>2.7E-2</v>
      </c>
      <c r="AN37" s="141">
        <f>AN36</f>
        <v>1</v>
      </c>
      <c r="AQ37" s="144">
        <f>AM37*I37+AL37</f>
        <v>0.11684460000000001</v>
      </c>
      <c r="AR37" s="144">
        <f t="shared" si="42"/>
        <v>1.1684460000000001E-2</v>
      </c>
      <c r="AS37" s="145">
        <f t="shared" si="43"/>
        <v>0.25</v>
      </c>
      <c r="AT37" s="145">
        <f t="shared" si="44"/>
        <v>9.4632264999999993E-2</v>
      </c>
      <c r="AU37" s="144">
        <f>10068.2*J37*POWER(10,-6)</f>
        <v>1.5603696359999999E-2</v>
      </c>
      <c r="AV37" s="145">
        <f t="shared" si="40"/>
        <v>0.48876502136000005</v>
      </c>
      <c r="AW37" s="146">
        <f t="shared" si="45"/>
        <v>0</v>
      </c>
      <c r="AX37" s="146">
        <f t="shared" si="46"/>
        <v>8.0000000000000018E-7</v>
      </c>
      <c r="AY37" s="146">
        <f t="shared" si="49"/>
        <v>3.9101201708800012E-7</v>
      </c>
      <c r="AZ37" s="330">
        <f>AW37/DB!$B$23</f>
        <v>0</v>
      </c>
      <c r="BA37" s="330">
        <f>AX37/DB!$B$23</f>
        <v>4.0983606557377057E-10</v>
      </c>
    </row>
    <row r="38" spans="1:53" s="141" customFormat="1" x14ac:dyDescent="0.3">
      <c r="A38" s="132" t="s">
        <v>551</v>
      </c>
      <c r="B38" s="132" t="str">
        <f>B32</f>
        <v>Емкость Е-2,  нефть</v>
      </c>
      <c r="C38" s="13" t="s">
        <v>163</v>
      </c>
      <c r="D38" s="134" t="s">
        <v>112</v>
      </c>
      <c r="E38" s="147">
        <f>E36</f>
        <v>1.0000000000000001E-5</v>
      </c>
      <c r="F38" s="148">
        <f t="shared" si="48"/>
        <v>2</v>
      </c>
      <c r="G38" s="132">
        <v>0.15200000000000002</v>
      </c>
      <c r="H38" s="136">
        <f t="shared" si="41"/>
        <v>3.0400000000000005E-6</v>
      </c>
      <c r="I38" s="149">
        <f>I35*0.15</f>
        <v>1.5497999999999998</v>
      </c>
      <c r="J38" s="138">
        <f>I38</f>
        <v>1.5497999999999998</v>
      </c>
      <c r="K38" s="208" t="s">
        <v>514</v>
      </c>
      <c r="L38" s="326" t="s">
        <v>516</v>
      </c>
      <c r="M38" s="141" t="str">
        <f t="shared" si="37"/>
        <v>C34</v>
      </c>
      <c r="N38" s="141" t="str">
        <f t="shared" si="38"/>
        <v>Емкость Е-2,  нефть</v>
      </c>
      <c r="O38" s="141" t="str">
        <f t="shared" si="39"/>
        <v>Частичное-пожар-вспышка</v>
      </c>
      <c r="P38" s="141" t="s">
        <v>46</v>
      </c>
      <c r="Q38" s="141" t="s">
        <v>46</v>
      </c>
      <c r="R38" s="141" t="s">
        <v>46</v>
      </c>
      <c r="S38" s="141" t="s">
        <v>46</v>
      </c>
      <c r="T38" s="141" t="s">
        <v>46</v>
      </c>
      <c r="U38" s="141" t="s">
        <v>46</v>
      </c>
      <c r="V38" s="141" t="s">
        <v>46</v>
      </c>
      <c r="W38" s="141" t="s">
        <v>46</v>
      </c>
      <c r="X38" s="141" t="s">
        <v>46</v>
      </c>
      <c r="Y38" s="141" t="s">
        <v>46</v>
      </c>
      <c r="Z38" s="141" t="s">
        <v>46</v>
      </c>
      <c r="AA38" s="141">
        <v>38.729999999999997</v>
      </c>
      <c r="AB38" s="141">
        <v>46.48</v>
      </c>
      <c r="AC38" s="141" t="s">
        <v>46</v>
      </c>
      <c r="AD38" s="141" t="s">
        <v>46</v>
      </c>
      <c r="AE38" s="141" t="s">
        <v>46</v>
      </c>
      <c r="AF38" s="141" t="s">
        <v>46</v>
      </c>
      <c r="AG38" s="141" t="s">
        <v>46</v>
      </c>
      <c r="AH38" s="141" t="s">
        <v>46</v>
      </c>
      <c r="AI38" s="141" t="s">
        <v>46</v>
      </c>
      <c r="AJ38" s="141">
        <v>0</v>
      </c>
      <c r="AK38" s="141">
        <v>1</v>
      </c>
      <c r="AL38" s="141">
        <f>0.1*$AL$2</f>
        <v>7.5000000000000011E-2</v>
      </c>
      <c r="AM38" s="141">
        <f>AM32</f>
        <v>2.7E-2</v>
      </c>
      <c r="AN38" s="141">
        <f>ROUNDUP(AN32/3,0)</f>
        <v>1</v>
      </c>
      <c r="AQ38" s="144">
        <f>AM38*I38+AL38</f>
        <v>0.11684460000000001</v>
      </c>
      <c r="AR38" s="144">
        <f t="shared" si="42"/>
        <v>1.1684460000000001E-2</v>
      </c>
      <c r="AS38" s="145">
        <f t="shared" si="43"/>
        <v>0.25</v>
      </c>
      <c r="AT38" s="145">
        <f t="shared" si="44"/>
        <v>9.4632264999999993E-2</v>
      </c>
      <c r="AU38" s="144">
        <f>10068.2*J38*POWER(10,-6)</f>
        <v>1.5603696359999999E-2</v>
      </c>
      <c r="AV38" s="145">
        <f t="shared" si="40"/>
        <v>0.48876502136000005</v>
      </c>
      <c r="AW38" s="146">
        <f t="shared" si="45"/>
        <v>0</v>
      </c>
      <c r="AX38" s="146">
        <f t="shared" si="46"/>
        <v>3.0400000000000005E-6</v>
      </c>
      <c r="AY38" s="146">
        <f t="shared" si="49"/>
        <v>1.4858456649344005E-6</v>
      </c>
      <c r="AZ38" s="330">
        <f>AW38/DB!$B$23</f>
        <v>0</v>
      </c>
      <c r="BA38" s="330">
        <f>AX38/DB!$B$23</f>
        <v>1.5573770491803281E-9</v>
      </c>
    </row>
    <row r="39" spans="1:53" s="141" customFormat="1" ht="15" thickBot="1" x14ac:dyDescent="0.35">
      <c r="A39" s="132" t="s">
        <v>552</v>
      </c>
      <c r="B39" s="132" t="str">
        <f>B32</f>
        <v>Емкость Е-2,  нефть</v>
      </c>
      <c r="C39" s="13" t="s">
        <v>164</v>
      </c>
      <c r="D39" s="134" t="s">
        <v>27</v>
      </c>
      <c r="E39" s="147">
        <f>E36</f>
        <v>1.0000000000000001E-5</v>
      </c>
      <c r="F39" s="148">
        <f t="shared" si="48"/>
        <v>2</v>
      </c>
      <c r="G39" s="132">
        <v>0.6080000000000001</v>
      </c>
      <c r="H39" s="136">
        <f t="shared" si="41"/>
        <v>1.2160000000000002E-5</v>
      </c>
      <c r="I39" s="149">
        <f>I35*0.15</f>
        <v>1.5497999999999998</v>
      </c>
      <c r="J39" s="152">
        <v>0</v>
      </c>
      <c r="K39" s="155"/>
      <c r="L39" s="156"/>
      <c r="M39" s="141" t="str">
        <f t="shared" si="37"/>
        <v>C35</v>
      </c>
      <c r="N39" s="141" t="str">
        <f t="shared" si="38"/>
        <v>Емкость Е-2,  нефть</v>
      </c>
      <c r="O39" s="141" t="str">
        <f t="shared" si="39"/>
        <v>Частичное-ликвидация</v>
      </c>
      <c r="P39" s="141" t="s">
        <v>46</v>
      </c>
      <c r="Q39" s="141" t="s">
        <v>46</v>
      </c>
      <c r="R39" s="141" t="s">
        <v>46</v>
      </c>
      <c r="S39" s="141" t="s">
        <v>46</v>
      </c>
      <c r="T39" s="141" t="s">
        <v>46</v>
      </c>
      <c r="U39" s="141" t="s">
        <v>46</v>
      </c>
      <c r="V39" s="141" t="s">
        <v>46</v>
      </c>
      <c r="W39" s="141" t="s">
        <v>46</v>
      </c>
      <c r="X39" s="141" t="s">
        <v>46</v>
      </c>
      <c r="Y39" s="141" t="s">
        <v>46</v>
      </c>
      <c r="Z39" s="141" t="s">
        <v>46</v>
      </c>
      <c r="AA39" s="141" t="s">
        <v>46</v>
      </c>
      <c r="AB39" s="141" t="s">
        <v>46</v>
      </c>
      <c r="AC39" s="141" t="s">
        <v>46</v>
      </c>
      <c r="AD39" s="141" t="s">
        <v>46</v>
      </c>
      <c r="AE39" s="141" t="s">
        <v>46</v>
      </c>
      <c r="AF39" s="141" t="s">
        <v>46</v>
      </c>
      <c r="AG39" s="141" t="s">
        <v>46</v>
      </c>
      <c r="AH39" s="141" t="s">
        <v>46</v>
      </c>
      <c r="AI39" s="141" t="s">
        <v>46</v>
      </c>
      <c r="AJ39" s="141">
        <v>0</v>
      </c>
      <c r="AK39" s="141">
        <v>0</v>
      </c>
      <c r="AL39" s="141">
        <f>0.1*$AL$2</f>
        <v>7.5000000000000011E-2</v>
      </c>
      <c r="AM39" s="141">
        <f>AM32</f>
        <v>2.7E-2</v>
      </c>
      <c r="AN39" s="141">
        <f>ROUNDUP(AN32/3,0)</f>
        <v>1</v>
      </c>
      <c r="AQ39" s="144">
        <f>AM39*I39*0.1+AL39</f>
        <v>7.9184460000000012E-2</v>
      </c>
      <c r="AR39" s="144">
        <f t="shared" si="42"/>
        <v>7.9184460000000009E-3</v>
      </c>
      <c r="AS39" s="145">
        <f t="shared" si="43"/>
        <v>0</v>
      </c>
      <c r="AT39" s="145">
        <f t="shared" si="44"/>
        <v>2.1775726500000002E-2</v>
      </c>
      <c r="AU39" s="144">
        <f>1333*J37*POWER(10,-6)</f>
        <v>2.0658833999999998E-3</v>
      </c>
      <c r="AV39" s="145">
        <f t="shared" si="40"/>
        <v>0.11094451590000001</v>
      </c>
      <c r="AW39" s="146">
        <f t="shared" si="45"/>
        <v>0</v>
      </c>
      <c r="AX39" s="146">
        <f t="shared" si="46"/>
        <v>0</v>
      </c>
      <c r="AY39" s="146">
        <f t="shared" si="49"/>
        <v>1.3490853133440003E-6</v>
      </c>
      <c r="AZ39" s="330">
        <f>AW39/DB!$B$23</f>
        <v>0</v>
      </c>
      <c r="BA39" s="330">
        <f>AX39/DB!$B$23</f>
        <v>0</v>
      </c>
    </row>
    <row r="40" spans="1:53" s="141" customFormat="1" x14ac:dyDescent="0.3">
      <c r="A40" s="132" t="s">
        <v>553</v>
      </c>
      <c r="B40" s="195" t="str">
        <f>B32</f>
        <v>Емкость Е-2,  нефть</v>
      </c>
      <c r="C40" s="195" t="s">
        <v>341</v>
      </c>
      <c r="D40" s="195" t="s">
        <v>342</v>
      </c>
      <c r="E40" s="196">
        <v>2.5000000000000001E-5</v>
      </c>
      <c r="F40" s="148">
        <f t="shared" si="48"/>
        <v>2</v>
      </c>
      <c r="G40" s="195">
        <v>1</v>
      </c>
      <c r="H40" s="197">
        <f t="shared" si="41"/>
        <v>5.0000000000000002E-5</v>
      </c>
      <c r="I40" s="198">
        <f>I32</f>
        <v>68.88</v>
      </c>
      <c r="J40" s="198">
        <f>J32*0.05</f>
        <v>3.444</v>
      </c>
      <c r="K40" s="195"/>
      <c r="L40" s="195"/>
      <c r="M40" s="199" t="str">
        <f t="shared" si="37"/>
        <v>C36</v>
      </c>
      <c r="N40" s="199"/>
      <c r="O40" s="199"/>
      <c r="P40" s="199">
        <v>10.6</v>
      </c>
      <c r="Q40" s="199">
        <v>14.9</v>
      </c>
      <c r="R40" s="199">
        <v>21.9</v>
      </c>
      <c r="S40" s="199">
        <v>42.3</v>
      </c>
      <c r="T40" s="199" t="s">
        <v>46</v>
      </c>
      <c r="U40" s="199" t="s">
        <v>46</v>
      </c>
      <c r="V40" s="199" t="s">
        <v>46</v>
      </c>
      <c r="W40" s="199" t="s">
        <v>46</v>
      </c>
      <c r="X40" s="199" t="s">
        <v>46</v>
      </c>
      <c r="Y40" s="199" t="s">
        <v>46</v>
      </c>
      <c r="Z40" s="199" t="s">
        <v>46</v>
      </c>
      <c r="AA40" s="199" t="s">
        <v>46</v>
      </c>
      <c r="AB40" s="199" t="s">
        <v>46</v>
      </c>
      <c r="AC40" s="199" t="s">
        <v>46</v>
      </c>
      <c r="AD40" s="199" t="s">
        <v>46</v>
      </c>
      <c r="AE40" s="199">
        <v>45</v>
      </c>
      <c r="AF40" s="199">
        <v>77</v>
      </c>
      <c r="AG40" s="199">
        <v>96</v>
      </c>
      <c r="AH40" s="199">
        <v>128</v>
      </c>
      <c r="AI40" s="199"/>
      <c r="AJ40" s="199">
        <v>1</v>
      </c>
      <c r="AK40" s="199">
        <v>2</v>
      </c>
      <c r="AL40" s="199">
        <f>AL32</f>
        <v>0.75</v>
      </c>
      <c r="AM40" s="199">
        <f>AM32</f>
        <v>2.7E-2</v>
      </c>
      <c r="AN40" s="199">
        <v>5</v>
      </c>
      <c r="AO40" s="199"/>
      <c r="AP40" s="199"/>
      <c r="AQ40" s="200">
        <f>AM40*I40+AL40</f>
        <v>2.6097599999999996</v>
      </c>
      <c r="AR40" s="200">
        <f>0.1*AQ40</f>
        <v>0.26097599999999999</v>
      </c>
      <c r="AS40" s="201">
        <f>AJ40*3+0.25*AK40</f>
        <v>3.5</v>
      </c>
      <c r="AT40" s="201">
        <f>SUM(AQ40:AS40)/4</f>
        <v>1.5926839999999998</v>
      </c>
      <c r="AU40" s="200">
        <f>10068.2*J40*POWER(10,-6)</f>
        <v>3.4674880799999995E-2</v>
      </c>
      <c r="AV40" s="201">
        <f t="shared" si="40"/>
        <v>7.9980948807999992</v>
      </c>
      <c r="AW40" s="202">
        <f>AJ40*H40</f>
        <v>5.0000000000000002E-5</v>
      </c>
      <c r="AX40" s="202">
        <f>H40*AK40</f>
        <v>1E-4</v>
      </c>
      <c r="AY40" s="202">
        <f>H40*AV40</f>
        <v>3.9990474403999999E-4</v>
      </c>
      <c r="AZ40" s="330">
        <f>AW40/DB!$B$23</f>
        <v>2.5614754098360658E-8</v>
      </c>
      <c r="BA40" s="330">
        <f>AX40/DB!$B$23</f>
        <v>5.1229508196721316E-8</v>
      </c>
    </row>
    <row r="41" spans="1:53" ht="15" thickBot="1" x14ac:dyDescent="0.35"/>
    <row r="42" spans="1:53" ht="15" thickBot="1" x14ac:dyDescent="0.35">
      <c r="A42" s="8" t="s">
        <v>554</v>
      </c>
      <c r="B42" s="64" t="s">
        <v>449</v>
      </c>
      <c r="C42" s="80" t="s">
        <v>106</v>
      </c>
      <c r="D42" s="9" t="s">
        <v>25</v>
      </c>
      <c r="E42" s="67">
        <v>9.9999999999999995E-8</v>
      </c>
      <c r="F42" s="64">
        <v>150000</v>
      </c>
      <c r="G42" s="8">
        <v>0.2</v>
      </c>
      <c r="H42" s="10">
        <f t="shared" ref="H42:H47" si="50">E42*F42*G42</f>
        <v>3.0000000000000001E-3</v>
      </c>
      <c r="I42" s="65">
        <v>3.06</v>
      </c>
      <c r="J42" s="70">
        <f>I42</f>
        <v>3.06</v>
      </c>
      <c r="K42" s="73" t="s">
        <v>122</v>
      </c>
      <c r="L42" s="78">
        <f>I42*20</f>
        <v>61.2</v>
      </c>
      <c r="M42" s="31" t="str">
        <f t="shared" ref="M42:M47" si="51">A42</f>
        <v>C37</v>
      </c>
      <c r="N42" s="31" t="str">
        <f t="shared" ref="N42:N47" si="52">B42</f>
        <v>Технологические трубопроводы, нефть</v>
      </c>
      <c r="O42" s="31" t="str">
        <f t="shared" ref="O42:O47" si="53">D42</f>
        <v>Полное-пожар</v>
      </c>
      <c r="P42" s="31">
        <v>6.4</v>
      </c>
      <c r="Q42" s="31">
        <v>9.1</v>
      </c>
      <c r="R42" s="31">
        <v>13.6</v>
      </c>
      <c r="S42" s="31">
        <v>27.1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 t="s">
        <v>46</v>
      </c>
      <c r="Z42" s="31" t="s">
        <v>46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2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0.83262000000000003</v>
      </c>
      <c r="AR42" s="32">
        <f t="shared" ref="AR42:AR47" si="54">0.1*AQ42</f>
        <v>8.3262000000000003E-2</v>
      </c>
      <c r="AS42" s="33">
        <f t="shared" ref="AS42:AS47" si="55">AJ42*3+0.25*AK42</f>
        <v>6.5</v>
      </c>
      <c r="AT42" s="33">
        <f t="shared" ref="AT42:AT47" si="56">SUM(AQ42:AS42)/4</f>
        <v>1.8539705</v>
      </c>
      <c r="AU42" s="32">
        <f>10068.2*J42*POWER(10,-6)</f>
        <v>3.0808692000000002E-2</v>
      </c>
      <c r="AV42" s="33">
        <f t="shared" ref="AV42:AV47" si="57">AU42+AT42+AS42+AR42+AQ42</f>
        <v>9.3006611919999997</v>
      </c>
      <c r="AW42" s="34">
        <f t="shared" ref="AW42:AW47" si="58">AJ42*H42</f>
        <v>6.0000000000000001E-3</v>
      </c>
      <c r="AX42" s="34">
        <f t="shared" ref="AX42:AX47" si="59">H42*AK42</f>
        <v>6.0000000000000001E-3</v>
      </c>
      <c r="AY42" s="34">
        <f t="shared" ref="AY42:AY47" si="60">H42*AV42</f>
        <v>2.7901983575999999E-2</v>
      </c>
      <c r="AZ42" s="330">
        <f>AW42/DB!$B$23</f>
        <v>3.0737704918032789E-6</v>
      </c>
      <c r="BA42" s="330">
        <f>AX42/DB!$B$23</f>
        <v>3.0737704918032789E-6</v>
      </c>
    </row>
    <row r="43" spans="1:53" ht="15" thickBot="1" x14ac:dyDescent="0.35">
      <c r="A43" s="8" t="s">
        <v>555</v>
      </c>
      <c r="B43" s="8" t="str">
        <f>B42</f>
        <v>Технологические трубопроводы, нефть</v>
      </c>
      <c r="C43" s="80" t="s">
        <v>107</v>
      </c>
      <c r="D43" s="9" t="s">
        <v>28</v>
      </c>
      <c r="E43" s="68">
        <f>E42</f>
        <v>9.9999999999999995E-8</v>
      </c>
      <c r="F43" s="69">
        <f>F42</f>
        <v>150000</v>
      </c>
      <c r="G43" s="8">
        <v>0.04</v>
      </c>
      <c r="H43" s="10">
        <f t="shared" si="50"/>
        <v>5.9999999999999995E-4</v>
      </c>
      <c r="I43" s="63">
        <f>I42</f>
        <v>3.06</v>
      </c>
      <c r="J43" s="281">
        <f>POWER(10,-6)*55*SQRT(100)*3600*L42/1000*0.1</f>
        <v>1.2117599999999999E-2</v>
      </c>
      <c r="K43" s="73" t="s">
        <v>123</v>
      </c>
      <c r="L43" s="78">
        <v>0</v>
      </c>
      <c r="M43" s="31" t="str">
        <f t="shared" si="51"/>
        <v>C38</v>
      </c>
      <c r="N43" s="31" t="str">
        <f t="shared" si="52"/>
        <v>Технологические трубопроводы, нефть</v>
      </c>
      <c r="O43" s="31" t="str">
        <f t="shared" si="53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8.8000000000000007</v>
      </c>
      <c r="W43" s="31">
        <v>29.05</v>
      </c>
      <c r="X43" s="31">
        <v>42.3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10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0.83262000000000003</v>
      </c>
      <c r="AR43" s="32">
        <f t="shared" si="54"/>
        <v>8.3262000000000003E-2</v>
      </c>
      <c r="AS43" s="33">
        <f t="shared" si="55"/>
        <v>30.5</v>
      </c>
      <c r="AT43" s="33">
        <f t="shared" si="56"/>
        <v>7.8539705</v>
      </c>
      <c r="AU43" s="32">
        <f>10068.2*J43*POWER(10,-6)*10</f>
        <v>1.2200242031999999E-3</v>
      </c>
      <c r="AV43" s="33">
        <f t="shared" si="57"/>
        <v>39.271072524203198</v>
      </c>
      <c r="AW43" s="34">
        <f t="shared" si="58"/>
        <v>5.9999999999999993E-3</v>
      </c>
      <c r="AX43" s="34">
        <f t="shared" si="59"/>
        <v>1.1999999999999999E-3</v>
      </c>
      <c r="AY43" s="34">
        <f t="shared" si="60"/>
        <v>2.3562643514521916E-2</v>
      </c>
      <c r="AZ43" s="330">
        <f>AW43/DB!$B$23</f>
        <v>3.0737704918032785E-6</v>
      </c>
      <c r="BA43" s="330">
        <f>AX43/DB!$B$23</f>
        <v>6.1475409836065568E-7</v>
      </c>
    </row>
    <row r="44" spans="1:53" x14ac:dyDescent="0.3">
      <c r="A44" s="8" t="s">
        <v>556</v>
      </c>
      <c r="B44" s="8" t="str">
        <f>B42</f>
        <v>Технологические трубопроводы, нефть</v>
      </c>
      <c r="C44" s="80" t="s">
        <v>108</v>
      </c>
      <c r="D44" s="9" t="s">
        <v>26</v>
      </c>
      <c r="E44" s="68">
        <f>E42</f>
        <v>9.9999999999999995E-8</v>
      </c>
      <c r="F44" s="69">
        <f>F42</f>
        <v>150000</v>
      </c>
      <c r="G44" s="8">
        <v>0.76</v>
      </c>
      <c r="H44" s="10">
        <f t="shared" si="50"/>
        <v>1.14E-2</v>
      </c>
      <c r="I44" s="63">
        <f>I42</f>
        <v>3.06</v>
      </c>
      <c r="J44" s="72">
        <v>0</v>
      </c>
      <c r="K44" s="73" t="s">
        <v>124</v>
      </c>
      <c r="L44" s="78">
        <v>0</v>
      </c>
      <c r="M44" s="31" t="str">
        <f t="shared" si="51"/>
        <v>C39</v>
      </c>
      <c r="N44" s="31" t="str">
        <f t="shared" si="52"/>
        <v>Технологические трубопроводы, нефть</v>
      </c>
      <c r="O44" s="31" t="str">
        <f t="shared" si="53"/>
        <v>Полное-ликвидация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 t="s">
        <v>46</v>
      </c>
      <c r="AB44" s="31" t="s">
        <v>46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0.75826199999999999</v>
      </c>
      <c r="AR44" s="32">
        <f t="shared" si="54"/>
        <v>7.582620000000001E-2</v>
      </c>
      <c r="AS44" s="33">
        <f t="shared" si="55"/>
        <v>0</v>
      </c>
      <c r="AT44" s="33">
        <f t="shared" si="56"/>
        <v>0.20852205000000001</v>
      </c>
      <c r="AU44" s="32">
        <f>1333*J43*POWER(10,-6)</f>
        <v>1.6152760799999999E-5</v>
      </c>
      <c r="AV44" s="33">
        <f t="shared" si="57"/>
        <v>1.0426264027608001</v>
      </c>
      <c r="AW44" s="34">
        <f t="shared" si="58"/>
        <v>0</v>
      </c>
      <c r="AX44" s="34">
        <f t="shared" si="59"/>
        <v>0</v>
      </c>
      <c r="AY44" s="34">
        <f t="shared" si="60"/>
        <v>1.1885940991473122E-2</v>
      </c>
      <c r="AZ44" s="330">
        <f>AW44/DB!$B$23</f>
        <v>0</v>
      </c>
      <c r="BA44" s="330">
        <f>AX44/DB!$B$23</f>
        <v>0</v>
      </c>
    </row>
    <row r="45" spans="1:53" x14ac:dyDescent="0.3">
      <c r="A45" s="8" t="s">
        <v>557</v>
      </c>
      <c r="B45" s="8" t="str">
        <f>B42</f>
        <v>Технологические трубопроводы, нефть</v>
      </c>
      <c r="C45" s="80" t="s">
        <v>109</v>
      </c>
      <c r="D45" s="9" t="s">
        <v>47</v>
      </c>
      <c r="E45" s="67">
        <v>4.9999999999999998E-7</v>
      </c>
      <c r="F45" s="69">
        <f>F42</f>
        <v>150000</v>
      </c>
      <c r="G45" s="8">
        <v>0.2</v>
      </c>
      <c r="H45" s="10">
        <f t="shared" si="50"/>
        <v>1.4999999999999999E-2</v>
      </c>
      <c r="I45" s="63">
        <f>0.15*I42</f>
        <v>0.45899999999999996</v>
      </c>
      <c r="J45" s="70">
        <f>I45</f>
        <v>0.45899999999999996</v>
      </c>
      <c r="K45" s="75" t="s">
        <v>126</v>
      </c>
      <c r="L45" s="79">
        <v>45390</v>
      </c>
      <c r="M45" s="31" t="str">
        <f t="shared" si="51"/>
        <v>C40</v>
      </c>
      <c r="N45" s="31" t="str">
        <f t="shared" si="52"/>
        <v>Технологические трубопроводы, нефть</v>
      </c>
      <c r="O45" s="31" t="str">
        <f t="shared" si="53"/>
        <v>Частичное-пожар</v>
      </c>
      <c r="P45" s="31">
        <v>3.1</v>
      </c>
      <c r="Q45" s="31">
        <v>4.5999999999999996</v>
      </c>
      <c r="R45" s="31">
        <v>6.8</v>
      </c>
      <c r="S45" s="31">
        <v>12.3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 t="s">
        <v>46</v>
      </c>
      <c r="AD45" s="31" t="s">
        <v>46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0</v>
      </c>
      <c r="AK45" s="31">
        <v>2</v>
      </c>
      <c r="AL45" s="31">
        <f>0.1*$AL$2</f>
        <v>7.5000000000000011E-2</v>
      </c>
      <c r="AM45" s="31">
        <f>AM42</f>
        <v>2.7E-2</v>
      </c>
      <c r="AN45" s="31">
        <f>ROUNDUP(AN42/3,0)</f>
        <v>1</v>
      </c>
      <c r="AO45" s="31"/>
      <c r="AP45" s="31"/>
      <c r="AQ45" s="32">
        <f>AM45*I45+AL45</f>
        <v>8.7393000000000012E-2</v>
      </c>
      <c r="AR45" s="32">
        <f t="shared" si="54"/>
        <v>8.7393000000000019E-3</v>
      </c>
      <c r="AS45" s="33">
        <f t="shared" si="55"/>
        <v>0.5</v>
      </c>
      <c r="AT45" s="33">
        <f t="shared" si="56"/>
        <v>0.14903307500000001</v>
      </c>
      <c r="AU45" s="32">
        <f>10068.2*J45*POWER(10,-6)</f>
        <v>4.6213037999999996E-3</v>
      </c>
      <c r="AV45" s="33">
        <f t="shared" si="57"/>
        <v>0.74978667880000005</v>
      </c>
      <c r="AW45" s="34">
        <f t="shared" si="58"/>
        <v>0</v>
      </c>
      <c r="AX45" s="34">
        <f t="shared" si="59"/>
        <v>0.03</v>
      </c>
      <c r="AY45" s="34">
        <f t="shared" si="60"/>
        <v>1.1246800182E-2</v>
      </c>
      <c r="AZ45" s="330">
        <f>AW45/DB!$B$23</f>
        <v>0</v>
      </c>
      <c r="BA45" s="330">
        <f>AX45/DB!$B$23</f>
        <v>1.5368852459016393E-5</v>
      </c>
    </row>
    <row r="46" spans="1:53" x14ac:dyDescent="0.3">
      <c r="A46" s="8" t="s">
        <v>558</v>
      </c>
      <c r="B46" s="8" t="str">
        <f>B42</f>
        <v>Технологические трубопроводы, нефть</v>
      </c>
      <c r="C46" s="80" t="s">
        <v>110</v>
      </c>
      <c r="D46" s="9" t="s">
        <v>112</v>
      </c>
      <c r="E46" s="68">
        <f>E45</f>
        <v>4.9999999999999998E-7</v>
      </c>
      <c r="F46" s="69">
        <f>F42</f>
        <v>150000</v>
      </c>
      <c r="G46" s="8">
        <v>0.04</v>
      </c>
      <c r="H46" s="10">
        <f t="shared" si="50"/>
        <v>3.0000000000000001E-3</v>
      </c>
      <c r="I46" s="63">
        <f>0.15*I42</f>
        <v>0.45899999999999996</v>
      </c>
      <c r="J46" s="70">
        <v>0.01</v>
      </c>
      <c r="K46" s="75" t="s">
        <v>127</v>
      </c>
      <c r="L46" s="79">
        <v>3</v>
      </c>
      <c r="M46" s="31" t="str">
        <f t="shared" si="51"/>
        <v>C41</v>
      </c>
      <c r="N46" s="31" t="str">
        <f t="shared" si="52"/>
        <v>Технологические трубопроводы, нефть</v>
      </c>
      <c r="O46" s="31" t="str">
        <f t="shared" si="53"/>
        <v>Частичное-пожар-вспышка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 t="s">
        <v>46</v>
      </c>
      <c r="Z46" s="31" t="s">
        <v>46</v>
      </c>
      <c r="AA46" s="31">
        <v>7.33</v>
      </c>
      <c r="AB46" s="31">
        <v>8.8000000000000007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1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8.7393000000000012E-2</v>
      </c>
      <c r="AR46" s="32">
        <f t="shared" si="54"/>
        <v>8.7393000000000019E-3</v>
      </c>
      <c r="AS46" s="33">
        <f t="shared" si="55"/>
        <v>0.25</v>
      </c>
      <c r="AT46" s="33">
        <f t="shared" si="56"/>
        <v>8.6533075000000001E-2</v>
      </c>
      <c r="AU46" s="32">
        <f>10068.2*J46*POWER(10,-6)*10</f>
        <v>1.0068200000000001E-3</v>
      </c>
      <c r="AV46" s="33">
        <f t="shared" si="57"/>
        <v>0.43367219500000004</v>
      </c>
      <c r="AW46" s="34">
        <f t="shared" si="58"/>
        <v>0</v>
      </c>
      <c r="AX46" s="34">
        <f t="shared" si="59"/>
        <v>3.0000000000000001E-3</v>
      </c>
      <c r="AY46" s="34">
        <f t="shared" si="60"/>
        <v>1.3010165850000002E-3</v>
      </c>
      <c r="AZ46" s="330">
        <f>AW46/DB!$B$23</f>
        <v>0</v>
      </c>
      <c r="BA46" s="330">
        <f>AX46/DB!$B$23</f>
        <v>1.5368852459016395E-6</v>
      </c>
    </row>
    <row r="47" spans="1:53" x14ac:dyDescent="0.3">
      <c r="A47" s="171" t="s">
        <v>559</v>
      </c>
      <c r="B47" s="171" t="str">
        <f>B42</f>
        <v>Технологические трубопроводы, нефть</v>
      </c>
      <c r="C47" s="172" t="s">
        <v>111</v>
      </c>
      <c r="D47" s="173" t="s">
        <v>27</v>
      </c>
      <c r="E47" s="174">
        <f>E45</f>
        <v>4.9999999999999998E-7</v>
      </c>
      <c r="F47" s="175">
        <f>F42</f>
        <v>150000</v>
      </c>
      <c r="G47" s="171">
        <v>0.76</v>
      </c>
      <c r="H47" s="176">
        <f t="shared" si="50"/>
        <v>5.6999999999999995E-2</v>
      </c>
      <c r="I47" s="177">
        <f>0.15*I42</f>
        <v>0.45899999999999996</v>
      </c>
      <c r="J47" s="178">
        <v>0</v>
      </c>
      <c r="K47" s="179" t="s">
        <v>138</v>
      </c>
      <c r="L47" s="180">
        <v>1</v>
      </c>
      <c r="M47" s="31" t="str">
        <f t="shared" si="51"/>
        <v>C42</v>
      </c>
      <c r="N47" s="31" t="str">
        <f t="shared" si="52"/>
        <v>Технологические трубопроводы, нефть</v>
      </c>
      <c r="O47" s="31" t="str">
        <f t="shared" si="53"/>
        <v>Частичное-ликвидация</v>
      </c>
      <c r="P47" s="31" t="s">
        <v>46</v>
      </c>
      <c r="Q47" s="31" t="s">
        <v>46</v>
      </c>
      <c r="R47" s="31" t="s">
        <v>46</v>
      </c>
      <c r="S47" s="31" t="s">
        <v>46</v>
      </c>
      <c r="T47" s="31" t="s">
        <v>46</v>
      </c>
      <c r="U47" s="31" t="s">
        <v>46</v>
      </c>
      <c r="V47" s="31" t="s">
        <v>46</v>
      </c>
      <c r="W47" s="31" t="s">
        <v>46</v>
      </c>
      <c r="X47" s="31" t="s">
        <v>46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0</v>
      </c>
      <c r="AL47" s="31">
        <f>0.1*$AL$2</f>
        <v>7.5000000000000011E-2</v>
      </c>
      <c r="AM47" s="31">
        <f>AM42</f>
        <v>2.7E-2</v>
      </c>
      <c r="AN47" s="31">
        <f>ROUNDUP(AN42/3,0)</f>
        <v>1</v>
      </c>
      <c r="AO47" s="31"/>
      <c r="AP47" s="31"/>
      <c r="AQ47" s="32">
        <f>AM47*I47*0.1+AL47</f>
        <v>7.623930000000001E-2</v>
      </c>
      <c r="AR47" s="32">
        <f t="shared" si="54"/>
        <v>7.623930000000001E-3</v>
      </c>
      <c r="AS47" s="33">
        <f t="shared" si="55"/>
        <v>0</v>
      </c>
      <c r="AT47" s="33">
        <f t="shared" si="56"/>
        <v>2.0965807500000003E-2</v>
      </c>
      <c r="AU47" s="32">
        <f>1333*J46*POWER(10,-6)</f>
        <v>1.3329999999999999E-5</v>
      </c>
      <c r="AV47" s="33">
        <f t="shared" si="57"/>
        <v>0.10484236750000001</v>
      </c>
      <c r="AW47" s="34">
        <f t="shared" si="58"/>
        <v>0</v>
      </c>
      <c r="AX47" s="34">
        <f t="shared" si="59"/>
        <v>0</v>
      </c>
      <c r="AY47" s="34">
        <f t="shared" si="60"/>
        <v>5.9760149474999994E-3</v>
      </c>
      <c r="AZ47" s="330">
        <f>AW47/DB!$B$23</f>
        <v>0</v>
      </c>
      <c r="BA47" s="330">
        <f>AX47/DB!$B$23</f>
        <v>0</v>
      </c>
    </row>
    <row r="48" spans="1:53" s="181" customForma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211" t="s">
        <v>514</v>
      </c>
      <c r="L48" s="211" t="s">
        <v>516</v>
      </c>
      <c r="M48" s="8"/>
      <c r="N48" s="8"/>
      <c r="O48" s="8"/>
      <c r="P48" s="8"/>
      <c r="Q48" s="8"/>
      <c r="R48" s="8"/>
      <c r="S48" s="8"/>
      <c r="T48" s="8"/>
      <c r="U48" s="8"/>
      <c r="V48" s="8" t="s">
        <v>46</v>
      </c>
      <c r="W48" s="8" t="s">
        <v>46</v>
      </c>
      <c r="X48" s="8" t="s">
        <v>46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330"/>
      <c r="BA48" s="330"/>
    </row>
    <row r="49" spans="1:53" s="181" customForma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 t="s">
        <v>46</v>
      </c>
      <c r="W49" s="8" t="s">
        <v>46</v>
      </c>
      <c r="X49" s="8" t="s">
        <v>46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330"/>
      <c r="BA49" s="330"/>
    </row>
    <row r="50" spans="1:53" s="181" customForma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 t="s">
        <v>46</v>
      </c>
      <c r="W50" s="8" t="s">
        <v>46</v>
      </c>
      <c r="X50" s="8" t="s">
        <v>46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330"/>
      <c r="BA50" s="330"/>
    </row>
    <row r="51" spans="1:53" ht="15" thickBot="1" x14ac:dyDescent="0.35"/>
    <row r="52" spans="1:53" s="93" customFormat="1" ht="15" thickBot="1" x14ac:dyDescent="0.35">
      <c r="A52" s="83" t="s">
        <v>560</v>
      </c>
      <c r="B52" s="84" t="s">
        <v>499</v>
      </c>
      <c r="C52" s="85" t="s">
        <v>174</v>
      </c>
      <c r="D52" s="86" t="s">
        <v>130</v>
      </c>
      <c r="E52" s="87">
        <v>1.0000000000000001E-5</v>
      </c>
      <c r="F52" s="84">
        <v>2</v>
      </c>
      <c r="G52" s="83">
        <v>1.4999999999999999E-2</v>
      </c>
      <c r="H52" s="88">
        <f t="shared" ref="H52:H57" si="61">E52*F52*G52</f>
        <v>3.0000000000000004E-7</v>
      </c>
      <c r="I52" s="89">
        <v>2.0299999999999998</v>
      </c>
      <c r="J52" s="101">
        <f>I52</f>
        <v>2.0299999999999998</v>
      </c>
      <c r="K52" s="91" t="s">
        <v>122</v>
      </c>
      <c r="L52" s="92">
        <f>J52*36</f>
        <v>73.08</v>
      </c>
      <c r="M52" s="93" t="str">
        <f t="shared" ref="M52:M57" si="62">A52</f>
        <v>C43</v>
      </c>
      <c r="N52" s="93" t="str">
        <f t="shared" ref="N52:N57" si="63">B52</f>
        <v>Насос Н-1,2, нефть</v>
      </c>
      <c r="O52" s="93" t="str">
        <f t="shared" ref="O52:O57" si="64">D52</f>
        <v>Полное-факел</v>
      </c>
      <c r="P52" s="93" t="s">
        <v>46</v>
      </c>
      <c r="Q52" s="93" t="s">
        <v>46</v>
      </c>
      <c r="R52" s="93" t="s">
        <v>46</v>
      </c>
      <c r="S52" s="93" t="s">
        <v>46</v>
      </c>
      <c r="T52" s="93" t="s">
        <v>46</v>
      </c>
      <c r="U52" s="93" t="s">
        <v>46</v>
      </c>
      <c r="V52" s="93" t="s">
        <v>46</v>
      </c>
      <c r="W52" s="93" t="s">
        <v>46</v>
      </c>
      <c r="X52" s="93" t="s">
        <v>46</v>
      </c>
      <c r="Y52" s="93">
        <v>15</v>
      </c>
      <c r="Z52" s="93">
        <v>3</v>
      </c>
      <c r="AA52" s="93" t="s">
        <v>46</v>
      </c>
      <c r="AB52" s="93" t="s">
        <v>46</v>
      </c>
      <c r="AC52" s="93" t="s">
        <v>46</v>
      </c>
      <c r="AD52" s="93" t="s">
        <v>46</v>
      </c>
      <c r="AE52" s="93" t="s">
        <v>46</v>
      </c>
      <c r="AF52" s="93" t="s">
        <v>46</v>
      </c>
      <c r="AG52" s="93" t="s">
        <v>46</v>
      </c>
      <c r="AH52" s="93" t="s">
        <v>46</v>
      </c>
      <c r="AI52" s="93" t="s">
        <v>46</v>
      </c>
      <c r="AJ52" s="94">
        <v>1</v>
      </c>
      <c r="AK52" s="94">
        <v>1</v>
      </c>
      <c r="AL52" s="95">
        <v>0.75</v>
      </c>
      <c r="AM52" s="95">
        <v>2.7E-2</v>
      </c>
      <c r="AN52" s="95">
        <v>3</v>
      </c>
      <c r="AQ52" s="96">
        <f>AM52*I52+AL52</f>
        <v>0.80481000000000003</v>
      </c>
      <c r="AR52" s="96">
        <f t="shared" ref="AR52:AR57" si="65">0.1*AQ52</f>
        <v>8.0481000000000011E-2</v>
      </c>
      <c r="AS52" s="97">
        <f t="shared" ref="AS52:AS57" si="66">AJ52*3+0.25*AK52</f>
        <v>3.25</v>
      </c>
      <c r="AT52" s="97">
        <f t="shared" ref="AT52:AT57" si="67">SUM(AQ52:AS52)/4</f>
        <v>1.0338227500000001</v>
      </c>
      <c r="AU52" s="96">
        <f>10068.2*J52*POWER(10,-6)</f>
        <v>2.0438445999999999E-2</v>
      </c>
      <c r="AV52" s="97">
        <f t="shared" ref="AV52:AV57" si="68">AU52+AT52+AS52+AR52+AQ52</f>
        <v>5.1895521960000002</v>
      </c>
      <c r="AW52" s="98">
        <f t="shared" ref="AW52:AW57" si="69">AJ52*H52</f>
        <v>3.0000000000000004E-7</v>
      </c>
      <c r="AX52" s="98">
        <f t="shared" ref="AX52:AX57" si="70">H52*AK52</f>
        <v>3.0000000000000004E-7</v>
      </c>
      <c r="AY52" s="98">
        <f t="shared" ref="AY52:AY57" si="71">H52*AV52</f>
        <v>1.5568656588000002E-6</v>
      </c>
      <c r="AZ52" s="330">
        <f>AW52/DB!$B$23</f>
        <v>1.5368852459016397E-10</v>
      </c>
      <c r="BA52" s="330">
        <f>AX52/DB!$B$23</f>
        <v>1.5368852459016397E-10</v>
      </c>
    </row>
    <row r="53" spans="1:53" s="93" customFormat="1" ht="15" thickBot="1" x14ac:dyDescent="0.35">
      <c r="A53" s="83" t="s">
        <v>561</v>
      </c>
      <c r="B53" s="83" t="str">
        <f>B52</f>
        <v>Насос Н-1,2, нефть</v>
      </c>
      <c r="C53" s="85" t="s">
        <v>175</v>
      </c>
      <c r="D53" s="86" t="s">
        <v>173</v>
      </c>
      <c r="E53" s="99">
        <f>E52</f>
        <v>1.0000000000000001E-5</v>
      </c>
      <c r="F53" s="100">
        <f>F52</f>
        <v>2</v>
      </c>
      <c r="G53" s="83">
        <v>1.4249999999999999E-2</v>
      </c>
      <c r="H53" s="88">
        <f t="shared" si="61"/>
        <v>2.8500000000000002E-7</v>
      </c>
      <c r="I53" s="101">
        <f>I52</f>
        <v>2.0299999999999998</v>
      </c>
      <c r="J53" s="191">
        <f>POWER(10,-6)*35*SQRT(100)*3600*L52/1000*0.1</f>
        <v>9.2080799999999987E-3</v>
      </c>
      <c r="K53" s="91" t="s">
        <v>123</v>
      </c>
      <c r="L53" s="92">
        <v>0</v>
      </c>
      <c r="M53" s="93" t="str">
        <f t="shared" si="62"/>
        <v>C44</v>
      </c>
      <c r="N53" s="93" t="str">
        <f t="shared" si="63"/>
        <v>Насос Н-1,2, нефть</v>
      </c>
      <c r="O53" s="93" t="str">
        <f t="shared" si="64"/>
        <v>Полное-взрыв облака ТВС</v>
      </c>
      <c r="P53" s="93" t="s">
        <v>46</v>
      </c>
      <c r="Q53" s="93" t="s">
        <v>46</v>
      </c>
      <c r="R53" s="93" t="s">
        <v>46</v>
      </c>
      <c r="S53" s="93" t="s">
        <v>46</v>
      </c>
      <c r="T53" s="93">
        <v>0</v>
      </c>
      <c r="U53" s="93">
        <v>0</v>
      </c>
      <c r="V53" s="93">
        <v>8.0500000000000007</v>
      </c>
      <c r="W53" s="93">
        <v>26.55</v>
      </c>
      <c r="X53" s="93">
        <v>38.549999999999997</v>
      </c>
      <c r="Y53" s="93" t="s">
        <v>46</v>
      </c>
      <c r="Z53" s="93" t="s">
        <v>46</v>
      </c>
      <c r="AA53" s="93" t="s">
        <v>46</v>
      </c>
      <c r="AB53" s="93" t="s">
        <v>46</v>
      </c>
      <c r="AC53" s="93" t="s">
        <v>46</v>
      </c>
      <c r="AD53" s="93" t="s">
        <v>46</v>
      </c>
      <c r="AE53" s="93" t="s">
        <v>46</v>
      </c>
      <c r="AF53" s="93" t="s">
        <v>46</v>
      </c>
      <c r="AG53" s="93" t="s">
        <v>46</v>
      </c>
      <c r="AH53" s="93" t="s">
        <v>46</v>
      </c>
      <c r="AI53" s="93" t="s">
        <v>46</v>
      </c>
      <c r="AJ53" s="94">
        <v>1</v>
      </c>
      <c r="AK53" s="94">
        <v>1</v>
      </c>
      <c r="AL53" s="93">
        <f>AL52</f>
        <v>0.75</v>
      </c>
      <c r="AM53" s="93">
        <f>AM52</f>
        <v>2.7E-2</v>
      </c>
      <c r="AN53" s="93">
        <f>AN52</f>
        <v>3</v>
      </c>
      <c r="AQ53" s="96">
        <f>AM53*I53+AL53</f>
        <v>0.80481000000000003</v>
      </c>
      <c r="AR53" s="96">
        <f t="shared" si="65"/>
        <v>8.0481000000000011E-2</v>
      </c>
      <c r="AS53" s="97">
        <f t="shared" si="66"/>
        <v>3.25</v>
      </c>
      <c r="AT53" s="97">
        <f t="shared" si="67"/>
        <v>1.0338227500000001</v>
      </c>
      <c r="AU53" s="96">
        <f>10068.2*J53*POWER(10,-6)*10</f>
        <v>9.2708791055999995E-4</v>
      </c>
      <c r="AV53" s="97">
        <f t="shared" si="68"/>
        <v>5.1700408379105598</v>
      </c>
      <c r="AW53" s="98">
        <f t="shared" si="69"/>
        <v>2.8500000000000002E-7</v>
      </c>
      <c r="AX53" s="98">
        <f t="shared" si="70"/>
        <v>2.8500000000000002E-7</v>
      </c>
      <c r="AY53" s="98">
        <f t="shared" si="71"/>
        <v>1.4734616388045097E-6</v>
      </c>
      <c r="AZ53" s="330">
        <f>AW53/DB!$B$23</f>
        <v>1.4600409836065575E-10</v>
      </c>
      <c r="BA53" s="330">
        <f>AX53/DB!$B$23</f>
        <v>1.4600409836065575E-10</v>
      </c>
    </row>
    <row r="54" spans="1:53" s="93" customFormat="1" x14ac:dyDescent="0.3">
      <c r="A54" s="83" t="s">
        <v>562</v>
      </c>
      <c r="B54" s="83" t="str">
        <f>B52</f>
        <v>Насос Н-1,2, нефть</v>
      </c>
      <c r="C54" s="85" t="s">
        <v>176</v>
      </c>
      <c r="D54" s="86" t="s">
        <v>26</v>
      </c>
      <c r="E54" s="99">
        <f>E52</f>
        <v>1.0000000000000001E-5</v>
      </c>
      <c r="F54" s="100">
        <f>F52</f>
        <v>2</v>
      </c>
      <c r="G54" s="83">
        <v>0.27074999999999999</v>
      </c>
      <c r="H54" s="88">
        <f t="shared" si="61"/>
        <v>5.4150000000000007E-6</v>
      </c>
      <c r="I54" s="101">
        <f>I52</f>
        <v>2.0299999999999998</v>
      </c>
      <c r="J54" s="83">
        <v>0</v>
      </c>
      <c r="K54" s="91" t="s">
        <v>124</v>
      </c>
      <c r="L54" s="92">
        <v>1</v>
      </c>
      <c r="M54" s="93" t="str">
        <f t="shared" si="62"/>
        <v>C45</v>
      </c>
      <c r="N54" s="93" t="str">
        <f t="shared" si="63"/>
        <v>Насос Н-1,2, нефть</v>
      </c>
      <c r="O54" s="93" t="str">
        <f t="shared" si="64"/>
        <v>Полное-ликвидация</v>
      </c>
      <c r="P54" s="93" t="s">
        <v>46</v>
      </c>
      <c r="Q54" s="93" t="s">
        <v>46</v>
      </c>
      <c r="R54" s="93" t="s">
        <v>46</v>
      </c>
      <c r="S54" s="93" t="s">
        <v>46</v>
      </c>
      <c r="T54" s="93" t="s">
        <v>46</v>
      </c>
      <c r="U54" s="93" t="s">
        <v>46</v>
      </c>
      <c r="V54" s="93" t="s">
        <v>46</v>
      </c>
      <c r="W54" s="93" t="s">
        <v>46</v>
      </c>
      <c r="X54" s="93" t="s">
        <v>46</v>
      </c>
      <c r="Y54" s="93" t="s">
        <v>46</v>
      </c>
      <c r="Z54" s="93" t="s">
        <v>46</v>
      </c>
      <c r="AA54" s="93" t="s">
        <v>46</v>
      </c>
      <c r="AB54" s="93" t="s">
        <v>46</v>
      </c>
      <c r="AC54" s="93" t="s">
        <v>46</v>
      </c>
      <c r="AD54" s="93" t="s">
        <v>46</v>
      </c>
      <c r="AE54" s="93" t="s">
        <v>46</v>
      </c>
      <c r="AF54" s="93" t="s">
        <v>46</v>
      </c>
      <c r="AG54" s="93" t="s">
        <v>46</v>
      </c>
      <c r="AH54" s="93" t="s">
        <v>46</v>
      </c>
      <c r="AI54" s="93" t="s">
        <v>46</v>
      </c>
      <c r="AJ54" s="93">
        <v>0</v>
      </c>
      <c r="AK54" s="93">
        <v>0</v>
      </c>
      <c r="AL54" s="93">
        <f>AL52</f>
        <v>0.75</v>
      </c>
      <c r="AM54" s="93">
        <f>AM52</f>
        <v>2.7E-2</v>
      </c>
      <c r="AN54" s="93">
        <f>AN52</f>
        <v>3</v>
      </c>
      <c r="AQ54" s="96">
        <f>AM54*I54*0.1+AL54</f>
        <v>0.75548099999999996</v>
      </c>
      <c r="AR54" s="96">
        <f t="shared" si="65"/>
        <v>7.5548100000000007E-2</v>
      </c>
      <c r="AS54" s="97">
        <f t="shared" si="66"/>
        <v>0</v>
      </c>
      <c r="AT54" s="97">
        <f t="shared" si="67"/>
        <v>0.20775727499999999</v>
      </c>
      <c r="AU54" s="96">
        <f>1333*J53*POWER(10,-6)</f>
        <v>1.2274370639999999E-5</v>
      </c>
      <c r="AV54" s="97">
        <f t="shared" si="68"/>
        <v>1.0387986493706398</v>
      </c>
      <c r="AW54" s="98">
        <f t="shared" si="69"/>
        <v>0</v>
      </c>
      <c r="AX54" s="98">
        <f t="shared" si="70"/>
        <v>0</v>
      </c>
      <c r="AY54" s="98">
        <f t="shared" si="71"/>
        <v>5.6250946863420151E-6</v>
      </c>
      <c r="AZ54" s="330">
        <f>AW54/DB!$B$23</f>
        <v>0</v>
      </c>
      <c r="BA54" s="330">
        <f>AX54/DB!$B$23</f>
        <v>0</v>
      </c>
    </row>
    <row r="55" spans="1:53" s="93" customFormat="1" x14ac:dyDescent="0.3">
      <c r="A55" s="83" t="s">
        <v>563</v>
      </c>
      <c r="B55" s="83" t="str">
        <f>B52</f>
        <v>Насос Н-1,2, нефть</v>
      </c>
      <c r="C55" s="85" t="s">
        <v>177</v>
      </c>
      <c r="D55" s="86" t="s">
        <v>47</v>
      </c>
      <c r="E55" s="99">
        <f>E53</f>
        <v>1.0000000000000001E-5</v>
      </c>
      <c r="F55" s="100">
        <f>F52</f>
        <v>2</v>
      </c>
      <c r="G55" s="83">
        <v>3.4999999999999996E-2</v>
      </c>
      <c r="H55" s="88">
        <f t="shared" si="61"/>
        <v>6.9999999999999997E-7</v>
      </c>
      <c r="I55" s="101">
        <f>0.15*I52</f>
        <v>0.30449999999999994</v>
      </c>
      <c r="J55" s="101">
        <f>I55</f>
        <v>0.30449999999999994</v>
      </c>
      <c r="K55" s="104" t="s">
        <v>126</v>
      </c>
      <c r="L55" s="105">
        <v>45390</v>
      </c>
      <c r="M55" s="93" t="str">
        <f t="shared" si="62"/>
        <v>C46</v>
      </c>
      <c r="N55" s="93" t="str">
        <f t="shared" si="63"/>
        <v>Насос Н-1,2, нефть</v>
      </c>
      <c r="O55" s="93" t="str">
        <f t="shared" si="64"/>
        <v>Частичное-пожар</v>
      </c>
      <c r="P55" s="93">
        <v>6.9</v>
      </c>
      <c r="Q55" s="93">
        <v>9.9</v>
      </c>
      <c r="R55" s="93">
        <v>14.7</v>
      </c>
      <c r="S55" s="93">
        <v>29.3</v>
      </c>
      <c r="T55" s="93" t="s">
        <v>46</v>
      </c>
      <c r="U55" s="93" t="s">
        <v>46</v>
      </c>
      <c r="V55" s="93" t="s">
        <v>46</v>
      </c>
      <c r="W55" s="93" t="s">
        <v>46</v>
      </c>
      <c r="X55" s="93" t="s">
        <v>46</v>
      </c>
      <c r="Y55" s="93" t="s">
        <v>46</v>
      </c>
      <c r="Z55" s="93" t="s">
        <v>46</v>
      </c>
      <c r="AA55" s="93" t="s">
        <v>46</v>
      </c>
      <c r="AB55" s="93" t="s">
        <v>46</v>
      </c>
      <c r="AC55" s="93" t="s">
        <v>46</v>
      </c>
      <c r="AD55" s="93" t="s">
        <v>46</v>
      </c>
      <c r="AE55" s="93" t="s">
        <v>46</v>
      </c>
      <c r="AF55" s="93" t="s">
        <v>46</v>
      </c>
      <c r="AG55" s="93" t="s">
        <v>46</v>
      </c>
      <c r="AH55" s="93" t="s">
        <v>46</v>
      </c>
      <c r="AI55" s="93" t="s">
        <v>46</v>
      </c>
      <c r="AJ55" s="93">
        <v>0</v>
      </c>
      <c r="AK55" s="93">
        <v>1</v>
      </c>
      <c r="AL55" s="93">
        <f>0.1*$AL$2</f>
        <v>7.5000000000000011E-2</v>
      </c>
      <c r="AM55" s="93">
        <f>AM52</f>
        <v>2.7E-2</v>
      </c>
      <c r="AN55" s="93">
        <f>ROUNDUP(AN52/3,0)</f>
        <v>1</v>
      </c>
      <c r="AQ55" s="96">
        <f>AM55*I55+AL55</f>
        <v>8.3221500000000004E-2</v>
      </c>
      <c r="AR55" s="96">
        <f t="shared" si="65"/>
        <v>8.3221500000000004E-3</v>
      </c>
      <c r="AS55" s="97">
        <f t="shared" si="66"/>
        <v>0.25</v>
      </c>
      <c r="AT55" s="97">
        <f t="shared" si="67"/>
        <v>8.5385912499999994E-2</v>
      </c>
      <c r="AU55" s="96">
        <f>10068.2*J55*POWER(10,-6)</f>
        <v>3.0657668999999996E-3</v>
      </c>
      <c r="AV55" s="97">
        <f t="shared" si="68"/>
        <v>0.42999532940000001</v>
      </c>
      <c r="AW55" s="98">
        <f t="shared" si="69"/>
        <v>0</v>
      </c>
      <c r="AX55" s="98">
        <f t="shared" si="70"/>
        <v>6.9999999999999997E-7</v>
      </c>
      <c r="AY55" s="98">
        <f t="shared" si="71"/>
        <v>3.0099673057999999E-7</v>
      </c>
      <c r="AZ55" s="330">
        <f>AW55/DB!$B$23</f>
        <v>0</v>
      </c>
      <c r="BA55" s="330">
        <f>AX55/DB!$B$23</f>
        <v>3.5860655737704915E-10</v>
      </c>
    </row>
    <row r="56" spans="1:53" s="93" customFormat="1" x14ac:dyDescent="0.3">
      <c r="A56" s="83" t="s">
        <v>564</v>
      </c>
      <c r="B56" s="83" t="str">
        <f>B52</f>
        <v>Насос Н-1,2, нефть</v>
      </c>
      <c r="C56" s="85" t="s">
        <v>425</v>
      </c>
      <c r="D56" s="86" t="s">
        <v>424</v>
      </c>
      <c r="E56" s="99">
        <f>E54</f>
        <v>1.0000000000000001E-5</v>
      </c>
      <c r="F56" s="100">
        <f>F52</f>
        <v>2</v>
      </c>
      <c r="G56" s="83">
        <v>3.3249999999999995E-2</v>
      </c>
      <c r="H56" s="88">
        <f t="shared" si="61"/>
        <v>6.6499999999999999E-7</v>
      </c>
      <c r="I56" s="101">
        <f>0.15*I52</f>
        <v>0.30449999999999994</v>
      </c>
      <c r="J56" s="101">
        <v>0.01</v>
      </c>
      <c r="K56" s="104" t="s">
        <v>127</v>
      </c>
      <c r="L56" s="105">
        <v>3</v>
      </c>
      <c r="M56" s="93" t="str">
        <f t="shared" si="62"/>
        <v>C47</v>
      </c>
      <c r="N56" s="93" t="str">
        <f t="shared" si="63"/>
        <v>Насос Н-1,2, нефть</v>
      </c>
      <c r="O56" s="93" t="str">
        <f t="shared" si="64"/>
        <v>Частичное-вспышка</v>
      </c>
      <c r="P56" s="93" t="s">
        <v>46</v>
      </c>
      <c r="Q56" s="93" t="s">
        <v>46</v>
      </c>
      <c r="R56" s="93" t="s">
        <v>46</v>
      </c>
      <c r="S56" s="93" t="s">
        <v>46</v>
      </c>
      <c r="T56" s="93" t="s">
        <v>46</v>
      </c>
      <c r="U56" s="93" t="s">
        <v>46</v>
      </c>
      <c r="V56" s="93" t="s">
        <v>46</v>
      </c>
      <c r="W56" s="93" t="s">
        <v>46</v>
      </c>
      <c r="X56" s="93" t="s">
        <v>46</v>
      </c>
      <c r="Y56" s="93" t="s">
        <v>46</v>
      </c>
      <c r="Z56" s="93" t="s">
        <v>46</v>
      </c>
      <c r="AA56" s="93">
        <v>7.33</v>
      </c>
      <c r="AB56" s="93">
        <v>8.8000000000000007</v>
      </c>
      <c r="AC56" s="93" t="s">
        <v>46</v>
      </c>
      <c r="AD56" s="93" t="s">
        <v>46</v>
      </c>
      <c r="AE56" s="93" t="s">
        <v>46</v>
      </c>
      <c r="AF56" s="93" t="s">
        <v>46</v>
      </c>
      <c r="AG56" s="93" t="s">
        <v>46</v>
      </c>
      <c r="AH56" s="93" t="s">
        <v>46</v>
      </c>
      <c r="AI56" s="93" t="s">
        <v>46</v>
      </c>
      <c r="AJ56" s="93">
        <v>0</v>
      </c>
      <c r="AK56" s="93">
        <v>1</v>
      </c>
      <c r="AL56" s="93">
        <f>0.1*$AL$2</f>
        <v>7.5000000000000011E-2</v>
      </c>
      <c r="AM56" s="93">
        <f>AM52</f>
        <v>2.7E-2</v>
      </c>
      <c r="AN56" s="93">
        <f>ROUNDUP(AN52/3,0)</f>
        <v>1</v>
      </c>
      <c r="AQ56" s="96">
        <f>AM56*I56+AL56</f>
        <v>8.3221500000000004E-2</v>
      </c>
      <c r="AR56" s="96">
        <f t="shared" si="65"/>
        <v>8.3221500000000004E-3</v>
      </c>
      <c r="AS56" s="97">
        <f t="shared" si="66"/>
        <v>0.25</v>
      </c>
      <c r="AT56" s="97">
        <f t="shared" si="67"/>
        <v>8.5385912499999994E-2</v>
      </c>
      <c r="AU56" s="96">
        <f>10068.2*J56*POWER(10,-6)*10</f>
        <v>1.0068200000000001E-3</v>
      </c>
      <c r="AV56" s="97">
        <f t="shared" si="68"/>
        <v>0.42793638250000005</v>
      </c>
      <c r="AW56" s="98">
        <f t="shared" si="69"/>
        <v>0</v>
      </c>
      <c r="AX56" s="98">
        <f t="shared" si="70"/>
        <v>6.6499999999999999E-7</v>
      </c>
      <c r="AY56" s="98">
        <f t="shared" si="71"/>
        <v>2.845776943625E-7</v>
      </c>
      <c r="AZ56" s="330">
        <f>AW56/DB!$B$23</f>
        <v>0</v>
      </c>
      <c r="BA56" s="330">
        <f>AX56/DB!$B$23</f>
        <v>3.4067622950819673E-10</v>
      </c>
    </row>
    <row r="57" spans="1:53" s="93" customFormat="1" ht="15" thickBot="1" x14ac:dyDescent="0.35">
      <c r="A57" s="83" t="s">
        <v>565</v>
      </c>
      <c r="B57" s="83" t="str">
        <f>B52</f>
        <v>Насос Н-1,2, нефть</v>
      </c>
      <c r="C57" s="85" t="s">
        <v>178</v>
      </c>
      <c r="D57" s="86" t="s">
        <v>27</v>
      </c>
      <c r="E57" s="99">
        <f>E55</f>
        <v>1.0000000000000001E-5</v>
      </c>
      <c r="F57" s="100">
        <f>F52</f>
        <v>2</v>
      </c>
      <c r="G57" s="83">
        <v>0.63174999999999992</v>
      </c>
      <c r="H57" s="88">
        <f t="shared" si="61"/>
        <v>1.2635E-5</v>
      </c>
      <c r="I57" s="101">
        <f>0.15*I52</f>
        <v>0.30449999999999994</v>
      </c>
      <c r="J57" s="83">
        <v>0</v>
      </c>
      <c r="K57" s="106" t="s">
        <v>138</v>
      </c>
      <c r="L57" s="106">
        <v>16</v>
      </c>
      <c r="M57" s="93" t="str">
        <f t="shared" si="62"/>
        <v>C48</v>
      </c>
      <c r="N57" s="93" t="str">
        <f t="shared" si="63"/>
        <v>Насос Н-1,2, нефть</v>
      </c>
      <c r="O57" s="93" t="str">
        <f t="shared" si="64"/>
        <v>Частичное-ликвидация</v>
      </c>
      <c r="P57" s="93" t="s">
        <v>46</v>
      </c>
      <c r="Q57" s="93" t="s">
        <v>46</v>
      </c>
      <c r="R57" s="93" t="s">
        <v>46</v>
      </c>
      <c r="S57" s="93" t="s">
        <v>46</v>
      </c>
      <c r="T57" s="93" t="s">
        <v>46</v>
      </c>
      <c r="U57" s="93" t="s">
        <v>46</v>
      </c>
      <c r="V57" s="93" t="s">
        <v>46</v>
      </c>
      <c r="W57" s="93" t="s">
        <v>46</v>
      </c>
      <c r="X57" s="93" t="s">
        <v>46</v>
      </c>
      <c r="Y57" s="93" t="s">
        <v>46</v>
      </c>
      <c r="Z57" s="93" t="s">
        <v>46</v>
      </c>
      <c r="AA57" s="93" t="s">
        <v>46</v>
      </c>
      <c r="AB57" s="93" t="s">
        <v>46</v>
      </c>
      <c r="AC57" s="93" t="s">
        <v>46</v>
      </c>
      <c r="AD57" s="93" t="s">
        <v>46</v>
      </c>
      <c r="AE57" s="93" t="s">
        <v>46</v>
      </c>
      <c r="AF57" s="93" t="s">
        <v>46</v>
      </c>
      <c r="AG57" s="93" t="s">
        <v>46</v>
      </c>
      <c r="AH57" s="93" t="s">
        <v>46</v>
      </c>
      <c r="AI57" s="93" t="s">
        <v>46</v>
      </c>
      <c r="AJ57" s="93">
        <v>0</v>
      </c>
      <c r="AK57" s="93">
        <v>0</v>
      </c>
      <c r="AL57" s="93">
        <f>0.1*$AL$2</f>
        <v>7.5000000000000011E-2</v>
      </c>
      <c r="AM57" s="93">
        <f>AM52</f>
        <v>2.7E-2</v>
      </c>
      <c r="AN57" s="93">
        <f>ROUNDUP(AN52/3,0)</f>
        <v>1</v>
      </c>
      <c r="AQ57" s="96">
        <f>AM57*I57*0.1+AL57</f>
        <v>7.5822150000000005E-2</v>
      </c>
      <c r="AR57" s="96">
        <f t="shared" si="65"/>
        <v>7.5822150000000007E-3</v>
      </c>
      <c r="AS57" s="97">
        <f t="shared" si="66"/>
        <v>0</v>
      </c>
      <c r="AT57" s="97">
        <f t="shared" si="67"/>
        <v>2.0851091250000002E-2</v>
      </c>
      <c r="AU57" s="96">
        <f>1333*J56*POWER(10,-6)</f>
        <v>1.3329999999999999E-5</v>
      </c>
      <c r="AV57" s="97">
        <f t="shared" si="68"/>
        <v>0.10426878625000001</v>
      </c>
      <c r="AW57" s="98">
        <f t="shared" si="69"/>
        <v>0</v>
      </c>
      <c r="AX57" s="98">
        <f t="shared" si="70"/>
        <v>0</v>
      </c>
      <c r="AY57" s="98">
        <f t="shared" si="71"/>
        <v>1.3174361142687502E-6</v>
      </c>
      <c r="AZ57" s="330">
        <f>AW57/DB!$B$23</f>
        <v>0</v>
      </c>
      <c r="BA57" s="330">
        <f>AX57/DB!$B$23</f>
        <v>0</v>
      </c>
    </row>
    <row r="58" spans="1:53" s="93" customFormat="1" x14ac:dyDescent="0.3">
      <c r="A58" s="94"/>
      <c r="B58" s="94"/>
      <c r="D58" s="185"/>
      <c r="E58" s="186"/>
      <c r="F58" s="187"/>
      <c r="G58" s="94"/>
      <c r="H58" s="98"/>
      <c r="I58" s="97"/>
      <c r="J58" s="94"/>
      <c r="K58" s="210" t="s">
        <v>514</v>
      </c>
      <c r="L58" s="210" t="s">
        <v>515</v>
      </c>
      <c r="AQ58" s="96"/>
      <c r="AR58" s="96"/>
      <c r="AS58" s="97"/>
      <c r="AT58" s="97"/>
      <c r="AU58" s="96"/>
      <c r="AV58" s="97"/>
      <c r="AW58" s="98"/>
      <c r="AX58" s="98"/>
      <c r="AY58" s="98"/>
    </row>
    <row r="59" spans="1:53" s="93" customFormat="1" x14ac:dyDescent="0.3">
      <c r="A59" s="94"/>
      <c r="B59" s="94"/>
      <c r="D59" s="185"/>
      <c r="E59" s="186"/>
      <c r="F59" s="187"/>
      <c r="G59" s="94"/>
      <c r="H59" s="98"/>
      <c r="I59" s="97"/>
      <c r="J59" s="94"/>
      <c r="K59" s="94"/>
      <c r="L59" s="94"/>
      <c r="AQ59" s="96"/>
      <c r="AR59" s="96"/>
      <c r="AS59" s="97"/>
      <c r="AT59" s="97"/>
      <c r="AU59" s="96"/>
      <c r="AV59" s="97"/>
      <c r="AW59" s="98"/>
      <c r="AX59" s="98"/>
      <c r="AY59" s="98"/>
    </row>
    <row r="60" spans="1:53" s="93" customFormat="1" x14ac:dyDescent="0.3">
      <c r="A60" s="94"/>
      <c r="B60" s="94"/>
      <c r="D60" s="185"/>
      <c r="E60" s="186"/>
      <c r="F60" s="187"/>
      <c r="G60" s="94"/>
      <c r="H60" s="98"/>
      <c r="I60" s="97"/>
      <c r="J60" s="94"/>
      <c r="K60" s="94"/>
      <c r="L60" s="94"/>
      <c r="AQ60" s="96"/>
      <c r="AR60" s="96"/>
      <c r="AS60" s="97"/>
      <c r="AT60" s="97"/>
      <c r="AU60" s="96"/>
      <c r="AV60" s="97"/>
      <c r="AW60" s="98"/>
      <c r="AX60" s="98"/>
      <c r="AY60" s="98"/>
    </row>
    <row r="61" spans="1:53" ht="15" thickBot="1" x14ac:dyDescent="0.35"/>
    <row r="62" spans="1:53" ht="18" customHeight="1" x14ac:dyDescent="0.3">
      <c r="A62" s="8" t="s">
        <v>566</v>
      </c>
      <c r="B62" s="64" t="s">
        <v>450</v>
      </c>
      <c r="C62" s="80" t="s">
        <v>129</v>
      </c>
      <c r="D62" s="9" t="s">
        <v>130</v>
      </c>
      <c r="E62" s="67">
        <v>9.9999999999999995E-8</v>
      </c>
      <c r="F62" s="64">
        <v>98</v>
      </c>
      <c r="G62" s="8">
        <v>0.2</v>
      </c>
      <c r="H62" s="10">
        <f>E62*F62*G62</f>
        <v>1.9599999999999999E-6</v>
      </c>
      <c r="I62" s="65">
        <v>0.1</v>
      </c>
      <c r="J62" s="70">
        <f>I62</f>
        <v>0.1</v>
      </c>
      <c r="K62" s="73" t="s">
        <v>122</v>
      </c>
      <c r="L62" s="78">
        <v>0</v>
      </c>
      <c r="M62" s="31" t="str">
        <f t="shared" ref="M62:M63" si="72">A62</f>
        <v>C49</v>
      </c>
      <c r="N62" s="31" t="str">
        <f t="shared" ref="N62:N63" si="73">B62</f>
        <v xml:space="preserve">Технологические трубопроводы, нефтяной газ </v>
      </c>
      <c r="O62" s="31" t="str">
        <f t="shared" ref="O62:O63" si="74">D62</f>
        <v>Полное-факел</v>
      </c>
      <c r="P62" s="31" t="s">
        <v>46</v>
      </c>
      <c r="Q62" s="31" t="s">
        <v>46</v>
      </c>
      <c r="R62" s="31" t="s">
        <v>46</v>
      </c>
      <c r="S62" s="31" t="s">
        <v>46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>
        <v>17</v>
      </c>
      <c r="Z62" s="31">
        <v>3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1</v>
      </c>
      <c r="AK62" s="12">
        <v>2</v>
      </c>
      <c r="AL62" s="66">
        <v>0.75</v>
      </c>
      <c r="AM62" s="66">
        <v>2.7E-2</v>
      </c>
      <c r="AN62" s="66">
        <v>3</v>
      </c>
      <c r="AO62" s="31"/>
      <c r="AP62" s="31"/>
      <c r="AQ62" s="32">
        <f>AM62*I62+AL62</f>
        <v>0.75270000000000004</v>
      </c>
      <c r="AR62" s="32">
        <f>0.1*AQ62</f>
        <v>7.5270000000000004E-2</v>
      </c>
      <c r="AS62" s="33">
        <f>AJ62*3+0.25*AK62</f>
        <v>3.5</v>
      </c>
      <c r="AT62" s="33">
        <f>SUM(AQ62:AS62)/4</f>
        <v>1.0819925000000001</v>
      </c>
      <c r="AU62" s="32">
        <f>10068.2*J62*POWER(10,-6)</f>
        <v>1.0068200000000001E-3</v>
      </c>
      <c r="AV62" s="33">
        <f t="shared" ref="AV62:AV63" si="75">AU62+AT62+AS62+AR62+AQ62</f>
        <v>5.4109693199999995</v>
      </c>
      <c r="AW62" s="34">
        <f>AJ62*H62</f>
        <v>1.9599999999999999E-6</v>
      </c>
      <c r="AX62" s="34">
        <f>H62*AK62</f>
        <v>3.9199999999999997E-6</v>
      </c>
      <c r="AY62" s="34">
        <f>H62*AV62</f>
        <v>1.0605499867199998E-5</v>
      </c>
      <c r="AZ62" s="330">
        <f>AW62/DB!$B$23</f>
        <v>1.0040983606557377E-9</v>
      </c>
      <c r="BA62" s="330">
        <f>AX62/DB!$B$23</f>
        <v>2.0081967213114754E-9</v>
      </c>
    </row>
    <row r="63" spans="1:53" x14ac:dyDescent="0.3">
      <c r="A63" s="8" t="s">
        <v>567</v>
      </c>
      <c r="B63" s="8" t="str">
        <f>B62</f>
        <v xml:space="preserve">Технологические трубопроводы, нефтяной газ </v>
      </c>
      <c r="C63" s="80" t="s">
        <v>107</v>
      </c>
      <c r="D63" s="9" t="s">
        <v>28</v>
      </c>
      <c r="E63" s="68">
        <f>E62</f>
        <v>9.9999999999999995E-8</v>
      </c>
      <c r="F63" s="69">
        <f>F62</f>
        <v>98</v>
      </c>
      <c r="G63" s="8">
        <v>0.1152</v>
      </c>
      <c r="H63" s="10">
        <f t="shared" ref="H63" si="76">E63*F63*G63</f>
        <v>1.1289599999999999E-6</v>
      </c>
      <c r="I63" s="63">
        <f>I62</f>
        <v>0.1</v>
      </c>
      <c r="J63" s="81">
        <f>0.1*I62</f>
        <v>1.0000000000000002E-2</v>
      </c>
      <c r="K63" s="75" t="s">
        <v>123</v>
      </c>
      <c r="L63" s="79">
        <v>2</v>
      </c>
      <c r="M63" s="31" t="str">
        <f t="shared" si="72"/>
        <v>C50</v>
      </c>
      <c r="N63" s="31" t="str">
        <f t="shared" si="73"/>
        <v xml:space="preserve">Технологические трубопроводы, нефтяной газ </v>
      </c>
      <c r="O63" s="31" t="str">
        <f t="shared" si="74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0</v>
      </c>
      <c r="U63" s="31">
        <v>0</v>
      </c>
      <c r="V63" s="31">
        <v>8.0500000000000007</v>
      </c>
      <c r="W63" s="31">
        <v>27.3</v>
      </c>
      <c r="X63" s="31">
        <v>39.799999999999997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1</v>
      </c>
      <c r="AK63" s="12">
        <v>2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0.75270000000000004</v>
      </c>
      <c r="AR63" s="32">
        <f t="shared" ref="AR63" si="77">0.1*AQ63</f>
        <v>7.5270000000000004E-2</v>
      </c>
      <c r="AS63" s="33">
        <f t="shared" ref="AS63" si="78">AJ63*3+0.25*AK63</f>
        <v>3.5</v>
      </c>
      <c r="AT63" s="33">
        <f t="shared" ref="AT63" si="79">SUM(AQ63:AS63)/4</f>
        <v>1.0819925000000001</v>
      </c>
      <c r="AU63" s="32">
        <f>10068.2*J63*POWER(10,-6)*10</f>
        <v>1.0068200000000003E-3</v>
      </c>
      <c r="AV63" s="33">
        <f t="shared" si="75"/>
        <v>5.4109693199999995</v>
      </c>
      <c r="AW63" s="34">
        <f t="shared" ref="AW63:AW69" si="80">AJ63*H63</f>
        <v>1.1289599999999999E-6</v>
      </c>
      <c r="AX63" s="34">
        <f t="shared" ref="AX63:AX69" si="81">H63*AK63</f>
        <v>2.2579199999999997E-6</v>
      </c>
      <c r="AY63" s="34">
        <f t="shared" ref="AY63:AY69" si="82">H63*AV63</f>
        <v>6.1087679235071987E-6</v>
      </c>
      <c r="AZ63" s="330">
        <f>AW63/DB!$B$23</f>
        <v>5.7836065573770488E-10</v>
      </c>
      <c r="BA63" s="330">
        <f>AX63/DB!$B$23</f>
        <v>1.1567213114754098E-9</v>
      </c>
    </row>
    <row r="64" spans="1:53" x14ac:dyDescent="0.3">
      <c r="A64" s="8" t="s">
        <v>568</v>
      </c>
      <c r="B64" s="8" t="str">
        <f>B62</f>
        <v xml:space="preserve">Технологические трубопроводы, нефтяной газ </v>
      </c>
      <c r="C64" s="80" t="s">
        <v>131</v>
      </c>
      <c r="D64" s="9" t="s">
        <v>132</v>
      </c>
      <c r="E64" s="68">
        <f>E62</f>
        <v>9.9999999999999995E-8</v>
      </c>
      <c r="F64" s="69">
        <f>F62</f>
        <v>98</v>
      </c>
      <c r="G64" s="8">
        <v>7.6799999999999993E-2</v>
      </c>
      <c r="H64" s="10">
        <f>E64*F64*G64</f>
        <v>7.5263999999999984E-7</v>
      </c>
      <c r="I64" s="63">
        <f>I62</f>
        <v>0.1</v>
      </c>
      <c r="J64" s="70">
        <f>I62</f>
        <v>0.1</v>
      </c>
      <c r="K64" s="75" t="s">
        <v>124</v>
      </c>
      <c r="L64" s="79">
        <v>0</v>
      </c>
      <c r="M64" s="31" t="str">
        <f>A64</f>
        <v>C51</v>
      </c>
      <c r="N64" s="31" t="str">
        <f>B64</f>
        <v xml:space="preserve">Технологические трубопроводы, нефтяной газ </v>
      </c>
      <c r="O64" s="31" t="str">
        <f>D64</f>
        <v>Полное-вспышка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>
        <v>15.68</v>
      </c>
      <c r="AB64" s="31">
        <v>18.82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0.75026999999999999</v>
      </c>
      <c r="AR64" s="32">
        <f>0.1*AQ64</f>
        <v>7.502700000000001E-2</v>
      </c>
      <c r="AS64" s="33">
        <f>AJ64*3+0.25*AK64</f>
        <v>0</v>
      </c>
      <c r="AT64" s="33">
        <f>SUM(AQ64:AS64)/4</f>
        <v>0.20632424999999999</v>
      </c>
      <c r="AU64" s="32">
        <f>1333*J62*POWER(10,-6)</f>
        <v>1.3330000000000001E-4</v>
      </c>
      <c r="AV64" s="33">
        <f>AU64+AT64+AS64+AR64+AQ64</f>
        <v>1.03175455</v>
      </c>
      <c r="AW64" s="34">
        <f t="shared" si="80"/>
        <v>0</v>
      </c>
      <c r="AX64" s="34">
        <f t="shared" si="81"/>
        <v>0</v>
      </c>
      <c r="AY64" s="34">
        <f t="shared" si="82"/>
        <v>7.7653974451199983E-7</v>
      </c>
      <c r="AZ64" s="330">
        <f>AW64/DB!$B$23</f>
        <v>0</v>
      </c>
      <c r="BA64" s="330">
        <f>AX64/DB!$B$23</f>
        <v>0</v>
      </c>
    </row>
    <row r="65" spans="1:53" x14ac:dyDescent="0.3">
      <c r="A65" s="8" t="s">
        <v>569</v>
      </c>
      <c r="B65" s="8" t="str">
        <f>B62</f>
        <v xml:space="preserve">Технологические трубопроводы, нефтяной газ </v>
      </c>
      <c r="C65" s="80" t="s">
        <v>108</v>
      </c>
      <c r="D65" s="9" t="s">
        <v>26</v>
      </c>
      <c r="E65" s="68">
        <f>E62</f>
        <v>9.9999999999999995E-8</v>
      </c>
      <c r="F65" s="69">
        <f>F62</f>
        <v>98</v>
      </c>
      <c r="G65" s="8">
        <v>0.60799999999999998</v>
      </c>
      <c r="H65" s="10">
        <f t="shared" ref="H65:H66" si="83">E65*F65*G65</f>
        <v>5.9583999999999996E-6</v>
      </c>
      <c r="I65" s="63">
        <f>I62</f>
        <v>0.1</v>
      </c>
      <c r="J65" s="72">
        <v>0</v>
      </c>
      <c r="K65" s="75" t="s">
        <v>126</v>
      </c>
      <c r="L65" s="79">
        <v>45390</v>
      </c>
      <c r="M65" s="31" t="str">
        <f t="shared" ref="M65:M66" si="84">A65</f>
        <v>C52</v>
      </c>
      <c r="N65" s="31" t="str">
        <f t="shared" ref="N65:N66" si="85">B65</f>
        <v xml:space="preserve">Технологические трубопроводы, нефтяной газ </v>
      </c>
      <c r="O65" s="31" t="str">
        <f t="shared" ref="O65:O66" si="86">D65</f>
        <v>Полное-ликвидация</v>
      </c>
      <c r="P65" s="31" t="s">
        <v>46</v>
      </c>
      <c r="Q65" s="31" t="s">
        <v>46</v>
      </c>
      <c r="R65" s="31" t="s">
        <v>46</v>
      </c>
      <c r="S65" s="31" t="s">
        <v>46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0</v>
      </c>
      <c r="AL65" s="31">
        <f>AL62</f>
        <v>0.75</v>
      </c>
      <c r="AM65" s="31">
        <f>AM62</f>
        <v>2.7E-2</v>
      </c>
      <c r="AN65" s="31">
        <f>AN62</f>
        <v>3</v>
      </c>
      <c r="AO65" s="31"/>
      <c r="AP65" s="31"/>
      <c r="AQ65" s="32">
        <f>AM65*I65*0.1+AL65</f>
        <v>0.75026999999999999</v>
      </c>
      <c r="AR65" s="32">
        <f t="shared" ref="AR65:AR66" si="87">0.1*AQ65</f>
        <v>7.502700000000001E-2</v>
      </c>
      <c r="AS65" s="33">
        <f t="shared" ref="AS65:AS66" si="88">AJ65*3+0.25*AK65</f>
        <v>0</v>
      </c>
      <c r="AT65" s="33">
        <f t="shared" ref="AT65:AT66" si="89">SUM(AQ65:AS65)/4</f>
        <v>0.20632424999999999</v>
      </c>
      <c r="AU65" s="32">
        <f>1333*J63*POWER(10,-6)</f>
        <v>1.3330000000000001E-5</v>
      </c>
      <c r="AV65" s="33">
        <f t="shared" ref="AV65:AV66" si="90">AU65+AT65+AS65+AR65+AQ65</f>
        <v>1.03163458</v>
      </c>
      <c r="AW65" s="34">
        <f t="shared" si="80"/>
        <v>0</v>
      </c>
      <c r="AX65" s="34">
        <f t="shared" si="81"/>
        <v>0</v>
      </c>
      <c r="AY65" s="34">
        <f t="shared" si="82"/>
        <v>6.1468914814719992E-6</v>
      </c>
      <c r="AZ65" s="330">
        <f>AW65/DB!$B$23</f>
        <v>0</v>
      </c>
      <c r="BA65" s="330">
        <f>AX65/DB!$B$23</f>
        <v>0</v>
      </c>
    </row>
    <row r="66" spans="1:53" x14ac:dyDescent="0.3">
      <c r="A66" s="8" t="s">
        <v>570</v>
      </c>
      <c r="B66" s="8" t="str">
        <f>B62</f>
        <v xml:space="preserve">Технологические трубопроводы, нефтяной газ </v>
      </c>
      <c r="C66" s="80" t="s">
        <v>133</v>
      </c>
      <c r="D66" s="9" t="s">
        <v>134</v>
      </c>
      <c r="E66" s="67">
        <v>4.9999999999999998E-7</v>
      </c>
      <c r="F66" s="69">
        <f>F62</f>
        <v>98</v>
      </c>
      <c r="G66" s="8">
        <v>3.5000000000000003E-2</v>
      </c>
      <c r="H66" s="10">
        <f t="shared" si="83"/>
        <v>1.7150000000000001E-6</v>
      </c>
      <c r="I66" s="63">
        <f>0.15*I62</f>
        <v>1.4999999999999999E-2</v>
      </c>
      <c r="J66" s="70">
        <f>I66</f>
        <v>1.4999999999999999E-2</v>
      </c>
      <c r="K66" s="75" t="s">
        <v>127</v>
      </c>
      <c r="L66" s="79">
        <v>3</v>
      </c>
      <c r="M66" s="31" t="str">
        <f t="shared" si="84"/>
        <v>C53</v>
      </c>
      <c r="N66" s="31" t="str">
        <f t="shared" si="85"/>
        <v xml:space="preserve">Технологические трубопроводы, нефтяной газ </v>
      </c>
      <c r="O66" s="31" t="str">
        <f t="shared" si="86"/>
        <v>Частичное-факел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>
        <v>11</v>
      </c>
      <c r="Z66" s="31">
        <v>2</v>
      </c>
      <c r="AA66" s="31" t="s">
        <v>46</v>
      </c>
      <c r="AB66" s="31" t="s">
        <v>46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2</v>
      </c>
      <c r="AL66" s="31">
        <f>0.1*$AL$2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7.5405000000000014E-2</v>
      </c>
      <c r="AR66" s="32">
        <f t="shared" si="87"/>
        <v>7.5405000000000021E-3</v>
      </c>
      <c r="AS66" s="33">
        <f t="shared" si="88"/>
        <v>0.5</v>
      </c>
      <c r="AT66" s="33">
        <f t="shared" si="89"/>
        <v>0.145736375</v>
      </c>
      <c r="AU66" s="32">
        <f>10068.2*J66*POWER(10,-6)</f>
        <v>1.5102299999999999E-4</v>
      </c>
      <c r="AV66" s="33">
        <f t="shared" si="90"/>
        <v>0.72883289799999995</v>
      </c>
      <c r="AW66" s="34">
        <f t="shared" si="80"/>
        <v>0</v>
      </c>
      <c r="AX66" s="34">
        <f t="shared" si="81"/>
        <v>3.4300000000000002E-6</v>
      </c>
      <c r="AY66" s="34">
        <f t="shared" si="82"/>
        <v>1.2499484200700001E-6</v>
      </c>
      <c r="AZ66" s="330">
        <f>AW66/DB!$B$23</f>
        <v>0</v>
      </c>
      <c r="BA66" s="330">
        <f>AX66/DB!$B$23</f>
        <v>1.7571721311475411E-9</v>
      </c>
    </row>
    <row r="67" spans="1:53" x14ac:dyDescent="0.3">
      <c r="A67" s="8" t="s">
        <v>571</v>
      </c>
      <c r="B67" s="8" t="str">
        <f>B62</f>
        <v xml:space="preserve">Технологические трубопроводы, нефтяной газ </v>
      </c>
      <c r="C67" s="80" t="s">
        <v>135</v>
      </c>
      <c r="D67" s="9" t="s">
        <v>136</v>
      </c>
      <c r="E67" s="68">
        <f>E66</f>
        <v>4.9999999999999998E-7</v>
      </c>
      <c r="F67" s="69">
        <v>98</v>
      </c>
      <c r="G67" s="8">
        <v>8.3000000000000001E-3</v>
      </c>
      <c r="H67" s="10">
        <f>E67*F67*G67</f>
        <v>4.0670000000000001E-7</v>
      </c>
      <c r="I67" s="63">
        <f>I66</f>
        <v>1.4999999999999999E-2</v>
      </c>
      <c r="J67" s="70">
        <f>J63*0.15</f>
        <v>1.5000000000000002E-3</v>
      </c>
      <c r="K67" s="74" t="s">
        <v>138</v>
      </c>
      <c r="L67" s="131">
        <v>4</v>
      </c>
      <c r="M67" s="31" t="str">
        <f>A67</f>
        <v>C54</v>
      </c>
      <c r="N67" s="31" t="str">
        <f>B67</f>
        <v xml:space="preserve">Технологические трубопроводы, нефтяной газ </v>
      </c>
      <c r="O67" s="31" t="str">
        <f>D67</f>
        <v>Частичное-взрыв</v>
      </c>
      <c r="P67" s="31" t="s">
        <v>46</v>
      </c>
      <c r="Q67" s="31" t="s">
        <v>46</v>
      </c>
      <c r="R67" s="31" t="s">
        <v>46</v>
      </c>
      <c r="S67" s="31" t="s">
        <v>46</v>
      </c>
      <c r="T67" s="31">
        <v>0</v>
      </c>
      <c r="U67" s="31">
        <v>0</v>
      </c>
      <c r="V67" s="31">
        <v>4.3</v>
      </c>
      <c r="W67" s="31">
        <v>14.55</v>
      </c>
      <c r="X67" s="31">
        <v>21.05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1</v>
      </c>
      <c r="AL67" s="31">
        <f>0.1*$AL$2</f>
        <v>7.5000000000000011E-2</v>
      </c>
      <c r="AM67" s="31">
        <f>AM62</f>
        <v>2.7E-2</v>
      </c>
      <c r="AN67" s="31">
        <f>AN66</f>
        <v>1</v>
      </c>
      <c r="AO67" s="31"/>
      <c r="AP67" s="31"/>
      <c r="AQ67" s="32">
        <f>AM67*I67+AL67</f>
        <v>7.5405000000000014E-2</v>
      </c>
      <c r="AR67" s="32">
        <f>0.1*AQ67</f>
        <v>7.5405000000000021E-3</v>
      </c>
      <c r="AS67" s="33">
        <f>AJ67*3+0.25*AK67</f>
        <v>0.25</v>
      </c>
      <c r="AT67" s="33">
        <f>SUM(AQ67:AS67)/4</f>
        <v>8.3236375000000001E-2</v>
      </c>
      <c r="AU67" s="32">
        <f>10068.2*J67*POWER(10,-6)*10</f>
        <v>1.5102300000000002E-4</v>
      </c>
      <c r="AV67" s="33">
        <f>AU67+AT67+AS67+AR67+AQ67</f>
        <v>0.41633289800000001</v>
      </c>
      <c r="AW67" s="34">
        <f t="shared" si="80"/>
        <v>0</v>
      </c>
      <c r="AX67" s="34">
        <f t="shared" si="81"/>
        <v>4.0670000000000001E-7</v>
      </c>
      <c r="AY67" s="34">
        <f t="shared" si="82"/>
        <v>1.6932258961659999E-7</v>
      </c>
      <c r="AZ67" s="330">
        <f>AW67/DB!$B$23</f>
        <v>0</v>
      </c>
      <c r="BA67" s="330">
        <f>AX67/DB!$B$23</f>
        <v>2.0835040983606557E-10</v>
      </c>
    </row>
    <row r="68" spans="1:53" x14ac:dyDescent="0.3">
      <c r="A68" s="8" t="s">
        <v>572</v>
      </c>
      <c r="B68" s="8" t="str">
        <f>B62</f>
        <v xml:space="preserve">Технологические трубопроводы, нефтяной газ </v>
      </c>
      <c r="C68" s="80" t="s">
        <v>110</v>
      </c>
      <c r="D68" s="9" t="s">
        <v>112</v>
      </c>
      <c r="E68" s="68">
        <f>E66</f>
        <v>4.9999999999999998E-7</v>
      </c>
      <c r="F68" s="69">
        <f>F62</f>
        <v>98</v>
      </c>
      <c r="G68" s="8">
        <v>2.64E-2</v>
      </c>
      <c r="H68" s="10">
        <f t="shared" ref="H68:H69" si="91">E68*F68*G68</f>
        <v>1.2936E-6</v>
      </c>
      <c r="I68" s="63">
        <f>0.15*I62</f>
        <v>1.4999999999999999E-2</v>
      </c>
      <c r="J68" s="70">
        <f>J64*0.15</f>
        <v>1.4999999999999999E-2</v>
      </c>
      <c r="K68" s="327" t="s">
        <v>514</v>
      </c>
      <c r="L68" s="328" t="s">
        <v>515</v>
      </c>
      <c r="M68" s="31" t="str">
        <f t="shared" ref="M68:M69" si="92">A68</f>
        <v>C55</v>
      </c>
      <c r="N68" s="31" t="str">
        <f t="shared" ref="N68:N69" si="93">B68</f>
        <v xml:space="preserve">Технологические трубопроводы, нефтяной газ </v>
      </c>
      <c r="O68" s="31" t="str">
        <f t="shared" ref="O68:O69" si="94">D68</f>
        <v>Частичное-пожар-вспышка</v>
      </c>
      <c r="P68" s="31" t="s">
        <v>46</v>
      </c>
      <c r="Q68" s="31" t="s">
        <v>46</v>
      </c>
      <c r="R68" s="31" t="s">
        <v>46</v>
      </c>
      <c r="S68" s="31" t="s">
        <v>46</v>
      </c>
      <c r="T68" s="31" t="s">
        <v>46</v>
      </c>
      <c r="U68" s="31" t="s">
        <v>46</v>
      </c>
      <c r="V68" s="31" t="s">
        <v>46</v>
      </c>
      <c r="W68" s="31" t="s">
        <v>46</v>
      </c>
      <c r="X68" s="31" t="s">
        <v>46</v>
      </c>
      <c r="Y68" s="31" t="s">
        <v>46</v>
      </c>
      <c r="Z68" s="31" t="s">
        <v>46</v>
      </c>
      <c r="AA68" s="31">
        <v>8.3800000000000008</v>
      </c>
      <c r="AB68" s="31">
        <v>10.06</v>
      </c>
      <c r="AC68" s="31" t="s">
        <v>46</v>
      </c>
      <c r="AD68" s="31" t="s">
        <v>46</v>
      </c>
      <c r="AE68" s="31" t="s">
        <v>46</v>
      </c>
      <c r="AF68" s="31" t="s">
        <v>46</v>
      </c>
      <c r="AG68" s="31" t="s">
        <v>46</v>
      </c>
      <c r="AH68" s="31" t="s">
        <v>46</v>
      </c>
      <c r="AI68" s="31" t="s">
        <v>46</v>
      </c>
      <c r="AJ68" s="31">
        <v>0</v>
      </c>
      <c r="AK68" s="31">
        <v>1</v>
      </c>
      <c r="AL68" s="31">
        <f>0.1*$AL$2</f>
        <v>7.5000000000000011E-2</v>
      </c>
      <c r="AM68" s="31">
        <f>AM62</f>
        <v>2.7E-2</v>
      </c>
      <c r="AN68" s="31">
        <f>ROUNDUP(AN62/3,0)</f>
        <v>1</v>
      </c>
      <c r="AO68" s="31"/>
      <c r="AP68" s="31"/>
      <c r="AQ68" s="32">
        <f>AM68*I68+AL68</f>
        <v>7.5405000000000014E-2</v>
      </c>
      <c r="AR68" s="32">
        <f t="shared" ref="AR68:AR69" si="95">0.1*AQ68</f>
        <v>7.5405000000000021E-3</v>
      </c>
      <c r="AS68" s="33">
        <f t="shared" ref="AS68:AS69" si="96">AJ68*3+0.25*AK68</f>
        <v>0.25</v>
      </c>
      <c r="AT68" s="33">
        <f t="shared" ref="AT68:AT69" si="97">SUM(AQ68:AS68)/4</f>
        <v>8.3236375000000001E-2</v>
      </c>
      <c r="AU68" s="32">
        <f>10068.2*J68*POWER(10,-6)*10</f>
        <v>1.51023E-3</v>
      </c>
      <c r="AV68" s="33">
        <f t="shared" ref="AV68:AV69" si="98">AU68+AT68+AS68+AR68+AQ68</f>
        <v>0.41769210499999998</v>
      </c>
      <c r="AW68" s="34">
        <f t="shared" si="80"/>
        <v>0</v>
      </c>
      <c r="AX68" s="34">
        <f t="shared" si="81"/>
        <v>1.2936E-6</v>
      </c>
      <c r="AY68" s="34">
        <f t="shared" si="82"/>
        <v>5.40326507028E-7</v>
      </c>
      <c r="AZ68" s="330">
        <f>AW68/DB!$B$23</f>
        <v>0</v>
      </c>
      <c r="BA68" s="330">
        <f>AX68/DB!$B$23</f>
        <v>6.6270491803278686E-10</v>
      </c>
    </row>
    <row r="69" spans="1:53" ht="15" thickBot="1" x14ac:dyDescent="0.35">
      <c r="A69" s="8" t="s">
        <v>573</v>
      </c>
      <c r="B69" s="8" t="str">
        <f>B62</f>
        <v xml:space="preserve">Технологические трубопроводы, нефтяной газ </v>
      </c>
      <c r="C69" s="80" t="s">
        <v>111</v>
      </c>
      <c r="D69" s="9" t="s">
        <v>27</v>
      </c>
      <c r="E69" s="68">
        <f>E66</f>
        <v>4.9999999999999998E-7</v>
      </c>
      <c r="F69" s="69">
        <f>F62</f>
        <v>98</v>
      </c>
      <c r="G69" s="8">
        <v>0.93030000000000002</v>
      </c>
      <c r="H69" s="10">
        <f t="shared" si="91"/>
        <v>4.5584699999999997E-5</v>
      </c>
      <c r="I69" s="63">
        <f>0.15*I62</f>
        <v>1.4999999999999999E-2</v>
      </c>
      <c r="J69" s="72">
        <v>0</v>
      </c>
      <c r="K69" s="76"/>
      <c r="L69" s="77"/>
      <c r="M69" s="31" t="str">
        <f t="shared" si="92"/>
        <v>C56</v>
      </c>
      <c r="N69" s="31" t="str">
        <f t="shared" si="93"/>
        <v xml:space="preserve">Технологические трубопроводы, нефтяной газ </v>
      </c>
      <c r="O69" s="31" t="str">
        <f t="shared" si="94"/>
        <v>Частичное-ликвидация</v>
      </c>
      <c r="P69" s="31" t="s">
        <v>46</v>
      </c>
      <c r="Q69" s="31" t="s">
        <v>46</v>
      </c>
      <c r="R69" s="31" t="s">
        <v>46</v>
      </c>
      <c r="S69" s="31" t="s">
        <v>46</v>
      </c>
      <c r="T69" s="31" t="s">
        <v>46</v>
      </c>
      <c r="U69" s="31" t="s">
        <v>46</v>
      </c>
      <c r="V69" s="31" t="s">
        <v>46</v>
      </c>
      <c r="W69" s="31" t="s">
        <v>46</v>
      </c>
      <c r="X69" s="31" t="s">
        <v>46</v>
      </c>
      <c r="Y69" s="31" t="s">
        <v>46</v>
      </c>
      <c r="Z69" s="31" t="s">
        <v>46</v>
      </c>
      <c r="AA69" s="31" t="s">
        <v>46</v>
      </c>
      <c r="AB69" s="31" t="s">
        <v>46</v>
      </c>
      <c r="AC69" s="31" t="s">
        <v>46</v>
      </c>
      <c r="AD69" s="31" t="s">
        <v>46</v>
      </c>
      <c r="AE69" s="31" t="s">
        <v>46</v>
      </c>
      <c r="AF69" s="31" t="s">
        <v>46</v>
      </c>
      <c r="AG69" s="31" t="s">
        <v>46</v>
      </c>
      <c r="AH69" s="31" t="s">
        <v>46</v>
      </c>
      <c r="AI69" s="31" t="s">
        <v>46</v>
      </c>
      <c r="AJ69" s="31">
        <v>0</v>
      </c>
      <c r="AK69" s="31">
        <v>0</v>
      </c>
      <c r="AL69" s="31">
        <f>0.1*$AL$2</f>
        <v>7.5000000000000011E-2</v>
      </c>
      <c r="AM69" s="31">
        <f>AM62</f>
        <v>2.7E-2</v>
      </c>
      <c r="AN69" s="31">
        <f>ROUNDUP(AN62/3,0)</f>
        <v>1</v>
      </c>
      <c r="AO69" s="31"/>
      <c r="AP69" s="31"/>
      <c r="AQ69" s="32">
        <f>AM69*I69*0.1+AL69</f>
        <v>7.504050000000001E-2</v>
      </c>
      <c r="AR69" s="32">
        <f t="shared" si="95"/>
        <v>7.5040500000000017E-3</v>
      </c>
      <c r="AS69" s="33">
        <f t="shared" si="96"/>
        <v>0</v>
      </c>
      <c r="AT69" s="33">
        <f t="shared" si="97"/>
        <v>2.0636137500000002E-2</v>
      </c>
      <c r="AU69" s="32">
        <f>1333*J68*POWER(10,-6)</f>
        <v>1.9995000000000001E-5</v>
      </c>
      <c r="AV69" s="33">
        <f t="shared" si="98"/>
        <v>0.10320068250000002</v>
      </c>
      <c r="AW69" s="34">
        <f t="shared" si="80"/>
        <v>0</v>
      </c>
      <c r="AX69" s="34">
        <f t="shared" si="81"/>
        <v>0</v>
      </c>
      <c r="AY69" s="34">
        <f t="shared" si="82"/>
        <v>4.7043721515577505E-6</v>
      </c>
      <c r="AZ69" s="330">
        <f>AW69/DB!$B$23</f>
        <v>0</v>
      </c>
      <c r="BA69" s="330">
        <f>AX69/DB!$B$23</f>
        <v>0</v>
      </c>
    </row>
    <row r="70" spans="1:53" x14ac:dyDescent="0.3">
      <c r="A70" s="12"/>
      <c r="B70" s="12"/>
      <c r="C70" s="31"/>
      <c r="D70" s="168"/>
      <c r="E70" s="169"/>
      <c r="F70" s="170"/>
      <c r="G70" s="12"/>
      <c r="H70" s="34"/>
      <c r="I70" s="33"/>
      <c r="J70" s="12"/>
      <c r="K70" s="12"/>
      <c r="L70" s="12"/>
      <c r="M70" s="31"/>
      <c r="N70" s="31"/>
      <c r="O70" s="31"/>
      <c r="P70" s="31"/>
      <c r="Q70" s="31"/>
      <c r="R70" s="31"/>
      <c r="S70" s="31"/>
      <c r="T70" s="31"/>
      <c r="U70" s="31"/>
      <c r="V70" s="31" t="s">
        <v>46</v>
      </c>
      <c r="W70" s="31" t="s">
        <v>46</v>
      </c>
      <c r="X70" s="31" t="s">
        <v>46</v>
      </c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2"/>
      <c r="AR70" s="32"/>
      <c r="AS70" s="33"/>
      <c r="AT70" s="33"/>
      <c r="AU70" s="32"/>
      <c r="AV70" s="33"/>
      <c r="AW70" s="34"/>
      <c r="AX70" s="34"/>
      <c r="AY70" s="34"/>
    </row>
    <row r="71" spans="1:53" ht="15" thickBot="1" x14ac:dyDescent="0.35"/>
    <row r="72" spans="1:53" s="93" customFormat="1" ht="15" thickBot="1" x14ac:dyDescent="0.35">
      <c r="A72" s="83" t="s">
        <v>574</v>
      </c>
      <c r="B72" s="84" t="s">
        <v>501</v>
      </c>
      <c r="C72" s="85" t="s">
        <v>143</v>
      </c>
      <c r="D72" s="86" t="s">
        <v>25</v>
      </c>
      <c r="E72" s="87">
        <v>1.0000000000000001E-5</v>
      </c>
      <c r="F72" s="84">
        <v>4</v>
      </c>
      <c r="G72" s="83">
        <v>0.1</v>
      </c>
      <c r="H72" s="88">
        <f t="shared" ref="H72:H77" si="99">E72*F72*G72</f>
        <v>4.0000000000000007E-6</v>
      </c>
      <c r="I72" s="89">
        <v>367.63</v>
      </c>
      <c r="J72" s="90">
        <f>I72</f>
        <v>367.63</v>
      </c>
      <c r="K72" s="91" t="s">
        <v>122</v>
      </c>
      <c r="L72" s="92">
        <v>1000</v>
      </c>
      <c r="M72" s="93" t="str">
        <f t="shared" ref="M72:N77" si="100">A72</f>
        <v>C57</v>
      </c>
      <c r="N72" s="93" t="str">
        <f t="shared" si="100"/>
        <v>РВС №2 (сущ.), нефть</v>
      </c>
      <c r="O72" s="93" t="str">
        <f t="shared" ref="O72:O77" si="101">D72</f>
        <v>Полное-пожар</v>
      </c>
      <c r="P72" s="93">
        <v>25.4</v>
      </c>
      <c r="Q72" s="93">
        <v>34.9</v>
      </c>
      <c r="R72" s="93">
        <v>49.5</v>
      </c>
      <c r="S72" s="93">
        <v>90.9</v>
      </c>
      <c r="T72" s="93" t="s">
        <v>46</v>
      </c>
      <c r="U72" s="93" t="s">
        <v>46</v>
      </c>
      <c r="V72" s="93" t="s">
        <v>46</v>
      </c>
      <c r="W72" s="93" t="s">
        <v>46</v>
      </c>
      <c r="X72" s="93" t="s">
        <v>46</v>
      </c>
      <c r="Y72" s="93" t="s">
        <v>46</v>
      </c>
      <c r="Z72" s="93" t="s">
        <v>46</v>
      </c>
      <c r="AA72" s="93" t="s">
        <v>46</v>
      </c>
      <c r="AB72" s="93" t="s">
        <v>46</v>
      </c>
      <c r="AC72" s="93" t="s">
        <v>46</v>
      </c>
      <c r="AD72" s="93" t="s">
        <v>46</v>
      </c>
      <c r="AE72" s="93" t="s">
        <v>46</v>
      </c>
      <c r="AF72" s="93" t="s">
        <v>46</v>
      </c>
      <c r="AG72" s="93" t="s">
        <v>46</v>
      </c>
      <c r="AH72" s="93" t="s">
        <v>46</v>
      </c>
      <c r="AI72" s="93" t="s">
        <v>46</v>
      </c>
      <c r="AJ72" s="94">
        <v>1</v>
      </c>
      <c r="AK72" s="94">
        <v>2</v>
      </c>
      <c r="AL72" s="95">
        <v>0.75</v>
      </c>
      <c r="AM72" s="95">
        <v>2.7E-2</v>
      </c>
      <c r="AN72" s="95">
        <v>3</v>
      </c>
      <c r="AQ72" s="96">
        <v>10</v>
      </c>
      <c r="AR72" s="96">
        <f t="shared" ref="AR72:AR77" si="102">0.1*AQ72</f>
        <v>1</v>
      </c>
      <c r="AS72" s="97">
        <f t="shared" ref="AS72:AS77" si="103">AJ72*3+0.25*AK72</f>
        <v>3.5</v>
      </c>
      <c r="AT72" s="97">
        <f t="shared" ref="AT72:AT77" si="104">SUM(AQ72:AS72)/4</f>
        <v>3.625</v>
      </c>
      <c r="AU72" s="96">
        <f>10068.2*J72*POWER(10,-6)</f>
        <v>3.7013723660000002</v>
      </c>
      <c r="AV72" s="97">
        <f t="shared" ref="AV72:AV77" si="105">AU72+AT72+AS72+AR72+AQ72</f>
        <v>21.826372366000001</v>
      </c>
      <c r="AW72" s="98">
        <f t="shared" ref="AW72:AW77" si="106">AJ72*H72</f>
        <v>4.0000000000000007E-6</v>
      </c>
      <c r="AX72" s="98">
        <f t="shared" ref="AX72:AX77" si="107">H72*AK72</f>
        <v>8.0000000000000013E-6</v>
      </c>
      <c r="AY72" s="98">
        <f t="shared" ref="AY72:AY77" si="108">H72*AV72</f>
        <v>8.7305489464000016E-5</v>
      </c>
      <c r="AZ72" s="330">
        <f>AW72/DB!$B$23</f>
        <v>2.0491803278688529E-9</v>
      </c>
      <c r="BA72" s="330">
        <f>AX72/DB!$B$23</f>
        <v>4.0983606557377057E-9</v>
      </c>
    </row>
    <row r="73" spans="1:53" s="93" customFormat="1" ht="15" thickBot="1" x14ac:dyDescent="0.35">
      <c r="A73" s="83" t="s">
        <v>575</v>
      </c>
      <c r="B73" s="83" t="str">
        <f>B72</f>
        <v>РВС №2 (сущ.), нефть</v>
      </c>
      <c r="C73" s="85" t="s">
        <v>144</v>
      </c>
      <c r="D73" s="86" t="s">
        <v>28</v>
      </c>
      <c r="E73" s="99">
        <f>E72</f>
        <v>1.0000000000000001E-5</v>
      </c>
      <c r="F73" s="100">
        <f>F72</f>
        <v>4</v>
      </c>
      <c r="G73" s="83">
        <v>0.18000000000000002</v>
      </c>
      <c r="H73" s="88">
        <f t="shared" si="99"/>
        <v>7.2000000000000014E-6</v>
      </c>
      <c r="I73" s="101">
        <f>I72</f>
        <v>367.63</v>
      </c>
      <c r="J73" s="191">
        <v>0.09</v>
      </c>
      <c r="K73" s="91" t="s">
        <v>123</v>
      </c>
      <c r="L73" s="92">
        <v>0</v>
      </c>
      <c r="M73" s="93" t="str">
        <f t="shared" si="100"/>
        <v>C58</v>
      </c>
      <c r="N73" s="93" t="str">
        <f t="shared" si="100"/>
        <v>РВС №2 (сущ.), нефть</v>
      </c>
      <c r="O73" s="93" t="str">
        <f t="shared" si="101"/>
        <v>Полное-взрыв</v>
      </c>
      <c r="P73" s="93" t="s">
        <v>46</v>
      </c>
      <c r="Q73" s="93" t="s">
        <v>46</v>
      </c>
      <c r="R73" s="93" t="s">
        <v>46</v>
      </c>
      <c r="S73" s="93" t="s">
        <v>46</v>
      </c>
      <c r="T73" s="93">
        <v>0</v>
      </c>
      <c r="U73" s="93">
        <v>0</v>
      </c>
      <c r="V73" s="93">
        <v>17.8</v>
      </c>
      <c r="W73" s="93">
        <v>56.55</v>
      </c>
      <c r="X73" s="93">
        <v>82.8</v>
      </c>
      <c r="Y73" s="93" t="s">
        <v>46</v>
      </c>
      <c r="Z73" s="93" t="s">
        <v>46</v>
      </c>
      <c r="AA73" s="93" t="s">
        <v>46</v>
      </c>
      <c r="AB73" s="93" t="s">
        <v>46</v>
      </c>
      <c r="AC73" s="93" t="s">
        <v>46</v>
      </c>
      <c r="AD73" s="93" t="s">
        <v>46</v>
      </c>
      <c r="AE73" s="93" t="s">
        <v>46</v>
      </c>
      <c r="AF73" s="93" t="s">
        <v>46</v>
      </c>
      <c r="AG73" s="93" t="s">
        <v>46</v>
      </c>
      <c r="AH73" s="93" t="s">
        <v>46</v>
      </c>
      <c r="AI73" s="93" t="s">
        <v>46</v>
      </c>
      <c r="AJ73" s="94">
        <v>2</v>
      </c>
      <c r="AK73" s="94">
        <v>2</v>
      </c>
      <c r="AL73" s="93">
        <f>AL72</f>
        <v>0.75</v>
      </c>
      <c r="AM73" s="93">
        <f>AM72</f>
        <v>2.7E-2</v>
      </c>
      <c r="AN73" s="93">
        <f>AN72</f>
        <v>3</v>
      </c>
      <c r="AQ73" s="96">
        <v>10</v>
      </c>
      <c r="AR73" s="96">
        <f t="shared" si="102"/>
        <v>1</v>
      </c>
      <c r="AS73" s="97">
        <f t="shared" si="103"/>
        <v>6.5</v>
      </c>
      <c r="AT73" s="97">
        <f t="shared" si="104"/>
        <v>4.375</v>
      </c>
      <c r="AU73" s="96">
        <v>38.591410600000003</v>
      </c>
      <c r="AV73" s="97">
        <f t="shared" si="105"/>
        <v>60.466410600000003</v>
      </c>
      <c r="AW73" s="98">
        <f t="shared" si="106"/>
        <v>1.4400000000000003E-5</v>
      </c>
      <c r="AX73" s="98">
        <f t="shared" si="107"/>
        <v>1.4400000000000003E-5</v>
      </c>
      <c r="AY73" s="98">
        <f t="shared" si="108"/>
        <v>4.3535815632000013E-4</v>
      </c>
      <c r="AZ73" s="330">
        <f>AW73/DB!$B$23</f>
        <v>7.3770491803278703E-9</v>
      </c>
      <c r="BA73" s="330">
        <f>AX73/DB!$B$23</f>
        <v>7.3770491803278703E-9</v>
      </c>
    </row>
    <row r="74" spans="1:53" s="93" customFormat="1" x14ac:dyDescent="0.3">
      <c r="A74" s="83" t="s">
        <v>576</v>
      </c>
      <c r="B74" s="83" t="str">
        <f>B72</f>
        <v>РВС №2 (сущ.), нефть</v>
      </c>
      <c r="C74" s="85" t="s">
        <v>145</v>
      </c>
      <c r="D74" s="86" t="s">
        <v>26</v>
      </c>
      <c r="E74" s="99">
        <f>E72</f>
        <v>1.0000000000000001E-5</v>
      </c>
      <c r="F74" s="100">
        <f>F72</f>
        <v>4</v>
      </c>
      <c r="G74" s="83">
        <v>0.72000000000000008</v>
      </c>
      <c r="H74" s="88">
        <f t="shared" si="99"/>
        <v>2.8800000000000005E-5</v>
      </c>
      <c r="I74" s="101">
        <f>I72</f>
        <v>367.63</v>
      </c>
      <c r="J74" s="103">
        <v>0</v>
      </c>
      <c r="K74" s="91" t="s">
        <v>124</v>
      </c>
      <c r="L74" s="92">
        <v>0</v>
      </c>
      <c r="M74" s="93" t="str">
        <f t="shared" si="100"/>
        <v>C59</v>
      </c>
      <c r="N74" s="93" t="str">
        <f t="shared" si="100"/>
        <v>РВС №2 (сущ.), нефть</v>
      </c>
      <c r="O74" s="93" t="str">
        <f t="shared" si="101"/>
        <v>Полное-ликвидация</v>
      </c>
      <c r="P74" s="93" t="s">
        <v>46</v>
      </c>
      <c r="Q74" s="93" t="s">
        <v>46</v>
      </c>
      <c r="R74" s="93" t="s">
        <v>46</v>
      </c>
      <c r="S74" s="93" t="s">
        <v>46</v>
      </c>
      <c r="T74" s="93" t="s">
        <v>46</v>
      </c>
      <c r="U74" s="93" t="s">
        <v>46</v>
      </c>
      <c r="V74" s="93" t="s">
        <v>46</v>
      </c>
      <c r="W74" s="93" t="s">
        <v>46</v>
      </c>
      <c r="X74" s="93" t="s">
        <v>46</v>
      </c>
      <c r="Y74" s="93" t="s">
        <v>46</v>
      </c>
      <c r="Z74" s="93" t="s">
        <v>46</v>
      </c>
      <c r="AA74" s="93" t="s">
        <v>46</v>
      </c>
      <c r="AB74" s="93" t="s">
        <v>46</v>
      </c>
      <c r="AC74" s="93" t="s">
        <v>46</v>
      </c>
      <c r="AD74" s="93" t="s">
        <v>46</v>
      </c>
      <c r="AE74" s="93" t="s">
        <v>46</v>
      </c>
      <c r="AF74" s="93" t="s">
        <v>46</v>
      </c>
      <c r="AG74" s="93" t="s">
        <v>46</v>
      </c>
      <c r="AH74" s="93" t="s">
        <v>46</v>
      </c>
      <c r="AI74" s="93" t="s">
        <v>46</v>
      </c>
      <c r="AJ74" s="93">
        <v>0</v>
      </c>
      <c r="AK74" s="93">
        <v>0</v>
      </c>
      <c r="AL74" s="93">
        <f>AL72</f>
        <v>0.75</v>
      </c>
      <c r="AM74" s="93">
        <f>AM72</f>
        <v>2.7E-2</v>
      </c>
      <c r="AN74" s="93">
        <f>AN72</f>
        <v>3</v>
      </c>
      <c r="AQ74" s="96">
        <v>8</v>
      </c>
      <c r="AR74" s="96">
        <f t="shared" si="102"/>
        <v>0.8</v>
      </c>
      <c r="AS74" s="97">
        <f t="shared" si="103"/>
        <v>0</v>
      </c>
      <c r="AT74" s="97">
        <f t="shared" si="104"/>
        <v>2.2000000000000002</v>
      </c>
      <c r="AU74" s="96">
        <f>1333*J73*POWER(10,-6)</f>
        <v>1.1996999999999999E-4</v>
      </c>
      <c r="AV74" s="97">
        <f t="shared" si="105"/>
        <v>11.00011997</v>
      </c>
      <c r="AW74" s="98">
        <f t="shared" si="106"/>
        <v>0</v>
      </c>
      <c r="AX74" s="98">
        <f t="shared" si="107"/>
        <v>0</v>
      </c>
      <c r="AY74" s="98">
        <f t="shared" si="108"/>
        <v>3.1680345513600006E-4</v>
      </c>
      <c r="AZ74" s="330">
        <f>AW74/DB!$B$23</f>
        <v>0</v>
      </c>
      <c r="BA74" s="330">
        <f>AX74/DB!$B$23</f>
        <v>0</v>
      </c>
    </row>
    <row r="75" spans="1:53" s="93" customFormat="1" x14ac:dyDescent="0.3">
      <c r="A75" s="83" t="s">
        <v>577</v>
      </c>
      <c r="B75" s="83" t="str">
        <f>B72</f>
        <v>РВС №2 (сущ.), нефть</v>
      </c>
      <c r="C75" s="85" t="s">
        <v>146</v>
      </c>
      <c r="D75" s="86" t="s">
        <v>47</v>
      </c>
      <c r="E75" s="87">
        <v>1E-4</v>
      </c>
      <c r="F75" s="100">
        <f>F72</f>
        <v>4</v>
      </c>
      <c r="G75" s="83">
        <v>0.1</v>
      </c>
      <c r="H75" s="88">
        <f t="shared" si="99"/>
        <v>4.0000000000000003E-5</v>
      </c>
      <c r="I75" s="101">
        <f>0.15*I72</f>
        <v>55.144500000000001</v>
      </c>
      <c r="J75" s="90">
        <f>I75</f>
        <v>55.144500000000001</v>
      </c>
      <c r="K75" s="104" t="s">
        <v>126</v>
      </c>
      <c r="L75" s="105">
        <v>45390</v>
      </c>
      <c r="M75" s="93" t="str">
        <f t="shared" si="100"/>
        <v>C60</v>
      </c>
      <c r="N75" s="93" t="str">
        <f t="shared" si="100"/>
        <v>РВС №2 (сущ.), нефть</v>
      </c>
      <c r="O75" s="93" t="str">
        <f t="shared" si="101"/>
        <v>Частичное-пожар</v>
      </c>
      <c r="P75" s="93">
        <v>8.1</v>
      </c>
      <c r="Q75" s="93">
        <v>11.5</v>
      </c>
      <c r="R75" s="93">
        <v>17.100000000000001</v>
      </c>
      <c r="S75" s="93">
        <v>33.6</v>
      </c>
      <c r="T75" s="93" t="s">
        <v>46</v>
      </c>
      <c r="U75" s="93" t="s">
        <v>46</v>
      </c>
      <c r="V75" s="93" t="s">
        <v>46</v>
      </c>
      <c r="W75" s="93" t="s">
        <v>46</v>
      </c>
      <c r="X75" s="93" t="s">
        <v>46</v>
      </c>
      <c r="Y75" s="93" t="s">
        <v>46</v>
      </c>
      <c r="Z75" s="93" t="s">
        <v>46</v>
      </c>
      <c r="AA75" s="93" t="s">
        <v>46</v>
      </c>
      <c r="AB75" s="93" t="s">
        <v>46</v>
      </c>
      <c r="AC75" s="93" t="s">
        <v>46</v>
      </c>
      <c r="AD75" s="93" t="s">
        <v>46</v>
      </c>
      <c r="AE75" s="93" t="s">
        <v>46</v>
      </c>
      <c r="AF75" s="93" t="s">
        <v>46</v>
      </c>
      <c r="AG75" s="93" t="s">
        <v>46</v>
      </c>
      <c r="AH75" s="93" t="s">
        <v>46</v>
      </c>
      <c r="AI75" s="93" t="s">
        <v>46</v>
      </c>
      <c r="AJ75" s="93">
        <v>0</v>
      </c>
      <c r="AK75" s="93">
        <v>2</v>
      </c>
      <c r="AL75" s="93">
        <f>0.1*$AL$2</f>
        <v>7.5000000000000011E-2</v>
      </c>
      <c r="AM75" s="93">
        <f>AM72</f>
        <v>2.7E-2</v>
      </c>
      <c r="AN75" s="93">
        <f>ROUNDUP(AN72/3,0)</f>
        <v>1</v>
      </c>
      <c r="AQ75" s="96">
        <v>8</v>
      </c>
      <c r="AR75" s="96">
        <f t="shared" si="102"/>
        <v>0.8</v>
      </c>
      <c r="AS75" s="97">
        <f t="shared" si="103"/>
        <v>0.5</v>
      </c>
      <c r="AT75" s="97">
        <f t="shared" si="104"/>
        <v>2.3250000000000002</v>
      </c>
      <c r="AU75" s="96">
        <f>10068.2*J75*POWER(10,-6)</f>
        <v>0.55520585489999996</v>
      </c>
      <c r="AV75" s="97">
        <f t="shared" si="105"/>
        <v>12.180205854900001</v>
      </c>
      <c r="AW75" s="98">
        <f t="shared" si="106"/>
        <v>0</v>
      </c>
      <c r="AX75" s="98">
        <f t="shared" si="107"/>
        <v>8.0000000000000007E-5</v>
      </c>
      <c r="AY75" s="98">
        <f t="shared" si="108"/>
        <v>4.8720823419600004E-4</v>
      </c>
      <c r="AZ75" s="330">
        <f>AW75/DB!$B$23</f>
        <v>0</v>
      </c>
      <c r="BA75" s="330">
        <f>AX75/DB!$B$23</f>
        <v>4.0983606557377053E-8</v>
      </c>
    </row>
    <row r="76" spans="1:53" s="93" customFormat="1" x14ac:dyDescent="0.3">
      <c r="A76" s="83" t="s">
        <v>578</v>
      </c>
      <c r="B76" s="83" t="str">
        <f>B72</f>
        <v>РВС №2 (сущ.), нефть</v>
      </c>
      <c r="C76" s="85" t="s">
        <v>147</v>
      </c>
      <c r="D76" s="86" t="s">
        <v>112</v>
      </c>
      <c r="E76" s="99">
        <f>E75</f>
        <v>1E-4</v>
      </c>
      <c r="F76" s="100">
        <f>F72</f>
        <v>4</v>
      </c>
      <c r="G76" s="83">
        <v>4.5000000000000005E-2</v>
      </c>
      <c r="H76" s="88">
        <f t="shared" si="99"/>
        <v>1.8000000000000004E-5</v>
      </c>
      <c r="I76" s="101">
        <f>0.15*I72</f>
        <v>55.144500000000001</v>
      </c>
      <c r="J76" s="90">
        <f>0.15*J73</f>
        <v>1.35E-2</v>
      </c>
      <c r="K76" s="104" t="s">
        <v>127</v>
      </c>
      <c r="L76" s="105">
        <v>3</v>
      </c>
      <c r="M76" s="93" t="str">
        <f t="shared" si="100"/>
        <v>C61</v>
      </c>
      <c r="N76" s="93" t="str">
        <f t="shared" si="100"/>
        <v>РВС №2 (сущ.), нефть</v>
      </c>
      <c r="O76" s="93" t="str">
        <f t="shared" si="101"/>
        <v>Частичное-пожар-вспышка</v>
      </c>
      <c r="P76" s="93" t="s">
        <v>46</v>
      </c>
      <c r="Q76" s="93" t="s">
        <v>46</v>
      </c>
      <c r="R76" s="93" t="s">
        <v>46</v>
      </c>
      <c r="S76" s="93" t="s">
        <v>46</v>
      </c>
      <c r="T76" s="93" t="s">
        <v>46</v>
      </c>
      <c r="U76" s="93" t="s">
        <v>46</v>
      </c>
      <c r="V76" s="93" t="s">
        <v>46</v>
      </c>
      <c r="W76" s="93" t="s">
        <v>46</v>
      </c>
      <c r="X76" s="93" t="s">
        <v>46</v>
      </c>
      <c r="Y76" s="93" t="s">
        <v>46</v>
      </c>
      <c r="Z76" s="93" t="s">
        <v>46</v>
      </c>
      <c r="AA76" s="93">
        <v>8.1</v>
      </c>
      <c r="AB76" s="93">
        <v>9.7200000000000006</v>
      </c>
      <c r="AC76" s="93" t="s">
        <v>46</v>
      </c>
      <c r="AD76" s="93" t="s">
        <v>46</v>
      </c>
      <c r="AE76" s="93" t="s">
        <v>46</v>
      </c>
      <c r="AF76" s="93" t="s">
        <v>46</v>
      </c>
      <c r="AG76" s="93" t="s">
        <v>46</v>
      </c>
      <c r="AH76" s="93" t="s">
        <v>46</v>
      </c>
      <c r="AI76" s="93" t="s">
        <v>46</v>
      </c>
      <c r="AJ76" s="93">
        <v>0</v>
      </c>
      <c r="AK76" s="93">
        <v>1</v>
      </c>
      <c r="AL76" s="93">
        <f>0.1*$AL$2</f>
        <v>7.5000000000000011E-2</v>
      </c>
      <c r="AM76" s="93">
        <f>AM72</f>
        <v>2.7E-2</v>
      </c>
      <c r="AN76" s="93">
        <f>ROUNDUP(AN72/3,0)</f>
        <v>1</v>
      </c>
      <c r="AQ76" s="96">
        <v>8</v>
      </c>
      <c r="AR76" s="96">
        <f t="shared" si="102"/>
        <v>0.8</v>
      </c>
      <c r="AS76" s="97">
        <f t="shared" si="103"/>
        <v>0.25</v>
      </c>
      <c r="AT76" s="97">
        <f t="shared" si="104"/>
        <v>2.2625000000000002</v>
      </c>
      <c r="AU76" s="96">
        <f>10068.2*J76*POWER(10,-6)*10</f>
        <v>1.3592070000000001E-3</v>
      </c>
      <c r="AV76" s="97">
        <f t="shared" si="105"/>
        <v>11.313859207</v>
      </c>
      <c r="AW76" s="98">
        <f t="shared" si="106"/>
        <v>0</v>
      </c>
      <c r="AX76" s="98">
        <f t="shared" si="107"/>
        <v>1.8000000000000004E-5</v>
      </c>
      <c r="AY76" s="98">
        <f t="shared" si="108"/>
        <v>2.0364946572600006E-4</v>
      </c>
      <c r="AZ76" s="330">
        <f>AW76/DB!$B$23</f>
        <v>0</v>
      </c>
      <c r="BA76" s="330">
        <f>AX76/DB!$B$23</f>
        <v>9.2213114754098381E-9</v>
      </c>
    </row>
    <row r="77" spans="1:53" s="93" customFormat="1" ht="15" thickBot="1" x14ac:dyDescent="0.35">
      <c r="A77" s="83" t="s">
        <v>579</v>
      </c>
      <c r="B77" s="83" t="str">
        <f>B72</f>
        <v>РВС №2 (сущ.), нефть</v>
      </c>
      <c r="C77" s="85" t="s">
        <v>148</v>
      </c>
      <c r="D77" s="86" t="s">
        <v>27</v>
      </c>
      <c r="E77" s="99">
        <f>E75</f>
        <v>1E-4</v>
      </c>
      <c r="F77" s="100">
        <f>F72</f>
        <v>4</v>
      </c>
      <c r="G77" s="83">
        <v>0.85499999999999998</v>
      </c>
      <c r="H77" s="88">
        <f t="shared" si="99"/>
        <v>3.4200000000000002E-4</v>
      </c>
      <c r="I77" s="101">
        <f>0.15*I72</f>
        <v>55.144500000000001</v>
      </c>
      <c r="J77" s="103">
        <v>0</v>
      </c>
      <c r="K77" s="106" t="s">
        <v>138</v>
      </c>
      <c r="L77" s="106">
        <v>9</v>
      </c>
      <c r="M77" s="93" t="str">
        <f t="shared" si="100"/>
        <v>C62</v>
      </c>
      <c r="N77" s="93" t="str">
        <f t="shared" si="100"/>
        <v>РВС №2 (сущ.), нефть</v>
      </c>
      <c r="O77" s="93" t="str">
        <f t="shared" si="101"/>
        <v>Частичное-ликвидация</v>
      </c>
      <c r="P77" s="93" t="s">
        <v>46</v>
      </c>
      <c r="Q77" s="93" t="s">
        <v>46</v>
      </c>
      <c r="R77" s="93" t="s">
        <v>46</v>
      </c>
      <c r="S77" s="93" t="s">
        <v>46</v>
      </c>
      <c r="T77" s="93" t="s">
        <v>46</v>
      </c>
      <c r="U77" s="93" t="s">
        <v>46</v>
      </c>
      <c r="V77" s="93" t="s">
        <v>46</v>
      </c>
      <c r="W77" s="93" t="s">
        <v>46</v>
      </c>
      <c r="X77" s="93" t="s">
        <v>46</v>
      </c>
      <c r="Y77" s="93" t="s">
        <v>46</v>
      </c>
      <c r="Z77" s="93" t="s">
        <v>46</v>
      </c>
      <c r="AA77" s="93" t="s">
        <v>46</v>
      </c>
      <c r="AB77" s="93" t="s">
        <v>46</v>
      </c>
      <c r="AC77" s="93" t="s">
        <v>46</v>
      </c>
      <c r="AD77" s="93" t="s">
        <v>46</v>
      </c>
      <c r="AE77" s="93" t="s">
        <v>46</v>
      </c>
      <c r="AF77" s="93" t="s">
        <v>46</v>
      </c>
      <c r="AG77" s="93" t="s">
        <v>46</v>
      </c>
      <c r="AH77" s="93" t="s">
        <v>46</v>
      </c>
      <c r="AI77" s="93" t="s">
        <v>46</v>
      </c>
      <c r="AJ77" s="93">
        <v>0</v>
      </c>
      <c r="AK77" s="93">
        <v>0</v>
      </c>
      <c r="AL77" s="93">
        <f>0.1*$AL$2</f>
        <v>7.5000000000000011E-2</v>
      </c>
      <c r="AM77" s="93">
        <f>AM72</f>
        <v>2.7E-2</v>
      </c>
      <c r="AN77" s="93">
        <f>ROUNDUP(AN72/3,0)</f>
        <v>1</v>
      </c>
      <c r="AQ77" s="96">
        <f>AM77*I77*0.1+AL77</f>
        <v>0.22389015000000004</v>
      </c>
      <c r="AR77" s="96">
        <f t="shared" si="102"/>
        <v>2.2389015000000005E-2</v>
      </c>
      <c r="AS77" s="97">
        <f t="shared" si="103"/>
        <v>0</v>
      </c>
      <c r="AT77" s="97">
        <f t="shared" si="104"/>
        <v>6.1569791250000012E-2</v>
      </c>
      <c r="AU77" s="96">
        <f>1333*J76*POWER(10,-6)</f>
        <v>1.7995499999999997E-5</v>
      </c>
      <c r="AV77" s="97">
        <f t="shared" si="105"/>
        <v>0.30786695175000006</v>
      </c>
      <c r="AW77" s="98">
        <f t="shared" si="106"/>
        <v>0</v>
      </c>
      <c r="AX77" s="98">
        <f t="shared" si="107"/>
        <v>0</v>
      </c>
      <c r="AY77" s="98">
        <f t="shared" si="108"/>
        <v>1.0529049749850003E-4</v>
      </c>
      <c r="AZ77" s="330">
        <f>AW77/DB!$B$23</f>
        <v>0</v>
      </c>
      <c r="BA77" s="330">
        <f>AX77/DB!$B$23</f>
        <v>0</v>
      </c>
    </row>
    <row r="78" spans="1:53" s="93" customFormat="1" x14ac:dyDescent="0.3">
      <c r="A78" s="94"/>
      <c r="B78" s="94"/>
      <c r="D78" s="185"/>
      <c r="E78" s="186"/>
      <c r="F78" s="187"/>
      <c r="G78" s="94"/>
      <c r="H78" s="98"/>
      <c r="I78" s="97"/>
      <c r="J78" s="94"/>
      <c r="K78" s="327" t="s">
        <v>514</v>
      </c>
      <c r="L78" s="328" t="s">
        <v>515</v>
      </c>
      <c r="AQ78" s="96"/>
      <c r="AR78" s="96"/>
      <c r="AS78" s="97"/>
      <c r="AT78" s="97"/>
      <c r="AU78" s="96"/>
      <c r="AV78" s="97"/>
      <c r="AW78" s="98"/>
      <c r="AX78" s="98"/>
      <c r="AY78" s="98"/>
    </row>
    <row r="79" spans="1:53" s="93" customFormat="1" x14ac:dyDescent="0.3">
      <c r="A79" s="94"/>
      <c r="B79" s="94"/>
      <c r="D79" s="185"/>
      <c r="E79" s="186"/>
      <c r="F79" s="187"/>
      <c r="G79" s="94"/>
      <c r="H79" s="98"/>
      <c r="I79" s="97"/>
      <c r="J79" s="94"/>
      <c r="K79" s="94"/>
      <c r="L79" s="94"/>
      <c r="AQ79" s="96"/>
      <c r="AR79" s="96"/>
      <c r="AS79" s="97"/>
      <c r="AT79" s="97"/>
      <c r="AU79" s="96"/>
      <c r="AV79" s="97"/>
      <c r="AW79" s="98"/>
      <c r="AX79" s="98"/>
      <c r="AY79" s="98"/>
    </row>
    <row r="80" spans="1:53" s="93" customFormat="1" x14ac:dyDescent="0.3">
      <c r="A80" s="94"/>
      <c r="B80" s="94"/>
      <c r="D80" s="185"/>
      <c r="E80" s="186"/>
      <c r="F80" s="187"/>
      <c r="G80" s="94"/>
      <c r="H80" s="98"/>
      <c r="I80" s="97"/>
      <c r="J80" s="94"/>
      <c r="K80" s="94"/>
      <c r="L80" s="94"/>
      <c r="AQ80" s="96"/>
      <c r="AR80" s="96"/>
      <c r="AS80" s="97"/>
      <c r="AT80" s="97"/>
      <c r="AU80" s="96"/>
      <c r="AV80" s="97"/>
      <c r="AW80" s="98"/>
      <c r="AX80" s="98"/>
      <c r="AY80" s="98"/>
    </row>
    <row r="81" spans="1:53" ht="15" thickBot="1" x14ac:dyDescent="0.35"/>
    <row r="82" spans="1:53" s="141" customFormat="1" ht="18" customHeight="1" x14ac:dyDescent="0.3">
      <c r="A82" s="132" t="s">
        <v>580</v>
      </c>
      <c r="B82" s="133" t="s">
        <v>503</v>
      </c>
      <c r="C82" s="13" t="s">
        <v>451</v>
      </c>
      <c r="D82" s="134" t="s">
        <v>25</v>
      </c>
      <c r="E82" s="135">
        <v>1.0000000000000001E-5</v>
      </c>
      <c r="F82" s="133">
        <v>4</v>
      </c>
      <c r="G82" s="132">
        <v>0.05</v>
      </c>
      <c r="H82" s="136">
        <f>E82*F82*G82</f>
        <v>2.0000000000000003E-6</v>
      </c>
      <c r="I82" s="137">
        <v>16.53</v>
      </c>
      <c r="J82" s="138">
        <f>I82</f>
        <v>16.53</v>
      </c>
      <c r="K82" s="139" t="s">
        <v>122</v>
      </c>
      <c r="L82" s="140">
        <v>200</v>
      </c>
      <c r="M82" s="141" t="str">
        <f t="shared" ref="M82:N84" si="109">A82</f>
        <v>C63</v>
      </c>
      <c r="N82" s="141" t="str">
        <f t="shared" si="109"/>
        <v>Емкость подземная Е-1 ЕП-40 (сущ.), нефть</v>
      </c>
      <c r="O82" s="141" t="str">
        <f>D82</f>
        <v>Полное-пожар</v>
      </c>
      <c r="P82" s="141">
        <v>11.4</v>
      </c>
      <c r="Q82" s="141">
        <v>16.100000000000001</v>
      </c>
      <c r="R82" s="141">
        <v>23.6</v>
      </c>
      <c r="S82" s="141">
        <v>45.4</v>
      </c>
      <c r="T82" s="141" t="s">
        <v>46</v>
      </c>
      <c r="U82" s="141" t="s">
        <v>46</v>
      </c>
      <c r="V82" s="141" t="s">
        <v>46</v>
      </c>
      <c r="W82" s="141" t="s">
        <v>46</v>
      </c>
      <c r="X82" s="141" t="s">
        <v>46</v>
      </c>
      <c r="Y82" s="141" t="s">
        <v>46</v>
      </c>
      <c r="Z82" s="141" t="s">
        <v>46</v>
      </c>
      <c r="AA82" s="141" t="s">
        <v>46</v>
      </c>
      <c r="AB82" s="141" t="s">
        <v>46</v>
      </c>
      <c r="AC82" s="141" t="s">
        <v>46</v>
      </c>
      <c r="AD82" s="141" t="s">
        <v>46</v>
      </c>
      <c r="AE82" s="141" t="s">
        <v>46</v>
      </c>
      <c r="AF82" s="141" t="s">
        <v>46</v>
      </c>
      <c r="AG82" s="141" t="s">
        <v>46</v>
      </c>
      <c r="AH82" s="141" t="s">
        <v>46</v>
      </c>
      <c r="AI82" s="141" t="s">
        <v>46</v>
      </c>
      <c r="AJ82" s="142">
        <v>1</v>
      </c>
      <c r="AK82" s="142">
        <v>2</v>
      </c>
      <c r="AL82" s="143">
        <v>0.75</v>
      </c>
      <c r="AM82" s="143">
        <v>2.7E-2</v>
      </c>
      <c r="AN82" s="143">
        <v>3</v>
      </c>
      <c r="AQ82" s="144">
        <f>AM82*I82+AL82</f>
        <v>1.19631</v>
      </c>
      <c r="AR82" s="144">
        <f>0.1*AQ82</f>
        <v>0.119631</v>
      </c>
      <c r="AS82" s="145">
        <f>AJ82*3+0.25*AK82</f>
        <v>3.5</v>
      </c>
      <c r="AT82" s="145">
        <f>SUM(AQ82:AS82)/4</f>
        <v>1.2039852500000001</v>
      </c>
      <c r="AU82" s="144">
        <f>10068.2*J82*POWER(10,-6)</f>
        <v>0.166427346</v>
      </c>
      <c r="AV82" s="145">
        <f>AU82+AT82+AS82+AR82+AQ82</f>
        <v>6.186353596</v>
      </c>
      <c r="AW82" s="146">
        <f>AJ82*H82</f>
        <v>2.0000000000000003E-6</v>
      </c>
      <c r="AX82" s="146">
        <f>H82*AK82</f>
        <v>4.0000000000000007E-6</v>
      </c>
      <c r="AY82" s="146">
        <f>H82*AV82</f>
        <v>1.2372707192000003E-5</v>
      </c>
      <c r="AZ82" s="330">
        <f>AW82/DB!$B$23</f>
        <v>1.0245901639344264E-9</v>
      </c>
      <c r="BA82" s="330">
        <f>AX82/DB!$B$23</f>
        <v>2.0491803278688529E-9</v>
      </c>
    </row>
    <row r="83" spans="1:53" s="141" customFormat="1" x14ac:dyDescent="0.3">
      <c r="A83" s="132" t="s">
        <v>581</v>
      </c>
      <c r="B83" s="132" t="str">
        <f>B82</f>
        <v>Емкость подземная Е-1 ЕП-40 (сущ.), нефть</v>
      </c>
      <c r="C83" s="13" t="s">
        <v>452</v>
      </c>
      <c r="D83" s="134" t="s">
        <v>28</v>
      </c>
      <c r="E83" s="147">
        <f>E82</f>
        <v>1.0000000000000001E-5</v>
      </c>
      <c r="F83" s="148">
        <f>F82</f>
        <v>4</v>
      </c>
      <c r="G83" s="132">
        <v>4.7500000000000001E-2</v>
      </c>
      <c r="H83" s="136">
        <f>E83*F83*G83</f>
        <v>1.9000000000000002E-6</v>
      </c>
      <c r="I83" s="149">
        <f>I82</f>
        <v>16.53</v>
      </c>
      <c r="J83" s="270">
        <f>POWER(10,-6)*35*SQRT(100)*3600*L82/1000*0.1</f>
        <v>2.5199999999999997E-2</v>
      </c>
      <c r="K83" s="150" t="s">
        <v>123</v>
      </c>
      <c r="L83" s="151">
        <v>0</v>
      </c>
      <c r="M83" s="141" t="str">
        <f t="shared" si="109"/>
        <v>C64</v>
      </c>
      <c r="N83" s="141" t="str">
        <f t="shared" si="109"/>
        <v>Емкость подземная Е-1 ЕП-40 (сущ.), нефть</v>
      </c>
      <c r="O83" s="141" t="str">
        <f>D83</f>
        <v>Полное-взрыв</v>
      </c>
      <c r="P83" s="141" t="s">
        <v>46</v>
      </c>
      <c r="Q83" s="141" t="s">
        <v>46</v>
      </c>
      <c r="R83" s="141" t="s">
        <v>46</v>
      </c>
      <c r="S83" s="141" t="s">
        <v>46</v>
      </c>
      <c r="T83" s="141">
        <v>0</v>
      </c>
      <c r="U83" s="141">
        <v>0</v>
      </c>
      <c r="V83" s="141">
        <v>11.05</v>
      </c>
      <c r="W83" s="141">
        <v>37.049999999999997</v>
      </c>
      <c r="X83" s="141">
        <v>54.05</v>
      </c>
      <c r="Y83" s="141" t="s">
        <v>46</v>
      </c>
      <c r="Z83" s="141" t="s">
        <v>46</v>
      </c>
      <c r="AA83" s="141" t="s">
        <v>46</v>
      </c>
      <c r="AB83" s="141" t="s">
        <v>46</v>
      </c>
      <c r="AC83" s="141" t="s">
        <v>46</v>
      </c>
      <c r="AD83" s="141" t="s">
        <v>46</v>
      </c>
      <c r="AE83" s="141" t="s">
        <v>46</v>
      </c>
      <c r="AF83" s="141" t="s">
        <v>46</v>
      </c>
      <c r="AG83" s="141" t="s">
        <v>46</v>
      </c>
      <c r="AH83" s="141" t="s">
        <v>46</v>
      </c>
      <c r="AI83" s="141" t="s">
        <v>46</v>
      </c>
      <c r="AJ83" s="142">
        <v>1</v>
      </c>
      <c r="AK83" s="142">
        <v>2</v>
      </c>
      <c r="AL83" s="141">
        <f>AL82</f>
        <v>0.75</v>
      </c>
      <c r="AM83" s="141">
        <f>AM82</f>
        <v>2.7E-2</v>
      </c>
      <c r="AN83" s="141">
        <f>AN82</f>
        <v>3</v>
      </c>
      <c r="AQ83" s="144">
        <f>AM83*I83+AL83</f>
        <v>1.19631</v>
      </c>
      <c r="AR83" s="144">
        <f>0.1*AQ83</f>
        <v>0.119631</v>
      </c>
      <c r="AS83" s="145">
        <f>AJ83*3+0.25*AK83</f>
        <v>3.5</v>
      </c>
      <c r="AT83" s="145">
        <f>SUM(AQ83:AS83)/4</f>
        <v>1.2039852500000001</v>
      </c>
      <c r="AU83" s="144">
        <f>10068.2*J83*POWER(10,-6)*10</f>
        <v>2.5371864E-3</v>
      </c>
      <c r="AV83" s="145">
        <f>AU83+AT83+AS83+AR83+AQ83</f>
        <v>6.0224634364000007</v>
      </c>
      <c r="AW83" s="146">
        <f>AJ83*H83</f>
        <v>1.9000000000000002E-6</v>
      </c>
      <c r="AX83" s="146">
        <f>H83*AK83</f>
        <v>3.8000000000000005E-6</v>
      </c>
      <c r="AY83" s="146">
        <f>H83*AV83</f>
        <v>1.1442680529160003E-5</v>
      </c>
      <c r="AZ83" s="330">
        <f>AW83/DB!$B$23</f>
        <v>9.7336065573770506E-10</v>
      </c>
      <c r="BA83" s="330">
        <f>AX83/DB!$B$23</f>
        <v>1.9467213114754101E-9</v>
      </c>
    </row>
    <row r="84" spans="1:53" s="141" customFormat="1" x14ac:dyDescent="0.3">
      <c r="A84" s="132" t="s">
        <v>582</v>
      </c>
      <c r="B84" s="132" t="str">
        <f>B82</f>
        <v>Емкость подземная Е-1 ЕП-40 (сущ.), нефть</v>
      </c>
      <c r="C84" s="13" t="s">
        <v>453</v>
      </c>
      <c r="D84" s="134" t="s">
        <v>26</v>
      </c>
      <c r="E84" s="147">
        <f>E82</f>
        <v>1.0000000000000001E-5</v>
      </c>
      <c r="F84" s="148">
        <f>F82</f>
        <v>4</v>
      </c>
      <c r="G84" s="132">
        <v>0.90249999999999997</v>
      </c>
      <c r="H84" s="136">
        <f>E84*F84*G84</f>
        <v>3.6100000000000003E-5</v>
      </c>
      <c r="I84" s="149">
        <f>I82</f>
        <v>16.53</v>
      </c>
      <c r="J84" s="152">
        <v>0</v>
      </c>
      <c r="K84" s="150" t="s">
        <v>124</v>
      </c>
      <c r="L84" s="151">
        <v>0</v>
      </c>
      <c r="M84" s="141" t="str">
        <f t="shared" si="109"/>
        <v>C65</v>
      </c>
      <c r="N84" s="141" t="str">
        <f t="shared" si="109"/>
        <v>Емкость подземная Е-1 ЕП-40 (сущ.), нефть</v>
      </c>
      <c r="O84" s="141" t="str">
        <f>D84</f>
        <v>Полное-ликвидация</v>
      </c>
      <c r="P84" s="141" t="s">
        <v>46</v>
      </c>
      <c r="Q84" s="141" t="s">
        <v>46</v>
      </c>
      <c r="R84" s="141" t="s">
        <v>46</v>
      </c>
      <c r="S84" s="141" t="s">
        <v>46</v>
      </c>
      <c r="T84" s="141" t="s">
        <v>46</v>
      </c>
      <c r="U84" s="141" t="s">
        <v>46</v>
      </c>
      <c r="V84" s="141" t="s">
        <v>46</v>
      </c>
      <c r="W84" s="141" t="s">
        <v>46</v>
      </c>
      <c r="X84" s="141" t="s">
        <v>46</v>
      </c>
      <c r="Y84" s="141" t="s">
        <v>46</v>
      </c>
      <c r="Z84" s="141" t="s">
        <v>46</v>
      </c>
      <c r="AA84" s="141" t="s">
        <v>46</v>
      </c>
      <c r="AB84" s="141" t="s">
        <v>46</v>
      </c>
      <c r="AC84" s="141" t="s">
        <v>46</v>
      </c>
      <c r="AD84" s="141" t="s">
        <v>46</v>
      </c>
      <c r="AE84" s="141" t="s">
        <v>46</v>
      </c>
      <c r="AF84" s="141" t="s">
        <v>46</v>
      </c>
      <c r="AG84" s="141" t="s">
        <v>46</v>
      </c>
      <c r="AH84" s="141" t="s">
        <v>46</v>
      </c>
      <c r="AI84" s="141" t="s">
        <v>46</v>
      </c>
      <c r="AJ84" s="141">
        <v>0</v>
      </c>
      <c r="AK84" s="141">
        <v>0</v>
      </c>
      <c r="AL84" s="141">
        <f>AL82</f>
        <v>0.75</v>
      </c>
      <c r="AM84" s="141">
        <f>AM82</f>
        <v>2.7E-2</v>
      </c>
      <c r="AN84" s="141">
        <f>AN82</f>
        <v>3</v>
      </c>
      <c r="AQ84" s="144">
        <f>AM84*I84*0.1+AL84</f>
        <v>0.79463099999999998</v>
      </c>
      <c r="AR84" s="144">
        <f>0.1*AQ84</f>
        <v>7.9463100000000009E-2</v>
      </c>
      <c r="AS84" s="145">
        <f>AJ84*3+0.25*AK84</f>
        <v>0</v>
      </c>
      <c r="AT84" s="145">
        <f>SUM(AQ84:AS84)/4</f>
        <v>0.218523525</v>
      </c>
      <c r="AU84" s="144">
        <f>1333*J82*POWER(10,-6)</f>
        <v>2.203449E-2</v>
      </c>
      <c r="AV84" s="145">
        <f>AU84+AT84+AS84+AR84+AQ84</f>
        <v>1.1146521149999999</v>
      </c>
      <c r="AW84" s="146">
        <f>AJ84*H84</f>
        <v>0</v>
      </c>
      <c r="AX84" s="146">
        <f>H84*AK84</f>
        <v>0</v>
      </c>
      <c r="AY84" s="146">
        <f>H84*AV84</f>
        <v>4.0238941351500002E-5</v>
      </c>
      <c r="AZ84" s="330">
        <f>AW84/DB!$B$23</f>
        <v>0</v>
      </c>
      <c r="BA84" s="330">
        <f>AX84/DB!$B$23</f>
        <v>0</v>
      </c>
    </row>
    <row r="85" spans="1:53" s="141" customFormat="1" x14ac:dyDescent="0.3">
      <c r="A85" s="132"/>
      <c r="B85" s="132"/>
      <c r="C85" s="13"/>
      <c r="D85" s="134"/>
      <c r="E85" s="135"/>
      <c r="F85" s="148"/>
      <c r="G85" s="132"/>
      <c r="H85" s="136"/>
      <c r="I85" s="149"/>
      <c r="J85" s="138"/>
      <c r="K85" s="150" t="s">
        <v>126</v>
      </c>
      <c r="L85" s="151">
        <v>45390</v>
      </c>
      <c r="AQ85" s="144"/>
      <c r="AR85" s="144"/>
      <c r="AS85" s="145"/>
      <c r="AT85" s="145"/>
      <c r="AU85" s="144"/>
      <c r="AV85" s="145"/>
      <c r="AW85" s="146"/>
      <c r="AX85" s="146"/>
      <c r="AY85" s="146"/>
    </row>
    <row r="86" spans="1:53" s="141" customFormat="1" x14ac:dyDescent="0.3">
      <c r="A86" s="132"/>
      <c r="B86" s="132"/>
      <c r="C86" s="13"/>
      <c r="D86" s="134"/>
      <c r="E86" s="147"/>
      <c r="F86" s="148"/>
      <c r="G86" s="132"/>
      <c r="H86" s="136"/>
      <c r="I86" s="149"/>
      <c r="J86" s="138"/>
      <c r="K86" s="150" t="s">
        <v>127</v>
      </c>
      <c r="L86" s="151">
        <v>3</v>
      </c>
      <c r="AQ86" s="144"/>
      <c r="AR86" s="144"/>
      <c r="AS86" s="145"/>
      <c r="AT86" s="145"/>
      <c r="AU86" s="144"/>
      <c r="AV86" s="145"/>
      <c r="AW86" s="146"/>
      <c r="AX86" s="146"/>
      <c r="AY86" s="146"/>
    </row>
    <row r="87" spans="1:53" s="141" customFormat="1" ht="15" thickBot="1" x14ac:dyDescent="0.35">
      <c r="A87" s="132"/>
      <c r="B87" s="132"/>
      <c r="C87" s="13"/>
      <c r="D87" s="134"/>
      <c r="E87" s="147"/>
      <c r="F87" s="148"/>
      <c r="G87" s="132"/>
      <c r="H87" s="136"/>
      <c r="I87" s="149"/>
      <c r="J87" s="138"/>
      <c r="K87" s="155" t="s">
        <v>138</v>
      </c>
      <c r="L87" s="167">
        <v>14</v>
      </c>
      <c r="AQ87" s="144"/>
      <c r="AR87" s="144"/>
      <c r="AS87" s="145"/>
      <c r="AT87" s="145"/>
      <c r="AU87" s="144"/>
      <c r="AV87" s="145"/>
      <c r="AW87" s="146"/>
      <c r="AX87" s="146"/>
      <c r="AY87" s="146"/>
    </row>
    <row r="88" spans="1:53" s="141" customFormat="1" x14ac:dyDescent="0.3">
      <c r="A88" s="142"/>
      <c r="B88" s="142"/>
      <c r="D88" s="188"/>
      <c r="E88" s="189"/>
      <c r="F88" s="190"/>
      <c r="G88" s="142"/>
      <c r="H88" s="146"/>
      <c r="I88" s="145"/>
      <c r="J88" s="145"/>
      <c r="K88" s="209" t="s">
        <v>514</v>
      </c>
      <c r="L88" s="329" t="s">
        <v>516</v>
      </c>
      <c r="AQ88" s="144"/>
      <c r="AR88" s="144"/>
      <c r="AS88" s="145"/>
      <c r="AT88" s="145"/>
      <c r="AU88" s="144"/>
      <c r="AV88" s="145"/>
      <c r="AW88" s="146"/>
      <c r="AX88" s="146"/>
      <c r="AY88" s="146"/>
    </row>
    <row r="89" spans="1:53" s="141" customFormat="1" x14ac:dyDescent="0.3">
      <c r="A89" s="142"/>
      <c r="B89" s="142"/>
      <c r="D89" s="188"/>
      <c r="E89" s="189"/>
      <c r="F89" s="190"/>
      <c r="G89" s="142"/>
      <c r="H89" s="146"/>
      <c r="I89" s="145"/>
      <c r="J89" s="145"/>
      <c r="K89" s="142"/>
      <c r="L89" s="190"/>
      <c r="AQ89" s="144"/>
      <c r="AR89" s="144"/>
      <c r="AS89" s="145"/>
      <c r="AT89" s="145"/>
      <c r="AU89" s="144"/>
      <c r="AV89" s="145"/>
      <c r="AW89" s="146"/>
      <c r="AX89" s="146"/>
      <c r="AY89" s="146"/>
    </row>
    <row r="90" spans="1:53" s="141" customFormat="1" x14ac:dyDescent="0.3">
      <c r="A90" s="142"/>
      <c r="B90" s="142"/>
      <c r="D90" s="188"/>
      <c r="E90" s="189"/>
      <c r="F90" s="190"/>
      <c r="G90" s="142"/>
      <c r="H90" s="146"/>
      <c r="I90" s="145"/>
      <c r="J90" s="145"/>
      <c r="K90" s="142"/>
      <c r="L90" s="190"/>
      <c r="AQ90" s="144"/>
      <c r="AR90" s="144"/>
      <c r="AS90" s="145"/>
      <c r="AT90" s="145"/>
      <c r="AU90" s="144"/>
      <c r="AV90" s="145"/>
      <c r="AW90" s="146"/>
      <c r="AX90" s="146"/>
      <c r="AY90" s="146"/>
    </row>
    <row r="91" spans="1:53" ht="15" thickBot="1" x14ac:dyDescent="0.35"/>
    <row r="92" spans="1:53" ht="15" thickBot="1" x14ac:dyDescent="0.35">
      <c r="A92" s="8" t="s">
        <v>583</v>
      </c>
      <c r="B92" s="64" t="s">
        <v>504</v>
      </c>
      <c r="C92" s="80" t="s">
        <v>106</v>
      </c>
      <c r="D92" s="9" t="s">
        <v>25</v>
      </c>
      <c r="E92" s="67">
        <v>9.9999999999999995E-8</v>
      </c>
      <c r="F92" s="64">
        <v>321</v>
      </c>
      <c r="G92" s="8">
        <v>0.2</v>
      </c>
      <c r="H92" s="10">
        <f t="shared" ref="H92:H97" si="110">E92*F92*G92</f>
        <v>6.4200000000000004E-6</v>
      </c>
      <c r="I92" s="65">
        <v>5.0199999999999996</v>
      </c>
      <c r="J92" s="70">
        <f>I92</f>
        <v>5.0199999999999996</v>
      </c>
      <c r="K92" s="73" t="s">
        <v>122</v>
      </c>
      <c r="L92" s="78">
        <f>I92*20</f>
        <v>100.39999999999999</v>
      </c>
      <c r="M92" s="31" t="str">
        <f t="shared" ref="M92:M97" si="111">A92</f>
        <v>C66</v>
      </c>
      <c r="N92" s="31" t="str">
        <f t="shared" ref="N92:N97" si="112">B92</f>
        <v>Технологические трубопроводы (сущ.), нефть</v>
      </c>
      <c r="O92" s="31" t="str">
        <f t="shared" ref="O92:O97" si="113">D92</f>
        <v>Полное-пожар</v>
      </c>
      <c r="P92" s="31">
        <v>8.1</v>
      </c>
      <c r="Q92" s="31">
        <v>11.5</v>
      </c>
      <c r="R92" s="31">
        <v>17.100000000000001</v>
      </c>
      <c r="S92" s="31">
        <v>33.6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 t="s">
        <v>46</v>
      </c>
      <c r="Z92" s="31" t="s">
        <v>46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1</v>
      </c>
      <c r="AK92" s="12">
        <v>2</v>
      </c>
      <c r="AL92" s="66">
        <v>0.75</v>
      </c>
      <c r="AM92" s="66">
        <v>2.7E-2</v>
      </c>
      <c r="AN92" s="66">
        <v>3</v>
      </c>
      <c r="AO92" s="31"/>
      <c r="AP92" s="31"/>
      <c r="AQ92" s="32">
        <f>AM92*I92+AL92</f>
        <v>0.88553999999999999</v>
      </c>
      <c r="AR92" s="32">
        <f t="shared" ref="AR92:AR97" si="114">0.1*AQ92</f>
        <v>8.8554000000000008E-2</v>
      </c>
      <c r="AS92" s="33">
        <f t="shared" ref="AS92:AS97" si="115">AJ92*3+0.25*AK92</f>
        <v>3.5</v>
      </c>
      <c r="AT92" s="33">
        <f t="shared" ref="AT92:AT97" si="116">SUM(AQ92:AS92)/4</f>
        <v>1.1185235</v>
      </c>
      <c r="AU92" s="32">
        <f>10068.2*J92*POWER(10,-6)</f>
        <v>5.0542363999999999E-2</v>
      </c>
      <c r="AV92" s="33">
        <f t="shared" ref="AV92:AV97" si="117">AU92+AT92+AS92+AR92+AQ92</f>
        <v>5.6431598640000002</v>
      </c>
      <c r="AW92" s="34">
        <f t="shared" ref="AW92:AW97" si="118">AJ92*H92</f>
        <v>6.4200000000000004E-6</v>
      </c>
      <c r="AX92" s="34">
        <f t="shared" ref="AX92:AX97" si="119">H92*AK92</f>
        <v>1.2840000000000001E-5</v>
      </c>
      <c r="AY92" s="34">
        <f t="shared" ref="AY92:AY97" si="120">H92*AV92</f>
        <v>3.6229086326880006E-5</v>
      </c>
      <c r="AZ92" s="330">
        <f>AW92/DB!$B$23</f>
        <v>3.2889344262295083E-9</v>
      </c>
      <c r="BA92" s="330">
        <f>AX92/DB!$B$23</f>
        <v>6.5778688524590167E-9</v>
      </c>
    </row>
    <row r="93" spans="1:53" ht="15" thickBot="1" x14ac:dyDescent="0.35">
      <c r="A93" s="8" t="s">
        <v>584</v>
      </c>
      <c r="B93" s="8" t="str">
        <f>B92</f>
        <v>Технологические трубопроводы (сущ.), нефть</v>
      </c>
      <c r="C93" s="80" t="s">
        <v>107</v>
      </c>
      <c r="D93" s="9" t="s">
        <v>28</v>
      </c>
      <c r="E93" s="68">
        <f>E92</f>
        <v>9.9999999999999995E-8</v>
      </c>
      <c r="F93" s="69">
        <f>F92</f>
        <v>321</v>
      </c>
      <c r="G93" s="8">
        <v>0.04</v>
      </c>
      <c r="H93" s="10">
        <f t="shared" si="110"/>
        <v>1.2840000000000001E-6</v>
      </c>
      <c r="I93" s="65">
        <v>5.0199999999999996</v>
      </c>
      <c r="J93" s="281">
        <f>POWER(10,-6)*55*SQRT(100)*3600*L92/1000*0.1</f>
        <v>1.98792E-2</v>
      </c>
      <c r="K93" s="73" t="s">
        <v>123</v>
      </c>
      <c r="L93" s="78">
        <v>0</v>
      </c>
      <c r="M93" s="31" t="str">
        <f t="shared" si="111"/>
        <v>C67</v>
      </c>
      <c r="N93" s="31" t="str">
        <f t="shared" si="112"/>
        <v>Технологические трубопроводы (сущ.), нефть</v>
      </c>
      <c r="O93" s="31" t="str">
        <f t="shared" si="113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10.3</v>
      </c>
      <c r="W93" s="31">
        <v>34.299999999999997</v>
      </c>
      <c r="X93" s="31">
        <v>50.05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2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0.88553999999999999</v>
      </c>
      <c r="AR93" s="32">
        <f t="shared" si="114"/>
        <v>8.8554000000000008E-2</v>
      </c>
      <c r="AS93" s="33">
        <f t="shared" si="115"/>
        <v>3.5</v>
      </c>
      <c r="AT93" s="33">
        <f t="shared" si="116"/>
        <v>1.1185235</v>
      </c>
      <c r="AU93" s="32">
        <f>10068.2*J93*POWER(10,-6)*10</f>
        <v>2.0014776143999998E-3</v>
      </c>
      <c r="AV93" s="33">
        <f t="shared" si="117"/>
        <v>5.5946189776143997</v>
      </c>
      <c r="AW93" s="34">
        <f t="shared" si="118"/>
        <v>1.2840000000000001E-6</v>
      </c>
      <c r="AX93" s="34">
        <f t="shared" si="119"/>
        <v>2.5680000000000002E-6</v>
      </c>
      <c r="AY93" s="34">
        <f t="shared" si="120"/>
        <v>7.1834907672568898E-6</v>
      </c>
      <c r="AZ93" s="330">
        <f>AW93/DB!$B$23</f>
        <v>6.5778688524590171E-10</v>
      </c>
      <c r="BA93" s="330">
        <f>AX93/DB!$B$23</f>
        <v>1.3155737704918034E-9</v>
      </c>
    </row>
    <row r="94" spans="1:53" x14ac:dyDescent="0.3">
      <c r="A94" s="8" t="s">
        <v>585</v>
      </c>
      <c r="B94" s="8" t="str">
        <f>B92</f>
        <v>Технологические трубопроводы (сущ.), нефть</v>
      </c>
      <c r="C94" s="80" t="s">
        <v>108</v>
      </c>
      <c r="D94" s="9" t="s">
        <v>26</v>
      </c>
      <c r="E94" s="68">
        <f>E92</f>
        <v>9.9999999999999995E-8</v>
      </c>
      <c r="F94" s="69">
        <f>F92</f>
        <v>321</v>
      </c>
      <c r="G94" s="8">
        <v>0.76</v>
      </c>
      <c r="H94" s="10">
        <f t="shared" si="110"/>
        <v>2.4396000000000002E-5</v>
      </c>
      <c r="I94" s="63">
        <f>I92</f>
        <v>5.0199999999999996</v>
      </c>
      <c r="J94" s="72">
        <v>0</v>
      </c>
      <c r="K94" s="73" t="s">
        <v>124</v>
      </c>
      <c r="L94" s="78">
        <v>0</v>
      </c>
      <c r="M94" s="31" t="str">
        <f t="shared" si="111"/>
        <v>C68</v>
      </c>
      <c r="N94" s="31" t="str">
        <f t="shared" si="112"/>
        <v>Технологические трубопроводы (сущ.), нефть</v>
      </c>
      <c r="O94" s="31" t="str">
        <f t="shared" si="113"/>
        <v>Полное-ликвидация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 t="s">
        <v>46</v>
      </c>
      <c r="AB94" s="31" t="s">
        <v>46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0.76355399999999995</v>
      </c>
      <c r="AR94" s="32">
        <f t="shared" si="114"/>
        <v>7.6355400000000004E-2</v>
      </c>
      <c r="AS94" s="33">
        <f t="shared" si="115"/>
        <v>0</v>
      </c>
      <c r="AT94" s="33">
        <f t="shared" si="116"/>
        <v>0.20997734999999998</v>
      </c>
      <c r="AU94" s="32">
        <f>1333*J93*POWER(10,-6)</f>
        <v>2.6498973599999997E-5</v>
      </c>
      <c r="AV94" s="33">
        <f t="shared" si="117"/>
        <v>1.0499132489736001</v>
      </c>
      <c r="AW94" s="34">
        <f t="shared" si="118"/>
        <v>0</v>
      </c>
      <c r="AX94" s="34">
        <f t="shared" si="119"/>
        <v>0</v>
      </c>
      <c r="AY94" s="34">
        <f t="shared" si="120"/>
        <v>2.5613683621959947E-5</v>
      </c>
      <c r="AZ94" s="330">
        <f>AW94/DB!$B$23</f>
        <v>0</v>
      </c>
      <c r="BA94" s="330">
        <f>AX94/DB!$B$23</f>
        <v>0</v>
      </c>
    </row>
    <row r="95" spans="1:53" x14ac:dyDescent="0.3">
      <c r="A95" s="8" t="s">
        <v>586</v>
      </c>
      <c r="B95" s="8" t="str">
        <f>B92</f>
        <v>Технологические трубопроводы (сущ.), нефть</v>
      </c>
      <c r="C95" s="80" t="s">
        <v>109</v>
      </c>
      <c r="D95" s="9" t="s">
        <v>47</v>
      </c>
      <c r="E95" s="67">
        <v>4.9999999999999998E-7</v>
      </c>
      <c r="F95" s="69">
        <f>F92</f>
        <v>321</v>
      </c>
      <c r="G95" s="8">
        <v>0.2</v>
      </c>
      <c r="H95" s="10">
        <f t="shared" si="110"/>
        <v>3.2100000000000001E-5</v>
      </c>
      <c r="I95" s="63">
        <f>0.15*I92</f>
        <v>0.75299999999999989</v>
      </c>
      <c r="J95" s="70">
        <f>I95</f>
        <v>0.75299999999999989</v>
      </c>
      <c r="K95" s="75" t="s">
        <v>126</v>
      </c>
      <c r="L95" s="79">
        <v>45390</v>
      </c>
      <c r="M95" s="31" t="str">
        <f t="shared" si="111"/>
        <v>C69</v>
      </c>
      <c r="N95" s="31" t="str">
        <f t="shared" si="112"/>
        <v>Технологические трубопроводы (сущ.), нефть</v>
      </c>
      <c r="O95" s="31" t="str">
        <f t="shared" si="113"/>
        <v>Частичное-пожар</v>
      </c>
      <c r="P95" s="31">
        <v>3.7</v>
      </c>
      <c r="Q95" s="31">
        <v>5.5</v>
      </c>
      <c r="R95" s="31">
        <v>8.1</v>
      </c>
      <c r="S95" s="31">
        <v>14.7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2</v>
      </c>
      <c r="AL95" s="31">
        <f>0.1*$AL$2</f>
        <v>7.5000000000000011E-2</v>
      </c>
      <c r="AM95" s="31">
        <f>AM92</f>
        <v>2.7E-2</v>
      </c>
      <c r="AN95" s="31">
        <f>ROUNDUP(AN92/3,0)</f>
        <v>1</v>
      </c>
      <c r="AO95" s="31"/>
      <c r="AP95" s="31"/>
      <c r="AQ95" s="32">
        <f>AM95*I95+AL95</f>
        <v>9.5331000000000013E-2</v>
      </c>
      <c r="AR95" s="32">
        <f t="shared" si="114"/>
        <v>9.5331000000000027E-3</v>
      </c>
      <c r="AS95" s="33">
        <f t="shared" si="115"/>
        <v>0.5</v>
      </c>
      <c r="AT95" s="33">
        <f t="shared" si="116"/>
        <v>0.151216025</v>
      </c>
      <c r="AU95" s="32">
        <f>10068.2*J95*POWER(10,-6)</f>
        <v>7.5813545999999996E-3</v>
      </c>
      <c r="AV95" s="33">
        <f t="shared" si="117"/>
        <v>0.76366147959999997</v>
      </c>
      <c r="AW95" s="34">
        <f t="shared" si="118"/>
        <v>0</v>
      </c>
      <c r="AX95" s="34">
        <f t="shared" si="119"/>
        <v>6.4200000000000002E-5</v>
      </c>
      <c r="AY95" s="34">
        <f t="shared" si="120"/>
        <v>2.451353349516E-5</v>
      </c>
      <c r="AZ95" s="330">
        <f>AW95/DB!$B$23</f>
        <v>0</v>
      </c>
      <c r="BA95" s="330">
        <f>AX95/DB!$B$23</f>
        <v>3.2889344262295083E-8</v>
      </c>
    </row>
    <row r="96" spans="1:53" x14ac:dyDescent="0.3">
      <c r="A96" s="8" t="s">
        <v>587</v>
      </c>
      <c r="B96" s="8" t="str">
        <f>B92</f>
        <v>Технологические трубопроводы (сущ.), нефть</v>
      </c>
      <c r="C96" s="80" t="s">
        <v>110</v>
      </c>
      <c r="D96" s="9" t="s">
        <v>112</v>
      </c>
      <c r="E96" s="68">
        <f>E95</f>
        <v>4.9999999999999998E-7</v>
      </c>
      <c r="F96" s="69">
        <f>F92</f>
        <v>321</v>
      </c>
      <c r="G96" s="8">
        <v>0.04</v>
      </c>
      <c r="H96" s="10">
        <f t="shared" si="110"/>
        <v>6.4200000000000004E-6</v>
      </c>
      <c r="I96" s="63">
        <f>0.15*I92</f>
        <v>0.75299999999999989</v>
      </c>
      <c r="J96" s="70">
        <v>0.01</v>
      </c>
      <c r="K96" s="75" t="s">
        <v>127</v>
      </c>
      <c r="L96" s="79">
        <v>3</v>
      </c>
      <c r="M96" s="31" t="str">
        <f t="shared" si="111"/>
        <v>C70</v>
      </c>
      <c r="N96" s="31" t="str">
        <f t="shared" si="112"/>
        <v>Технологические трубопроводы (сущ.), нефть</v>
      </c>
      <c r="O96" s="31" t="str">
        <f t="shared" si="113"/>
        <v>Частичное-пожар-вспышка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 t="s">
        <v>46</v>
      </c>
      <c r="Z96" s="31" t="s">
        <v>46</v>
      </c>
      <c r="AA96" s="31">
        <v>7.33</v>
      </c>
      <c r="AB96" s="31">
        <v>8.8000000000000007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1</v>
      </c>
      <c r="AL96" s="31">
        <f>0.1*$AL$2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9.5331000000000013E-2</v>
      </c>
      <c r="AR96" s="32">
        <f t="shared" si="114"/>
        <v>9.5331000000000027E-3</v>
      </c>
      <c r="AS96" s="33">
        <f t="shared" si="115"/>
        <v>0.25</v>
      </c>
      <c r="AT96" s="33">
        <f t="shared" si="116"/>
        <v>8.8716025000000004E-2</v>
      </c>
      <c r="AU96" s="32">
        <f>10068.2*J96*POWER(10,-6)*10</f>
        <v>1.0068200000000001E-3</v>
      </c>
      <c r="AV96" s="33">
        <f t="shared" si="117"/>
        <v>0.44458694500000001</v>
      </c>
      <c r="AW96" s="34">
        <f t="shared" si="118"/>
        <v>0</v>
      </c>
      <c r="AX96" s="34">
        <f t="shared" si="119"/>
        <v>6.4200000000000004E-6</v>
      </c>
      <c r="AY96" s="34">
        <f t="shared" si="120"/>
        <v>2.8542481869000003E-6</v>
      </c>
      <c r="AZ96" s="330">
        <f>AW96/DB!$B$23</f>
        <v>0</v>
      </c>
      <c r="BA96" s="330">
        <f>AX96/DB!$B$23</f>
        <v>3.2889344262295083E-9</v>
      </c>
    </row>
    <row r="97" spans="1:53" x14ac:dyDescent="0.3">
      <c r="A97" s="171" t="s">
        <v>588</v>
      </c>
      <c r="B97" s="171" t="str">
        <f>B92</f>
        <v>Технологические трубопроводы (сущ.), нефть</v>
      </c>
      <c r="C97" s="172" t="s">
        <v>111</v>
      </c>
      <c r="D97" s="173" t="s">
        <v>27</v>
      </c>
      <c r="E97" s="174">
        <f>E95</f>
        <v>4.9999999999999998E-7</v>
      </c>
      <c r="F97" s="175">
        <f>F92</f>
        <v>321</v>
      </c>
      <c r="G97" s="171">
        <v>0.76</v>
      </c>
      <c r="H97" s="176">
        <f t="shared" si="110"/>
        <v>1.2197999999999999E-4</v>
      </c>
      <c r="I97" s="177">
        <f>0.15*I92</f>
        <v>0.75299999999999989</v>
      </c>
      <c r="J97" s="178">
        <v>0</v>
      </c>
      <c r="K97" s="179" t="s">
        <v>138</v>
      </c>
      <c r="L97" s="180">
        <v>1</v>
      </c>
      <c r="M97" s="31" t="str">
        <f t="shared" si="111"/>
        <v>C71</v>
      </c>
      <c r="N97" s="31" t="str">
        <f t="shared" si="112"/>
        <v>Технологические трубопроводы (сущ.), нефть</v>
      </c>
      <c r="O97" s="31" t="str">
        <f t="shared" si="113"/>
        <v>Частичное-ликвидация</v>
      </c>
      <c r="P97" s="31" t="s">
        <v>46</v>
      </c>
      <c r="Q97" s="31" t="s">
        <v>46</v>
      </c>
      <c r="R97" s="31" t="s">
        <v>46</v>
      </c>
      <c r="S97" s="31" t="s">
        <v>46</v>
      </c>
      <c r="T97" s="31" t="s">
        <v>46</v>
      </c>
      <c r="U97" s="31" t="s">
        <v>46</v>
      </c>
      <c r="V97" s="31" t="s">
        <v>46</v>
      </c>
      <c r="W97" s="31" t="s">
        <v>46</v>
      </c>
      <c r="X97" s="31" t="s">
        <v>46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0</v>
      </c>
      <c r="AL97" s="31">
        <f>0.1*$AL$2</f>
        <v>7.5000000000000011E-2</v>
      </c>
      <c r="AM97" s="31">
        <f>AM92</f>
        <v>2.7E-2</v>
      </c>
      <c r="AN97" s="31">
        <f>ROUNDUP(AN92/3,0)</f>
        <v>1</v>
      </c>
      <c r="AO97" s="31"/>
      <c r="AP97" s="31"/>
      <c r="AQ97" s="32">
        <f>AM97*I97*0.1+AL97</f>
        <v>7.7033100000000007E-2</v>
      </c>
      <c r="AR97" s="32">
        <f t="shared" si="114"/>
        <v>7.7033100000000014E-3</v>
      </c>
      <c r="AS97" s="33">
        <f t="shared" si="115"/>
        <v>0</v>
      </c>
      <c r="AT97" s="33">
        <f t="shared" si="116"/>
        <v>2.1184102500000003E-2</v>
      </c>
      <c r="AU97" s="32">
        <f>1333*J96*POWER(10,-6)</f>
        <v>1.3329999999999999E-5</v>
      </c>
      <c r="AV97" s="33">
        <f t="shared" si="117"/>
        <v>0.10593384250000001</v>
      </c>
      <c r="AW97" s="34">
        <f t="shared" si="118"/>
        <v>0</v>
      </c>
      <c r="AX97" s="34">
        <f t="shared" si="119"/>
        <v>0</v>
      </c>
      <c r="AY97" s="34">
        <f t="shared" si="120"/>
        <v>1.2921810108150001E-5</v>
      </c>
      <c r="AZ97" s="330">
        <f>AW97/DB!$B$23</f>
        <v>0</v>
      </c>
      <c r="BA97" s="330">
        <f>AX97/DB!$B$23</f>
        <v>0</v>
      </c>
    </row>
    <row r="98" spans="1:53" s="181" customForma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327" t="s">
        <v>514</v>
      </c>
      <c r="L98" s="328" t="s">
        <v>515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3" s="181" customForma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3" s="181" customForma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spans="1:53" ht="15" thickBot="1" x14ac:dyDescent="0.35"/>
    <row r="102" spans="1:53" s="141" customFormat="1" ht="18" customHeight="1" x14ac:dyDescent="0.3">
      <c r="A102" s="132" t="s">
        <v>589</v>
      </c>
      <c r="B102" s="133" t="s">
        <v>500</v>
      </c>
      <c r="C102" s="13" t="s">
        <v>143</v>
      </c>
      <c r="D102" s="134" t="s">
        <v>25</v>
      </c>
      <c r="E102" s="135">
        <v>9.9999999999999995E-7</v>
      </c>
      <c r="F102" s="133">
        <v>2</v>
      </c>
      <c r="G102" s="132">
        <v>0.05</v>
      </c>
      <c r="H102" s="136">
        <f>E102*F102*G102</f>
        <v>9.9999999999999995E-8</v>
      </c>
      <c r="I102" s="137">
        <v>69.2</v>
      </c>
      <c r="J102" s="138">
        <f>I102</f>
        <v>69.2</v>
      </c>
      <c r="K102" s="139" t="s">
        <v>122</v>
      </c>
      <c r="L102" s="140">
        <v>300</v>
      </c>
      <c r="M102" s="141" t="str">
        <f t="shared" ref="M102:M110" si="121">A102</f>
        <v>C72</v>
      </c>
      <c r="N102" s="141" t="str">
        <f t="shared" ref="N102:N109" si="122">B102</f>
        <v>Емкость Е-1/1 (сущ.),  нефть</v>
      </c>
      <c r="O102" s="141" t="str">
        <f t="shared" ref="O102:O109" si="123">D102</f>
        <v>Полное-пожар</v>
      </c>
      <c r="P102" s="141">
        <v>14</v>
      </c>
      <c r="Q102" s="141">
        <v>19.600000000000001</v>
      </c>
      <c r="R102" s="141">
        <v>28.4</v>
      </c>
      <c r="S102" s="141">
        <v>54.1</v>
      </c>
      <c r="T102" s="141" t="s">
        <v>46</v>
      </c>
      <c r="U102" s="141" t="s">
        <v>46</v>
      </c>
      <c r="V102" s="141" t="s">
        <v>46</v>
      </c>
      <c r="W102" s="141" t="s">
        <v>46</v>
      </c>
      <c r="X102" s="141" t="s">
        <v>46</v>
      </c>
      <c r="Y102" s="141" t="s">
        <v>46</v>
      </c>
      <c r="Z102" s="141" t="s">
        <v>46</v>
      </c>
      <c r="AA102" s="141" t="s">
        <v>46</v>
      </c>
      <c r="AB102" s="141" t="s">
        <v>46</v>
      </c>
      <c r="AC102" s="141" t="s">
        <v>46</v>
      </c>
      <c r="AD102" s="141" t="s">
        <v>46</v>
      </c>
      <c r="AE102" s="141" t="s">
        <v>46</v>
      </c>
      <c r="AF102" s="141" t="s">
        <v>46</v>
      </c>
      <c r="AG102" s="141" t="s">
        <v>46</v>
      </c>
      <c r="AH102" s="141" t="s">
        <v>46</v>
      </c>
      <c r="AI102" s="141" t="s">
        <v>46</v>
      </c>
      <c r="AJ102" s="142">
        <v>1</v>
      </c>
      <c r="AK102" s="142">
        <v>2</v>
      </c>
      <c r="AL102" s="143">
        <v>0.75</v>
      </c>
      <c r="AM102" s="143">
        <v>2.7E-2</v>
      </c>
      <c r="AN102" s="143">
        <v>3</v>
      </c>
      <c r="AQ102" s="144">
        <f>AM102*I102+AL102</f>
        <v>2.6184000000000003</v>
      </c>
      <c r="AR102" s="144">
        <f>0.1*AQ102</f>
        <v>0.26184000000000002</v>
      </c>
      <c r="AS102" s="145">
        <f>AJ102*3+0.25*AK102</f>
        <v>3.5</v>
      </c>
      <c r="AT102" s="145">
        <f>SUM(AQ102:AS102)/4</f>
        <v>1.5950600000000001</v>
      </c>
      <c r="AU102" s="144">
        <f>10068.2*J102*POWER(10,-6)</f>
        <v>0.69671944000000008</v>
      </c>
      <c r="AV102" s="145">
        <f t="shared" ref="AV102:AV110" si="124">AU102+AT102+AS102+AR102+AQ102</f>
        <v>8.6720194399999997</v>
      </c>
      <c r="AW102" s="146">
        <f>AJ102*H102</f>
        <v>9.9999999999999995E-8</v>
      </c>
      <c r="AX102" s="146">
        <f>H102*AK102</f>
        <v>1.9999999999999999E-7</v>
      </c>
      <c r="AY102" s="146">
        <f>H102*AV102</f>
        <v>8.6720194399999989E-7</v>
      </c>
      <c r="AZ102" s="330">
        <f>AW102/DB!$B$23</f>
        <v>5.1229508196721309E-11</v>
      </c>
      <c r="BA102" s="330">
        <f>AX102/DB!$B$23</f>
        <v>1.0245901639344262E-10</v>
      </c>
    </row>
    <row r="103" spans="1:53" s="141" customFormat="1" x14ac:dyDescent="0.3">
      <c r="A103" s="132" t="s">
        <v>590</v>
      </c>
      <c r="B103" s="132" t="str">
        <f>B102</f>
        <v>Емкость Е-1/1 (сущ.),  нефть</v>
      </c>
      <c r="C103" s="13" t="s">
        <v>149</v>
      </c>
      <c r="D103" s="134" t="s">
        <v>28</v>
      </c>
      <c r="E103" s="147">
        <f>E102</f>
        <v>9.9999999999999995E-7</v>
      </c>
      <c r="F103" s="148">
        <f>F102</f>
        <v>2</v>
      </c>
      <c r="G103" s="132">
        <v>0.19</v>
      </c>
      <c r="H103" s="136">
        <f t="shared" ref="H103:H110" si="125">E103*F103*G103</f>
        <v>3.7999999999999996E-7</v>
      </c>
      <c r="I103" s="149">
        <f>I102</f>
        <v>69.2</v>
      </c>
      <c r="J103" s="270">
        <f>POWER(10,-6)*35*SQRT(100)*3600*L102/1000*0.1</f>
        <v>3.78E-2</v>
      </c>
      <c r="K103" s="150" t="s">
        <v>123</v>
      </c>
      <c r="L103" s="151">
        <v>2</v>
      </c>
      <c r="M103" s="141" t="str">
        <f t="shared" si="121"/>
        <v>C73</v>
      </c>
      <c r="N103" s="141" t="str">
        <f t="shared" si="122"/>
        <v>Емкость Е-1/1 (сущ.),  нефть</v>
      </c>
      <c r="O103" s="141" t="str">
        <f t="shared" si="123"/>
        <v>Полное-взрыв</v>
      </c>
      <c r="P103" s="141" t="s">
        <v>46</v>
      </c>
      <c r="Q103" s="141" t="s">
        <v>46</v>
      </c>
      <c r="R103" s="141" t="s">
        <v>46</v>
      </c>
      <c r="S103" s="141" t="s">
        <v>46</v>
      </c>
      <c r="T103" s="141">
        <v>0</v>
      </c>
      <c r="U103" s="141">
        <v>0</v>
      </c>
      <c r="V103" s="141">
        <v>12.8</v>
      </c>
      <c r="W103" s="141">
        <v>42.55</v>
      </c>
      <c r="X103" s="141">
        <v>61.8</v>
      </c>
      <c r="Y103" s="141" t="s">
        <v>46</v>
      </c>
      <c r="Z103" s="141" t="s">
        <v>46</v>
      </c>
      <c r="AA103" s="141" t="s">
        <v>46</v>
      </c>
      <c r="AB103" s="141" t="s">
        <v>46</v>
      </c>
      <c r="AC103" s="141" t="s">
        <v>46</v>
      </c>
      <c r="AD103" s="141" t="s">
        <v>46</v>
      </c>
      <c r="AE103" s="141" t="s">
        <v>46</v>
      </c>
      <c r="AF103" s="141" t="s">
        <v>46</v>
      </c>
      <c r="AG103" s="141" t="s">
        <v>46</v>
      </c>
      <c r="AH103" s="141" t="s">
        <v>46</v>
      </c>
      <c r="AI103" s="141" t="s">
        <v>46</v>
      </c>
      <c r="AJ103" s="142">
        <v>1</v>
      </c>
      <c r="AK103" s="142">
        <v>2</v>
      </c>
      <c r="AL103" s="141">
        <f>AL102</f>
        <v>0.75</v>
      </c>
      <c r="AM103" s="141">
        <f>AM102</f>
        <v>2.7E-2</v>
      </c>
      <c r="AN103" s="141">
        <f>AN102</f>
        <v>3</v>
      </c>
      <c r="AQ103" s="144">
        <f>AM103*I103+AL103</f>
        <v>2.6184000000000003</v>
      </c>
      <c r="AR103" s="144">
        <f t="shared" ref="AR103:AR109" si="126">0.1*AQ103</f>
        <v>0.26184000000000002</v>
      </c>
      <c r="AS103" s="145">
        <f t="shared" ref="AS103:AS109" si="127">AJ103*3+0.25*AK103</f>
        <v>3.5</v>
      </c>
      <c r="AT103" s="145">
        <f t="shared" ref="AT103:AT109" si="128">SUM(AQ103:AS103)/4</f>
        <v>1.5950600000000001</v>
      </c>
      <c r="AU103" s="144">
        <f>10068.2*J103*POWER(10,-6)*10</f>
        <v>3.8057796000000002E-3</v>
      </c>
      <c r="AV103" s="145">
        <f t="shared" si="124"/>
        <v>7.9791057796000011</v>
      </c>
      <c r="AW103" s="146">
        <f t="shared" ref="AW103:AW109" si="129">AJ103*H103</f>
        <v>3.7999999999999996E-7</v>
      </c>
      <c r="AX103" s="146">
        <f t="shared" ref="AX103:AX109" si="130">H103*AK103</f>
        <v>7.5999999999999992E-7</v>
      </c>
      <c r="AY103" s="146">
        <f t="shared" ref="AY103" si="131">H103*AV103</f>
        <v>3.032060196248E-6</v>
      </c>
      <c r="AZ103" s="330">
        <f>AW103/DB!$B$23</f>
        <v>1.9467213114754096E-10</v>
      </c>
      <c r="BA103" s="330">
        <f>AX103/DB!$B$23</f>
        <v>3.8934426229508191E-10</v>
      </c>
    </row>
    <row r="104" spans="1:53" s="141" customFormat="1" x14ac:dyDescent="0.3">
      <c r="A104" s="132" t="s">
        <v>591</v>
      </c>
      <c r="B104" s="132" t="str">
        <f>B102</f>
        <v>Емкость Е-1/1 (сущ.),  нефть</v>
      </c>
      <c r="C104" s="13" t="s">
        <v>188</v>
      </c>
      <c r="D104" s="134" t="s">
        <v>26</v>
      </c>
      <c r="E104" s="147">
        <f>E102</f>
        <v>9.9999999999999995E-7</v>
      </c>
      <c r="F104" s="148">
        <f t="shared" ref="F104:F110" si="132">F103</f>
        <v>2</v>
      </c>
      <c r="G104" s="132">
        <v>0.76</v>
      </c>
      <c r="H104" s="136">
        <f t="shared" si="125"/>
        <v>1.5199999999999998E-6</v>
      </c>
      <c r="I104" s="149">
        <f>I102</f>
        <v>69.2</v>
      </c>
      <c r="J104" s="152">
        <v>0</v>
      </c>
      <c r="K104" s="150" t="s">
        <v>124</v>
      </c>
      <c r="L104" s="151">
        <v>1.05</v>
      </c>
      <c r="M104" s="141" t="str">
        <f t="shared" si="121"/>
        <v>C74</v>
      </c>
      <c r="N104" s="141" t="str">
        <f t="shared" si="122"/>
        <v>Емкость Е-1/1 (сущ.),  нефть</v>
      </c>
      <c r="O104" s="141" t="str">
        <f t="shared" si="123"/>
        <v>Полное-ликвидация</v>
      </c>
      <c r="P104" s="141" t="s">
        <v>46</v>
      </c>
      <c r="Q104" s="141" t="s">
        <v>46</v>
      </c>
      <c r="R104" s="141" t="s">
        <v>46</v>
      </c>
      <c r="S104" s="141" t="s">
        <v>46</v>
      </c>
      <c r="T104" s="141" t="s">
        <v>46</v>
      </c>
      <c r="U104" s="141" t="s">
        <v>46</v>
      </c>
      <c r="V104" s="141" t="s">
        <v>46</v>
      </c>
      <c r="W104" s="141" t="s">
        <v>46</v>
      </c>
      <c r="X104" s="141" t="s">
        <v>46</v>
      </c>
      <c r="Y104" s="141" t="s">
        <v>46</v>
      </c>
      <c r="Z104" s="141" t="s">
        <v>46</v>
      </c>
      <c r="AA104" s="141" t="s">
        <v>46</v>
      </c>
      <c r="AB104" s="141" t="s">
        <v>46</v>
      </c>
      <c r="AC104" s="141" t="s">
        <v>46</v>
      </c>
      <c r="AD104" s="141" t="s">
        <v>46</v>
      </c>
      <c r="AE104" s="141" t="s">
        <v>46</v>
      </c>
      <c r="AF104" s="141" t="s">
        <v>46</v>
      </c>
      <c r="AG104" s="141" t="s">
        <v>46</v>
      </c>
      <c r="AH104" s="141" t="s">
        <v>46</v>
      </c>
      <c r="AI104" s="141" t="s">
        <v>46</v>
      </c>
      <c r="AJ104" s="141">
        <v>0</v>
      </c>
      <c r="AK104" s="141">
        <v>0</v>
      </c>
      <c r="AL104" s="141">
        <f>AL102</f>
        <v>0.75</v>
      </c>
      <c r="AM104" s="141">
        <f>AM102</f>
        <v>2.7E-2</v>
      </c>
      <c r="AN104" s="141">
        <f>AN102</f>
        <v>3</v>
      </c>
      <c r="AQ104" s="144">
        <f>AM104*I104*0.1+AL104</f>
        <v>0.93684000000000001</v>
      </c>
      <c r="AR104" s="144">
        <f t="shared" si="126"/>
        <v>9.3684000000000003E-2</v>
      </c>
      <c r="AS104" s="145">
        <f t="shared" si="127"/>
        <v>0</v>
      </c>
      <c r="AT104" s="145">
        <f t="shared" si="128"/>
        <v>0.257631</v>
      </c>
      <c r="AU104" s="144">
        <f>1333*J102*POWER(10,-6)</f>
        <v>9.2243599999999995E-2</v>
      </c>
      <c r="AV104" s="145">
        <f t="shared" si="124"/>
        <v>1.3803985999999999</v>
      </c>
      <c r="AW104" s="146">
        <f t="shared" si="129"/>
        <v>0</v>
      </c>
      <c r="AX104" s="146">
        <f t="shared" si="130"/>
        <v>0</v>
      </c>
      <c r="AY104" s="146">
        <f>H104*AV104</f>
        <v>2.0982058719999998E-6</v>
      </c>
      <c r="AZ104" s="330">
        <f>AW104/DB!$B$23</f>
        <v>0</v>
      </c>
      <c r="BA104" s="330">
        <f>AX104/DB!$B$23</f>
        <v>0</v>
      </c>
    </row>
    <row r="105" spans="1:53" s="141" customFormat="1" x14ac:dyDescent="0.3">
      <c r="A105" s="132" t="s">
        <v>592</v>
      </c>
      <c r="B105" s="132" t="str">
        <f>B102</f>
        <v>Емкость Е-1/1 (сущ.),  нефть</v>
      </c>
      <c r="C105" s="13" t="s">
        <v>160</v>
      </c>
      <c r="D105" s="134" t="s">
        <v>161</v>
      </c>
      <c r="E105" s="135">
        <v>1.0000000000000001E-5</v>
      </c>
      <c r="F105" s="148">
        <f t="shared" si="132"/>
        <v>2</v>
      </c>
      <c r="G105" s="132">
        <v>4.0000000000000008E-2</v>
      </c>
      <c r="H105" s="136">
        <f t="shared" si="125"/>
        <v>8.0000000000000018E-7</v>
      </c>
      <c r="I105" s="149">
        <f>0.15*I102</f>
        <v>10.38</v>
      </c>
      <c r="J105" s="138">
        <f>I105</f>
        <v>10.38</v>
      </c>
      <c r="K105" s="150" t="s">
        <v>126</v>
      </c>
      <c r="L105" s="151">
        <v>45390</v>
      </c>
      <c r="M105" s="141" t="str">
        <f t="shared" si="121"/>
        <v>C75</v>
      </c>
      <c r="N105" s="141" t="str">
        <f t="shared" si="122"/>
        <v>Емкость Е-1/1 (сущ.),  нефть</v>
      </c>
      <c r="O105" s="141" t="str">
        <f t="shared" si="123"/>
        <v>Частичное факел</v>
      </c>
      <c r="P105" s="141" t="s">
        <v>46</v>
      </c>
      <c r="Q105" s="141" t="s">
        <v>46</v>
      </c>
      <c r="R105" s="141" t="s">
        <v>46</v>
      </c>
      <c r="S105" s="141" t="s">
        <v>46</v>
      </c>
      <c r="T105" s="141" t="s">
        <v>46</v>
      </c>
      <c r="U105" s="141" t="s">
        <v>46</v>
      </c>
      <c r="V105" s="141" t="s">
        <v>46</v>
      </c>
      <c r="W105" s="141" t="s">
        <v>46</v>
      </c>
      <c r="X105" s="141" t="s">
        <v>46</v>
      </c>
      <c r="Y105" s="141">
        <v>15</v>
      </c>
      <c r="Z105" s="141">
        <v>3</v>
      </c>
      <c r="AA105" s="141" t="s">
        <v>46</v>
      </c>
      <c r="AB105" s="141" t="s">
        <v>46</v>
      </c>
      <c r="AC105" s="141" t="s">
        <v>46</v>
      </c>
      <c r="AD105" s="141" t="s">
        <v>46</v>
      </c>
      <c r="AE105" s="141" t="s">
        <v>46</v>
      </c>
      <c r="AF105" s="141" t="s">
        <v>46</v>
      </c>
      <c r="AG105" s="141" t="s">
        <v>46</v>
      </c>
      <c r="AH105" s="141" t="s">
        <v>46</v>
      </c>
      <c r="AI105" s="141" t="s">
        <v>46</v>
      </c>
      <c r="AJ105" s="141">
        <v>0</v>
      </c>
      <c r="AK105" s="141">
        <v>1</v>
      </c>
      <c r="AL105" s="141">
        <f>0.1*$AL$2</f>
        <v>7.5000000000000011E-2</v>
      </c>
      <c r="AM105" s="141">
        <f>AM103</f>
        <v>2.7E-2</v>
      </c>
      <c r="AN105" s="141">
        <f>AN102</f>
        <v>3</v>
      </c>
      <c r="AQ105" s="144">
        <f>AM105*I105*0.1+AL105</f>
        <v>0.10302600000000001</v>
      </c>
      <c r="AR105" s="144">
        <f t="shared" si="126"/>
        <v>1.0302600000000002E-2</v>
      </c>
      <c r="AS105" s="145">
        <f t="shared" si="127"/>
        <v>0.25</v>
      </c>
      <c r="AT105" s="145">
        <f t="shared" si="128"/>
        <v>9.083215E-2</v>
      </c>
      <c r="AU105" s="144">
        <f>10068.2*J105*POWER(10,-6)</f>
        <v>0.10450791600000001</v>
      </c>
      <c r="AV105" s="145">
        <f t="shared" si="124"/>
        <v>0.55866866599999998</v>
      </c>
      <c r="AW105" s="146">
        <f t="shared" si="129"/>
        <v>0</v>
      </c>
      <c r="AX105" s="146">
        <f t="shared" si="130"/>
        <v>8.0000000000000018E-7</v>
      </c>
      <c r="AY105" s="146">
        <f t="shared" ref="AY105:AY109" si="133">H105*AV105</f>
        <v>4.4693493280000006E-7</v>
      </c>
      <c r="AZ105" s="330">
        <f>AW105/DB!$B$23</f>
        <v>0</v>
      </c>
      <c r="BA105" s="330">
        <f>AX105/DB!$B$23</f>
        <v>4.0983606557377057E-10</v>
      </c>
    </row>
    <row r="106" spans="1:53" s="141" customFormat="1" x14ac:dyDescent="0.3">
      <c r="A106" s="132" t="s">
        <v>593</v>
      </c>
      <c r="B106" s="132" t="str">
        <f>B102</f>
        <v>Емкость Е-1/1 (сущ.),  нефть</v>
      </c>
      <c r="C106" s="13" t="s">
        <v>189</v>
      </c>
      <c r="D106" s="134" t="s">
        <v>27</v>
      </c>
      <c r="E106" s="147">
        <f>E105</f>
        <v>1.0000000000000001E-5</v>
      </c>
      <c r="F106" s="148">
        <f t="shared" si="132"/>
        <v>2</v>
      </c>
      <c r="G106" s="132">
        <v>0.16000000000000003</v>
      </c>
      <c r="H106" s="136">
        <f t="shared" si="125"/>
        <v>3.2000000000000007E-6</v>
      </c>
      <c r="I106" s="149">
        <f>0.15*I102</f>
        <v>10.38</v>
      </c>
      <c r="J106" s="138">
        <v>0</v>
      </c>
      <c r="K106" s="150" t="s">
        <v>127</v>
      </c>
      <c r="L106" s="151">
        <v>3</v>
      </c>
      <c r="M106" s="141" t="str">
        <f t="shared" si="121"/>
        <v>C76</v>
      </c>
      <c r="N106" s="141" t="str">
        <f t="shared" si="122"/>
        <v>Емкость Е-1/1 (сущ.),  нефть</v>
      </c>
      <c r="O106" s="141" t="str">
        <f t="shared" si="123"/>
        <v>Частичное-ликвидация</v>
      </c>
      <c r="P106" s="141" t="s">
        <v>46</v>
      </c>
      <c r="Q106" s="141" t="s">
        <v>46</v>
      </c>
      <c r="R106" s="141" t="s">
        <v>46</v>
      </c>
      <c r="S106" s="141" t="s">
        <v>46</v>
      </c>
      <c r="T106" s="141" t="s">
        <v>46</v>
      </c>
      <c r="U106" s="141" t="s">
        <v>46</v>
      </c>
      <c r="V106" s="141" t="s">
        <v>46</v>
      </c>
      <c r="W106" s="141" t="s">
        <v>46</v>
      </c>
      <c r="X106" s="141" t="s">
        <v>46</v>
      </c>
      <c r="Y106" s="141" t="s">
        <v>46</v>
      </c>
      <c r="Z106" s="141" t="s">
        <v>46</v>
      </c>
      <c r="AA106" s="141" t="s">
        <v>46</v>
      </c>
      <c r="AB106" s="141" t="s">
        <v>46</v>
      </c>
      <c r="AC106" s="141" t="s">
        <v>46</v>
      </c>
      <c r="AD106" s="141" t="s">
        <v>46</v>
      </c>
      <c r="AE106" s="141" t="s">
        <v>46</v>
      </c>
      <c r="AF106" s="141" t="s">
        <v>46</v>
      </c>
      <c r="AG106" s="141" t="s">
        <v>46</v>
      </c>
      <c r="AH106" s="141" t="s">
        <v>46</v>
      </c>
      <c r="AI106" s="141" t="s">
        <v>46</v>
      </c>
      <c r="AJ106" s="141">
        <v>0</v>
      </c>
      <c r="AK106" s="141">
        <v>1</v>
      </c>
      <c r="AL106" s="141">
        <f>0.1*$AL$2</f>
        <v>7.5000000000000011E-2</v>
      </c>
      <c r="AM106" s="141">
        <f>AM102</f>
        <v>2.7E-2</v>
      </c>
      <c r="AN106" s="141">
        <f>ROUNDUP(AN102/3,0)</f>
        <v>1</v>
      </c>
      <c r="AQ106" s="144">
        <f>AM106*I106+AL106</f>
        <v>0.35526000000000002</v>
      </c>
      <c r="AR106" s="144">
        <f t="shared" si="126"/>
        <v>3.5526000000000002E-2</v>
      </c>
      <c r="AS106" s="145">
        <f t="shared" si="127"/>
        <v>0.25</v>
      </c>
      <c r="AT106" s="145">
        <f t="shared" si="128"/>
        <v>0.16019650000000002</v>
      </c>
      <c r="AU106" s="144">
        <f>1333*J103*POWER(10,-6)*10</f>
        <v>5.0387399999999997E-4</v>
      </c>
      <c r="AV106" s="145">
        <f t="shared" si="124"/>
        <v>0.801486374</v>
      </c>
      <c r="AW106" s="146">
        <f t="shared" si="129"/>
        <v>0</v>
      </c>
      <c r="AX106" s="146">
        <f t="shared" si="130"/>
        <v>3.2000000000000007E-6</v>
      </c>
      <c r="AY106" s="146">
        <f t="shared" si="133"/>
        <v>2.5647563968000004E-6</v>
      </c>
      <c r="AZ106" s="330">
        <f>AW106/DB!$B$23</f>
        <v>0</v>
      </c>
      <c r="BA106" s="330">
        <f>AX106/DB!$B$23</f>
        <v>1.6393442622950823E-9</v>
      </c>
    </row>
    <row r="107" spans="1:53" s="141" customFormat="1" x14ac:dyDescent="0.3">
      <c r="A107" s="132" t="s">
        <v>594</v>
      </c>
      <c r="B107" s="132" t="str">
        <f>B102</f>
        <v>Емкость Е-1/1 (сущ.),  нефть</v>
      </c>
      <c r="C107" s="13" t="s">
        <v>162</v>
      </c>
      <c r="D107" s="134" t="s">
        <v>161</v>
      </c>
      <c r="E107" s="147">
        <f>E106</f>
        <v>1.0000000000000001E-5</v>
      </c>
      <c r="F107" s="148">
        <f t="shared" si="132"/>
        <v>2</v>
      </c>
      <c r="G107" s="132">
        <v>4.0000000000000008E-2</v>
      </c>
      <c r="H107" s="136">
        <f t="shared" si="125"/>
        <v>8.0000000000000018E-7</v>
      </c>
      <c r="I107" s="149">
        <f>I105*0.15</f>
        <v>1.5570000000000002</v>
      </c>
      <c r="J107" s="138">
        <f>I107</f>
        <v>1.5570000000000002</v>
      </c>
      <c r="K107" s="153" t="s">
        <v>138</v>
      </c>
      <c r="L107" s="154">
        <v>12</v>
      </c>
      <c r="M107" s="141" t="str">
        <f t="shared" si="121"/>
        <v>C77</v>
      </c>
      <c r="N107" s="141" t="str">
        <f t="shared" si="122"/>
        <v>Емкость Е-1/1 (сущ.),  нефть</v>
      </c>
      <c r="O107" s="141" t="str">
        <f t="shared" si="123"/>
        <v>Частичное факел</v>
      </c>
      <c r="P107" s="141" t="s">
        <v>46</v>
      </c>
      <c r="Q107" s="141" t="s">
        <v>46</v>
      </c>
      <c r="R107" s="141" t="s">
        <v>46</v>
      </c>
      <c r="S107" s="141" t="s">
        <v>46</v>
      </c>
      <c r="T107" s="141" t="s">
        <v>46</v>
      </c>
      <c r="U107" s="141" t="s">
        <v>46</v>
      </c>
      <c r="V107" s="141" t="s">
        <v>46</v>
      </c>
      <c r="W107" s="141" t="s">
        <v>46</v>
      </c>
      <c r="X107" s="141" t="s">
        <v>46</v>
      </c>
      <c r="Y107" s="141">
        <v>11</v>
      </c>
      <c r="Z107" s="141">
        <v>2</v>
      </c>
      <c r="AA107" s="141" t="s">
        <v>46</v>
      </c>
      <c r="AB107" s="141" t="s">
        <v>46</v>
      </c>
      <c r="AC107" s="141" t="s">
        <v>46</v>
      </c>
      <c r="AD107" s="141" t="s">
        <v>46</v>
      </c>
      <c r="AE107" s="141" t="s">
        <v>46</v>
      </c>
      <c r="AF107" s="141" t="s">
        <v>46</v>
      </c>
      <c r="AG107" s="141" t="s">
        <v>46</v>
      </c>
      <c r="AH107" s="141" t="s">
        <v>46</v>
      </c>
      <c r="AI107" s="141" t="s">
        <v>46</v>
      </c>
      <c r="AJ107" s="141">
        <v>0</v>
      </c>
      <c r="AK107" s="141">
        <v>1</v>
      </c>
      <c r="AL107" s="141">
        <f>0.1*$AL$2</f>
        <v>7.5000000000000011E-2</v>
      </c>
      <c r="AM107" s="141">
        <f>AM102</f>
        <v>2.7E-2</v>
      </c>
      <c r="AN107" s="141">
        <f>AN106</f>
        <v>1</v>
      </c>
      <c r="AQ107" s="144">
        <f>AM107*I107+AL107</f>
        <v>0.11703900000000002</v>
      </c>
      <c r="AR107" s="144">
        <f t="shared" si="126"/>
        <v>1.1703900000000003E-2</v>
      </c>
      <c r="AS107" s="145">
        <f t="shared" si="127"/>
        <v>0.25</v>
      </c>
      <c r="AT107" s="145">
        <f t="shared" si="128"/>
        <v>9.4685724999999998E-2</v>
      </c>
      <c r="AU107" s="144">
        <f>10068.2*J107*POWER(10,-6)</f>
        <v>1.5676187400000003E-2</v>
      </c>
      <c r="AV107" s="145">
        <f t="shared" si="124"/>
        <v>0.48910481239999998</v>
      </c>
      <c r="AW107" s="146">
        <f t="shared" si="129"/>
        <v>0</v>
      </c>
      <c r="AX107" s="146">
        <f t="shared" si="130"/>
        <v>8.0000000000000018E-7</v>
      </c>
      <c r="AY107" s="146">
        <f t="shared" si="133"/>
        <v>3.9128384992000005E-7</v>
      </c>
      <c r="AZ107" s="330">
        <f>AW107/DB!$B$23</f>
        <v>0</v>
      </c>
      <c r="BA107" s="330">
        <f>AX107/DB!$B$23</f>
        <v>4.0983606557377057E-10</v>
      </c>
    </row>
    <row r="108" spans="1:53" s="141" customFormat="1" x14ac:dyDescent="0.3">
      <c r="A108" s="132" t="s">
        <v>595</v>
      </c>
      <c r="B108" s="132" t="str">
        <f>B102</f>
        <v>Емкость Е-1/1 (сущ.),  нефть</v>
      </c>
      <c r="C108" s="13" t="s">
        <v>163</v>
      </c>
      <c r="D108" s="134" t="s">
        <v>112</v>
      </c>
      <c r="E108" s="147">
        <f>E106</f>
        <v>1.0000000000000001E-5</v>
      </c>
      <c r="F108" s="148">
        <f t="shared" si="132"/>
        <v>2</v>
      </c>
      <c r="G108" s="132">
        <v>0.15200000000000002</v>
      </c>
      <c r="H108" s="136">
        <f t="shared" si="125"/>
        <v>3.0400000000000005E-6</v>
      </c>
      <c r="I108" s="149">
        <f>I105*0.15</f>
        <v>1.5570000000000002</v>
      </c>
      <c r="J108" s="138">
        <f>I108</f>
        <v>1.5570000000000002</v>
      </c>
      <c r="K108" s="327" t="s">
        <v>514</v>
      </c>
      <c r="L108" s="328" t="s">
        <v>515</v>
      </c>
      <c r="M108" s="141" t="str">
        <f t="shared" si="121"/>
        <v>C78</v>
      </c>
      <c r="N108" s="141" t="str">
        <f t="shared" si="122"/>
        <v>Емкость Е-1/1 (сущ.),  нефть</v>
      </c>
      <c r="O108" s="141" t="str">
        <f t="shared" si="123"/>
        <v>Частичное-пожар-вспышка</v>
      </c>
      <c r="P108" s="141" t="s">
        <v>46</v>
      </c>
      <c r="Q108" s="141" t="s">
        <v>46</v>
      </c>
      <c r="R108" s="141" t="s">
        <v>46</v>
      </c>
      <c r="S108" s="141" t="s">
        <v>46</v>
      </c>
      <c r="T108" s="141" t="s">
        <v>46</v>
      </c>
      <c r="U108" s="141" t="s">
        <v>46</v>
      </c>
      <c r="V108" s="141" t="s">
        <v>46</v>
      </c>
      <c r="W108" s="141" t="s">
        <v>46</v>
      </c>
      <c r="X108" s="141" t="s">
        <v>46</v>
      </c>
      <c r="Y108" s="141" t="s">
        <v>46</v>
      </c>
      <c r="Z108" s="141" t="s">
        <v>46</v>
      </c>
      <c r="AA108" s="141">
        <v>38.79</v>
      </c>
      <c r="AB108" s="141">
        <v>46.55</v>
      </c>
      <c r="AC108" s="141" t="s">
        <v>46</v>
      </c>
      <c r="AD108" s="141" t="s">
        <v>46</v>
      </c>
      <c r="AE108" s="141" t="s">
        <v>46</v>
      </c>
      <c r="AF108" s="141" t="s">
        <v>46</v>
      </c>
      <c r="AG108" s="141" t="s">
        <v>46</v>
      </c>
      <c r="AH108" s="141" t="s">
        <v>46</v>
      </c>
      <c r="AI108" s="141" t="s">
        <v>46</v>
      </c>
      <c r="AJ108" s="141">
        <v>0</v>
      </c>
      <c r="AK108" s="141">
        <v>1</v>
      </c>
      <c r="AL108" s="141">
        <f>0.1*$AL$2</f>
        <v>7.5000000000000011E-2</v>
      </c>
      <c r="AM108" s="141">
        <f>AM102</f>
        <v>2.7E-2</v>
      </c>
      <c r="AN108" s="141">
        <f>ROUNDUP(AN102/3,0)</f>
        <v>1</v>
      </c>
      <c r="AQ108" s="144">
        <f>AM108*I108+AL108</f>
        <v>0.11703900000000002</v>
      </c>
      <c r="AR108" s="144">
        <f t="shared" si="126"/>
        <v>1.1703900000000003E-2</v>
      </c>
      <c r="AS108" s="145">
        <f t="shared" si="127"/>
        <v>0.25</v>
      </c>
      <c r="AT108" s="145">
        <f t="shared" si="128"/>
        <v>9.4685724999999998E-2</v>
      </c>
      <c r="AU108" s="144">
        <f>10068.2*J108*POWER(10,-6)</f>
        <v>1.5676187400000003E-2</v>
      </c>
      <c r="AV108" s="145">
        <f t="shared" si="124"/>
        <v>0.48910481239999998</v>
      </c>
      <c r="AW108" s="146">
        <f t="shared" si="129"/>
        <v>0</v>
      </c>
      <c r="AX108" s="146">
        <f t="shared" si="130"/>
        <v>3.0400000000000005E-6</v>
      </c>
      <c r="AY108" s="146">
        <f t="shared" si="133"/>
        <v>1.4868786296960002E-6</v>
      </c>
      <c r="AZ108" s="330">
        <f>AW108/DB!$B$23</f>
        <v>0</v>
      </c>
      <c r="BA108" s="330">
        <f>AX108/DB!$B$23</f>
        <v>1.5573770491803281E-9</v>
      </c>
    </row>
    <row r="109" spans="1:53" s="141" customFormat="1" ht="15" thickBot="1" x14ac:dyDescent="0.35">
      <c r="A109" s="132" t="s">
        <v>596</v>
      </c>
      <c r="B109" s="132" t="str">
        <f>B102</f>
        <v>Емкость Е-1/1 (сущ.),  нефть</v>
      </c>
      <c r="C109" s="13" t="s">
        <v>164</v>
      </c>
      <c r="D109" s="134" t="s">
        <v>27</v>
      </c>
      <c r="E109" s="147">
        <f>E106</f>
        <v>1.0000000000000001E-5</v>
      </c>
      <c r="F109" s="148">
        <f t="shared" si="132"/>
        <v>2</v>
      </c>
      <c r="G109" s="132">
        <v>0.6080000000000001</v>
      </c>
      <c r="H109" s="136">
        <f t="shared" si="125"/>
        <v>1.2160000000000002E-5</v>
      </c>
      <c r="I109" s="149">
        <f>I105*0.15</f>
        <v>1.5570000000000002</v>
      </c>
      <c r="J109" s="152">
        <v>0</v>
      </c>
      <c r="K109" s="155"/>
      <c r="L109" s="156"/>
      <c r="M109" s="141" t="str">
        <f t="shared" si="121"/>
        <v>C79</v>
      </c>
      <c r="N109" s="141" t="str">
        <f t="shared" si="122"/>
        <v>Емкость Е-1/1 (сущ.),  нефть</v>
      </c>
      <c r="O109" s="141" t="str">
        <f t="shared" si="123"/>
        <v>Частичное-ликвидация</v>
      </c>
      <c r="P109" s="141" t="s">
        <v>46</v>
      </c>
      <c r="Q109" s="141" t="s">
        <v>46</v>
      </c>
      <c r="R109" s="141" t="s">
        <v>46</v>
      </c>
      <c r="S109" s="141" t="s">
        <v>46</v>
      </c>
      <c r="T109" s="141" t="s">
        <v>46</v>
      </c>
      <c r="U109" s="141" t="s">
        <v>46</v>
      </c>
      <c r="V109" s="141" t="s">
        <v>46</v>
      </c>
      <c r="W109" s="141" t="s">
        <v>46</v>
      </c>
      <c r="X109" s="141" t="s">
        <v>46</v>
      </c>
      <c r="Y109" s="141" t="s">
        <v>46</v>
      </c>
      <c r="Z109" s="141" t="s">
        <v>46</v>
      </c>
      <c r="AA109" s="141" t="s">
        <v>46</v>
      </c>
      <c r="AB109" s="141" t="s">
        <v>46</v>
      </c>
      <c r="AC109" s="141" t="s">
        <v>46</v>
      </c>
      <c r="AD109" s="141" t="s">
        <v>46</v>
      </c>
      <c r="AE109" s="141" t="s">
        <v>46</v>
      </c>
      <c r="AF109" s="141" t="s">
        <v>46</v>
      </c>
      <c r="AG109" s="141" t="s">
        <v>46</v>
      </c>
      <c r="AH109" s="141" t="s">
        <v>46</v>
      </c>
      <c r="AI109" s="141" t="s">
        <v>46</v>
      </c>
      <c r="AJ109" s="141">
        <v>0</v>
      </c>
      <c r="AK109" s="141">
        <v>0</v>
      </c>
      <c r="AL109" s="141">
        <f>0.1*$AL$2</f>
        <v>7.5000000000000011E-2</v>
      </c>
      <c r="AM109" s="141">
        <f>AM102</f>
        <v>2.7E-2</v>
      </c>
      <c r="AN109" s="141">
        <f>ROUNDUP(AN102/3,0)</f>
        <v>1</v>
      </c>
      <c r="AQ109" s="144">
        <f>AM109*I109*0.1+AL109</f>
        <v>7.9203900000000008E-2</v>
      </c>
      <c r="AR109" s="144">
        <f t="shared" si="126"/>
        <v>7.9203900000000011E-3</v>
      </c>
      <c r="AS109" s="145">
        <f t="shared" si="127"/>
        <v>0</v>
      </c>
      <c r="AT109" s="145">
        <f t="shared" si="128"/>
        <v>2.1781072500000002E-2</v>
      </c>
      <c r="AU109" s="144">
        <f>1333*J107*POWER(10,-6)</f>
        <v>2.0754810000000001E-3</v>
      </c>
      <c r="AV109" s="145">
        <f t="shared" si="124"/>
        <v>0.11098084350000001</v>
      </c>
      <c r="AW109" s="146">
        <f t="shared" si="129"/>
        <v>0</v>
      </c>
      <c r="AX109" s="146">
        <f t="shared" si="130"/>
        <v>0</v>
      </c>
      <c r="AY109" s="146">
        <f t="shared" si="133"/>
        <v>1.3495270569600003E-6</v>
      </c>
      <c r="AZ109" s="330">
        <f>AW109/DB!$B$23</f>
        <v>0</v>
      </c>
      <c r="BA109" s="330">
        <f>AX109/DB!$B$23</f>
        <v>0</v>
      </c>
    </row>
    <row r="110" spans="1:53" s="141" customFormat="1" x14ac:dyDescent="0.3">
      <c r="A110" s="195" t="s">
        <v>597</v>
      </c>
      <c r="B110" s="195" t="str">
        <f>B102</f>
        <v>Емкость Е-1/1 (сущ.),  нефть</v>
      </c>
      <c r="C110" s="195" t="s">
        <v>341</v>
      </c>
      <c r="D110" s="195" t="s">
        <v>342</v>
      </c>
      <c r="E110" s="196">
        <v>2.5000000000000001E-5</v>
      </c>
      <c r="F110" s="148">
        <f t="shared" si="132"/>
        <v>2</v>
      </c>
      <c r="G110" s="195">
        <v>1</v>
      </c>
      <c r="H110" s="197">
        <f t="shared" si="125"/>
        <v>5.0000000000000002E-5</v>
      </c>
      <c r="I110" s="198">
        <f>I102</f>
        <v>69.2</v>
      </c>
      <c r="J110" s="198">
        <f>J102*0.05</f>
        <v>3.4600000000000004</v>
      </c>
      <c r="K110" s="195"/>
      <c r="L110" s="195"/>
      <c r="M110" s="199" t="str">
        <f t="shared" si="121"/>
        <v>C80</v>
      </c>
      <c r="N110" s="199"/>
      <c r="O110" s="199"/>
      <c r="P110" s="199">
        <v>14</v>
      </c>
      <c r="Q110" s="199">
        <v>19.600000000000001</v>
      </c>
      <c r="R110" s="199">
        <v>28.4</v>
      </c>
      <c r="S110" s="199">
        <v>54.1</v>
      </c>
      <c r="T110" s="199"/>
      <c r="U110" s="199"/>
      <c r="V110" s="199" t="s">
        <v>46</v>
      </c>
      <c r="W110" s="199" t="s">
        <v>46</v>
      </c>
      <c r="X110" s="199" t="s">
        <v>46</v>
      </c>
      <c r="Y110" s="199"/>
      <c r="Z110" s="199"/>
      <c r="AA110" s="199"/>
      <c r="AB110" s="199"/>
      <c r="AC110" s="199"/>
      <c r="AD110" s="199"/>
      <c r="AE110" s="199">
        <v>45</v>
      </c>
      <c r="AF110" s="199">
        <v>77.5</v>
      </c>
      <c r="AG110" s="199">
        <v>96</v>
      </c>
      <c r="AH110" s="199">
        <v>128</v>
      </c>
      <c r="AI110" s="199"/>
      <c r="AJ110" s="199">
        <v>1</v>
      </c>
      <c r="AK110" s="199">
        <v>2</v>
      </c>
      <c r="AL110" s="199">
        <f>AL102</f>
        <v>0.75</v>
      </c>
      <c r="AM110" s="199">
        <f>AM102</f>
        <v>2.7E-2</v>
      </c>
      <c r="AN110" s="199">
        <v>5</v>
      </c>
      <c r="AO110" s="199"/>
      <c r="AP110" s="199"/>
      <c r="AQ110" s="200">
        <f>AM110*I110+AL110</f>
        <v>2.6184000000000003</v>
      </c>
      <c r="AR110" s="200">
        <f>0.1*AQ110</f>
        <v>0.26184000000000002</v>
      </c>
      <c r="AS110" s="201">
        <f>AJ110*3+0.25*AK110</f>
        <v>3.5</v>
      </c>
      <c r="AT110" s="201">
        <f>SUM(AQ110:AS110)/4</f>
        <v>1.5950600000000001</v>
      </c>
      <c r="AU110" s="200">
        <f>10068.2*J110*POWER(10,-6)</f>
        <v>3.4835972000000007E-2</v>
      </c>
      <c r="AV110" s="201">
        <f t="shared" si="124"/>
        <v>8.0101359720000005</v>
      </c>
      <c r="AW110" s="202">
        <f>AJ110*H110</f>
        <v>5.0000000000000002E-5</v>
      </c>
      <c r="AX110" s="202">
        <f>H110*AK110</f>
        <v>1E-4</v>
      </c>
      <c r="AY110" s="202">
        <f>H110*AV110</f>
        <v>4.0050679860000006E-4</v>
      </c>
      <c r="AZ110" s="330">
        <f>AW110/DB!$B$23</f>
        <v>2.5614754098360658E-8</v>
      </c>
      <c r="BA110" s="330">
        <f>AX110/DB!$B$23</f>
        <v>5.1229508196721316E-8</v>
      </c>
    </row>
    <row r="111" spans="1:53" ht="15" thickBot="1" x14ac:dyDescent="0.35"/>
    <row r="112" spans="1:53" s="141" customFormat="1" ht="18" customHeight="1" x14ac:dyDescent="0.3">
      <c r="A112" s="132" t="s">
        <v>598</v>
      </c>
      <c r="B112" s="133" t="s">
        <v>502</v>
      </c>
      <c r="C112" s="13" t="s">
        <v>143</v>
      </c>
      <c r="D112" s="134" t="s">
        <v>25</v>
      </c>
      <c r="E112" s="135">
        <v>9.9999999999999995E-7</v>
      </c>
      <c r="F112" s="133">
        <v>2</v>
      </c>
      <c r="G112" s="132">
        <v>0.05</v>
      </c>
      <c r="H112" s="136">
        <f>E112*F112*G112</f>
        <v>9.9999999999999995E-8</v>
      </c>
      <c r="I112" s="137">
        <v>69.2</v>
      </c>
      <c r="J112" s="138">
        <f>I112</f>
        <v>69.2</v>
      </c>
      <c r="K112" s="139" t="s">
        <v>122</v>
      </c>
      <c r="L112" s="140">
        <v>300</v>
      </c>
      <c r="M112" s="141" t="str">
        <f t="shared" ref="M112:M120" si="134">A112</f>
        <v>C81</v>
      </c>
      <c r="N112" s="141" t="str">
        <f t="shared" ref="N112:N119" si="135">B112</f>
        <v>Емкость Е-1/2 (сущ.),  нефть</v>
      </c>
      <c r="O112" s="141" t="str">
        <f t="shared" ref="O112:O119" si="136">D112</f>
        <v>Полное-пожар</v>
      </c>
      <c r="P112" s="141">
        <v>14</v>
      </c>
      <c r="Q112" s="141">
        <v>19.600000000000001</v>
      </c>
      <c r="R112" s="141">
        <v>28.4</v>
      </c>
      <c r="S112" s="141">
        <v>54.1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2.6184000000000003</v>
      </c>
      <c r="AR112" s="144">
        <f>0.1*AQ112</f>
        <v>0.26184000000000002</v>
      </c>
      <c r="AS112" s="145">
        <f>AJ112*3+0.25*AK112</f>
        <v>3.5</v>
      </c>
      <c r="AT112" s="145">
        <f>SUM(AQ112:AS112)/4</f>
        <v>1.5950600000000001</v>
      </c>
      <c r="AU112" s="144">
        <f>10068.2*J112*POWER(10,-6)</f>
        <v>0.69671944000000008</v>
      </c>
      <c r="AV112" s="145">
        <f t="shared" ref="AV112:AV120" si="137">AU112+AT112+AS112+AR112+AQ112</f>
        <v>8.6720194399999997</v>
      </c>
      <c r="AW112" s="146">
        <f>AJ112*H112</f>
        <v>9.9999999999999995E-8</v>
      </c>
      <c r="AX112" s="146">
        <f>H112*AK112</f>
        <v>1.9999999999999999E-7</v>
      </c>
      <c r="AY112" s="146">
        <f>H112*AV112</f>
        <v>8.6720194399999989E-7</v>
      </c>
      <c r="AZ112" s="330">
        <f>AW112/DB!$B$23</f>
        <v>5.1229508196721309E-11</v>
      </c>
      <c r="BA112" s="330">
        <f>AX112/DB!$B$23</f>
        <v>1.0245901639344262E-10</v>
      </c>
    </row>
    <row r="113" spans="1:53" s="141" customFormat="1" x14ac:dyDescent="0.3">
      <c r="A113" s="132" t="s">
        <v>599</v>
      </c>
      <c r="B113" s="132" t="str">
        <f>B112</f>
        <v>Емкость Е-1/2 (сущ.),  нефть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2</v>
      </c>
      <c r="G113" s="132">
        <v>0.19</v>
      </c>
      <c r="H113" s="136">
        <f t="shared" ref="H113:H120" si="138">E113*F113*G113</f>
        <v>3.7999999999999996E-7</v>
      </c>
      <c r="I113" s="149">
        <f>I112</f>
        <v>69.2</v>
      </c>
      <c r="J113" s="270">
        <f>POWER(10,-6)*35*SQRT(100)*3600*L112/1000*0.1</f>
        <v>3.78E-2</v>
      </c>
      <c r="K113" s="150" t="s">
        <v>123</v>
      </c>
      <c r="L113" s="151">
        <v>2</v>
      </c>
      <c r="M113" s="141" t="str">
        <f t="shared" si="134"/>
        <v>C82</v>
      </c>
      <c r="N113" s="141" t="str">
        <f t="shared" si="135"/>
        <v>Емкость Е-1/2 (сущ.),  нефть</v>
      </c>
      <c r="O113" s="141" t="str">
        <f t="shared" si="136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>
        <v>0</v>
      </c>
      <c r="U113" s="141">
        <v>0</v>
      </c>
      <c r="V113" s="141">
        <v>12.8</v>
      </c>
      <c r="W113" s="141">
        <v>42.55</v>
      </c>
      <c r="X113" s="141">
        <v>61.8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1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2.6184000000000003</v>
      </c>
      <c r="AR113" s="144">
        <f t="shared" ref="AR113:AR119" si="139">0.1*AQ113</f>
        <v>0.26184000000000002</v>
      </c>
      <c r="AS113" s="145">
        <f t="shared" ref="AS113:AS119" si="140">AJ113*3+0.25*AK113</f>
        <v>3.5</v>
      </c>
      <c r="AT113" s="145">
        <f t="shared" ref="AT113:AT119" si="141">SUM(AQ113:AS113)/4</f>
        <v>1.5950600000000001</v>
      </c>
      <c r="AU113" s="144">
        <f>10068.2*J113*POWER(10,-6)*10</f>
        <v>3.8057796000000002E-3</v>
      </c>
      <c r="AV113" s="145">
        <f t="shared" si="137"/>
        <v>7.9791057796000011</v>
      </c>
      <c r="AW113" s="146">
        <f t="shared" ref="AW113:AW119" si="142">AJ113*H113</f>
        <v>3.7999999999999996E-7</v>
      </c>
      <c r="AX113" s="146">
        <f t="shared" ref="AX113:AX119" si="143">H113*AK113</f>
        <v>7.5999999999999992E-7</v>
      </c>
      <c r="AY113" s="146">
        <f t="shared" ref="AY113" si="144">H113*AV113</f>
        <v>3.032060196248E-6</v>
      </c>
      <c r="AZ113" s="330">
        <f>AW113/DB!$B$23</f>
        <v>1.9467213114754096E-10</v>
      </c>
      <c r="BA113" s="330">
        <f>AX113/DB!$B$23</f>
        <v>3.8934426229508191E-10</v>
      </c>
    </row>
    <row r="114" spans="1:53" s="141" customFormat="1" x14ac:dyDescent="0.3">
      <c r="A114" s="132" t="s">
        <v>600</v>
      </c>
      <c r="B114" s="132" t="str">
        <f>B112</f>
        <v>Емкость Е-1/2 (сущ.),  нефть</v>
      </c>
      <c r="C114" s="13" t="s">
        <v>188</v>
      </c>
      <c r="D114" s="134" t="s">
        <v>26</v>
      </c>
      <c r="E114" s="147">
        <f>E112</f>
        <v>9.9999999999999995E-7</v>
      </c>
      <c r="F114" s="148">
        <f t="shared" ref="F114:F120" si="145">F113</f>
        <v>2</v>
      </c>
      <c r="G114" s="132">
        <v>0.76</v>
      </c>
      <c r="H114" s="136">
        <f t="shared" si="138"/>
        <v>1.5199999999999998E-6</v>
      </c>
      <c r="I114" s="149">
        <f>I112</f>
        <v>69.2</v>
      </c>
      <c r="J114" s="152">
        <v>0</v>
      </c>
      <c r="K114" s="150" t="s">
        <v>124</v>
      </c>
      <c r="L114" s="151">
        <v>1.05</v>
      </c>
      <c r="M114" s="141" t="str">
        <f t="shared" si="134"/>
        <v>C83</v>
      </c>
      <c r="N114" s="141" t="str">
        <f t="shared" si="135"/>
        <v>Емкость Е-1/2 (сущ.),  нефть</v>
      </c>
      <c r="O114" s="141" t="str">
        <f t="shared" si="136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0.93684000000000001</v>
      </c>
      <c r="AR114" s="144">
        <f t="shared" si="139"/>
        <v>9.3684000000000003E-2</v>
      </c>
      <c r="AS114" s="145">
        <f t="shared" si="140"/>
        <v>0</v>
      </c>
      <c r="AT114" s="145">
        <f t="shared" si="141"/>
        <v>0.257631</v>
      </c>
      <c r="AU114" s="144">
        <f>1333*J112*POWER(10,-6)</f>
        <v>9.2243599999999995E-2</v>
      </c>
      <c r="AV114" s="145">
        <f t="shared" si="137"/>
        <v>1.3803985999999999</v>
      </c>
      <c r="AW114" s="146">
        <f t="shared" si="142"/>
        <v>0</v>
      </c>
      <c r="AX114" s="146">
        <f t="shared" si="143"/>
        <v>0</v>
      </c>
      <c r="AY114" s="146">
        <f>H114*AV114</f>
        <v>2.0982058719999998E-6</v>
      </c>
      <c r="AZ114" s="330">
        <f>AW114/DB!$B$23</f>
        <v>0</v>
      </c>
      <c r="BA114" s="330">
        <f>AX114/DB!$B$23</f>
        <v>0</v>
      </c>
    </row>
    <row r="115" spans="1:53" s="141" customFormat="1" x14ac:dyDescent="0.3">
      <c r="A115" s="132" t="s">
        <v>601</v>
      </c>
      <c r="B115" s="132" t="str">
        <f>B112</f>
        <v>Емкость Е-1/2 (сущ.),  нефть</v>
      </c>
      <c r="C115" s="13" t="s">
        <v>160</v>
      </c>
      <c r="D115" s="134" t="s">
        <v>161</v>
      </c>
      <c r="E115" s="135">
        <v>1.0000000000000001E-5</v>
      </c>
      <c r="F115" s="148">
        <f t="shared" si="145"/>
        <v>2</v>
      </c>
      <c r="G115" s="132">
        <v>4.0000000000000008E-2</v>
      </c>
      <c r="H115" s="136">
        <f t="shared" si="138"/>
        <v>8.0000000000000018E-7</v>
      </c>
      <c r="I115" s="149">
        <f>0.15*I112</f>
        <v>10.38</v>
      </c>
      <c r="J115" s="138">
        <f>I115</f>
        <v>10.38</v>
      </c>
      <c r="K115" s="150" t="s">
        <v>126</v>
      </c>
      <c r="L115" s="151">
        <v>45390</v>
      </c>
      <c r="M115" s="141" t="str">
        <f t="shared" si="134"/>
        <v>C84</v>
      </c>
      <c r="N115" s="141" t="str">
        <f t="shared" si="135"/>
        <v>Емкость Е-1/2 (сущ.),  нефть</v>
      </c>
      <c r="O115" s="141" t="str">
        <f t="shared" si="136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>
        <v>15</v>
      </c>
      <c r="Z115" s="141">
        <v>3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0.10302600000000001</v>
      </c>
      <c r="AR115" s="144">
        <f t="shared" si="139"/>
        <v>1.0302600000000002E-2</v>
      </c>
      <c r="AS115" s="145">
        <f t="shared" si="140"/>
        <v>0.25</v>
      </c>
      <c r="AT115" s="145">
        <f t="shared" si="141"/>
        <v>9.083215E-2</v>
      </c>
      <c r="AU115" s="144">
        <f>10068.2*J115*POWER(10,-6)</f>
        <v>0.10450791600000001</v>
      </c>
      <c r="AV115" s="145">
        <f t="shared" si="137"/>
        <v>0.55866866599999998</v>
      </c>
      <c r="AW115" s="146">
        <f t="shared" si="142"/>
        <v>0</v>
      </c>
      <c r="AX115" s="146">
        <f t="shared" si="143"/>
        <v>8.0000000000000018E-7</v>
      </c>
      <c r="AY115" s="146">
        <f t="shared" ref="AY115:AY119" si="146">H115*AV115</f>
        <v>4.4693493280000006E-7</v>
      </c>
      <c r="AZ115" s="330">
        <f>AW115/DB!$B$23</f>
        <v>0</v>
      </c>
      <c r="BA115" s="330">
        <f>AX115/DB!$B$23</f>
        <v>4.0983606557377057E-10</v>
      </c>
    </row>
    <row r="116" spans="1:53" s="141" customFormat="1" x14ac:dyDescent="0.3">
      <c r="A116" s="132" t="s">
        <v>602</v>
      </c>
      <c r="B116" s="132" t="str">
        <f>B112</f>
        <v>Емкость Е-1/2 (сущ.),  нефть</v>
      </c>
      <c r="C116" s="13" t="s">
        <v>189</v>
      </c>
      <c r="D116" s="134" t="s">
        <v>27</v>
      </c>
      <c r="E116" s="147">
        <f>E115</f>
        <v>1.0000000000000001E-5</v>
      </c>
      <c r="F116" s="148">
        <f t="shared" si="145"/>
        <v>2</v>
      </c>
      <c r="G116" s="132">
        <v>0.16000000000000003</v>
      </c>
      <c r="H116" s="136">
        <f t="shared" si="138"/>
        <v>3.2000000000000007E-6</v>
      </c>
      <c r="I116" s="149">
        <f>0.15*I112</f>
        <v>10.38</v>
      </c>
      <c r="J116" s="138">
        <v>0</v>
      </c>
      <c r="K116" s="150" t="s">
        <v>127</v>
      </c>
      <c r="L116" s="151">
        <v>3</v>
      </c>
      <c r="M116" s="141" t="str">
        <f t="shared" si="134"/>
        <v>C85</v>
      </c>
      <c r="N116" s="141" t="str">
        <f t="shared" si="135"/>
        <v>Емкость Е-1/2 (сущ.),  нефть</v>
      </c>
      <c r="O116" s="141" t="str">
        <f t="shared" si="136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0.35526000000000002</v>
      </c>
      <c r="AR116" s="144">
        <f t="shared" si="139"/>
        <v>3.5526000000000002E-2</v>
      </c>
      <c r="AS116" s="145">
        <f t="shared" si="140"/>
        <v>0.25</v>
      </c>
      <c r="AT116" s="145">
        <f t="shared" si="141"/>
        <v>0.16019650000000002</v>
      </c>
      <c r="AU116" s="144">
        <f>1333*J113*POWER(10,-6)*10</f>
        <v>5.0387399999999997E-4</v>
      </c>
      <c r="AV116" s="145">
        <f t="shared" si="137"/>
        <v>0.801486374</v>
      </c>
      <c r="AW116" s="146">
        <f t="shared" si="142"/>
        <v>0</v>
      </c>
      <c r="AX116" s="146">
        <f t="shared" si="143"/>
        <v>3.2000000000000007E-6</v>
      </c>
      <c r="AY116" s="146">
        <f t="shared" si="146"/>
        <v>2.5647563968000004E-6</v>
      </c>
      <c r="AZ116" s="330">
        <f>AW116/DB!$B$23</f>
        <v>0</v>
      </c>
      <c r="BA116" s="330">
        <f>AX116/DB!$B$23</f>
        <v>1.6393442622950823E-9</v>
      </c>
    </row>
    <row r="117" spans="1:53" s="141" customFormat="1" x14ac:dyDescent="0.3">
      <c r="A117" s="132" t="s">
        <v>603</v>
      </c>
      <c r="B117" s="132" t="str">
        <f>B112</f>
        <v>Емкость Е-1/2 (сущ.),  нефть</v>
      </c>
      <c r="C117" s="13" t="s">
        <v>162</v>
      </c>
      <c r="D117" s="134" t="s">
        <v>161</v>
      </c>
      <c r="E117" s="147">
        <f>E116</f>
        <v>1.0000000000000001E-5</v>
      </c>
      <c r="F117" s="148">
        <f t="shared" si="145"/>
        <v>2</v>
      </c>
      <c r="G117" s="132">
        <v>4.0000000000000008E-2</v>
      </c>
      <c r="H117" s="136">
        <f t="shared" si="138"/>
        <v>8.0000000000000018E-7</v>
      </c>
      <c r="I117" s="149">
        <f>I115*0.15</f>
        <v>1.5570000000000002</v>
      </c>
      <c r="J117" s="138">
        <f>I117</f>
        <v>1.5570000000000002</v>
      </c>
      <c r="K117" s="153" t="s">
        <v>138</v>
      </c>
      <c r="L117" s="154">
        <v>12</v>
      </c>
      <c r="M117" s="141" t="str">
        <f t="shared" si="134"/>
        <v>C86</v>
      </c>
      <c r="N117" s="141" t="str">
        <f t="shared" si="135"/>
        <v>Емкость Е-1/2 (сущ.),  нефть</v>
      </c>
      <c r="O117" s="141" t="str">
        <f t="shared" si="136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>
        <v>11</v>
      </c>
      <c r="Z117" s="141">
        <v>2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0.11703900000000002</v>
      </c>
      <c r="AR117" s="144">
        <f t="shared" si="139"/>
        <v>1.1703900000000003E-2</v>
      </c>
      <c r="AS117" s="145">
        <f t="shared" si="140"/>
        <v>0.25</v>
      </c>
      <c r="AT117" s="145">
        <f t="shared" si="141"/>
        <v>9.4685724999999998E-2</v>
      </c>
      <c r="AU117" s="144">
        <f>10068.2*J117*POWER(10,-6)</f>
        <v>1.5676187400000003E-2</v>
      </c>
      <c r="AV117" s="145">
        <f t="shared" si="137"/>
        <v>0.48910481239999998</v>
      </c>
      <c r="AW117" s="146">
        <f t="shared" si="142"/>
        <v>0</v>
      </c>
      <c r="AX117" s="146">
        <f t="shared" si="143"/>
        <v>8.0000000000000018E-7</v>
      </c>
      <c r="AY117" s="146">
        <f t="shared" si="146"/>
        <v>3.9128384992000005E-7</v>
      </c>
      <c r="AZ117" s="330">
        <f>AW117/DB!$B$23</f>
        <v>0</v>
      </c>
      <c r="BA117" s="330">
        <f>AX117/DB!$B$23</f>
        <v>4.0983606557377057E-10</v>
      </c>
    </row>
    <row r="118" spans="1:53" s="141" customFormat="1" x14ac:dyDescent="0.3">
      <c r="A118" s="132" t="s">
        <v>604</v>
      </c>
      <c r="B118" s="132" t="str">
        <f>B112</f>
        <v>Емкость Е-1/2 (сущ.),  нефть</v>
      </c>
      <c r="C118" s="13" t="s">
        <v>163</v>
      </c>
      <c r="D118" s="134" t="s">
        <v>112</v>
      </c>
      <c r="E118" s="147">
        <f>E116</f>
        <v>1.0000000000000001E-5</v>
      </c>
      <c r="F118" s="148">
        <f t="shared" si="145"/>
        <v>2</v>
      </c>
      <c r="G118" s="132">
        <v>0.15200000000000002</v>
      </c>
      <c r="H118" s="136">
        <f t="shared" si="138"/>
        <v>3.0400000000000005E-6</v>
      </c>
      <c r="I118" s="149">
        <f>I115*0.15</f>
        <v>1.5570000000000002</v>
      </c>
      <c r="J118" s="138">
        <f>I118</f>
        <v>1.5570000000000002</v>
      </c>
      <c r="K118" s="327" t="s">
        <v>514</v>
      </c>
      <c r="L118" s="328" t="s">
        <v>515</v>
      </c>
      <c r="M118" s="141" t="str">
        <f t="shared" si="134"/>
        <v>C87</v>
      </c>
      <c r="N118" s="141" t="str">
        <f t="shared" si="135"/>
        <v>Емкость Е-1/2 (сущ.),  нефть</v>
      </c>
      <c r="O118" s="141" t="str">
        <f t="shared" si="136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>
        <v>38.79</v>
      </c>
      <c r="AB118" s="141">
        <v>46.55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0.11703900000000002</v>
      </c>
      <c r="AR118" s="144">
        <f t="shared" si="139"/>
        <v>1.1703900000000003E-2</v>
      </c>
      <c r="AS118" s="145">
        <f t="shared" si="140"/>
        <v>0.25</v>
      </c>
      <c r="AT118" s="145">
        <f t="shared" si="141"/>
        <v>9.4685724999999998E-2</v>
      </c>
      <c r="AU118" s="144">
        <f>10068.2*J118*POWER(10,-6)</f>
        <v>1.5676187400000003E-2</v>
      </c>
      <c r="AV118" s="145">
        <f t="shared" si="137"/>
        <v>0.48910481239999998</v>
      </c>
      <c r="AW118" s="146">
        <f t="shared" si="142"/>
        <v>0</v>
      </c>
      <c r="AX118" s="146">
        <f t="shared" si="143"/>
        <v>3.0400000000000005E-6</v>
      </c>
      <c r="AY118" s="146">
        <f t="shared" si="146"/>
        <v>1.4868786296960002E-6</v>
      </c>
      <c r="AZ118" s="330">
        <f>AW118/DB!$B$23</f>
        <v>0</v>
      </c>
      <c r="BA118" s="330">
        <f>AX118/DB!$B$23</f>
        <v>1.5573770491803281E-9</v>
      </c>
    </row>
    <row r="119" spans="1:53" s="141" customFormat="1" ht="15" thickBot="1" x14ac:dyDescent="0.35">
      <c r="A119" s="132" t="s">
        <v>605</v>
      </c>
      <c r="B119" s="132" t="str">
        <f>B112</f>
        <v>Емкость Е-1/2 (сущ.),  нефть</v>
      </c>
      <c r="C119" s="13" t="s">
        <v>164</v>
      </c>
      <c r="D119" s="134" t="s">
        <v>27</v>
      </c>
      <c r="E119" s="147">
        <f>E116</f>
        <v>1.0000000000000001E-5</v>
      </c>
      <c r="F119" s="148">
        <f t="shared" si="145"/>
        <v>2</v>
      </c>
      <c r="G119" s="132">
        <v>0.6080000000000001</v>
      </c>
      <c r="H119" s="136">
        <f t="shared" si="138"/>
        <v>1.2160000000000002E-5</v>
      </c>
      <c r="I119" s="149">
        <f>I115*0.15</f>
        <v>1.5570000000000002</v>
      </c>
      <c r="J119" s="152">
        <v>0</v>
      </c>
      <c r="K119" s="155"/>
      <c r="L119" s="156"/>
      <c r="M119" s="141" t="str">
        <f t="shared" si="134"/>
        <v>C88</v>
      </c>
      <c r="N119" s="141" t="str">
        <f t="shared" si="135"/>
        <v>Емкость Е-1/2 (сущ.),  нефть</v>
      </c>
      <c r="O119" s="141" t="str">
        <f t="shared" si="136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7.9203900000000008E-2</v>
      </c>
      <c r="AR119" s="144">
        <f t="shared" si="139"/>
        <v>7.9203900000000011E-3</v>
      </c>
      <c r="AS119" s="145">
        <f t="shared" si="140"/>
        <v>0</v>
      </c>
      <c r="AT119" s="145">
        <f t="shared" si="141"/>
        <v>2.1781072500000002E-2</v>
      </c>
      <c r="AU119" s="144">
        <f>1333*J117*POWER(10,-6)</f>
        <v>2.0754810000000001E-3</v>
      </c>
      <c r="AV119" s="145">
        <f t="shared" si="137"/>
        <v>0.11098084350000001</v>
      </c>
      <c r="AW119" s="146">
        <f t="shared" si="142"/>
        <v>0</v>
      </c>
      <c r="AX119" s="146">
        <f t="shared" si="143"/>
        <v>0</v>
      </c>
      <c r="AY119" s="146">
        <f t="shared" si="146"/>
        <v>1.3495270569600003E-6</v>
      </c>
      <c r="AZ119" s="330">
        <f>AW119/DB!$B$23</f>
        <v>0</v>
      </c>
      <c r="BA119" s="330">
        <f>AX119/DB!$B$23</f>
        <v>0</v>
      </c>
    </row>
    <row r="120" spans="1:53" s="141" customFormat="1" x14ac:dyDescent="0.3">
      <c r="A120" s="195" t="s">
        <v>606</v>
      </c>
      <c r="B120" s="195" t="str">
        <f>B112</f>
        <v>Емкость Е-1/2 (сущ.),  нефть</v>
      </c>
      <c r="C120" s="195" t="s">
        <v>341</v>
      </c>
      <c r="D120" s="195" t="s">
        <v>342</v>
      </c>
      <c r="E120" s="196">
        <v>2.5000000000000001E-5</v>
      </c>
      <c r="F120" s="148">
        <f t="shared" si="145"/>
        <v>2</v>
      </c>
      <c r="G120" s="195">
        <v>1</v>
      </c>
      <c r="H120" s="197">
        <f t="shared" si="138"/>
        <v>5.0000000000000002E-5</v>
      </c>
      <c r="I120" s="198">
        <f>I112</f>
        <v>69.2</v>
      </c>
      <c r="J120" s="198">
        <f>J112*0.05</f>
        <v>3.4600000000000004</v>
      </c>
      <c r="K120" s="195"/>
      <c r="L120" s="195"/>
      <c r="M120" s="199" t="str">
        <f t="shared" si="134"/>
        <v>C89</v>
      </c>
      <c r="N120" s="199"/>
      <c r="O120" s="199"/>
      <c r="P120" s="199">
        <v>14</v>
      </c>
      <c r="Q120" s="199">
        <v>19.600000000000001</v>
      </c>
      <c r="R120" s="199">
        <v>28.4</v>
      </c>
      <c r="S120" s="199">
        <v>54.1</v>
      </c>
      <c r="T120" s="199"/>
      <c r="U120" s="199"/>
      <c r="V120" s="199" t="s">
        <v>46</v>
      </c>
      <c r="W120" s="199" t="s">
        <v>46</v>
      </c>
      <c r="X120" s="199" t="s">
        <v>46</v>
      </c>
      <c r="Y120" s="199"/>
      <c r="Z120" s="199"/>
      <c r="AA120" s="199"/>
      <c r="AB120" s="199"/>
      <c r="AC120" s="199"/>
      <c r="AD120" s="199"/>
      <c r="AE120" s="199">
        <v>45</v>
      </c>
      <c r="AF120" s="199">
        <v>77.5</v>
      </c>
      <c r="AG120" s="199">
        <v>96</v>
      </c>
      <c r="AH120" s="199">
        <v>128</v>
      </c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2.6184000000000003</v>
      </c>
      <c r="AR120" s="200">
        <f>0.1*AQ120</f>
        <v>0.26184000000000002</v>
      </c>
      <c r="AS120" s="201">
        <f>AJ120*3+0.25*AK120</f>
        <v>3.5</v>
      </c>
      <c r="AT120" s="201">
        <f>SUM(AQ120:AS120)/4</f>
        <v>1.5950600000000001</v>
      </c>
      <c r="AU120" s="200">
        <f>10068.2*J120*POWER(10,-6)</f>
        <v>3.4835972000000007E-2</v>
      </c>
      <c r="AV120" s="201">
        <f t="shared" si="137"/>
        <v>8.0101359720000005</v>
      </c>
      <c r="AW120" s="202">
        <f>AJ120*H120</f>
        <v>5.0000000000000002E-5</v>
      </c>
      <c r="AX120" s="202">
        <f>H120*AK120</f>
        <v>1E-4</v>
      </c>
      <c r="AY120" s="202">
        <f>H120*AV120</f>
        <v>4.0050679860000006E-4</v>
      </c>
      <c r="AZ120" s="330">
        <f>AW120/DB!$B$23</f>
        <v>2.5614754098360658E-8</v>
      </c>
      <c r="BA120" s="330">
        <f>AX120/DB!$B$23</f>
        <v>5.1229508196721316E-8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D13A-6EB7-41EF-AA37-293B2EFED103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4"/>
  </cols>
  <sheetData>
    <row r="1" spans="1:32" ht="26.25" customHeight="1" thickBot="1" x14ac:dyDescent="0.35">
      <c r="A1" s="165" t="s">
        <v>169</v>
      </c>
      <c r="B1" s="166" t="s">
        <v>170</v>
      </c>
      <c r="C1" s="164"/>
      <c r="D1" s="165" t="s">
        <v>169</v>
      </c>
      <c r="E1" s="166" t="s">
        <v>171</v>
      </c>
    </row>
    <row r="2" spans="1:32" x14ac:dyDescent="0.3">
      <c r="A2" s="37">
        <v>1E-3</v>
      </c>
      <c r="B2">
        <v>0</v>
      </c>
      <c r="D2" s="37">
        <v>1E-3</v>
      </c>
      <c r="E2" s="3">
        <v>1.811043696</v>
      </c>
    </row>
    <row r="3" spans="1:32" x14ac:dyDescent="0.3">
      <c r="A3" s="37">
        <v>3.8E-3</v>
      </c>
      <c r="B3">
        <v>1</v>
      </c>
      <c r="D3" s="37">
        <v>3.8E-3</v>
      </c>
      <c r="E3" s="3">
        <v>5.5283371483000003</v>
      </c>
    </row>
    <row r="4" spans="1:32" x14ac:dyDescent="0.3">
      <c r="A4" s="37">
        <v>1.52E-2</v>
      </c>
      <c r="B4">
        <v>0</v>
      </c>
      <c r="D4" s="37">
        <v>1.52E-2</v>
      </c>
      <c r="E4" s="3">
        <v>1.04779924</v>
      </c>
      <c r="AE4" s="37"/>
      <c r="AF4" s="3"/>
    </row>
    <row r="5" spans="1:32" x14ac:dyDescent="0.3">
      <c r="A5" s="37">
        <v>8.0000000000000019E-3</v>
      </c>
      <c r="B5">
        <v>0</v>
      </c>
      <c r="D5" s="37">
        <v>8.0000000000000019E-3</v>
      </c>
      <c r="E5" s="3">
        <v>0.42240510440000001</v>
      </c>
      <c r="AE5" s="37"/>
      <c r="AF5" s="3"/>
    </row>
    <row r="6" spans="1:32" x14ac:dyDescent="0.3">
      <c r="A6" s="37">
        <v>3.2000000000000008E-2</v>
      </c>
      <c r="B6">
        <v>0</v>
      </c>
      <c r="D6" s="37">
        <v>3.2000000000000008E-2</v>
      </c>
      <c r="E6" s="3">
        <v>0.43393248950000002</v>
      </c>
      <c r="AE6" s="37"/>
      <c r="AF6" s="3"/>
    </row>
    <row r="7" spans="1:32" x14ac:dyDescent="0.3">
      <c r="A7" s="37">
        <v>8.0000000000000019E-3</v>
      </c>
      <c r="B7">
        <v>0</v>
      </c>
      <c r="D7" s="37">
        <v>8.0000000000000019E-3</v>
      </c>
      <c r="E7" s="3">
        <v>0.41910785816000001</v>
      </c>
      <c r="AE7" s="37"/>
      <c r="AF7" s="3"/>
    </row>
    <row r="8" spans="1:32" x14ac:dyDescent="0.3">
      <c r="A8" s="37">
        <v>3.0400000000000007E-2</v>
      </c>
      <c r="B8">
        <v>0</v>
      </c>
      <c r="D8" s="37">
        <v>3.0400000000000007E-2</v>
      </c>
      <c r="E8" s="3">
        <v>0.41910785816000001</v>
      </c>
      <c r="AE8" s="37"/>
      <c r="AF8" s="3"/>
    </row>
    <row r="9" spans="1:32" x14ac:dyDescent="0.3">
      <c r="A9" s="37">
        <v>0.12160000000000003</v>
      </c>
      <c r="B9">
        <v>0</v>
      </c>
      <c r="D9" s="37">
        <v>0.12160000000000003</v>
      </c>
      <c r="E9" s="3">
        <v>0.10349735790000003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1.7813223696000002</v>
      </c>
      <c r="AE10" s="37"/>
      <c r="AF10" s="3"/>
    </row>
    <row r="11" spans="1:32" x14ac:dyDescent="0.3">
      <c r="A11" s="37">
        <v>4.9999999999999998E-8</v>
      </c>
      <c r="B11">
        <v>1</v>
      </c>
      <c r="D11" s="37">
        <v>4.9999999999999998E-8</v>
      </c>
      <c r="E11" s="3">
        <v>6.5846642039999992</v>
      </c>
      <c r="AE11" s="37"/>
      <c r="AF11" s="3"/>
    </row>
    <row r="12" spans="1:32" x14ac:dyDescent="0.3">
      <c r="A12" s="37">
        <v>1.8999999999999998E-7</v>
      </c>
      <c r="B12">
        <v>7</v>
      </c>
      <c r="D12" s="37">
        <v>1.8999999999999998E-7</v>
      </c>
      <c r="E12" s="3">
        <v>28.8351641398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1.157236135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0.46724061184999999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0.55492862450000002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0.44213931958999997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0.44213931958999997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0.10595968803750001</v>
      </c>
      <c r="AE18" s="37"/>
      <c r="AF18" s="3"/>
    </row>
    <row r="19" spans="1:32" x14ac:dyDescent="0.3">
      <c r="A19" s="37">
        <v>2.5000000000000001E-5</v>
      </c>
      <c r="B19">
        <v>1</v>
      </c>
      <c r="D19" s="37">
        <v>2.5000000000000001E-5</v>
      </c>
      <c r="E19" s="3">
        <v>6.3458313976999996</v>
      </c>
      <c r="AE19" s="37"/>
      <c r="AF19" s="3"/>
    </row>
    <row r="20" spans="1:32" x14ac:dyDescent="0.3">
      <c r="A20" s="37">
        <v>1.7499999999999998E-3</v>
      </c>
      <c r="B20">
        <v>1</v>
      </c>
      <c r="D20" s="37">
        <v>1.7499999999999998E-3</v>
      </c>
      <c r="E20" s="3">
        <v>8.6569176160000012</v>
      </c>
      <c r="AE20" s="37"/>
      <c r="AF20" s="3"/>
    </row>
    <row r="21" spans="1:32" x14ac:dyDescent="0.3">
      <c r="A21" s="37">
        <v>6.6499999999999997E-3</v>
      </c>
      <c r="B21">
        <v>1</v>
      </c>
      <c r="D21" s="37">
        <v>6.6499999999999997E-3</v>
      </c>
      <c r="E21" s="3">
        <v>7.9655766084400002</v>
      </c>
      <c r="AE21" s="37"/>
      <c r="AF21" s="3"/>
    </row>
    <row r="22" spans="1:32" x14ac:dyDescent="0.3">
      <c r="A22" s="37">
        <v>2.6599999999999999E-2</v>
      </c>
      <c r="B22">
        <v>0</v>
      </c>
      <c r="D22" s="37">
        <v>2.6599999999999999E-2</v>
      </c>
      <c r="E22" s="3">
        <v>1.37878404</v>
      </c>
      <c r="AE22" s="37"/>
      <c r="AF22" s="3"/>
    </row>
    <row r="23" spans="1:32" x14ac:dyDescent="0.3">
      <c r="A23" s="37">
        <v>1.4000000000000004E-2</v>
      </c>
      <c r="B23">
        <v>0</v>
      </c>
      <c r="D23" s="37">
        <v>1.4000000000000004E-2</v>
      </c>
      <c r="E23" s="3">
        <v>0.55800719239999996</v>
      </c>
      <c r="AE23" s="37"/>
      <c r="AF23" s="3"/>
    </row>
    <row r="24" spans="1:32" x14ac:dyDescent="0.3">
      <c r="A24" s="37">
        <v>5.6000000000000015E-2</v>
      </c>
      <c r="B24">
        <v>0</v>
      </c>
      <c r="D24" s="37">
        <v>5.6000000000000015E-2</v>
      </c>
      <c r="E24" s="3">
        <v>0.79948602860000006</v>
      </c>
      <c r="AE24" s="37"/>
      <c r="AF24" s="3"/>
    </row>
    <row r="25" spans="1:32" x14ac:dyDescent="0.3">
      <c r="A25" s="37">
        <v>1.4000000000000004E-2</v>
      </c>
      <c r="B25">
        <v>0</v>
      </c>
      <c r="D25" s="37">
        <v>1.4000000000000004E-2</v>
      </c>
      <c r="E25" s="3">
        <v>0.48876502136000005</v>
      </c>
      <c r="AE25" s="37"/>
      <c r="AF25" s="3"/>
    </row>
    <row r="26" spans="1:32" x14ac:dyDescent="0.3">
      <c r="A26" s="37">
        <v>5.3200000000000011E-2</v>
      </c>
      <c r="B26">
        <v>0</v>
      </c>
      <c r="D26" s="37">
        <v>5.3200000000000011E-2</v>
      </c>
      <c r="E26" s="3">
        <v>0.48876502136000005</v>
      </c>
      <c r="AE26" s="37"/>
      <c r="AF26" s="3"/>
    </row>
    <row r="27" spans="1:32" x14ac:dyDescent="0.3">
      <c r="A27" s="37">
        <v>0.21280000000000004</v>
      </c>
      <c r="B27">
        <v>0</v>
      </c>
      <c r="D27" s="37">
        <v>0.21280000000000004</v>
      </c>
      <c r="E27" s="3">
        <v>0.11094451590000001</v>
      </c>
      <c r="AE27" s="37"/>
      <c r="AF27" s="3"/>
    </row>
    <row r="28" spans="1:32" x14ac:dyDescent="0.3">
      <c r="A28" s="37">
        <v>2.5000000000000001E-5</v>
      </c>
      <c r="B28">
        <v>1</v>
      </c>
      <c r="D28" s="37">
        <v>2.5000000000000001E-5</v>
      </c>
      <c r="E28" s="3">
        <v>7.9980948807999992</v>
      </c>
      <c r="AE28" s="37"/>
      <c r="AF28" s="3"/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8.6569176160000012</v>
      </c>
      <c r="AE29" s="37"/>
      <c r="AF29" s="3"/>
    </row>
    <row r="30" spans="1:32" x14ac:dyDescent="0.3">
      <c r="A30" s="37">
        <v>3.7999999999999996E-7</v>
      </c>
      <c r="B30">
        <v>5</v>
      </c>
      <c r="D30" s="37">
        <v>3.7999999999999996E-7</v>
      </c>
      <c r="E30" s="3">
        <v>22.965576608440003</v>
      </c>
      <c r="AE30" s="37"/>
      <c r="AF30" s="3"/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1.37878404</v>
      </c>
      <c r="AE31" s="37"/>
      <c r="AF31" s="3"/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0.55800719239999996</v>
      </c>
      <c r="AE32" s="37"/>
      <c r="AF32" s="3"/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0.79948602860000006</v>
      </c>
      <c r="AE33" s="37"/>
      <c r="AF33" s="3"/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0.48876502136000005</v>
      </c>
      <c r="AE34" s="37"/>
      <c r="AF34" s="3"/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0.48876502136000005</v>
      </c>
      <c r="AE35" s="37"/>
      <c r="AF35" s="3"/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0.11094451590000001</v>
      </c>
      <c r="AE36" s="37"/>
      <c r="AF36" s="3"/>
    </row>
    <row r="37" spans="1:32" x14ac:dyDescent="0.3">
      <c r="A37" s="37">
        <v>5.0000000000000002E-5</v>
      </c>
      <c r="B37">
        <v>1</v>
      </c>
      <c r="D37" s="37">
        <v>5.0000000000000002E-5</v>
      </c>
      <c r="E37" s="3">
        <v>7.9980948807999992</v>
      </c>
      <c r="AE37" s="37"/>
      <c r="AF37" s="3"/>
    </row>
    <row r="38" spans="1:32" x14ac:dyDescent="0.3">
      <c r="A38" s="37">
        <v>3.0000000000000001E-3</v>
      </c>
      <c r="B38">
        <v>2</v>
      </c>
      <c r="D38" s="37">
        <v>3.0000000000000001E-3</v>
      </c>
      <c r="E38" s="3">
        <v>9.3006611919999997</v>
      </c>
      <c r="AE38" s="37"/>
      <c r="AF38" s="3"/>
    </row>
    <row r="39" spans="1:32" x14ac:dyDescent="0.3">
      <c r="A39" s="37">
        <v>5.9999999999999995E-4</v>
      </c>
      <c r="B39">
        <v>10</v>
      </c>
      <c r="D39" s="37">
        <v>5.9999999999999995E-4</v>
      </c>
      <c r="E39" s="3">
        <v>39.271072524203198</v>
      </c>
      <c r="AE39" s="37"/>
      <c r="AF39" s="3"/>
    </row>
    <row r="40" spans="1:32" x14ac:dyDescent="0.3">
      <c r="A40" s="37">
        <v>1.14E-2</v>
      </c>
      <c r="B40">
        <v>0</v>
      </c>
      <c r="D40" s="37">
        <v>1.14E-2</v>
      </c>
      <c r="E40" s="3">
        <v>1.0426264027608001</v>
      </c>
      <c r="AE40" s="37"/>
      <c r="AF40" s="3"/>
    </row>
    <row r="41" spans="1:32" x14ac:dyDescent="0.3">
      <c r="A41" s="37">
        <v>1.4999999999999999E-2</v>
      </c>
      <c r="B41">
        <v>0</v>
      </c>
      <c r="D41" s="37">
        <v>1.4999999999999999E-2</v>
      </c>
      <c r="E41" s="3">
        <v>0.74978667880000005</v>
      </c>
      <c r="AE41" s="37"/>
      <c r="AF41" s="3"/>
    </row>
    <row r="42" spans="1:32" x14ac:dyDescent="0.3">
      <c r="A42" s="37">
        <v>3.0000000000000001E-3</v>
      </c>
      <c r="B42">
        <v>0</v>
      </c>
      <c r="D42" s="37">
        <v>3.0000000000000001E-3</v>
      </c>
      <c r="E42" s="3">
        <v>0.43367219500000004</v>
      </c>
      <c r="AE42" s="37"/>
      <c r="AF42" s="3"/>
    </row>
    <row r="43" spans="1:32" x14ac:dyDescent="0.3">
      <c r="A43" s="37">
        <v>5.6999999999999995E-2</v>
      </c>
      <c r="B43">
        <v>0</v>
      </c>
      <c r="D43" s="37">
        <v>5.6999999999999995E-2</v>
      </c>
      <c r="E43" s="3">
        <v>0.10484236750000001</v>
      </c>
      <c r="AE43" s="37"/>
      <c r="AF43" s="3"/>
    </row>
    <row r="44" spans="1:32" x14ac:dyDescent="0.3">
      <c r="A44" s="37">
        <v>3.0000000000000004E-7</v>
      </c>
      <c r="B44">
        <v>1</v>
      </c>
      <c r="D44" s="37">
        <v>3.0000000000000004E-7</v>
      </c>
      <c r="E44" s="3">
        <v>5.1895521960000002</v>
      </c>
      <c r="AE44" s="37"/>
      <c r="AF44" s="3"/>
    </row>
    <row r="45" spans="1:32" x14ac:dyDescent="0.3">
      <c r="A45" s="37">
        <v>2.8500000000000002E-7</v>
      </c>
      <c r="B45">
        <v>1</v>
      </c>
      <c r="D45" s="37">
        <v>2.8500000000000002E-7</v>
      </c>
      <c r="E45" s="3">
        <v>5.1700408379105598</v>
      </c>
      <c r="AE45" s="37"/>
      <c r="AF45" s="3"/>
    </row>
    <row r="46" spans="1:32" x14ac:dyDescent="0.3">
      <c r="A46" s="37">
        <v>5.4150000000000007E-6</v>
      </c>
      <c r="B46">
        <v>0</v>
      </c>
      <c r="D46" s="37">
        <v>5.4150000000000007E-6</v>
      </c>
      <c r="E46" s="3">
        <v>1.0387986493706398</v>
      </c>
      <c r="AE46" s="37"/>
      <c r="AF46" s="3"/>
    </row>
    <row r="47" spans="1:32" x14ac:dyDescent="0.3">
      <c r="A47" s="37">
        <v>6.9999999999999997E-7</v>
      </c>
      <c r="B47">
        <v>0</v>
      </c>
      <c r="D47" s="37">
        <v>6.9999999999999997E-7</v>
      </c>
      <c r="E47" s="3">
        <v>0.42999532940000001</v>
      </c>
      <c r="AE47" s="37"/>
      <c r="AF47" s="3"/>
    </row>
    <row r="48" spans="1:32" x14ac:dyDescent="0.3">
      <c r="A48" s="37">
        <v>6.6499999999999999E-7</v>
      </c>
      <c r="B48">
        <v>0</v>
      </c>
      <c r="D48" s="37">
        <v>6.6499999999999999E-7</v>
      </c>
      <c r="E48" s="3">
        <v>0.42793638250000005</v>
      </c>
      <c r="AE48" s="37"/>
      <c r="AF48" s="3"/>
    </row>
    <row r="49" spans="1:32" x14ac:dyDescent="0.3">
      <c r="A49" s="37">
        <v>1.2635E-5</v>
      </c>
      <c r="B49">
        <v>0</v>
      </c>
      <c r="D49" s="37">
        <v>1.2635E-5</v>
      </c>
      <c r="E49" s="3">
        <v>0.10426878625000001</v>
      </c>
      <c r="AE49" s="37"/>
      <c r="AF49" s="3"/>
    </row>
    <row r="50" spans="1:32" x14ac:dyDescent="0.3">
      <c r="A50" s="37">
        <v>1.9599999999999999E-6</v>
      </c>
      <c r="B50">
        <v>1</v>
      </c>
      <c r="D50" s="37">
        <v>1.9599999999999999E-6</v>
      </c>
      <c r="E50" s="3">
        <v>5.4109693199999995</v>
      </c>
      <c r="AE50" s="37"/>
      <c r="AF50" s="3"/>
    </row>
    <row r="51" spans="1:32" x14ac:dyDescent="0.3">
      <c r="A51" s="37">
        <v>1.1289599999999999E-6</v>
      </c>
      <c r="B51">
        <v>1</v>
      </c>
      <c r="D51" s="37">
        <v>1.1289599999999999E-6</v>
      </c>
      <c r="E51" s="3">
        <v>5.4109693199999995</v>
      </c>
      <c r="AE51" s="37"/>
      <c r="AF51" s="3"/>
    </row>
    <row r="52" spans="1:32" x14ac:dyDescent="0.3">
      <c r="A52" s="37">
        <v>7.5263999999999984E-7</v>
      </c>
      <c r="B52">
        <v>0</v>
      </c>
      <c r="D52" s="37">
        <v>7.5263999999999984E-7</v>
      </c>
      <c r="E52" s="3">
        <v>1.03175455</v>
      </c>
      <c r="AE52" s="37"/>
      <c r="AF52" s="3"/>
    </row>
    <row r="53" spans="1:32" x14ac:dyDescent="0.3">
      <c r="A53" s="37">
        <v>5.9583999999999996E-6</v>
      </c>
      <c r="B53">
        <v>0</v>
      </c>
      <c r="D53" s="37">
        <v>5.9583999999999996E-6</v>
      </c>
      <c r="E53" s="3">
        <v>1.03163458</v>
      </c>
      <c r="AE53" s="37"/>
      <c r="AF53" s="3"/>
    </row>
    <row r="54" spans="1:32" x14ac:dyDescent="0.3">
      <c r="A54" s="37">
        <v>1.7150000000000001E-6</v>
      </c>
      <c r="B54">
        <v>0</v>
      </c>
      <c r="D54" s="37">
        <v>1.7150000000000001E-6</v>
      </c>
      <c r="E54" s="3">
        <v>0.72883289799999995</v>
      </c>
      <c r="AE54" s="37"/>
      <c r="AF54" s="3"/>
    </row>
    <row r="55" spans="1:32" x14ac:dyDescent="0.3">
      <c r="A55" s="37">
        <v>4.0670000000000001E-7</v>
      </c>
      <c r="B55">
        <v>0</v>
      </c>
      <c r="D55" s="37">
        <v>4.0670000000000001E-7</v>
      </c>
      <c r="E55" s="3">
        <v>0.41633289800000001</v>
      </c>
      <c r="AE55" s="37"/>
      <c r="AF55" s="3"/>
    </row>
    <row r="56" spans="1:32" x14ac:dyDescent="0.3">
      <c r="A56" s="37">
        <v>1.2936E-6</v>
      </c>
      <c r="B56">
        <v>0</v>
      </c>
      <c r="D56">
        <v>1.2936E-6</v>
      </c>
      <c r="E56">
        <v>0.41769210499999998</v>
      </c>
      <c r="AE56" s="37"/>
      <c r="AF56" s="3"/>
    </row>
    <row r="57" spans="1:32" x14ac:dyDescent="0.3">
      <c r="A57" s="37">
        <v>4.5584699999999997E-5</v>
      </c>
      <c r="B57">
        <v>0</v>
      </c>
      <c r="D57">
        <v>4.5584699999999997E-5</v>
      </c>
      <c r="E57">
        <v>0.10320068250000002</v>
      </c>
      <c r="AE57" s="37"/>
      <c r="AF57" s="3"/>
    </row>
    <row r="58" spans="1:32" x14ac:dyDescent="0.3">
      <c r="A58" s="37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37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37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37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37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37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37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37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37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37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37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37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37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37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37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37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37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37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37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37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37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37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37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37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37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37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37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37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37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37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37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37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37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37"/>
    </row>
    <row r="92" spans="1:5" x14ac:dyDescent="0.3">
      <c r="A92" s="37"/>
    </row>
    <row r="93" spans="1:5" x14ac:dyDescent="0.3">
      <c r="A93" s="37"/>
    </row>
    <row r="94" spans="1:5" x14ac:dyDescent="0.3">
      <c r="A94" s="37"/>
    </row>
    <row r="95" spans="1:5" x14ac:dyDescent="0.3">
      <c r="A95" s="37"/>
    </row>
    <row r="96" spans="1:5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9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60" t="s">
        <v>3</v>
      </c>
      <c r="M1" s="61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7" t="s">
        <v>238</v>
      </c>
      <c r="B2" s="158">
        <v>92</v>
      </c>
      <c r="C2" s="142">
        <v>10</v>
      </c>
      <c r="D2" s="142">
        <v>0.1</v>
      </c>
      <c r="E2" s="142">
        <v>2100</v>
      </c>
      <c r="F2" s="142">
        <v>150</v>
      </c>
      <c r="G2" s="142">
        <v>300000</v>
      </c>
      <c r="H2" s="142">
        <v>100</v>
      </c>
      <c r="I2" s="142">
        <v>-25</v>
      </c>
      <c r="J2" s="145">
        <v>600</v>
      </c>
      <c r="K2" s="142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2"/>
      <c r="K3" s="6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8" activePane="bottomLeft" state="frozen"/>
      <selection pane="bottomLeft" activeCell="AZ232" sqref="AZ232:BA233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607</v>
      </c>
      <c r="BA1" s="5" t="s">
        <v>608</v>
      </c>
    </row>
    <row r="2" spans="1:53" ht="15" thickBot="1" x14ac:dyDescent="0.35">
      <c r="A2" s="8" t="s">
        <v>18</v>
      </c>
      <c r="B2" s="64" t="s">
        <v>105</v>
      </c>
      <c r="C2" s="80" t="s">
        <v>106</v>
      </c>
      <c r="D2" s="9" t="s">
        <v>25</v>
      </c>
      <c r="E2" s="67">
        <v>1.0000000000000001E-5</v>
      </c>
      <c r="F2" s="64">
        <v>1</v>
      </c>
      <c r="G2" s="8">
        <v>0.2</v>
      </c>
      <c r="H2" s="10">
        <f t="shared" ref="H2:H7" si="2">E2*F2*G2</f>
        <v>2.0000000000000003E-6</v>
      </c>
      <c r="I2" s="65">
        <v>8.75</v>
      </c>
      <c r="J2" s="70">
        <f>I2</f>
        <v>8.75</v>
      </c>
      <c r="K2" s="73" t="s">
        <v>122</v>
      </c>
      <c r="L2" s="78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6">
        <v>0.75</v>
      </c>
      <c r="AM2" s="66">
        <v>2.7E-2</v>
      </c>
      <c r="AN2" s="66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330">
        <f>AW2/DB!$B$23</f>
        <v>1.0245901639344264E-9</v>
      </c>
      <c r="BA2" s="330">
        <f>AX2/DB!$B$23</f>
        <v>2.0491803278688529E-9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80" t="s">
        <v>107</v>
      </c>
      <c r="D3" s="9" t="s">
        <v>28</v>
      </c>
      <c r="E3" s="68">
        <f>E2</f>
        <v>1.0000000000000001E-5</v>
      </c>
      <c r="F3" s="69">
        <f>F2</f>
        <v>1</v>
      </c>
      <c r="G3" s="8">
        <v>0.04</v>
      </c>
      <c r="H3" s="10">
        <f t="shared" si="2"/>
        <v>4.0000000000000003E-7</v>
      </c>
      <c r="I3" s="63">
        <f>I2</f>
        <v>8.75</v>
      </c>
      <c r="J3" s="71">
        <v>0.625</v>
      </c>
      <c r="K3" s="73" t="s">
        <v>123</v>
      </c>
      <c r="L3" s="78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330">
        <f>AW3/DB!$B$23</f>
        <v>4.0983606557377052E-10</v>
      </c>
      <c r="BA3" s="330">
        <f>AX3/DB!$B$23</f>
        <v>4.0983606557377052E-10</v>
      </c>
    </row>
    <row r="4" spans="1:53" x14ac:dyDescent="0.3">
      <c r="A4" s="8" t="s">
        <v>20</v>
      </c>
      <c r="B4" s="8" t="str">
        <f>B2</f>
        <v>Трубопровод ЛВЖ</v>
      </c>
      <c r="C4" s="80" t="s">
        <v>108</v>
      </c>
      <c r="D4" s="9" t="s">
        <v>26</v>
      </c>
      <c r="E4" s="68">
        <f>E2</f>
        <v>1.0000000000000001E-5</v>
      </c>
      <c r="F4" s="69">
        <f>F2</f>
        <v>1</v>
      </c>
      <c r="G4" s="8">
        <v>0.76</v>
      </c>
      <c r="H4" s="10">
        <f t="shared" si="2"/>
        <v>7.6000000000000009E-6</v>
      </c>
      <c r="I4" s="63">
        <f>I2</f>
        <v>8.75</v>
      </c>
      <c r="J4" s="72">
        <v>0</v>
      </c>
      <c r="K4" s="73" t="s">
        <v>124</v>
      </c>
      <c r="L4" s="78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330">
        <f>AW4/DB!$B$23</f>
        <v>0</v>
      </c>
      <c r="BA4" s="330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80" t="s">
        <v>109</v>
      </c>
      <c r="D5" s="9" t="s">
        <v>47</v>
      </c>
      <c r="E5" s="67">
        <v>1E-4</v>
      </c>
      <c r="F5" s="69">
        <f>F2</f>
        <v>1</v>
      </c>
      <c r="G5" s="8">
        <v>0.2</v>
      </c>
      <c r="H5" s="10">
        <f t="shared" si="2"/>
        <v>2.0000000000000002E-5</v>
      </c>
      <c r="I5" s="63">
        <f>0.15*I2</f>
        <v>1.3125</v>
      </c>
      <c r="J5" s="70">
        <f>I5</f>
        <v>1.3125</v>
      </c>
      <c r="K5" s="75" t="s">
        <v>126</v>
      </c>
      <c r="L5" s="79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330">
        <f>AW5/DB!$B$23</f>
        <v>0</v>
      </c>
      <c r="BA5" s="330">
        <f>AX5/DB!$B$23</f>
        <v>2.0491803278688526E-8</v>
      </c>
    </row>
    <row r="6" spans="1:53" x14ac:dyDescent="0.3">
      <c r="A6" s="8" t="s">
        <v>22</v>
      </c>
      <c r="B6" s="8" t="str">
        <f>B2</f>
        <v>Трубопровод ЛВЖ</v>
      </c>
      <c r="C6" s="80" t="s">
        <v>110</v>
      </c>
      <c r="D6" s="9" t="s">
        <v>112</v>
      </c>
      <c r="E6" s="68">
        <f>E5</f>
        <v>1E-4</v>
      </c>
      <c r="F6" s="69">
        <f>F2</f>
        <v>1</v>
      </c>
      <c r="G6" s="8">
        <v>0.04</v>
      </c>
      <c r="H6" s="10">
        <f t="shared" si="2"/>
        <v>4.0000000000000007E-6</v>
      </c>
      <c r="I6" s="63">
        <f>0.15*I2</f>
        <v>1.3125</v>
      </c>
      <c r="J6" s="70">
        <f>0.15*J3</f>
        <v>9.375E-2</v>
      </c>
      <c r="K6" s="75" t="s">
        <v>127</v>
      </c>
      <c r="L6" s="79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330">
        <f>AW6/DB!$B$23</f>
        <v>0</v>
      </c>
      <c r="BA6" s="330">
        <f>AX6/DB!$B$23</f>
        <v>2.0491803278688529E-9</v>
      </c>
    </row>
    <row r="7" spans="1:53" x14ac:dyDescent="0.3">
      <c r="A7" s="171" t="s">
        <v>23</v>
      </c>
      <c r="B7" s="171" t="str">
        <f>B2</f>
        <v>Трубопровод ЛВЖ</v>
      </c>
      <c r="C7" s="172" t="s">
        <v>111</v>
      </c>
      <c r="D7" s="173" t="s">
        <v>27</v>
      </c>
      <c r="E7" s="174">
        <f>E5</f>
        <v>1E-4</v>
      </c>
      <c r="F7" s="175">
        <f>F2</f>
        <v>1</v>
      </c>
      <c r="G7" s="171">
        <v>0.76</v>
      </c>
      <c r="H7" s="176">
        <f t="shared" si="2"/>
        <v>7.6000000000000004E-5</v>
      </c>
      <c r="I7" s="177">
        <f>0.15*I2</f>
        <v>1.3125</v>
      </c>
      <c r="J7" s="178">
        <v>0</v>
      </c>
      <c r="K7" s="179" t="s">
        <v>138</v>
      </c>
      <c r="L7" s="180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330">
        <f>AW7/DB!$B$23</f>
        <v>0</v>
      </c>
      <c r="BA7" s="330">
        <f>AX7/DB!$B$23</f>
        <v>0</v>
      </c>
    </row>
    <row r="8" spans="1:53" s="181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1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1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42" customFormat="1" ht="15" thickBot="1" x14ac:dyDescent="0.35">
      <c r="A12" s="232" t="s">
        <v>18</v>
      </c>
      <c r="B12" s="233" t="s">
        <v>115</v>
      </c>
      <c r="C12" s="234" t="s">
        <v>106</v>
      </c>
      <c r="D12" s="235" t="s">
        <v>25</v>
      </c>
      <c r="E12" s="236">
        <v>2.9999999999999999E-7</v>
      </c>
      <c r="F12" s="233">
        <v>6800</v>
      </c>
      <c r="G12" s="232">
        <v>0.2</v>
      </c>
      <c r="H12" s="237">
        <f t="shared" ref="H12:H17" si="10">E12*F12*G12</f>
        <v>4.0799999999999994E-4</v>
      </c>
      <c r="I12" s="266">
        <v>23.29</v>
      </c>
      <c r="J12" s="267">
        <f>I12</f>
        <v>23.29</v>
      </c>
      <c r="K12" s="240" t="s">
        <v>122</v>
      </c>
      <c r="L12" s="241">
        <v>420</v>
      </c>
      <c r="M12" s="242" t="str">
        <f t="shared" ref="M12:N17" si="11">A12</f>
        <v>С1</v>
      </c>
      <c r="N12" s="242" t="str">
        <f t="shared" si="11"/>
        <v>Трубопровод ЛВЖ+токси</v>
      </c>
      <c r="O12" s="242" t="str">
        <f t="shared" ref="O12:O17" si="12">D12</f>
        <v>Полное-пожар</v>
      </c>
      <c r="P12" s="242">
        <v>18</v>
      </c>
      <c r="Q12" s="242">
        <v>24.9</v>
      </c>
      <c r="R12" s="242">
        <v>35.4</v>
      </c>
      <c r="S12" s="242">
        <v>65.900000000000006</v>
      </c>
      <c r="T12" s="242" t="s">
        <v>46</v>
      </c>
      <c r="U12" s="242" t="s">
        <v>46</v>
      </c>
      <c r="V12" s="242" t="s">
        <v>46</v>
      </c>
      <c r="W12" s="242" t="s">
        <v>46</v>
      </c>
      <c r="X12" s="242" t="s">
        <v>46</v>
      </c>
      <c r="Y12" s="242" t="s">
        <v>46</v>
      </c>
      <c r="Z12" s="242" t="s">
        <v>46</v>
      </c>
      <c r="AA12" s="242" t="s">
        <v>46</v>
      </c>
      <c r="AB12" s="242" t="s">
        <v>46</v>
      </c>
      <c r="AC12" s="242" t="s">
        <v>46</v>
      </c>
      <c r="AD12" s="242" t="s">
        <v>46</v>
      </c>
      <c r="AE12" s="242" t="s">
        <v>46</v>
      </c>
      <c r="AF12" s="242" t="s">
        <v>46</v>
      </c>
      <c r="AG12" s="242" t="s">
        <v>46</v>
      </c>
      <c r="AH12" s="242" t="s">
        <v>46</v>
      </c>
      <c r="AI12" s="242" t="s">
        <v>46</v>
      </c>
      <c r="AJ12" s="243">
        <v>1</v>
      </c>
      <c r="AK12" s="243">
        <v>2</v>
      </c>
      <c r="AL12" s="244">
        <v>0.75</v>
      </c>
      <c r="AM12" s="244">
        <v>2.7E-2</v>
      </c>
      <c r="AN12" s="244">
        <v>3</v>
      </c>
      <c r="AQ12" s="245">
        <f>AM12*I12+AL12</f>
        <v>1.37883</v>
      </c>
      <c r="AR12" s="245">
        <f t="shared" ref="AR12:AR17" si="13">0.1*AQ12</f>
        <v>0.13788300000000001</v>
      </c>
      <c r="AS12" s="246">
        <f t="shared" ref="AS12:AS17" si="14">AJ12*3+0.25*AK12</f>
        <v>3.5</v>
      </c>
      <c r="AT12" s="246">
        <f t="shared" ref="AT12:AT17" si="15">SUM(AQ12:AS12)/4</f>
        <v>1.25417825</v>
      </c>
      <c r="AU12" s="245">
        <f>10068.2*J12*POWER(10,-6)</f>
        <v>0.234488378</v>
      </c>
      <c r="AV12" s="246">
        <f t="shared" ref="AV12:AV17" si="16">AU12+AT12+AS12+AR12+AQ12</f>
        <v>6.505379628</v>
      </c>
      <c r="AW12" s="247">
        <f t="shared" ref="AW12:AW17" si="17">AJ12*H12</f>
        <v>4.0799999999999994E-4</v>
      </c>
      <c r="AX12" s="247">
        <f t="shared" ref="AX12:AX17" si="18">H12*AK12</f>
        <v>8.1599999999999989E-4</v>
      </c>
      <c r="AY12" s="247">
        <f t="shared" ref="AY12:AY17" si="19">H12*AV12</f>
        <v>2.6541948882239995E-3</v>
      </c>
      <c r="AZ12" s="330">
        <f>AW12/DB!$B$23</f>
        <v>2.0901639344262291E-7</v>
      </c>
      <c r="BA12" s="330">
        <f>AX12/DB!$B$23</f>
        <v>4.1803278688524582E-7</v>
      </c>
    </row>
    <row r="13" spans="1:53" s="242" customFormat="1" ht="15" thickBot="1" x14ac:dyDescent="0.35">
      <c r="A13" s="232" t="s">
        <v>19</v>
      </c>
      <c r="B13" s="232" t="str">
        <f>B12</f>
        <v>Трубопровод ЛВЖ+токси</v>
      </c>
      <c r="C13" s="234" t="s">
        <v>107</v>
      </c>
      <c r="D13" s="235" t="s">
        <v>28</v>
      </c>
      <c r="E13" s="248">
        <f>E12</f>
        <v>2.9999999999999999E-7</v>
      </c>
      <c r="F13" s="249">
        <f>F12</f>
        <v>6800</v>
      </c>
      <c r="G13" s="232">
        <v>0.04</v>
      </c>
      <c r="H13" s="237">
        <f t="shared" si="10"/>
        <v>8.1599999999999991E-5</v>
      </c>
      <c r="I13" s="267">
        <f>I12</f>
        <v>23.29</v>
      </c>
      <c r="J13" s="266">
        <v>0.36</v>
      </c>
      <c r="K13" s="240" t="s">
        <v>123</v>
      </c>
      <c r="L13" s="241">
        <v>0</v>
      </c>
      <c r="M13" s="242" t="str">
        <f t="shared" si="11"/>
        <v>С2</v>
      </c>
      <c r="N13" s="242" t="str">
        <f t="shared" si="11"/>
        <v>Трубопровод ЛВЖ+токси</v>
      </c>
      <c r="O13" s="242" t="str">
        <f t="shared" si="12"/>
        <v>Полное-взрыв</v>
      </c>
      <c r="P13" s="242" t="s">
        <v>46</v>
      </c>
      <c r="Q13" s="242" t="s">
        <v>46</v>
      </c>
      <c r="R13" s="242" t="s">
        <v>46</v>
      </c>
      <c r="S13" s="242" t="s">
        <v>46</v>
      </c>
      <c r="T13" s="242">
        <v>0</v>
      </c>
      <c r="U13" s="242">
        <v>0</v>
      </c>
      <c r="V13" s="242">
        <v>54.1</v>
      </c>
      <c r="W13" s="242">
        <v>180.1</v>
      </c>
      <c r="X13" s="242">
        <v>468.1</v>
      </c>
      <c r="Y13" s="242" t="s">
        <v>46</v>
      </c>
      <c r="Z13" s="242" t="s">
        <v>46</v>
      </c>
      <c r="AA13" s="242" t="s">
        <v>46</v>
      </c>
      <c r="AB13" s="242" t="s">
        <v>46</v>
      </c>
      <c r="AC13" s="242" t="s">
        <v>46</v>
      </c>
      <c r="AD13" s="242" t="s">
        <v>46</v>
      </c>
      <c r="AE13" s="242" t="s">
        <v>46</v>
      </c>
      <c r="AF13" s="242" t="s">
        <v>46</v>
      </c>
      <c r="AG13" s="242" t="s">
        <v>46</v>
      </c>
      <c r="AH13" s="242" t="s">
        <v>46</v>
      </c>
      <c r="AI13" s="242" t="s">
        <v>46</v>
      </c>
      <c r="AJ13" s="243">
        <v>2</v>
      </c>
      <c r="AK13" s="243">
        <v>1</v>
      </c>
      <c r="AL13" s="242">
        <f>AL12</f>
        <v>0.75</v>
      </c>
      <c r="AM13" s="242">
        <f>AM12</f>
        <v>2.7E-2</v>
      </c>
      <c r="AN13" s="242">
        <f>AN12</f>
        <v>3</v>
      </c>
      <c r="AQ13" s="245">
        <f>AM13*I13+AL13</f>
        <v>1.37883</v>
      </c>
      <c r="AR13" s="245">
        <f t="shared" si="13"/>
        <v>0.13788300000000001</v>
      </c>
      <c r="AS13" s="246">
        <f t="shared" si="14"/>
        <v>6.25</v>
      </c>
      <c r="AT13" s="246">
        <f t="shared" si="15"/>
        <v>1.94167825</v>
      </c>
      <c r="AU13" s="245">
        <f>10068.2*J13*POWER(10,-6)*10</f>
        <v>3.6245520000000003E-2</v>
      </c>
      <c r="AV13" s="246">
        <f t="shared" si="16"/>
        <v>9.7446367700000014</v>
      </c>
      <c r="AW13" s="247">
        <f t="shared" si="17"/>
        <v>1.6319999999999998E-4</v>
      </c>
      <c r="AX13" s="247">
        <f t="shared" si="18"/>
        <v>8.1599999999999991E-5</v>
      </c>
      <c r="AY13" s="247">
        <f t="shared" si="19"/>
        <v>7.9516236043199998E-4</v>
      </c>
      <c r="AZ13" s="330">
        <f>AW13/DB!$B$23</f>
        <v>8.3606557377049169E-8</v>
      </c>
      <c r="BA13" s="330">
        <f>AX13/DB!$B$23</f>
        <v>4.1803278688524585E-8</v>
      </c>
    </row>
    <row r="14" spans="1:53" s="242" customFormat="1" x14ac:dyDescent="0.3">
      <c r="A14" s="232" t="s">
        <v>20</v>
      </c>
      <c r="B14" s="232" t="str">
        <f>B12</f>
        <v>Трубопровод ЛВЖ+токси</v>
      </c>
      <c r="C14" s="234" t="s">
        <v>116</v>
      </c>
      <c r="D14" s="235" t="s">
        <v>118</v>
      </c>
      <c r="E14" s="248">
        <f>E12</f>
        <v>2.9999999999999999E-7</v>
      </c>
      <c r="F14" s="249">
        <f>F12</f>
        <v>6800</v>
      </c>
      <c r="G14" s="232">
        <v>0.76</v>
      </c>
      <c r="H14" s="237">
        <f t="shared" si="10"/>
        <v>1.5503999999999997E-3</v>
      </c>
      <c r="I14" s="267">
        <f>I12</f>
        <v>23.29</v>
      </c>
      <c r="J14" s="268">
        <f>J13</f>
        <v>0.36</v>
      </c>
      <c r="K14" s="240" t="s">
        <v>124</v>
      </c>
      <c r="L14" s="241">
        <v>0</v>
      </c>
      <c r="M14" s="242" t="str">
        <f t="shared" si="11"/>
        <v>С3</v>
      </c>
      <c r="N14" s="242" t="str">
        <f t="shared" si="11"/>
        <v>Трубопровод ЛВЖ+токси</v>
      </c>
      <c r="O14" s="242" t="str">
        <f t="shared" si="12"/>
        <v>Полное-токси</v>
      </c>
      <c r="P14" s="242" t="s">
        <v>46</v>
      </c>
      <c r="Q14" s="242" t="s">
        <v>46</v>
      </c>
      <c r="R14" s="242" t="s">
        <v>46</v>
      </c>
      <c r="S14" s="242" t="s">
        <v>46</v>
      </c>
      <c r="T14" s="242" t="s">
        <v>46</v>
      </c>
      <c r="U14" s="242" t="s">
        <v>46</v>
      </c>
      <c r="V14" s="242" t="s">
        <v>46</v>
      </c>
      <c r="W14" s="242" t="s">
        <v>46</v>
      </c>
      <c r="X14" s="242" t="s">
        <v>46</v>
      </c>
      <c r="Y14" s="242" t="s">
        <v>46</v>
      </c>
      <c r="Z14" s="242" t="s">
        <v>46</v>
      </c>
      <c r="AA14" s="242" t="s">
        <v>46</v>
      </c>
      <c r="AB14" s="242" t="s">
        <v>46</v>
      </c>
      <c r="AC14" s="242">
        <v>131.4</v>
      </c>
      <c r="AD14" s="242">
        <v>248</v>
      </c>
      <c r="AE14" s="242" t="s">
        <v>46</v>
      </c>
      <c r="AF14" s="242" t="s">
        <v>46</v>
      </c>
      <c r="AG14" s="242" t="s">
        <v>46</v>
      </c>
      <c r="AH14" s="242" t="s">
        <v>46</v>
      </c>
      <c r="AI14" s="242" t="s">
        <v>46</v>
      </c>
      <c r="AJ14" s="242">
        <v>0</v>
      </c>
      <c r="AK14" s="242">
        <v>1</v>
      </c>
      <c r="AL14" s="242">
        <f>AL12</f>
        <v>0.75</v>
      </c>
      <c r="AM14" s="242">
        <f>AM12</f>
        <v>2.7E-2</v>
      </c>
      <c r="AN14" s="242">
        <f>AN12</f>
        <v>3</v>
      </c>
      <c r="AQ14" s="245">
        <f>AM14*I14*0.1+AL14</f>
        <v>0.81288300000000002</v>
      </c>
      <c r="AR14" s="245">
        <f t="shared" si="13"/>
        <v>8.1288300000000008E-2</v>
      </c>
      <c r="AS14" s="246">
        <f t="shared" si="14"/>
        <v>0.25</v>
      </c>
      <c r="AT14" s="246">
        <f t="shared" si="15"/>
        <v>0.286042825</v>
      </c>
      <c r="AU14" s="245">
        <f>1333*J13*POWER(10,-6)</f>
        <v>4.7987999999999997E-4</v>
      </c>
      <c r="AV14" s="246">
        <f t="shared" si="16"/>
        <v>1.4306940049999999</v>
      </c>
      <c r="AW14" s="247">
        <f t="shared" si="17"/>
        <v>0</v>
      </c>
      <c r="AX14" s="247">
        <f t="shared" si="18"/>
        <v>1.5503999999999997E-3</v>
      </c>
      <c r="AY14" s="247">
        <f t="shared" si="19"/>
        <v>2.2181479853519994E-3</v>
      </c>
      <c r="AZ14" s="330">
        <f>AW14/DB!$B$23</f>
        <v>0</v>
      </c>
      <c r="BA14" s="330">
        <f>AX14/DB!$B$23</f>
        <v>7.9426229508196704E-7</v>
      </c>
    </row>
    <row r="15" spans="1:53" s="242" customFormat="1" x14ac:dyDescent="0.3">
      <c r="A15" s="232" t="s">
        <v>21</v>
      </c>
      <c r="B15" s="232" t="str">
        <f>B12</f>
        <v>Трубопровод ЛВЖ+токси</v>
      </c>
      <c r="C15" s="234" t="s">
        <v>109</v>
      </c>
      <c r="D15" s="235" t="s">
        <v>47</v>
      </c>
      <c r="E15" s="236">
        <v>1.9999999999999999E-6</v>
      </c>
      <c r="F15" s="249">
        <f>F12</f>
        <v>6800</v>
      </c>
      <c r="G15" s="232">
        <v>0.2</v>
      </c>
      <c r="H15" s="237">
        <f t="shared" si="10"/>
        <v>2.7200000000000002E-3</v>
      </c>
      <c r="I15" s="267">
        <f>0.15*I12</f>
        <v>3.4934999999999996</v>
      </c>
      <c r="J15" s="267">
        <f>I15</f>
        <v>3.4934999999999996</v>
      </c>
      <c r="K15" s="252" t="s">
        <v>126</v>
      </c>
      <c r="L15" s="253">
        <v>45390</v>
      </c>
      <c r="M15" s="242" t="str">
        <f t="shared" si="11"/>
        <v>С4</v>
      </c>
      <c r="N15" s="242" t="str">
        <f t="shared" si="11"/>
        <v>Трубопровод ЛВЖ+токси</v>
      </c>
      <c r="O15" s="242" t="str">
        <f t="shared" si="12"/>
        <v>Частичное-пожар</v>
      </c>
      <c r="P15" s="242">
        <v>12.4</v>
      </c>
      <c r="Q15" s="242">
        <v>16.3</v>
      </c>
      <c r="R15" s="242">
        <v>22.1</v>
      </c>
      <c r="S15" s="242">
        <v>39.700000000000003</v>
      </c>
      <c r="T15" s="242" t="s">
        <v>46</v>
      </c>
      <c r="U15" s="242" t="s">
        <v>46</v>
      </c>
      <c r="V15" s="242" t="s">
        <v>46</v>
      </c>
      <c r="W15" s="242" t="s">
        <v>46</v>
      </c>
      <c r="X15" s="242" t="s">
        <v>46</v>
      </c>
      <c r="Y15" s="242" t="s">
        <v>46</v>
      </c>
      <c r="Z15" s="242" t="s">
        <v>46</v>
      </c>
      <c r="AA15" s="242" t="s">
        <v>46</v>
      </c>
      <c r="AB15" s="242" t="s">
        <v>46</v>
      </c>
      <c r="AC15" s="242" t="s">
        <v>46</v>
      </c>
      <c r="AD15" s="242" t="s">
        <v>46</v>
      </c>
      <c r="AE15" s="242" t="s">
        <v>46</v>
      </c>
      <c r="AF15" s="242" t="s">
        <v>46</v>
      </c>
      <c r="AG15" s="242" t="s">
        <v>46</v>
      </c>
      <c r="AH15" s="242" t="s">
        <v>46</v>
      </c>
      <c r="AI15" s="242" t="s">
        <v>46</v>
      </c>
      <c r="AJ15" s="242">
        <v>0</v>
      </c>
      <c r="AK15" s="242">
        <v>1</v>
      </c>
      <c r="AL15" s="242">
        <f>0.1*AL12</f>
        <v>7.5000000000000011E-2</v>
      </c>
      <c r="AM15" s="242">
        <f>AM12</f>
        <v>2.7E-2</v>
      </c>
      <c r="AN15" s="242">
        <f>ROUNDUP(AN12/3,0)</f>
        <v>1</v>
      </c>
      <c r="AQ15" s="245">
        <f>AM15*I15+AL15</f>
        <v>0.16932449999999999</v>
      </c>
      <c r="AR15" s="245">
        <f t="shared" si="13"/>
        <v>1.6932449999999998E-2</v>
      </c>
      <c r="AS15" s="246">
        <f t="shared" si="14"/>
        <v>0.25</v>
      </c>
      <c r="AT15" s="246">
        <f t="shared" si="15"/>
        <v>0.10906423749999999</v>
      </c>
      <c r="AU15" s="245">
        <f>10068.2*J15*POWER(10,-6)</f>
        <v>3.5173256699999995E-2</v>
      </c>
      <c r="AV15" s="246">
        <f t="shared" si="16"/>
        <v>0.58049444419999996</v>
      </c>
      <c r="AW15" s="247">
        <f t="shared" si="17"/>
        <v>0</v>
      </c>
      <c r="AX15" s="247">
        <f t="shared" si="18"/>
        <v>2.7200000000000002E-3</v>
      </c>
      <c r="AY15" s="247">
        <f t="shared" si="19"/>
        <v>1.5789448882240001E-3</v>
      </c>
      <c r="AZ15" s="330">
        <f>AW15/DB!$B$23</f>
        <v>0</v>
      </c>
      <c r="BA15" s="330">
        <f>AX15/DB!$B$23</f>
        <v>1.3934426229508198E-6</v>
      </c>
    </row>
    <row r="16" spans="1:53" s="242" customFormat="1" x14ac:dyDescent="0.3">
      <c r="A16" s="232" t="s">
        <v>22</v>
      </c>
      <c r="B16" s="232" t="str">
        <f>B12</f>
        <v>Трубопровод ЛВЖ+токси</v>
      </c>
      <c r="C16" s="234" t="s">
        <v>110</v>
      </c>
      <c r="D16" s="235" t="s">
        <v>112</v>
      </c>
      <c r="E16" s="248">
        <f>E15</f>
        <v>1.9999999999999999E-6</v>
      </c>
      <c r="F16" s="249">
        <f>F12</f>
        <v>6800</v>
      </c>
      <c r="G16" s="232">
        <v>0.04</v>
      </c>
      <c r="H16" s="237">
        <f t="shared" si="10"/>
        <v>5.44E-4</v>
      </c>
      <c r="I16" s="267">
        <f>0.15*I12</f>
        <v>3.4934999999999996</v>
      </c>
      <c r="J16" s="267">
        <f>0.15*J13</f>
        <v>5.3999999999999999E-2</v>
      </c>
      <c r="K16" s="252" t="s">
        <v>127</v>
      </c>
      <c r="L16" s="253">
        <v>3</v>
      </c>
      <c r="M16" s="242" t="str">
        <f t="shared" si="11"/>
        <v>С5</v>
      </c>
      <c r="N16" s="242" t="str">
        <f t="shared" si="11"/>
        <v>Трубопровод ЛВЖ+токси</v>
      </c>
      <c r="O16" s="242" t="str">
        <f t="shared" si="12"/>
        <v>Частичное-пожар-вспышка</v>
      </c>
      <c r="P16" s="242" t="s">
        <v>46</v>
      </c>
      <c r="Q16" s="242" t="s">
        <v>46</v>
      </c>
      <c r="R16" s="242" t="s">
        <v>46</v>
      </c>
      <c r="S16" s="242" t="s">
        <v>46</v>
      </c>
      <c r="T16" s="242" t="s">
        <v>46</v>
      </c>
      <c r="U16" s="242" t="s">
        <v>46</v>
      </c>
      <c r="V16" s="242" t="s">
        <v>46</v>
      </c>
      <c r="W16" s="242" t="s">
        <v>46</v>
      </c>
      <c r="X16" s="242" t="s">
        <v>46</v>
      </c>
      <c r="Y16" s="242" t="s">
        <v>46</v>
      </c>
      <c r="Z16" s="242" t="s">
        <v>46</v>
      </c>
      <c r="AA16" s="242">
        <v>12.79</v>
      </c>
      <c r="AB16" s="242">
        <v>15.35</v>
      </c>
      <c r="AC16" s="242" t="s">
        <v>46</v>
      </c>
      <c r="AD16" s="242" t="s">
        <v>46</v>
      </c>
      <c r="AE16" s="242" t="s">
        <v>46</v>
      </c>
      <c r="AF16" s="242" t="s">
        <v>46</v>
      </c>
      <c r="AG16" s="242" t="s">
        <v>46</v>
      </c>
      <c r="AH16" s="242" t="s">
        <v>46</v>
      </c>
      <c r="AI16" s="242" t="s">
        <v>46</v>
      </c>
      <c r="AJ16" s="242">
        <v>0</v>
      </c>
      <c r="AK16" s="242">
        <v>1</v>
      </c>
      <c r="AL16" s="242">
        <f>0.1*AL13</f>
        <v>7.5000000000000011E-2</v>
      </c>
      <c r="AM16" s="242">
        <f>AM12</f>
        <v>2.7E-2</v>
      </c>
      <c r="AN16" s="242">
        <f>ROUNDUP(AN12/3,0)</f>
        <v>1</v>
      </c>
      <c r="AQ16" s="245">
        <f>AM16*I16+AL16</f>
        <v>0.16932449999999999</v>
      </c>
      <c r="AR16" s="245">
        <f t="shared" si="13"/>
        <v>1.6932449999999998E-2</v>
      </c>
      <c r="AS16" s="246">
        <f t="shared" si="14"/>
        <v>0.25</v>
      </c>
      <c r="AT16" s="246">
        <f t="shared" si="15"/>
        <v>0.10906423749999999</v>
      </c>
      <c r="AU16" s="245">
        <f>10068.2*J16*POWER(10,-6)*10</f>
        <v>5.4368280000000003E-3</v>
      </c>
      <c r="AV16" s="246">
        <f t="shared" si="16"/>
        <v>0.55075801550000003</v>
      </c>
      <c r="AW16" s="247">
        <f t="shared" si="17"/>
        <v>0</v>
      </c>
      <c r="AX16" s="247">
        <f t="shared" si="18"/>
        <v>5.44E-4</v>
      </c>
      <c r="AY16" s="247">
        <f t="shared" si="19"/>
        <v>2.9961236043199999E-4</v>
      </c>
      <c r="AZ16" s="330">
        <f>AW16/DB!$B$23</f>
        <v>0</v>
      </c>
      <c r="BA16" s="330">
        <f>AX16/DB!$B$23</f>
        <v>2.7868852459016391E-7</v>
      </c>
    </row>
    <row r="17" spans="1:53" s="242" customFormat="1" ht="15" thickBot="1" x14ac:dyDescent="0.35">
      <c r="A17" s="232" t="s">
        <v>23</v>
      </c>
      <c r="B17" s="232" t="str">
        <f>B12</f>
        <v>Трубопровод ЛВЖ+токси</v>
      </c>
      <c r="C17" s="234" t="s">
        <v>117</v>
      </c>
      <c r="D17" s="235" t="s">
        <v>119</v>
      </c>
      <c r="E17" s="248">
        <f>E15</f>
        <v>1.9999999999999999E-6</v>
      </c>
      <c r="F17" s="249">
        <f>F12</f>
        <v>6800</v>
      </c>
      <c r="G17" s="232">
        <v>0.76</v>
      </c>
      <c r="H17" s="237">
        <f t="shared" si="10"/>
        <v>1.0336E-2</v>
      </c>
      <c r="I17" s="267">
        <f>0.15*I12</f>
        <v>3.4934999999999996</v>
      </c>
      <c r="J17" s="268">
        <f>J16</f>
        <v>5.3999999999999999E-2</v>
      </c>
      <c r="K17" s="256" t="s">
        <v>138</v>
      </c>
      <c r="L17" s="269">
        <v>2</v>
      </c>
      <c r="M17" s="242" t="str">
        <f t="shared" si="11"/>
        <v>С6</v>
      </c>
      <c r="N17" s="242" t="str">
        <f t="shared" si="11"/>
        <v>Трубопровод ЛВЖ+токси</v>
      </c>
      <c r="O17" s="242" t="str">
        <f t="shared" si="12"/>
        <v>Частичное-токси</v>
      </c>
      <c r="P17" s="242" t="s">
        <v>46</v>
      </c>
      <c r="Q17" s="242" t="s">
        <v>46</v>
      </c>
      <c r="R17" s="242" t="s">
        <v>46</v>
      </c>
      <c r="S17" s="242" t="s">
        <v>46</v>
      </c>
      <c r="T17" s="242" t="s">
        <v>46</v>
      </c>
      <c r="U17" s="242" t="s">
        <v>46</v>
      </c>
      <c r="V17" s="242" t="s">
        <v>46</v>
      </c>
      <c r="W17" s="242" t="s">
        <v>46</v>
      </c>
      <c r="X17" s="242" t="s">
        <v>46</v>
      </c>
      <c r="Y17" s="242" t="s">
        <v>46</v>
      </c>
      <c r="Z17" s="242" t="s">
        <v>46</v>
      </c>
      <c r="AA17" s="242" t="s">
        <v>46</v>
      </c>
      <c r="AB17" s="242" t="s">
        <v>46</v>
      </c>
      <c r="AC17" s="242">
        <v>19.7</v>
      </c>
      <c r="AD17" s="242">
        <v>37.200000000000003</v>
      </c>
      <c r="AE17" s="242" t="s">
        <v>46</v>
      </c>
      <c r="AF17" s="242" t="s">
        <v>46</v>
      </c>
      <c r="AG17" s="242" t="s">
        <v>46</v>
      </c>
      <c r="AH17" s="242" t="s">
        <v>46</v>
      </c>
      <c r="AI17" s="242" t="s">
        <v>46</v>
      </c>
      <c r="AJ17" s="242">
        <v>0</v>
      </c>
      <c r="AK17" s="242">
        <v>1</v>
      </c>
      <c r="AL17" s="242">
        <f>0.1*AL14</f>
        <v>7.5000000000000011E-2</v>
      </c>
      <c r="AM17" s="242">
        <f>AM12</f>
        <v>2.7E-2</v>
      </c>
      <c r="AN17" s="242">
        <f>ROUNDUP(AN12/3,0)</f>
        <v>1</v>
      </c>
      <c r="AQ17" s="245">
        <f>AM17*I17*0.1+AL17</f>
        <v>8.4432450000000006E-2</v>
      </c>
      <c r="AR17" s="245">
        <f t="shared" si="13"/>
        <v>8.4432450000000003E-3</v>
      </c>
      <c r="AS17" s="246">
        <f t="shared" si="14"/>
        <v>0.25</v>
      </c>
      <c r="AT17" s="246">
        <f t="shared" si="15"/>
        <v>8.5718923750000009E-2</v>
      </c>
      <c r="AU17" s="245">
        <f>1333*J16*POWER(10,-6)</f>
        <v>7.1981999999999989E-5</v>
      </c>
      <c r="AV17" s="246">
        <f t="shared" si="16"/>
        <v>0.42866660075000002</v>
      </c>
      <c r="AW17" s="247">
        <f t="shared" si="17"/>
        <v>0</v>
      </c>
      <c r="AX17" s="247">
        <f t="shared" si="18"/>
        <v>1.0336E-2</v>
      </c>
      <c r="AY17" s="247">
        <f t="shared" si="19"/>
        <v>4.4306979853520004E-3</v>
      </c>
      <c r="AZ17" s="330">
        <f>AW17/DB!$B$23</f>
        <v>0</v>
      </c>
      <c r="BA17" s="330">
        <f>AX17/DB!$B$23</f>
        <v>5.295081967213115E-6</v>
      </c>
    </row>
    <row r="18" spans="1:53" s="234" customFormat="1" x14ac:dyDescent="0.3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</row>
    <row r="19" spans="1:53" s="234" customFormat="1" x14ac:dyDescent="0.3">
      <c r="A19" s="232"/>
      <c r="B19" s="232"/>
      <c r="C19" s="232"/>
      <c r="D19" s="232"/>
      <c r="E19" s="232"/>
      <c r="F19" s="232"/>
      <c r="G19" s="232"/>
      <c r="H19" s="232"/>
      <c r="I19" s="267"/>
      <c r="J19" s="267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</row>
    <row r="20" spans="1:53" s="234" customFormat="1" x14ac:dyDescent="0.3">
      <c r="A20" s="232"/>
      <c r="B20" s="232"/>
      <c r="C20" s="232"/>
      <c r="D20" s="232"/>
      <c r="E20" s="232"/>
      <c r="F20" s="232"/>
      <c r="G20" s="232"/>
      <c r="H20" s="232"/>
      <c r="I20" s="267"/>
      <c r="J20" s="267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</row>
    <row r="21" spans="1:53" ht="15" thickBot="1" x14ac:dyDescent="0.35"/>
    <row r="22" spans="1:53" ht="15" thickBot="1" x14ac:dyDescent="0.35">
      <c r="A22" s="8" t="s">
        <v>18</v>
      </c>
      <c r="B22" s="64" t="s">
        <v>120</v>
      </c>
      <c r="C22" s="80" t="s">
        <v>106</v>
      </c>
      <c r="D22" s="9" t="s">
        <v>25</v>
      </c>
      <c r="E22" s="67">
        <v>1.0000000000000001E-5</v>
      </c>
      <c r="F22" s="64">
        <v>1</v>
      </c>
      <c r="G22" s="8">
        <v>0.2</v>
      </c>
      <c r="H22" s="10">
        <f t="shared" ref="H22:H27" si="20">E22*F22*G22</f>
        <v>2.0000000000000003E-6</v>
      </c>
      <c r="I22" s="65">
        <v>8.75</v>
      </c>
      <c r="J22" s="63">
        <f>I22</f>
        <v>8.75</v>
      </c>
      <c r="K22" s="73" t="s">
        <v>122</v>
      </c>
      <c r="L22" s="78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6">
        <v>0.75</v>
      </c>
      <c r="AM22" s="66">
        <v>2.7E-2</v>
      </c>
      <c r="AN22" s="66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330">
        <f>AW22/DB!$B$23</f>
        <v>1.0245901639344264E-9</v>
      </c>
      <c r="BA22" s="330">
        <f>AX22/DB!$B$23</f>
        <v>2.0491803278688529E-9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80" t="s">
        <v>121</v>
      </c>
      <c r="D23" s="9" t="s">
        <v>25</v>
      </c>
      <c r="E23" s="68">
        <f>E22</f>
        <v>1.0000000000000001E-5</v>
      </c>
      <c r="F23" s="69">
        <f>F22</f>
        <v>1</v>
      </c>
      <c r="G23" s="8">
        <v>0.04</v>
      </c>
      <c r="H23" s="10">
        <f t="shared" si="20"/>
        <v>4.0000000000000003E-7</v>
      </c>
      <c r="I23" s="63">
        <f>I22</f>
        <v>8.75</v>
      </c>
      <c r="J23" s="63">
        <f>I22</f>
        <v>8.75</v>
      </c>
      <c r="K23" s="73" t="s">
        <v>123</v>
      </c>
      <c r="L23" s="78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330">
        <f>AW23/DB!$B$23</f>
        <v>4.0983606557377052E-10</v>
      </c>
      <c r="BA23" s="330">
        <f>AX23/DB!$B$23</f>
        <v>4.0983606557377052E-10</v>
      </c>
    </row>
    <row r="24" spans="1:53" x14ac:dyDescent="0.3">
      <c r="A24" s="8" t="s">
        <v>20</v>
      </c>
      <c r="B24" s="8" t="str">
        <f>B22</f>
        <v>Трубопровод ГЖ</v>
      </c>
      <c r="C24" s="80" t="s">
        <v>108</v>
      </c>
      <c r="D24" s="9" t="s">
        <v>26</v>
      </c>
      <c r="E24" s="68">
        <f>E22</f>
        <v>1.0000000000000001E-5</v>
      </c>
      <c r="F24" s="69">
        <f>F22</f>
        <v>1</v>
      </c>
      <c r="G24" s="8">
        <v>0.76</v>
      </c>
      <c r="H24" s="10">
        <f t="shared" si="20"/>
        <v>7.6000000000000009E-6</v>
      </c>
      <c r="I24" s="63">
        <f>I22</f>
        <v>8.75</v>
      </c>
      <c r="J24" s="8">
        <v>0</v>
      </c>
      <c r="K24" s="73" t="s">
        <v>124</v>
      </c>
      <c r="L24" s="78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330">
        <f>AW24/DB!$B$23</f>
        <v>0</v>
      </c>
      <c r="BA24" s="330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80" t="s">
        <v>109</v>
      </c>
      <c r="D25" s="9" t="s">
        <v>47</v>
      </c>
      <c r="E25" s="67">
        <v>1E-4</v>
      </c>
      <c r="F25" s="69">
        <f>F22</f>
        <v>1</v>
      </c>
      <c r="G25" s="8">
        <v>0.2</v>
      </c>
      <c r="H25" s="10">
        <f t="shared" si="20"/>
        <v>2.0000000000000002E-5</v>
      </c>
      <c r="I25" s="63">
        <f>0.15*I22</f>
        <v>1.3125</v>
      </c>
      <c r="J25" s="63">
        <f>I25</f>
        <v>1.3125</v>
      </c>
      <c r="K25" s="75" t="s">
        <v>126</v>
      </c>
      <c r="L25" s="79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330">
        <f>AW25/DB!$B$23</f>
        <v>0</v>
      </c>
      <c r="BA25" s="330">
        <f>AX25/DB!$B$23</f>
        <v>2.0491803278688526E-8</v>
      </c>
    </row>
    <row r="26" spans="1:53" x14ac:dyDescent="0.3">
      <c r="A26" s="8" t="s">
        <v>22</v>
      </c>
      <c r="B26" s="8" t="str">
        <f>B22</f>
        <v>Трубопровод ГЖ</v>
      </c>
      <c r="C26" s="80" t="s">
        <v>137</v>
      </c>
      <c r="D26" s="9" t="s">
        <v>47</v>
      </c>
      <c r="E26" s="68">
        <f>E25</f>
        <v>1E-4</v>
      </c>
      <c r="F26" s="69">
        <f>F22</f>
        <v>1</v>
      </c>
      <c r="G26" s="8">
        <v>0.04</v>
      </c>
      <c r="H26" s="10">
        <f t="shared" si="20"/>
        <v>4.0000000000000007E-6</v>
      </c>
      <c r="I26" s="63">
        <f>0.15*I22</f>
        <v>1.3125</v>
      </c>
      <c r="J26" s="63">
        <f>I25</f>
        <v>1.3125</v>
      </c>
      <c r="K26" s="75" t="s">
        <v>127</v>
      </c>
      <c r="L26" s="79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330">
        <f>AW26/DB!$B$23</f>
        <v>0</v>
      </c>
      <c r="BA26" s="330">
        <f>AX26/DB!$B$23</f>
        <v>2.0491803278688529E-9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80" t="s">
        <v>111</v>
      </c>
      <c r="D27" s="9" t="s">
        <v>27</v>
      </c>
      <c r="E27" s="68">
        <f>E25</f>
        <v>1E-4</v>
      </c>
      <c r="F27" s="69">
        <f>F22</f>
        <v>1</v>
      </c>
      <c r="G27" s="8">
        <v>0.76</v>
      </c>
      <c r="H27" s="10">
        <f t="shared" si="20"/>
        <v>7.6000000000000004E-5</v>
      </c>
      <c r="I27" s="63">
        <f>0.15*I22</f>
        <v>1.3125</v>
      </c>
      <c r="J27" s="8">
        <v>0</v>
      </c>
      <c r="K27" s="76" t="s">
        <v>138</v>
      </c>
      <c r="L27" s="82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330">
        <f>AW27/DB!$B$23</f>
        <v>0</v>
      </c>
      <c r="BA27" s="330">
        <f>AX27/DB!$B$23</f>
        <v>0</v>
      </c>
    </row>
    <row r="28" spans="1:53" x14ac:dyDescent="0.3">
      <c r="A28" s="8"/>
      <c r="B28" s="8"/>
      <c r="C28" s="80"/>
      <c r="D28" s="9"/>
      <c r="E28" s="68"/>
      <c r="F28" s="69"/>
      <c r="G28" s="8"/>
      <c r="H28" s="10"/>
      <c r="I28" s="63"/>
      <c r="J28" s="8"/>
      <c r="K28" s="192"/>
      <c r="L28" s="19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1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1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4" t="s">
        <v>128</v>
      </c>
      <c r="C32" s="80" t="s">
        <v>129</v>
      </c>
      <c r="D32" s="9" t="s">
        <v>130</v>
      </c>
      <c r="E32" s="67">
        <v>1.0000000000000001E-5</v>
      </c>
      <c r="F32" s="64">
        <v>1</v>
      </c>
      <c r="G32" s="8">
        <v>0.2</v>
      </c>
      <c r="H32" s="10">
        <f>E32*F32*G32</f>
        <v>2.0000000000000003E-6</v>
      </c>
      <c r="I32" s="65">
        <v>1.2</v>
      </c>
      <c r="J32" s="70">
        <f>I32</f>
        <v>1.2</v>
      </c>
      <c r="K32" s="73" t="s">
        <v>122</v>
      </c>
      <c r="L32" s="78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6">
        <v>0.75</v>
      </c>
      <c r="AM32" s="66">
        <v>2.7E-2</v>
      </c>
      <c r="AN32" s="66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330">
        <f>AW32/DB!$B$23</f>
        <v>1.0245901639344264E-9</v>
      </c>
      <c r="BA32" s="330">
        <f>AX32/DB!$B$23</f>
        <v>2.0491803278688529E-9</v>
      </c>
    </row>
    <row r="33" spans="1:53" x14ac:dyDescent="0.3">
      <c r="A33" s="8" t="s">
        <v>19</v>
      </c>
      <c r="B33" s="8" t="str">
        <f>B32</f>
        <v>Трубопровод газ</v>
      </c>
      <c r="C33" s="80" t="s">
        <v>107</v>
      </c>
      <c r="D33" s="9" t="s">
        <v>28</v>
      </c>
      <c r="E33" s="68">
        <f>E32</f>
        <v>1.0000000000000001E-5</v>
      </c>
      <c r="F33" s="69">
        <f>F32</f>
        <v>1</v>
      </c>
      <c r="G33" s="8">
        <v>0.1152</v>
      </c>
      <c r="H33" s="10">
        <f t="shared" ref="H33:H39" si="35">E33*F33*G33</f>
        <v>1.1520000000000002E-6</v>
      </c>
      <c r="I33" s="63">
        <f>I32</f>
        <v>1.2</v>
      </c>
      <c r="J33" s="81">
        <f>0.1*I32</f>
        <v>0.12</v>
      </c>
      <c r="K33" s="75" t="s">
        <v>123</v>
      </c>
      <c r="L33" s="79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330">
        <f>AW33/DB!$B$23</f>
        <v>1.1803278688524592E-9</v>
      </c>
      <c r="BA33" s="330">
        <f>AX33/DB!$B$23</f>
        <v>1.1803278688524592E-9</v>
      </c>
    </row>
    <row r="34" spans="1:53" x14ac:dyDescent="0.3">
      <c r="A34" s="8" t="s">
        <v>20</v>
      </c>
      <c r="B34" s="8" t="str">
        <f>B32</f>
        <v>Трубопровод газ</v>
      </c>
      <c r="C34" s="80" t="s">
        <v>131</v>
      </c>
      <c r="D34" s="9" t="s">
        <v>132</v>
      </c>
      <c r="E34" s="68">
        <f>E32</f>
        <v>1.0000000000000001E-5</v>
      </c>
      <c r="F34" s="69">
        <f>F32</f>
        <v>1</v>
      </c>
      <c r="G34" s="8">
        <v>7.6799999999999993E-2</v>
      </c>
      <c r="H34" s="10">
        <f>E34*F34*G34</f>
        <v>7.6799999999999999E-7</v>
      </c>
      <c r="I34" s="63">
        <f>I32</f>
        <v>1.2</v>
      </c>
      <c r="J34" s="70">
        <f>I32</f>
        <v>1.2</v>
      </c>
      <c r="K34" s="75" t="s">
        <v>124</v>
      </c>
      <c r="L34" s="79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330">
        <f>AW34/DB!$B$23</f>
        <v>0</v>
      </c>
      <c r="BA34" s="330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80" t="s">
        <v>108</v>
      </c>
      <c r="D35" s="9" t="s">
        <v>26</v>
      </c>
      <c r="E35" s="68">
        <f>E32</f>
        <v>1.0000000000000001E-5</v>
      </c>
      <c r="F35" s="69">
        <f>F32</f>
        <v>1</v>
      </c>
      <c r="G35" s="8">
        <v>0.60799999999999998</v>
      </c>
      <c r="H35" s="10">
        <f t="shared" si="35"/>
        <v>6.0800000000000002E-6</v>
      </c>
      <c r="I35" s="63">
        <f>I32</f>
        <v>1.2</v>
      </c>
      <c r="J35" s="72">
        <v>0</v>
      </c>
      <c r="K35" s="75" t="s">
        <v>126</v>
      </c>
      <c r="L35" s="79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330">
        <f>AW35/DB!$B$23</f>
        <v>0</v>
      </c>
      <c r="BA35" s="330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80" t="s">
        <v>133</v>
      </c>
      <c r="D36" s="9" t="s">
        <v>134</v>
      </c>
      <c r="E36" s="67">
        <v>1E-4</v>
      </c>
      <c r="F36" s="69">
        <f>F32</f>
        <v>1</v>
      </c>
      <c r="G36" s="8">
        <v>3.5000000000000003E-2</v>
      </c>
      <c r="H36" s="10">
        <f t="shared" si="35"/>
        <v>3.5000000000000004E-6</v>
      </c>
      <c r="I36" s="63">
        <f>0.15*I32</f>
        <v>0.18</v>
      </c>
      <c r="J36" s="70">
        <f>I36</f>
        <v>0.18</v>
      </c>
      <c r="K36" s="75" t="s">
        <v>127</v>
      </c>
      <c r="L36" s="79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330">
        <f>AW36/DB!$B$23</f>
        <v>0</v>
      </c>
      <c r="BA36" s="330">
        <f>AX36/DB!$B$23</f>
        <v>3.586065573770492E-9</v>
      </c>
    </row>
    <row r="37" spans="1:53" x14ac:dyDescent="0.3">
      <c r="A37" s="8" t="s">
        <v>23</v>
      </c>
      <c r="B37" s="8" t="str">
        <f>B32</f>
        <v>Трубопровод газ</v>
      </c>
      <c r="C37" s="80" t="s">
        <v>135</v>
      </c>
      <c r="D37" s="9" t="s">
        <v>136</v>
      </c>
      <c r="E37" s="68">
        <f>E36</f>
        <v>1E-4</v>
      </c>
      <c r="F37" s="69">
        <v>1</v>
      </c>
      <c r="G37" s="8">
        <v>8.3000000000000001E-3</v>
      </c>
      <c r="H37" s="10">
        <f>E37*F37*G37</f>
        <v>8.300000000000001E-7</v>
      </c>
      <c r="I37" s="63">
        <f>I36</f>
        <v>0.18</v>
      </c>
      <c r="J37" s="70">
        <f>J33*0.15</f>
        <v>1.7999999999999999E-2</v>
      </c>
      <c r="K37" s="74" t="s">
        <v>138</v>
      </c>
      <c r="L37" s="131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330">
        <f>AW37/DB!$B$23</f>
        <v>0</v>
      </c>
      <c r="BA37" s="330">
        <f>AX37/DB!$B$23</f>
        <v>4.2520491803278696E-10</v>
      </c>
    </row>
    <row r="38" spans="1:53" x14ac:dyDescent="0.3">
      <c r="A38" s="8" t="s">
        <v>157</v>
      </c>
      <c r="B38" s="8" t="str">
        <f>B32</f>
        <v>Трубопровод газ</v>
      </c>
      <c r="C38" s="80" t="s">
        <v>110</v>
      </c>
      <c r="D38" s="9" t="s">
        <v>112</v>
      </c>
      <c r="E38" s="68">
        <f>E36</f>
        <v>1E-4</v>
      </c>
      <c r="F38" s="69">
        <f>F32</f>
        <v>1</v>
      </c>
      <c r="G38" s="8">
        <v>2.64E-2</v>
      </c>
      <c r="H38" s="10">
        <f t="shared" si="35"/>
        <v>2.6400000000000001E-6</v>
      </c>
      <c r="I38" s="63">
        <f>0.15*I32</f>
        <v>0.18</v>
      </c>
      <c r="J38" s="70">
        <f>J34*0.15</f>
        <v>0.18</v>
      </c>
      <c r="K38" s="75"/>
      <c r="L38" s="79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330">
        <f>AW38/DB!$B$23</f>
        <v>0</v>
      </c>
      <c r="BA38" s="330">
        <f>AX38/DB!$B$23</f>
        <v>1.3524590163934428E-9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80" t="s">
        <v>111</v>
      </c>
      <c r="D39" s="9" t="s">
        <v>27</v>
      </c>
      <c r="E39" s="68">
        <f>E36</f>
        <v>1E-4</v>
      </c>
      <c r="F39" s="69">
        <f>F32</f>
        <v>1</v>
      </c>
      <c r="G39" s="8">
        <v>0.93030000000000002</v>
      </c>
      <c r="H39" s="10">
        <f t="shared" si="35"/>
        <v>9.3030000000000009E-5</v>
      </c>
      <c r="I39" s="63">
        <f>0.15*I32</f>
        <v>0.18</v>
      </c>
      <c r="J39" s="72">
        <v>0</v>
      </c>
      <c r="K39" s="76"/>
      <c r="L39" s="77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330">
        <f>AW39/DB!$B$23</f>
        <v>0</v>
      </c>
      <c r="BA39" s="330">
        <f>AX39/DB!$B$23</f>
        <v>0</v>
      </c>
    </row>
    <row r="40" spans="1:53" x14ac:dyDescent="0.3">
      <c r="A40" s="12"/>
      <c r="B40" s="12"/>
      <c r="C40" s="31"/>
      <c r="D40" s="168"/>
      <c r="E40" s="169"/>
      <c r="F40" s="170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4" t="s">
        <v>139</v>
      </c>
      <c r="C42" s="80" t="s">
        <v>129</v>
      </c>
      <c r="D42" s="9" t="s">
        <v>130</v>
      </c>
      <c r="E42" s="67">
        <v>1.0000000000000001E-5</v>
      </c>
      <c r="F42" s="64">
        <v>1</v>
      </c>
      <c r="G42" s="8">
        <v>0.2</v>
      </c>
      <c r="H42" s="10">
        <f>E42*F42*G42</f>
        <v>2.0000000000000003E-6</v>
      </c>
      <c r="I42" s="65">
        <v>6.37</v>
      </c>
      <c r="J42" s="70">
        <f>I42</f>
        <v>6.37</v>
      </c>
      <c r="K42" s="73" t="s">
        <v>122</v>
      </c>
      <c r="L42" s="78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330">
        <f>AW42/DB!$B$23</f>
        <v>1.0245901639344264E-9</v>
      </c>
      <c r="BA42" s="330">
        <f>AX42/DB!$B$23</f>
        <v>2.0491803278688529E-9</v>
      </c>
    </row>
    <row r="43" spans="1:53" x14ac:dyDescent="0.3">
      <c r="A43" s="8" t="s">
        <v>19</v>
      </c>
      <c r="B43" s="8" t="str">
        <f>B42</f>
        <v>Трубопровод газ+токси</v>
      </c>
      <c r="C43" s="80" t="s">
        <v>107</v>
      </c>
      <c r="D43" s="9" t="s">
        <v>28</v>
      </c>
      <c r="E43" s="68">
        <f>E42</f>
        <v>1.0000000000000001E-5</v>
      </c>
      <c r="F43" s="69">
        <f>F42</f>
        <v>1</v>
      </c>
      <c r="G43" s="8">
        <v>0.1152</v>
      </c>
      <c r="H43" s="10">
        <f t="shared" ref="H43:H49" si="46">E43*F43*G43</f>
        <v>1.1520000000000002E-6</v>
      </c>
      <c r="I43" s="63">
        <f>I42</f>
        <v>6.37</v>
      </c>
      <c r="J43" s="81">
        <f>0.1*I42</f>
        <v>0.63700000000000001</v>
      </c>
      <c r="K43" s="75" t="s">
        <v>123</v>
      </c>
      <c r="L43" s="79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330">
        <f>AW43/DB!$B$23</f>
        <v>1.1803278688524592E-9</v>
      </c>
      <c r="BA43" s="330">
        <f>AX43/DB!$B$23</f>
        <v>1.1803278688524592E-9</v>
      </c>
    </row>
    <row r="44" spans="1:53" x14ac:dyDescent="0.3">
      <c r="A44" s="8" t="s">
        <v>20</v>
      </c>
      <c r="B44" s="8" t="str">
        <f>B42</f>
        <v>Трубопровод газ+токси</v>
      </c>
      <c r="C44" s="80" t="s">
        <v>131</v>
      </c>
      <c r="D44" s="9" t="s">
        <v>132</v>
      </c>
      <c r="E44" s="68">
        <f>E42</f>
        <v>1.0000000000000001E-5</v>
      </c>
      <c r="F44" s="69">
        <f>F42</f>
        <v>1</v>
      </c>
      <c r="G44" s="8">
        <v>7.6799999999999993E-2</v>
      </c>
      <c r="H44" s="10">
        <f t="shared" si="46"/>
        <v>7.6799999999999999E-7</v>
      </c>
      <c r="I44" s="63">
        <f>I42</f>
        <v>6.37</v>
      </c>
      <c r="J44" s="70">
        <f>J43</f>
        <v>0.63700000000000001</v>
      </c>
      <c r="K44" s="75" t="s">
        <v>124</v>
      </c>
      <c r="L44" s="79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330">
        <f>AW44/DB!$B$23</f>
        <v>0</v>
      </c>
      <c r="BA44" s="330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80" t="s">
        <v>116</v>
      </c>
      <c r="D45" s="9" t="s">
        <v>118</v>
      </c>
      <c r="E45" s="68">
        <f>E42</f>
        <v>1.0000000000000001E-5</v>
      </c>
      <c r="F45" s="69">
        <f>F42</f>
        <v>1</v>
      </c>
      <c r="G45" s="8">
        <v>0.60799999999999998</v>
      </c>
      <c r="H45" s="10">
        <f t="shared" si="46"/>
        <v>6.0800000000000002E-6</v>
      </c>
      <c r="I45" s="63">
        <f>I42</f>
        <v>6.37</v>
      </c>
      <c r="J45" s="70">
        <f>J43</f>
        <v>0.63700000000000001</v>
      </c>
      <c r="K45" s="75" t="s">
        <v>126</v>
      </c>
      <c r="L45" s="79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330">
        <f>AW45/DB!$B$23</f>
        <v>3.1147540983606557E-9</v>
      </c>
      <c r="BA45" s="330">
        <f>AX45/DB!$B$23</f>
        <v>3.1147540983606557E-9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80" t="s">
        <v>133</v>
      </c>
      <c r="D46" s="9" t="s">
        <v>134</v>
      </c>
      <c r="E46" s="67">
        <v>1E-4</v>
      </c>
      <c r="F46" s="69">
        <f>F42</f>
        <v>1</v>
      </c>
      <c r="G46" s="8">
        <v>3.5000000000000003E-2</v>
      </c>
      <c r="H46" s="10">
        <f t="shared" si="46"/>
        <v>3.5000000000000004E-6</v>
      </c>
      <c r="I46" s="63">
        <f>0.15*I42</f>
        <v>0.95550000000000002</v>
      </c>
      <c r="J46" s="70">
        <f>I46</f>
        <v>0.95550000000000002</v>
      </c>
      <c r="K46" s="75" t="s">
        <v>127</v>
      </c>
      <c r="L46" s="79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330">
        <f>AW46/DB!$B$23</f>
        <v>0</v>
      </c>
      <c r="BA46" s="330">
        <f>AX46/DB!$B$23</f>
        <v>3.586065573770492E-9</v>
      </c>
    </row>
    <row r="47" spans="1:53" x14ac:dyDescent="0.3">
      <c r="A47" s="8" t="s">
        <v>23</v>
      </c>
      <c r="B47" s="8" t="str">
        <f>B42</f>
        <v>Трубопровод газ+токси</v>
      </c>
      <c r="C47" s="80" t="s">
        <v>135</v>
      </c>
      <c r="D47" s="9" t="s">
        <v>136</v>
      </c>
      <c r="E47" s="68">
        <f>E46</f>
        <v>1E-4</v>
      </c>
      <c r="F47" s="69">
        <v>1</v>
      </c>
      <c r="G47" s="8">
        <v>8.3000000000000001E-3</v>
      </c>
      <c r="H47" s="10">
        <f t="shared" si="46"/>
        <v>8.300000000000001E-7</v>
      </c>
      <c r="I47" s="63">
        <f>I46</f>
        <v>0.95550000000000002</v>
      </c>
      <c r="J47" s="70">
        <f>J43*0.15</f>
        <v>9.5549999999999996E-2</v>
      </c>
      <c r="K47" s="74" t="s">
        <v>138</v>
      </c>
      <c r="L47" s="131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330">
        <f>AW47/DB!$B$23</f>
        <v>0</v>
      </c>
      <c r="BA47" s="330">
        <f>AX47/DB!$B$23</f>
        <v>8.5040983606557391E-10</v>
      </c>
    </row>
    <row r="48" spans="1:53" x14ac:dyDescent="0.3">
      <c r="A48" s="8" t="s">
        <v>157</v>
      </c>
      <c r="B48" s="8" t="str">
        <f>B42</f>
        <v>Трубопровод газ+токси</v>
      </c>
      <c r="C48" s="80" t="s">
        <v>110</v>
      </c>
      <c r="D48" s="9" t="s">
        <v>112</v>
      </c>
      <c r="E48" s="68">
        <f>E46</f>
        <v>1E-4</v>
      </c>
      <c r="F48" s="69">
        <f>F42</f>
        <v>1</v>
      </c>
      <c r="G48" s="8">
        <v>2.64E-2</v>
      </c>
      <c r="H48" s="10">
        <f t="shared" si="46"/>
        <v>2.6400000000000001E-6</v>
      </c>
      <c r="I48" s="63">
        <f>0.15*I42</f>
        <v>0.95550000000000002</v>
      </c>
      <c r="J48" s="70">
        <f>J44*0.15</f>
        <v>9.5549999999999996E-2</v>
      </c>
      <c r="K48" s="75"/>
      <c r="L48" s="79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330">
        <f>AW48/DB!$B$23</f>
        <v>0</v>
      </c>
      <c r="BA48" s="330">
        <f>AX48/DB!$B$23</f>
        <v>1.3524590163934428E-9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80" t="s">
        <v>117</v>
      </c>
      <c r="D49" s="9" t="s">
        <v>119</v>
      </c>
      <c r="E49" s="68">
        <f>E46</f>
        <v>1E-4</v>
      </c>
      <c r="F49" s="69">
        <f>F42</f>
        <v>1</v>
      </c>
      <c r="G49" s="8">
        <v>0.93030000000000002</v>
      </c>
      <c r="H49" s="10">
        <f t="shared" si="46"/>
        <v>9.3030000000000009E-5</v>
      </c>
      <c r="I49" s="63">
        <f>0.15*I42</f>
        <v>0.95550000000000002</v>
      </c>
      <c r="J49" s="70">
        <f>J48</f>
        <v>9.5549999999999996E-2</v>
      </c>
      <c r="K49" s="76"/>
      <c r="L49" s="77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330">
        <f>AW49/DB!$B$23</f>
        <v>0</v>
      </c>
      <c r="BA49" s="330">
        <f>AX49/DB!$B$23</f>
        <v>4.7658811475409841E-8</v>
      </c>
    </row>
    <row r="50" spans="1:53" x14ac:dyDescent="0.3">
      <c r="A50" s="12"/>
      <c r="B50" s="12"/>
      <c r="C50" s="31"/>
      <c r="D50" s="168"/>
      <c r="E50" s="169"/>
      <c r="F50" s="170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6" customFormat="1" ht="15" thickBot="1" x14ac:dyDescent="0.35">
      <c r="A52" s="107" t="s">
        <v>18</v>
      </c>
      <c r="B52" s="108" t="s">
        <v>140</v>
      </c>
      <c r="C52" s="11" t="s">
        <v>143</v>
      </c>
      <c r="D52" s="109" t="s">
        <v>25</v>
      </c>
      <c r="E52" s="110">
        <v>3.4999999999999997E-5</v>
      </c>
      <c r="F52" s="108">
        <v>1</v>
      </c>
      <c r="G52" s="107">
        <v>0.05</v>
      </c>
      <c r="H52" s="111">
        <f t="shared" ref="H52:H57" si="53">E52*F52*G52</f>
        <v>1.75E-6</v>
      </c>
      <c r="I52" s="112">
        <v>12.36</v>
      </c>
      <c r="J52" s="113">
        <f>I52</f>
        <v>12.36</v>
      </c>
      <c r="K52" s="114" t="s">
        <v>122</v>
      </c>
      <c r="L52" s="115">
        <v>300</v>
      </c>
      <c r="M52" s="116" t="str">
        <f t="shared" ref="M52:N57" si="54">A52</f>
        <v>С1</v>
      </c>
      <c r="N52" s="116" t="str">
        <f t="shared" si="54"/>
        <v>А/ц ЛВЖ</v>
      </c>
      <c r="O52" s="116" t="str">
        <f t="shared" ref="O52:O57" si="55">D52</f>
        <v>Полное-пожар</v>
      </c>
      <c r="P52" s="116" t="s">
        <v>46</v>
      </c>
      <c r="Q52" s="116" t="s">
        <v>46</v>
      </c>
      <c r="R52" s="116" t="s">
        <v>46</v>
      </c>
      <c r="S52" s="116" t="s">
        <v>46</v>
      </c>
      <c r="T52" s="116" t="s">
        <v>46</v>
      </c>
      <c r="U52" s="116" t="s">
        <v>46</v>
      </c>
      <c r="V52" s="116" t="s">
        <v>46</v>
      </c>
      <c r="W52" s="116" t="s">
        <v>46</v>
      </c>
      <c r="X52" s="116" t="s">
        <v>46</v>
      </c>
      <c r="Y52" s="116" t="s">
        <v>46</v>
      </c>
      <c r="Z52" s="116" t="s">
        <v>46</v>
      </c>
      <c r="AA52" s="116" t="s">
        <v>46</v>
      </c>
      <c r="AB52" s="116" t="s">
        <v>46</v>
      </c>
      <c r="AC52" s="116" t="s">
        <v>46</v>
      </c>
      <c r="AD52" s="116" t="s">
        <v>46</v>
      </c>
      <c r="AE52" s="116" t="s">
        <v>46</v>
      </c>
      <c r="AF52" s="116" t="s">
        <v>46</v>
      </c>
      <c r="AG52" s="116" t="s">
        <v>46</v>
      </c>
      <c r="AH52" s="116" t="s">
        <v>46</v>
      </c>
      <c r="AI52" s="116" t="s">
        <v>46</v>
      </c>
      <c r="AJ52" s="117">
        <v>1</v>
      </c>
      <c r="AK52" s="117">
        <v>2</v>
      </c>
      <c r="AL52" s="118">
        <v>0.75</v>
      </c>
      <c r="AM52" s="118">
        <v>2.7E-2</v>
      </c>
      <c r="AN52" s="118">
        <v>3</v>
      </c>
      <c r="AQ52" s="119">
        <f>AM52*I52+AL52</f>
        <v>1.08372</v>
      </c>
      <c r="AR52" s="119">
        <f t="shared" ref="AR52:AR57" si="56">0.1*AQ52</f>
        <v>0.10837200000000001</v>
      </c>
      <c r="AS52" s="120">
        <f t="shared" ref="AS52:AS57" si="57">AJ52*3+0.25*AK52</f>
        <v>3.5</v>
      </c>
      <c r="AT52" s="120">
        <f t="shared" ref="AT52:AT57" si="58">SUM(AQ52:AS52)/4</f>
        <v>1.1730229999999999</v>
      </c>
      <c r="AU52" s="119">
        <f>10068.2*J52*POWER(10,-6)</f>
        <v>0.124442952</v>
      </c>
      <c r="AV52" s="120">
        <f t="shared" ref="AV52:AV57" si="59">AU52+AT52+AS52+AR52+AQ52</f>
        <v>5.9895579520000002</v>
      </c>
      <c r="AW52" s="121">
        <f t="shared" ref="AW52:AW57" si="60">AJ52*H52</f>
        <v>1.75E-6</v>
      </c>
      <c r="AX52" s="121">
        <f t="shared" ref="AX52:AX57" si="61">H52*AK52</f>
        <v>3.4999999999999999E-6</v>
      </c>
      <c r="AY52" s="121">
        <f t="shared" ref="AY52:AY57" si="62">H52*AV52</f>
        <v>1.0481726416000001E-5</v>
      </c>
      <c r="AZ52" s="330">
        <f>AW52/DB!$B$23</f>
        <v>8.965163934426229E-10</v>
      </c>
      <c r="BA52" s="330">
        <f>AX52/DB!$B$23</f>
        <v>1.7930327868852458E-9</v>
      </c>
    </row>
    <row r="53" spans="1:53" s="116" customFormat="1" ht="15" thickBot="1" x14ac:dyDescent="0.35">
      <c r="A53" s="107" t="s">
        <v>19</v>
      </c>
      <c r="B53" s="107" t="str">
        <f>B52</f>
        <v>А/ц ЛВЖ</v>
      </c>
      <c r="C53" s="11" t="s">
        <v>144</v>
      </c>
      <c r="D53" s="109" t="s">
        <v>28</v>
      </c>
      <c r="E53" s="122">
        <f>E52</f>
        <v>3.4999999999999997E-5</v>
      </c>
      <c r="F53" s="123">
        <f>F52</f>
        <v>1</v>
      </c>
      <c r="G53" s="107">
        <v>4.7500000000000001E-2</v>
      </c>
      <c r="H53" s="111">
        <f t="shared" si="53"/>
        <v>1.6625E-6</v>
      </c>
      <c r="I53" s="124">
        <f>I52</f>
        <v>12.36</v>
      </c>
      <c r="J53" s="125">
        <v>0.625</v>
      </c>
      <c r="K53" s="114" t="s">
        <v>123</v>
      </c>
      <c r="L53" s="115">
        <v>0</v>
      </c>
      <c r="M53" s="116" t="str">
        <f t="shared" si="54"/>
        <v>С2</v>
      </c>
      <c r="N53" s="116" t="str">
        <f t="shared" si="54"/>
        <v>А/ц ЛВЖ</v>
      </c>
      <c r="O53" s="116" t="str">
        <f t="shared" si="55"/>
        <v>Полное-взрыв</v>
      </c>
      <c r="P53" s="116" t="s">
        <v>46</v>
      </c>
      <c r="Q53" s="116" t="s">
        <v>46</v>
      </c>
      <c r="R53" s="116" t="s">
        <v>46</v>
      </c>
      <c r="S53" s="116" t="s">
        <v>46</v>
      </c>
      <c r="T53" s="116" t="s">
        <v>46</v>
      </c>
      <c r="U53" s="116" t="s">
        <v>46</v>
      </c>
      <c r="V53" s="116" t="s">
        <v>46</v>
      </c>
      <c r="W53" s="116" t="s">
        <v>46</v>
      </c>
      <c r="X53" s="116" t="s">
        <v>46</v>
      </c>
      <c r="Y53" s="116" t="s">
        <v>46</v>
      </c>
      <c r="Z53" s="116" t="s">
        <v>46</v>
      </c>
      <c r="AA53" s="116" t="s">
        <v>46</v>
      </c>
      <c r="AB53" s="116" t="s">
        <v>46</v>
      </c>
      <c r="AC53" s="116" t="s">
        <v>46</v>
      </c>
      <c r="AD53" s="116" t="s">
        <v>46</v>
      </c>
      <c r="AE53" s="116" t="s">
        <v>46</v>
      </c>
      <c r="AF53" s="116" t="s">
        <v>46</v>
      </c>
      <c r="AG53" s="116" t="s">
        <v>46</v>
      </c>
      <c r="AH53" s="116" t="s">
        <v>46</v>
      </c>
      <c r="AI53" s="116" t="s">
        <v>46</v>
      </c>
      <c r="AJ53" s="117">
        <v>2</v>
      </c>
      <c r="AK53" s="117">
        <v>2</v>
      </c>
      <c r="AL53" s="116">
        <f>AL52</f>
        <v>0.75</v>
      </c>
      <c r="AM53" s="116">
        <f>AM52</f>
        <v>2.7E-2</v>
      </c>
      <c r="AN53" s="116">
        <f>AN52</f>
        <v>3</v>
      </c>
      <c r="AQ53" s="119">
        <f>AM53*I53+AL53</f>
        <v>1.08372</v>
      </c>
      <c r="AR53" s="119">
        <f t="shared" si="56"/>
        <v>0.10837200000000001</v>
      </c>
      <c r="AS53" s="120">
        <f t="shared" si="57"/>
        <v>6.5</v>
      </c>
      <c r="AT53" s="120">
        <f t="shared" si="58"/>
        <v>1.9230229999999999</v>
      </c>
      <c r="AU53" s="119">
        <f>10068.2*J53*POWER(10,-6)*10</f>
        <v>6.2926249999999989E-2</v>
      </c>
      <c r="AV53" s="120">
        <f t="shared" si="59"/>
        <v>9.6780412499999997</v>
      </c>
      <c r="AW53" s="121">
        <f t="shared" si="60"/>
        <v>3.3249999999999999E-6</v>
      </c>
      <c r="AX53" s="121">
        <f t="shared" si="61"/>
        <v>3.3249999999999999E-6</v>
      </c>
      <c r="AY53" s="121">
        <f t="shared" si="62"/>
        <v>1.6089743578124998E-5</v>
      </c>
      <c r="AZ53" s="330">
        <f>AW53/DB!$B$23</f>
        <v>1.7033811475409837E-9</v>
      </c>
      <c r="BA53" s="330">
        <f>AX53/DB!$B$23</f>
        <v>1.7033811475409837E-9</v>
      </c>
    </row>
    <row r="54" spans="1:53" s="116" customFormat="1" x14ac:dyDescent="0.3">
      <c r="A54" s="107" t="s">
        <v>20</v>
      </c>
      <c r="B54" s="107" t="str">
        <f>B52</f>
        <v>А/ц ЛВЖ</v>
      </c>
      <c r="C54" s="11" t="s">
        <v>145</v>
      </c>
      <c r="D54" s="109" t="s">
        <v>26</v>
      </c>
      <c r="E54" s="122">
        <f>E52</f>
        <v>3.4999999999999997E-5</v>
      </c>
      <c r="F54" s="123">
        <f>F52</f>
        <v>1</v>
      </c>
      <c r="G54" s="107">
        <v>0.90249999999999997</v>
      </c>
      <c r="H54" s="111">
        <f t="shared" si="53"/>
        <v>3.1587499999999995E-5</v>
      </c>
      <c r="I54" s="124">
        <f>I52</f>
        <v>12.36</v>
      </c>
      <c r="J54" s="126">
        <v>0</v>
      </c>
      <c r="K54" s="114" t="s">
        <v>124</v>
      </c>
      <c r="L54" s="115">
        <v>0</v>
      </c>
      <c r="M54" s="116" t="str">
        <f t="shared" si="54"/>
        <v>С3</v>
      </c>
      <c r="N54" s="116" t="str">
        <f t="shared" si="54"/>
        <v>А/ц ЛВЖ</v>
      </c>
      <c r="O54" s="116" t="str">
        <f t="shared" si="55"/>
        <v>Полное-ликвидация</v>
      </c>
      <c r="P54" s="116" t="s">
        <v>46</v>
      </c>
      <c r="Q54" s="116" t="s">
        <v>46</v>
      </c>
      <c r="R54" s="116" t="s">
        <v>46</v>
      </c>
      <c r="S54" s="116" t="s">
        <v>46</v>
      </c>
      <c r="T54" s="116" t="s">
        <v>46</v>
      </c>
      <c r="U54" s="116" t="s">
        <v>46</v>
      </c>
      <c r="V54" s="116" t="s">
        <v>46</v>
      </c>
      <c r="W54" s="116" t="s">
        <v>46</v>
      </c>
      <c r="X54" s="116" t="s">
        <v>46</v>
      </c>
      <c r="Y54" s="116" t="s">
        <v>46</v>
      </c>
      <c r="Z54" s="116" t="s">
        <v>46</v>
      </c>
      <c r="AA54" s="116" t="s">
        <v>46</v>
      </c>
      <c r="AB54" s="116" t="s">
        <v>46</v>
      </c>
      <c r="AC54" s="116" t="s">
        <v>46</v>
      </c>
      <c r="AD54" s="116" t="s">
        <v>46</v>
      </c>
      <c r="AE54" s="116" t="s">
        <v>46</v>
      </c>
      <c r="AF54" s="116" t="s">
        <v>46</v>
      </c>
      <c r="AG54" s="116" t="s">
        <v>46</v>
      </c>
      <c r="AH54" s="116" t="s">
        <v>46</v>
      </c>
      <c r="AI54" s="116" t="s">
        <v>46</v>
      </c>
      <c r="AJ54" s="116">
        <v>0</v>
      </c>
      <c r="AK54" s="116">
        <v>0</v>
      </c>
      <c r="AL54" s="116">
        <f>AL52</f>
        <v>0.75</v>
      </c>
      <c r="AM54" s="116">
        <f>AM52</f>
        <v>2.7E-2</v>
      </c>
      <c r="AN54" s="116">
        <f>AN52</f>
        <v>3</v>
      </c>
      <c r="AQ54" s="119">
        <f>AM54*I54*0.1+AL54</f>
        <v>0.78337199999999996</v>
      </c>
      <c r="AR54" s="119">
        <f t="shared" si="56"/>
        <v>7.8337199999999996E-2</v>
      </c>
      <c r="AS54" s="120">
        <f t="shared" si="57"/>
        <v>0</v>
      </c>
      <c r="AT54" s="120">
        <f t="shared" si="58"/>
        <v>0.21542729999999999</v>
      </c>
      <c r="AU54" s="119">
        <f>1333*J53*POWER(10,-6)</f>
        <v>8.3312499999999999E-4</v>
      </c>
      <c r="AV54" s="120">
        <f t="shared" si="59"/>
        <v>1.0779696249999999</v>
      </c>
      <c r="AW54" s="121">
        <f t="shared" si="60"/>
        <v>0</v>
      </c>
      <c r="AX54" s="121">
        <f t="shared" si="61"/>
        <v>0</v>
      </c>
      <c r="AY54" s="121">
        <f t="shared" si="62"/>
        <v>3.4050365529687493E-5</v>
      </c>
      <c r="AZ54" s="330">
        <f>AW54/DB!$B$23</f>
        <v>0</v>
      </c>
      <c r="BA54" s="330">
        <f>AX54/DB!$B$23</f>
        <v>0</v>
      </c>
    </row>
    <row r="55" spans="1:53" s="116" customFormat="1" x14ac:dyDescent="0.3">
      <c r="A55" s="107" t="s">
        <v>21</v>
      </c>
      <c r="B55" s="107" t="str">
        <f>B52</f>
        <v>А/ц ЛВЖ</v>
      </c>
      <c r="C55" s="11" t="s">
        <v>146</v>
      </c>
      <c r="D55" s="109" t="s">
        <v>47</v>
      </c>
      <c r="E55" s="110">
        <v>2.2000000000000001E-4</v>
      </c>
      <c r="F55" s="123">
        <f>F52</f>
        <v>1</v>
      </c>
      <c r="G55" s="107">
        <v>0.05</v>
      </c>
      <c r="H55" s="111">
        <f t="shared" si="53"/>
        <v>1.1000000000000001E-5</v>
      </c>
      <c r="I55" s="124">
        <f>0.15*I52</f>
        <v>1.8539999999999999</v>
      </c>
      <c r="J55" s="113">
        <f>I55</f>
        <v>1.8539999999999999</v>
      </c>
      <c r="K55" s="127" t="s">
        <v>126</v>
      </c>
      <c r="L55" s="128">
        <v>45390</v>
      </c>
      <c r="M55" s="116" t="str">
        <f t="shared" si="54"/>
        <v>С4</v>
      </c>
      <c r="N55" s="116" t="str">
        <f t="shared" si="54"/>
        <v>А/ц ЛВЖ</v>
      </c>
      <c r="O55" s="116" t="str">
        <f t="shared" si="55"/>
        <v>Частичное-пожар</v>
      </c>
      <c r="P55" s="116" t="s">
        <v>46</v>
      </c>
      <c r="Q55" s="116" t="s">
        <v>46</v>
      </c>
      <c r="R55" s="116" t="s">
        <v>46</v>
      </c>
      <c r="S55" s="116" t="s">
        <v>46</v>
      </c>
      <c r="T55" s="116" t="s">
        <v>46</v>
      </c>
      <c r="U55" s="116" t="s">
        <v>46</v>
      </c>
      <c r="V55" s="116" t="s">
        <v>46</v>
      </c>
      <c r="W55" s="116" t="s">
        <v>46</v>
      </c>
      <c r="X55" s="116" t="s">
        <v>46</v>
      </c>
      <c r="Y55" s="116" t="s">
        <v>46</v>
      </c>
      <c r="Z55" s="116" t="s">
        <v>46</v>
      </c>
      <c r="AA55" s="116" t="s">
        <v>46</v>
      </c>
      <c r="AB55" s="116" t="s">
        <v>46</v>
      </c>
      <c r="AC55" s="116" t="s">
        <v>46</v>
      </c>
      <c r="AD55" s="116" t="s">
        <v>46</v>
      </c>
      <c r="AE55" s="116" t="s">
        <v>46</v>
      </c>
      <c r="AF55" s="116" t="s">
        <v>46</v>
      </c>
      <c r="AG55" s="116" t="s">
        <v>46</v>
      </c>
      <c r="AH55" s="116" t="s">
        <v>46</v>
      </c>
      <c r="AI55" s="116" t="s">
        <v>46</v>
      </c>
      <c r="AJ55" s="116">
        <v>0</v>
      </c>
      <c r="AK55" s="116">
        <v>2</v>
      </c>
      <c r="AL55" s="116">
        <f>0.1*$AL$2</f>
        <v>7.5000000000000011E-2</v>
      </c>
      <c r="AM55" s="116">
        <f>AM52</f>
        <v>2.7E-2</v>
      </c>
      <c r="AN55" s="116">
        <f>ROUNDUP(AN52/3,0)</f>
        <v>1</v>
      </c>
      <c r="AQ55" s="119">
        <f>AM55*I55+AL55</f>
        <v>0.125058</v>
      </c>
      <c r="AR55" s="119">
        <f t="shared" si="56"/>
        <v>1.2505800000000001E-2</v>
      </c>
      <c r="AS55" s="120">
        <f t="shared" si="57"/>
        <v>0.5</v>
      </c>
      <c r="AT55" s="120">
        <f t="shared" si="58"/>
        <v>0.15939095</v>
      </c>
      <c r="AU55" s="119">
        <f>10068.2*J55*POWER(10,-6)</f>
        <v>1.8666442799999999E-2</v>
      </c>
      <c r="AV55" s="120">
        <f t="shared" si="59"/>
        <v>0.81562119280000001</v>
      </c>
      <c r="AW55" s="121">
        <f t="shared" si="60"/>
        <v>0</v>
      </c>
      <c r="AX55" s="121">
        <f t="shared" si="61"/>
        <v>2.2000000000000003E-5</v>
      </c>
      <c r="AY55" s="121">
        <f t="shared" si="62"/>
        <v>8.9718331208000015E-6</v>
      </c>
      <c r="AZ55" s="330">
        <f>AW55/DB!$B$23</f>
        <v>0</v>
      </c>
      <c r="BA55" s="330">
        <f>AX55/DB!$B$23</f>
        <v>1.127049180327869E-8</v>
      </c>
    </row>
    <row r="56" spans="1:53" s="116" customFormat="1" x14ac:dyDescent="0.3">
      <c r="A56" s="107" t="s">
        <v>22</v>
      </c>
      <c r="B56" s="107" t="str">
        <f>B52</f>
        <v>А/ц ЛВЖ</v>
      </c>
      <c r="C56" s="11" t="s">
        <v>147</v>
      </c>
      <c r="D56" s="109" t="s">
        <v>112</v>
      </c>
      <c r="E56" s="122">
        <f>E55</f>
        <v>2.2000000000000001E-4</v>
      </c>
      <c r="F56" s="123">
        <f>F52</f>
        <v>1</v>
      </c>
      <c r="G56" s="107">
        <v>4.7500000000000001E-2</v>
      </c>
      <c r="H56" s="111">
        <f t="shared" si="53"/>
        <v>1.045E-5</v>
      </c>
      <c r="I56" s="124">
        <f>0.15*I52</f>
        <v>1.8539999999999999</v>
      </c>
      <c r="J56" s="113">
        <f>0.15*J53</f>
        <v>9.375E-2</v>
      </c>
      <c r="K56" s="127" t="s">
        <v>127</v>
      </c>
      <c r="L56" s="128">
        <v>3</v>
      </c>
      <c r="M56" s="116" t="str">
        <f t="shared" si="54"/>
        <v>С5</v>
      </c>
      <c r="N56" s="116" t="str">
        <f t="shared" si="54"/>
        <v>А/ц ЛВЖ</v>
      </c>
      <c r="O56" s="116" t="str">
        <f t="shared" si="55"/>
        <v>Частичное-пожар-вспышка</v>
      </c>
      <c r="P56" s="116" t="s">
        <v>46</v>
      </c>
      <c r="Q56" s="116" t="s">
        <v>46</v>
      </c>
      <c r="R56" s="116" t="s">
        <v>46</v>
      </c>
      <c r="S56" s="116" t="s">
        <v>46</v>
      </c>
      <c r="T56" s="116" t="s">
        <v>46</v>
      </c>
      <c r="U56" s="116" t="s">
        <v>46</v>
      </c>
      <c r="V56" s="116" t="s">
        <v>46</v>
      </c>
      <c r="W56" s="116" t="s">
        <v>46</v>
      </c>
      <c r="X56" s="116" t="s">
        <v>46</v>
      </c>
      <c r="Y56" s="116" t="s">
        <v>46</v>
      </c>
      <c r="Z56" s="116" t="s">
        <v>46</v>
      </c>
      <c r="AA56" s="116" t="s">
        <v>46</v>
      </c>
      <c r="AB56" s="116" t="s">
        <v>46</v>
      </c>
      <c r="AC56" s="116" t="s">
        <v>46</v>
      </c>
      <c r="AD56" s="116" t="s">
        <v>46</v>
      </c>
      <c r="AE56" s="116" t="s">
        <v>46</v>
      </c>
      <c r="AF56" s="116" t="s">
        <v>46</v>
      </c>
      <c r="AG56" s="116" t="s">
        <v>46</v>
      </c>
      <c r="AH56" s="116" t="s">
        <v>46</v>
      </c>
      <c r="AI56" s="116" t="s">
        <v>46</v>
      </c>
      <c r="AJ56" s="116">
        <v>0</v>
      </c>
      <c r="AK56" s="116">
        <v>1</v>
      </c>
      <c r="AL56" s="116">
        <f>0.1*$AL$2</f>
        <v>7.5000000000000011E-2</v>
      </c>
      <c r="AM56" s="116">
        <f>AM52</f>
        <v>2.7E-2</v>
      </c>
      <c r="AN56" s="116">
        <f>ROUNDUP(AN52/3,0)</f>
        <v>1</v>
      </c>
      <c r="AQ56" s="119">
        <f>AM56*I56+AL56</f>
        <v>0.125058</v>
      </c>
      <c r="AR56" s="119">
        <f t="shared" si="56"/>
        <v>1.2505800000000001E-2</v>
      </c>
      <c r="AS56" s="120">
        <f t="shared" si="57"/>
        <v>0.25</v>
      </c>
      <c r="AT56" s="120">
        <f t="shared" si="58"/>
        <v>9.6890950000000003E-2</v>
      </c>
      <c r="AU56" s="119">
        <f>10068.2*J56*POWER(10,-6)*10</f>
        <v>9.4389375000000011E-3</v>
      </c>
      <c r="AV56" s="120">
        <f t="shared" si="59"/>
        <v>0.49389368750000001</v>
      </c>
      <c r="AW56" s="121">
        <f t="shared" si="60"/>
        <v>0</v>
      </c>
      <c r="AX56" s="121">
        <f t="shared" si="61"/>
        <v>1.045E-5</v>
      </c>
      <c r="AY56" s="121">
        <f t="shared" si="62"/>
        <v>5.1611890343749998E-6</v>
      </c>
      <c r="AZ56" s="330">
        <f>AW56/DB!$B$23</f>
        <v>0</v>
      </c>
      <c r="BA56" s="330">
        <f>AX56/DB!$B$23</f>
        <v>5.353483606557377E-9</v>
      </c>
    </row>
    <row r="57" spans="1:53" s="116" customFormat="1" ht="15" thickBot="1" x14ac:dyDescent="0.35">
      <c r="A57" s="107" t="s">
        <v>23</v>
      </c>
      <c r="B57" s="107" t="str">
        <f>B52</f>
        <v>А/ц ЛВЖ</v>
      </c>
      <c r="C57" s="11" t="s">
        <v>148</v>
      </c>
      <c r="D57" s="109" t="s">
        <v>27</v>
      </c>
      <c r="E57" s="122">
        <f>E55</f>
        <v>2.2000000000000001E-4</v>
      </c>
      <c r="F57" s="123">
        <f>F52</f>
        <v>1</v>
      </c>
      <c r="G57" s="107">
        <v>0.90249999999999997</v>
      </c>
      <c r="H57" s="111">
        <f t="shared" si="53"/>
        <v>1.9855E-4</v>
      </c>
      <c r="I57" s="124">
        <f>0.15*I52</f>
        <v>1.8539999999999999</v>
      </c>
      <c r="J57" s="126">
        <v>0</v>
      </c>
      <c r="K57" s="129" t="s">
        <v>138</v>
      </c>
      <c r="L57" s="130">
        <v>6</v>
      </c>
      <c r="M57" s="116" t="str">
        <f t="shared" si="54"/>
        <v>С6</v>
      </c>
      <c r="N57" s="116" t="str">
        <f t="shared" si="54"/>
        <v>А/ц ЛВЖ</v>
      </c>
      <c r="O57" s="116" t="str">
        <f t="shared" si="55"/>
        <v>Частичное-ликвидация</v>
      </c>
      <c r="P57" s="116" t="s">
        <v>46</v>
      </c>
      <c r="Q57" s="116" t="s">
        <v>46</v>
      </c>
      <c r="R57" s="116" t="s">
        <v>46</v>
      </c>
      <c r="S57" s="116" t="s">
        <v>46</v>
      </c>
      <c r="T57" s="116" t="s">
        <v>46</v>
      </c>
      <c r="U57" s="116" t="s">
        <v>46</v>
      </c>
      <c r="V57" s="116" t="s">
        <v>46</v>
      </c>
      <c r="W57" s="116" t="s">
        <v>46</v>
      </c>
      <c r="X57" s="116" t="s">
        <v>46</v>
      </c>
      <c r="Y57" s="116" t="s">
        <v>46</v>
      </c>
      <c r="Z57" s="116" t="s">
        <v>46</v>
      </c>
      <c r="AA57" s="116" t="s">
        <v>46</v>
      </c>
      <c r="AB57" s="116" t="s">
        <v>46</v>
      </c>
      <c r="AC57" s="116" t="s">
        <v>46</v>
      </c>
      <c r="AD57" s="116" t="s">
        <v>46</v>
      </c>
      <c r="AE57" s="116" t="s">
        <v>46</v>
      </c>
      <c r="AF57" s="116" t="s">
        <v>46</v>
      </c>
      <c r="AG57" s="116" t="s">
        <v>46</v>
      </c>
      <c r="AH57" s="116" t="s">
        <v>46</v>
      </c>
      <c r="AI57" s="116" t="s">
        <v>46</v>
      </c>
      <c r="AJ57" s="116">
        <v>0</v>
      </c>
      <c r="AK57" s="116">
        <v>0</v>
      </c>
      <c r="AL57" s="116">
        <f>0.1*$AL$2</f>
        <v>7.5000000000000011E-2</v>
      </c>
      <c r="AM57" s="116">
        <f>AM52</f>
        <v>2.7E-2</v>
      </c>
      <c r="AN57" s="116">
        <f>ROUNDUP(AN52/3,0)</f>
        <v>1</v>
      </c>
      <c r="AQ57" s="119">
        <f>AM57*I57*0.1+AL57</f>
        <v>8.0005800000000016E-2</v>
      </c>
      <c r="AR57" s="119">
        <f t="shared" si="56"/>
        <v>8.0005800000000019E-3</v>
      </c>
      <c r="AS57" s="120">
        <f t="shared" si="57"/>
        <v>0</v>
      </c>
      <c r="AT57" s="120">
        <f t="shared" si="58"/>
        <v>2.2001595000000006E-2</v>
      </c>
      <c r="AU57" s="119">
        <f>1333*J56*POWER(10,-6)</f>
        <v>1.2496875E-4</v>
      </c>
      <c r="AV57" s="120">
        <f t="shared" si="59"/>
        <v>0.11013294375000002</v>
      </c>
      <c r="AW57" s="121">
        <f t="shared" si="60"/>
        <v>0</v>
      </c>
      <c r="AX57" s="121">
        <f t="shared" si="61"/>
        <v>0</v>
      </c>
      <c r="AY57" s="121">
        <f t="shared" si="62"/>
        <v>2.1866895981562503E-5</v>
      </c>
      <c r="AZ57" s="330">
        <f>AW57/DB!$B$23</f>
        <v>0</v>
      </c>
      <c r="BA57" s="330">
        <f>AX57/DB!$B$23</f>
        <v>0</v>
      </c>
    </row>
    <row r="58" spans="1:53" s="116" customFormat="1" x14ac:dyDescent="0.3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</row>
    <row r="59" spans="1:53" s="116" customFormat="1" x14ac:dyDescent="0.3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</row>
    <row r="60" spans="1:53" s="116" customFormat="1" x14ac:dyDescent="0.3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</row>
    <row r="61" spans="1:53" ht="15" thickBot="1" x14ac:dyDescent="0.35">
      <c r="E61" s="14"/>
      <c r="F61" s="14"/>
    </row>
    <row r="62" spans="1:53" s="116" customFormat="1" ht="15" thickBot="1" x14ac:dyDescent="0.35">
      <c r="A62" s="107" t="s">
        <v>18</v>
      </c>
      <c r="B62" s="108" t="s">
        <v>141</v>
      </c>
      <c r="C62" s="11" t="s">
        <v>143</v>
      </c>
      <c r="D62" s="109" t="s">
        <v>25</v>
      </c>
      <c r="E62" s="110">
        <v>3.4999999999999997E-5</v>
      </c>
      <c r="F62" s="108">
        <v>1</v>
      </c>
      <c r="G62" s="107">
        <v>0.05</v>
      </c>
      <c r="H62" s="111">
        <f t="shared" ref="H62:H67" si="63">E62*F62*G62</f>
        <v>1.75E-6</v>
      </c>
      <c r="I62" s="112">
        <v>12.36</v>
      </c>
      <c r="J62" s="124">
        <f>I62</f>
        <v>12.36</v>
      </c>
      <c r="K62" s="114" t="s">
        <v>122</v>
      </c>
      <c r="L62" s="115">
        <v>300</v>
      </c>
      <c r="M62" s="116" t="str">
        <f t="shared" ref="M62:N67" si="64">A62</f>
        <v>С1</v>
      </c>
      <c r="N62" s="116" t="str">
        <f t="shared" si="64"/>
        <v>А/ц ЛВЖ+токси</v>
      </c>
      <c r="O62" s="116" t="str">
        <f t="shared" ref="O62:O67" si="65">D62</f>
        <v>Полное-пожар</v>
      </c>
      <c r="P62" s="116" t="s">
        <v>46</v>
      </c>
      <c r="Q62" s="116" t="s">
        <v>46</v>
      </c>
      <c r="R62" s="116" t="s">
        <v>46</v>
      </c>
      <c r="S62" s="116" t="s">
        <v>46</v>
      </c>
      <c r="T62" s="116" t="s">
        <v>46</v>
      </c>
      <c r="U62" s="116" t="s">
        <v>46</v>
      </c>
      <c r="V62" s="116" t="s">
        <v>46</v>
      </c>
      <c r="W62" s="116" t="s">
        <v>46</v>
      </c>
      <c r="X62" s="116" t="s">
        <v>46</v>
      </c>
      <c r="Y62" s="116" t="s">
        <v>46</v>
      </c>
      <c r="Z62" s="116" t="s">
        <v>46</v>
      </c>
      <c r="AA62" s="116" t="s">
        <v>46</v>
      </c>
      <c r="AB62" s="116" t="s">
        <v>46</v>
      </c>
      <c r="AC62" s="116" t="s">
        <v>46</v>
      </c>
      <c r="AD62" s="116" t="s">
        <v>46</v>
      </c>
      <c r="AE62" s="116" t="s">
        <v>46</v>
      </c>
      <c r="AF62" s="116" t="s">
        <v>46</v>
      </c>
      <c r="AG62" s="116" t="s">
        <v>46</v>
      </c>
      <c r="AH62" s="116" t="s">
        <v>46</v>
      </c>
      <c r="AI62" s="116" t="s">
        <v>46</v>
      </c>
      <c r="AJ62" s="117">
        <v>1</v>
      </c>
      <c r="AK62" s="117">
        <v>2</v>
      </c>
      <c r="AL62" s="118">
        <v>0.75</v>
      </c>
      <c r="AM62" s="118">
        <v>2.7E-2</v>
      </c>
      <c r="AN62" s="118">
        <v>3</v>
      </c>
      <c r="AQ62" s="119">
        <f>AM62*I62+AL62</f>
        <v>1.08372</v>
      </c>
      <c r="AR62" s="119">
        <f t="shared" ref="AR62:AR67" si="66">0.1*AQ62</f>
        <v>0.10837200000000001</v>
      </c>
      <c r="AS62" s="120">
        <f t="shared" ref="AS62:AS67" si="67">AJ62*3+0.25*AK62</f>
        <v>3.5</v>
      </c>
      <c r="AT62" s="120">
        <f t="shared" ref="AT62:AT67" si="68">SUM(AQ62:AS62)/4</f>
        <v>1.1730229999999999</v>
      </c>
      <c r="AU62" s="119">
        <f>10068.2*J62*POWER(10,-6)</f>
        <v>0.124442952</v>
      </c>
      <c r="AV62" s="120">
        <f t="shared" ref="AV62:AV67" si="69">AU62+AT62+AS62+AR62+AQ62</f>
        <v>5.9895579520000002</v>
      </c>
      <c r="AW62" s="121">
        <f t="shared" ref="AW62:AW67" si="70">AJ62*H62</f>
        <v>1.75E-6</v>
      </c>
      <c r="AX62" s="121">
        <f t="shared" ref="AX62:AX67" si="71">H62*AK62</f>
        <v>3.4999999999999999E-6</v>
      </c>
      <c r="AY62" s="121">
        <f t="shared" ref="AY62:AY67" si="72">H62*AV62</f>
        <v>1.0481726416000001E-5</v>
      </c>
      <c r="AZ62" s="330">
        <f>AW62/DB!$B$23</f>
        <v>8.965163934426229E-10</v>
      </c>
      <c r="BA62" s="330">
        <f>AX62/DB!$B$23</f>
        <v>1.7930327868852458E-9</v>
      </c>
    </row>
    <row r="63" spans="1:53" s="116" customFormat="1" ht="15" thickBot="1" x14ac:dyDescent="0.35">
      <c r="A63" s="107" t="s">
        <v>19</v>
      </c>
      <c r="B63" s="107" t="str">
        <f>B62</f>
        <v>А/ц ЛВЖ+токси</v>
      </c>
      <c r="C63" s="11" t="s">
        <v>149</v>
      </c>
      <c r="D63" s="109" t="s">
        <v>28</v>
      </c>
      <c r="E63" s="122">
        <f>E62</f>
        <v>3.4999999999999997E-5</v>
      </c>
      <c r="F63" s="123">
        <f>F62</f>
        <v>1</v>
      </c>
      <c r="G63" s="107">
        <v>4.7500000000000001E-2</v>
      </c>
      <c r="H63" s="111">
        <f t="shared" si="63"/>
        <v>1.6625E-6</v>
      </c>
      <c r="I63" s="124">
        <f>I62</f>
        <v>12.36</v>
      </c>
      <c r="J63" s="108">
        <v>0.625</v>
      </c>
      <c r="K63" s="114" t="s">
        <v>123</v>
      </c>
      <c r="L63" s="115">
        <v>0</v>
      </c>
      <c r="M63" s="116" t="str">
        <f t="shared" si="64"/>
        <v>С2</v>
      </c>
      <c r="N63" s="116" t="str">
        <f t="shared" si="64"/>
        <v>А/ц ЛВЖ+токси</v>
      </c>
      <c r="O63" s="116" t="str">
        <f t="shared" si="65"/>
        <v>Полное-взрыв</v>
      </c>
      <c r="P63" s="116" t="s">
        <v>46</v>
      </c>
      <c r="Q63" s="116" t="s">
        <v>46</v>
      </c>
      <c r="R63" s="116" t="s">
        <v>46</v>
      </c>
      <c r="S63" s="116" t="s">
        <v>46</v>
      </c>
      <c r="T63" s="116" t="s">
        <v>46</v>
      </c>
      <c r="U63" s="116" t="s">
        <v>46</v>
      </c>
      <c r="V63" s="116" t="s">
        <v>46</v>
      </c>
      <c r="W63" s="116" t="s">
        <v>46</v>
      </c>
      <c r="X63" s="116" t="s">
        <v>46</v>
      </c>
      <c r="Y63" s="116" t="s">
        <v>46</v>
      </c>
      <c r="Z63" s="116" t="s">
        <v>46</v>
      </c>
      <c r="AA63" s="116" t="s">
        <v>46</v>
      </c>
      <c r="AB63" s="116" t="s">
        <v>46</v>
      </c>
      <c r="AC63" s="116" t="s">
        <v>46</v>
      </c>
      <c r="AD63" s="116" t="s">
        <v>46</v>
      </c>
      <c r="AE63" s="116" t="s">
        <v>46</v>
      </c>
      <c r="AF63" s="116" t="s">
        <v>46</v>
      </c>
      <c r="AG63" s="116" t="s">
        <v>46</v>
      </c>
      <c r="AH63" s="116" t="s">
        <v>46</v>
      </c>
      <c r="AI63" s="116" t="s">
        <v>46</v>
      </c>
      <c r="AJ63" s="117">
        <v>2</v>
      </c>
      <c r="AK63" s="117">
        <v>2</v>
      </c>
      <c r="AL63" s="116">
        <f>AL62</f>
        <v>0.75</v>
      </c>
      <c r="AM63" s="116">
        <f>AM62</f>
        <v>2.7E-2</v>
      </c>
      <c r="AN63" s="116">
        <f>AN62</f>
        <v>3</v>
      </c>
      <c r="AQ63" s="119">
        <f>AM63*I63+AL63</f>
        <v>1.08372</v>
      </c>
      <c r="AR63" s="119">
        <f t="shared" si="66"/>
        <v>0.10837200000000001</v>
      </c>
      <c r="AS63" s="120">
        <f t="shared" si="67"/>
        <v>6.5</v>
      </c>
      <c r="AT63" s="120">
        <f t="shared" si="68"/>
        <v>1.9230229999999999</v>
      </c>
      <c r="AU63" s="119">
        <f>10068.2*J63*POWER(10,-6)*10</f>
        <v>6.2926249999999989E-2</v>
      </c>
      <c r="AV63" s="120">
        <f t="shared" si="69"/>
        <v>9.6780412499999997</v>
      </c>
      <c r="AW63" s="121">
        <f t="shared" si="70"/>
        <v>3.3249999999999999E-6</v>
      </c>
      <c r="AX63" s="121">
        <f t="shared" si="71"/>
        <v>3.3249999999999999E-6</v>
      </c>
      <c r="AY63" s="121">
        <f t="shared" si="72"/>
        <v>1.6089743578124998E-5</v>
      </c>
      <c r="AZ63" s="330">
        <f>AW63/DB!$B$23</f>
        <v>1.7033811475409837E-9</v>
      </c>
      <c r="BA63" s="330">
        <f>AX63/DB!$B$23</f>
        <v>1.7033811475409837E-9</v>
      </c>
    </row>
    <row r="64" spans="1:53" s="116" customFormat="1" x14ac:dyDescent="0.3">
      <c r="A64" s="107" t="s">
        <v>20</v>
      </c>
      <c r="B64" s="107" t="str">
        <f>B62</f>
        <v>А/ц ЛВЖ+токси</v>
      </c>
      <c r="C64" s="11" t="s">
        <v>150</v>
      </c>
      <c r="D64" s="109" t="s">
        <v>118</v>
      </c>
      <c r="E64" s="122">
        <f>E62</f>
        <v>3.4999999999999997E-5</v>
      </c>
      <c r="F64" s="123">
        <f>F62</f>
        <v>1</v>
      </c>
      <c r="G64" s="107">
        <v>0.90249999999999997</v>
      </c>
      <c r="H64" s="111">
        <f t="shared" si="63"/>
        <v>3.1587499999999995E-5</v>
      </c>
      <c r="I64" s="124">
        <f>I62</f>
        <v>12.36</v>
      </c>
      <c r="J64" s="107">
        <v>0</v>
      </c>
      <c r="K64" s="114" t="s">
        <v>124</v>
      </c>
      <c r="L64" s="115">
        <v>0</v>
      </c>
      <c r="M64" s="116" t="str">
        <f t="shared" si="64"/>
        <v>С3</v>
      </c>
      <c r="N64" s="116" t="str">
        <f t="shared" si="64"/>
        <v>А/ц ЛВЖ+токси</v>
      </c>
      <c r="O64" s="116" t="str">
        <f t="shared" si="65"/>
        <v>Полное-токси</v>
      </c>
      <c r="P64" s="116" t="s">
        <v>46</v>
      </c>
      <c r="Q64" s="116" t="s">
        <v>46</v>
      </c>
      <c r="R64" s="116" t="s">
        <v>46</v>
      </c>
      <c r="S64" s="116" t="s">
        <v>46</v>
      </c>
      <c r="T64" s="116" t="s">
        <v>46</v>
      </c>
      <c r="U64" s="116" t="s">
        <v>46</v>
      </c>
      <c r="V64" s="116" t="s">
        <v>46</v>
      </c>
      <c r="W64" s="116" t="s">
        <v>46</v>
      </c>
      <c r="X64" s="116" t="s">
        <v>46</v>
      </c>
      <c r="Y64" s="116" t="s">
        <v>46</v>
      </c>
      <c r="Z64" s="116" t="s">
        <v>46</v>
      </c>
      <c r="AA64" s="116" t="s">
        <v>46</v>
      </c>
      <c r="AB64" s="116" t="s">
        <v>46</v>
      </c>
      <c r="AC64" s="116" t="s">
        <v>46</v>
      </c>
      <c r="AD64" s="116" t="s">
        <v>46</v>
      </c>
      <c r="AE64" s="116" t="s">
        <v>46</v>
      </c>
      <c r="AF64" s="116" t="s">
        <v>46</v>
      </c>
      <c r="AG64" s="116" t="s">
        <v>46</v>
      </c>
      <c r="AH64" s="116" t="s">
        <v>46</v>
      </c>
      <c r="AI64" s="116" t="s">
        <v>46</v>
      </c>
      <c r="AJ64" s="116">
        <v>0</v>
      </c>
      <c r="AK64" s="116">
        <v>1</v>
      </c>
      <c r="AL64" s="116">
        <f>AL62</f>
        <v>0.75</v>
      </c>
      <c r="AM64" s="116">
        <f>AM62</f>
        <v>2.7E-2</v>
      </c>
      <c r="AN64" s="116">
        <f>AN62</f>
        <v>3</v>
      </c>
      <c r="AQ64" s="119">
        <f>AM64*I64*0.1+AL64</f>
        <v>0.78337199999999996</v>
      </c>
      <c r="AR64" s="119">
        <f t="shared" si="66"/>
        <v>7.8337199999999996E-2</v>
      </c>
      <c r="AS64" s="120">
        <f t="shared" si="67"/>
        <v>0.25</v>
      </c>
      <c r="AT64" s="120">
        <f t="shared" si="68"/>
        <v>0.27792729999999999</v>
      </c>
      <c r="AU64" s="119">
        <f>1333*J63*POWER(10,-6)</f>
        <v>8.3312499999999999E-4</v>
      </c>
      <c r="AV64" s="120">
        <f t="shared" si="69"/>
        <v>1.3904696249999999</v>
      </c>
      <c r="AW64" s="121">
        <f t="shared" si="70"/>
        <v>0</v>
      </c>
      <c r="AX64" s="121">
        <f t="shared" si="71"/>
        <v>3.1587499999999995E-5</v>
      </c>
      <c r="AY64" s="121">
        <f t="shared" si="72"/>
        <v>4.3921459279687491E-5</v>
      </c>
      <c r="AZ64" s="330">
        <f>AW64/DB!$B$23</f>
        <v>0</v>
      </c>
      <c r="BA64" s="330">
        <f>AX64/DB!$B$23</f>
        <v>1.6182120901639342E-8</v>
      </c>
    </row>
    <row r="65" spans="1:53" s="116" customFormat="1" x14ac:dyDescent="0.3">
      <c r="A65" s="107" t="s">
        <v>21</v>
      </c>
      <c r="B65" s="107" t="str">
        <f>B62</f>
        <v>А/ц ЛВЖ+токси</v>
      </c>
      <c r="C65" s="11" t="s">
        <v>146</v>
      </c>
      <c r="D65" s="109" t="s">
        <v>47</v>
      </c>
      <c r="E65" s="110">
        <v>2.2000000000000001E-4</v>
      </c>
      <c r="F65" s="123">
        <f>F62</f>
        <v>1</v>
      </c>
      <c r="G65" s="107">
        <v>0.05</v>
      </c>
      <c r="H65" s="111">
        <f t="shared" si="63"/>
        <v>1.1000000000000001E-5</v>
      </c>
      <c r="I65" s="124">
        <f>0.15*I62</f>
        <v>1.8539999999999999</v>
      </c>
      <c r="J65" s="124">
        <f>I65</f>
        <v>1.8539999999999999</v>
      </c>
      <c r="K65" s="127" t="s">
        <v>126</v>
      </c>
      <c r="L65" s="128">
        <v>45390</v>
      </c>
      <c r="M65" s="116" t="str">
        <f t="shared" si="64"/>
        <v>С4</v>
      </c>
      <c r="N65" s="116" t="str">
        <f t="shared" si="64"/>
        <v>А/ц ЛВЖ+токси</v>
      </c>
      <c r="O65" s="116" t="str">
        <f t="shared" si="65"/>
        <v>Частичное-пожар</v>
      </c>
      <c r="P65" s="116" t="s">
        <v>46</v>
      </c>
      <c r="Q65" s="116" t="s">
        <v>46</v>
      </c>
      <c r="R65" s="116" t="s">
        <v>46</v>
      </c>
      <c r="S65" s="116" t="s">
        <v>46</v>
      </c>
      <c r="T65" s="116" t="s">
        <v>46</v>
      </c>
      <c r="U65" s="116" t="s">
        <v>46</v>
      </c>
      <c r="V65" s="116" t="s">
        <v>46</v>
      </c>
      <c r="W65" s="116" t="s">
        <v>46</v>
      </c>
      <c r="X65" s="116" t="s">
        <v>46</v>
      </c>
      <c r="Y65" s="116" t="s">
        <v>46</v>
      </c>
      <c r="Z65" s="116" t="s">
        <v>46</v>
      </c>
      <c r="AA65" s="116" t="s">
        <v>46</v>
      </c>
      <c r="AB65" s="116" t="s">
        <v>46</v>
      </c>
      <c r="AC65" s="116" t="s">
        <v>46</v>
      </c>
      <c r="AD65" s="116" t="s">
        <v>46</v>
      </c>
      <c r="AE65" s="116" t="s">
        <v>46</v>
      </c>
      <c r="AF65" s="116" t="s">
        <v>46</v>
      </c>
      <c r="AG65" s="116" t="s">
        <v>46</v>
      </c>
      <c r="AH65" s="116" t="s">
        <v>46</v>
      </c>
      <c r="AI65" s="116" t="s">
        <v>46</v>
      </c>
      <c r="AJ65" s="116">
        <v>0</v>
      </c>
      <c r="AK65" s="116">
        <v>2</v>
      </c>
      <c r="AL65" s="116">
        <f>0.1*$AL$2</f>
        <v>7.5000000000000011E-2</v>
      </c>
      <c r="AM65" s="116">
        <f>AM62</f>
        <v>2.7E-2</v>
      </c>
      <c r="AN65" s="116">
        <f>ROUNDUP(AN62/3,0)</f>
        <v>1</v>
      </c>
      <c r="AQ65" s="119">
        <f>AM65*I65+AL65</f>
        <v>0.125058</v>
      </c>
      <c r="AR65" s="119">
        <f t="shared" si="66"/>
        <v>1.2505800000000001E-2</v>
      </c>
      <c r="AS65" s="120">
        <f t="shared" si="67"/>
        <v>0.5</v>
      </c>
      <c r="AT65" s="120">
        <f t="shared" si="68"/>
        <v>0.15939095</v>
      </c>
      <c r="AU65" s="119">
        <f>10068.2*J65*POWER(10,-6)</f>
        <v>1.8666442799999999E-2</v>
      </c>
      <c r="AV65" s="120">
        <f t="shared" si="69"/>
        <v>0.81562119280000001</v>
      </c>
      <c r="AW65" s="121">
        <f t="shared" si="70"/>
        <v>0</v>
      </c>
      <c r="AX65" s="121">
        <f t="shared" si="71"/>
        <v>2.2000000000000003E-5</v>
      </c>
      <c r="AY65" s="121">
        <f t="shared" si="72"/>
        <v>8.9718331208000015E-6</v>
      </c>
      <c r="AZ65" s="330">
        <f>AW65/DB!$B$23</f>
        <v>0</v>
      </c>
      <c r="BA65" s="330">
        <f>AX65/DB!$B$23</f>
        <v>1.127049180327869E-8</v>
      </c>
    </row>
    <row r="66" spans="1:53" s="116" customFormat="1" x14ac:dyDescent="0.3">
      <c r="A66" s="107" t="s">
        <v>22</v>
      </c>
      <c r="B66" s="107" t="str">
        <f>B62</f>
        <v>А/ц ЛВЖ+токси</v>
      </c>
      <c r="C66" s="11" t="s">
        <v>147</v>
      </c>
      <c r="D66" s="109" t="s">
        <v>112</v>
      </c>
      <c r="E66" s="122">
        <f>E65</f>
        <v>2.2000000000000001E-4</v>
      </c>
      <c r="F66" s="123">
        <f>F62</f>
        <v>1</v>
      </c>
      <c r="G66" s="107">
        <v>4.7500000000000001E-2</v>
      </c>
      <c r="H66" s="111">
        <f t="shared" si="63"/>
        <v>1.045E-5</v>
      </c>
      <c r="I66" s="124">
        <f>0.15*I62</f>
        <v>1.8539999999999999</v>
      </c>
      <c r="J66" s="124">
        <f>0.15*J63</f>
        <v>9.375E-2</v>
      </c>
      <c r="K66" s="127" t="s">
        <v>127</v>
      </c>
      <c r="L66" s="128">
        <v>3</v>
      </c>
      <c r="M66" s="116" t="str">
        <f t="shared" si="64"/>
        <v>С5</v>
      </c>
      <c r="N66" s="116" t="str">
        <f t="shared" si="64"/>
        <v>А/ц ЛВЖ+токси</v>
      </c>
      <c r="O66" s="116" t="str">
        <f t="shared" si="65"/>
        <v>Частичное-пожар-вспышка</v>
      </c>
      <c r="P66" s="116" t="s">
        <v>46</v>
      </c>
      <c r="Q66" s="116" t="s">
        <v>46</v>
      </c>
      <c r="R66" s="116" t="s">
        <v>46</v>
      </c>
      <c r="S66" s="116" t="s">
        <v>46</v>
      </c>
      <c r="T66" s="116" t="s">
        <v>46</v>
      </c>
      <c r="U66" s="116" t="s">
        <v>46</v>
      </c>
      <c r="V66" s="116" t="s">
        <v>46</v>
      </c>
      <c r="W66" s="116" t="s">
        <v>46</v>
      </c>
      <c r="X66" s="116" t="s">
        <v>46</v>
      </c>
      <c r="Y66" s="116" t="s">
        <v>46</v>
      </c>
      <c r="Z66" s="116" t="s">
        <v>46</v>
      </c>
      <c r="AA66" s="116" t="s">
        <v>46</v>
      </c>
      <c r="AB66" s="116" t="s">
        <v>46</v>
      </c>
      <c r="AC66" s="116" t="s">
        <v>46</v>
      </c>
      <c r="AD66" s="116" t="s">
        <v>46</v>
      </c>
      <c r="AE66" s="116" t="s">
        <v>46</v>
      </c>
      <c r="AF66" s="116" t="s">
        <v>46</v>
      </c>
      <c r="AG66" s="116" t="s">
        <v>46</v>
      </c>
      <c r="AH66" s="116" t="s">
        <v>46</v>
      </c>
      <c r="AI66" s="116" t="s">
        <v>46</v>
      </c>
      <c r="AJ66" s="116">
        <v>0</v>
      </c>
      <c r="AK66" s="116">
        <v>1</v>
      </c>
      <c r="AL66" s="116">
        <f>0.1*$AL$2</f>
        <v>7.5000000000000011E-2</v>
      </c>
      <c r="AM66" s="116">
        <f>AM62</f>
        <v>2.7E-2</v>
      </c>
      <c r="AN66" s="116">
        <f>ROUNDUP(AN62/3,0)</f>
        <v>1</v>
      </c>
      <c r="AQ66" s="119">
        <f>AM66*I66+AL66</f>
        <v>0.125058</v>
      </c>
      <c r="AR66" s="119">
        <f t="shared" si="66"/>
        <v>1.2505800000000001E-2</v>
      </c>
      <c r="AS66" s="120">
        <f t="shared" si="67"/>
        <v>0.25</v>
      </c>
      <c r="AT66" s="120">
        <f t="shared" si="68"/>
        <v>9.6890950000000003E-2</v>
      </c>
      <c r="AU66" s="119">
        <f>10068.2*J66*POWER(10,-6)*10</f>
        <v>9.4389375000000011E-3</v>
      </c>
      <c r="AV66" s="120">
        <f t="shared" si="69"/>
        <v>0.49389368750000001</v>
      </c>
      <c r="AW66" s="121">
        <f t="shared" si="70"/>
        <v>0</v>
      </c>
      <c r="AX66" s="121">
        <f t="shared" si="71"/>
        <v>1.045E-5</v>
      </c>
      <c r="AY66" s="121">
        <f t="shared" si="72"/>
        <v>5.1611890343749998E-6</v>
      </c>
      <c r="AZ66" s="330">
        <f>AW66/DB!$B$23</f>
        <v>0</v>
      </c>
      <c r="BA66" s="330">
        <f>AX66/DB!$B$23</f>
        <v>5.353483606557377E-9</v>
      </c>
    </row>
    <row r="67" spans="1:53" s="116" customFormat="1" ht="15" thickBot="1" x14ac:dyDescent="0.35">
      <c r="A67" s="107" t="s">
        <v>23</v>
      </c>
      <c r="B67" s="107" t="str">
        <f>B62</f>
        <v>А/ц ЛВЖ+токси</v>
      </c>
      <c r="C67" s="11" t="s">
        <v>151</v>
      </c>
      <c r="D67" s="109" t="s">
        <v>119</v>
      </c>
      <c r="E67" s="122">
        <f>E65</f>
        <v>2.2000000000000001E-4</v>
      </c>
      <c r="F67" s="123">
        <f>F62</f>
        <v>1</v>
      </c>
      <c r="G67" s="107">
        <v>0.90249999999999997</v>
      </c>
      <c r="H67" s="111">
        <f t="shared" si="63"/>
        <v>1.9855E-4</v>
      </c>
      <c r="I67" s="124">
        <f>0.15*I62</f>
        <v>1.8539999999999999</v>
      </c>
      <c r="J67" s="107">
        <v>0</v>
      </c>
      <c r="K67" s="129" t="s">
        <v>138</v>
      </c>
      <c r="L67" s="130">
        <v>7</v>
      </c>
      <c r="M67" s="116" t="str">
        <f t="shared" si="64"/>
        <v>С6</v>
      </c>
      <c r="N67" s="116" t="str">
        <f t="shared" si="64"/>
        <v>А/ц ЛВЖ+токси</v>
      </c>
      <c r="O67" s="116" t="str">
        <f t="shared" si="65"/>
        <v>Частичное-токси</v>
      </c>
      <c r="P67" s="116" t="s">
        <v>46</v>
      </c>
      <c r="Q67" s="116" t="s">
        <v>46</v>
      </c>
      <c r="R67" s="116" t="s">
        <v>46</v>
      </c>
      <c r="S67" s="116" t="s">
        <v>46</v>
      </c>
      <c r="T67" s="116" t="s">
        <v>46</v>
      </c>
      <c r="U67" s="116" t="s">
        <v>46</v>
      </c>
      <c r="V67" s="116" t="s">
        <v>46</v>
      </c>
      <c r="W67" s="116" t="s">
        <v>46</v>
      </c>
      <c r="X67" s="116" t="s">
        <v>46</v>
      </c>
      <c r="Y67" s="116" t="s">
        <v>46</v>
      </c>
      <c r="Z67" s="116" t="s">
        <v>46</v>
      </c>
      <c r="AA67" s="116" t="s">
        <v>46</v>
      </c>
      <c r="AB67" s="116" t="s">
        <v>46</v>
      </c>
      <c r="AC67" s="116" t="s">
        <v>46</v>
      </c>
      <c r="AD67" s="116" t="s">
        <v>46</v>
      </c>
      <c r="AE67" s="116" t="s">
        <v>46</v>
      </c>
      <c r="AF67" s="116" t="s">
        <v>46</v>
      </c>
      <c r="AG67" s="116" t="s">
        <v>46</v>
      </c>
      <c r="AH67" s="116" t="s">
        <v>46</v>
      </c>
      <c r="AI67" s="116" t="s">
        <v>46</v>
      </c>
      <c r="AJ67" s="116">
        <v>0</v>
      </c>
      <c r="AK67" s="116">
        <v>1</v>
      </c>
      <c r="AL67" s="116">
        <f>0.1*$AL$2</f>
        <v>7.5000000000000011E-2</v>
      </c>
      <c r="AM67" s="116">
        <f>AM62</f>
        <v>2.7E-2</v>
      </c>
      <c r="AN67" s="116">
        <f>ROUNDUP(AN62/3,0)</f>
        <v>1</v>
      </c>
      <c r="AQ67" s="119">
        <f>AM67*I67*0.1+AL67</f>
        <v>8.0005800000000016E-2</v>
      </c>
      <c r="AR67" s="119">
        <f t="shared" si="66"/>
        <v>8.0005800000000019E-3</v>
      </c>
      <c r="AS67" s="120">
        <f t="shared" si="67"/>
        <v>0.25</v>
      </c>
      <c r="AT67" s="120">
        <f t="shared" si="68"/>
        <v>8.4501595000000013E-2</v>
      </c>
      <c r="AU67" s="119">
        <f>1333*J66*POWER(10,-6)</f>
        <v>1.2496875E-4</v>
      </c>
      <c r="AV67" s="120">
        <f t="shared" si="69"/>
        <v>0.42263294374999999</v>
      </c>
      <c r="AW67" s="121">
        <f t="shared" si="70"/>
        <v>0</v>
      </c>
      <c r="AX67" s="121">
        <f t="shared" si="71"/>
        <v>1.9855E-4</v>
      </c>
      <c r="AY67" s="121">
        <f t="shared" si="72"/>
        <v>8.3913770981562495E-5</v>
      </c>
      <c r="AZ67" s="330">
        <f>AW67/DB!$B$23</f>
        <v>0</v>
      </c>
      <c r="BA67" s="330">
        <f>AX67/DB!$B$23</f>
        <v>1.0171618852459017E-7</v>
      </c>
    </row>
    <row r="68" spans="1:53" s="116" customFormat="1" x14ac:dyDescent="0.3">
      <c r="A68" s="117"/>
      <c r="B68" s="117"/>
      <c r="D68" s="182"/>
      <c r="E68" s="183"/>
      <c r="F68" s="184"/>
      <c r="G68" s="117"/>
      <c r="H68" s="121"/>
      <c r="I68" s="120"/>
      <c r="J68" s="117"/>
      <c r="K68" s="117"/>
      <c r="L68" s="184"/>
      <c r="AQ68" s="119"/>
      <c r="AR68" s="119"/>
      <c r="AS68" s="120"/>
      <c r="AT68" s="120"/>
      <c r="AU68" s="119"/>
      <c r="AV68" s="120"/>
      <c r="AW68" s="121"/>
      <c r="AX68" s="121"/>
      <c r="AY68" s="121"/>
    </row>
    <row r="69" spans="1:53" s="116" customFormat="1" x14ac:dyDescent="0.3">
      <c r="A69" s="117"/>
      <c r="B69" s="117"/>
      <c r="D69" s="182"/>
      <c r="E69" s="183"/>
      <c r="F69" s="184"/>
      <c r="G69" s="117"/>
      <c r="H69" s="121"/>
      <c r="I69" s="120"/>
      <c r="J69" s="117"/>
      <c r="K69" s="117"/>
      <c r="L69" s="184"/>
      <c r="AQ69" s="119"/>
      <c r="AR69" s="119"/>
      <c r="AS69" s="120"/>
      <c r="AT69" s="120"/>
      <c r="AU69" s="119"/>
      <c r="AV69" s="120"/>
      <c r="AW69" s="121"/>
      <c r="AX69" s="121"/>
      <c r="AY69" s="121"/>
    </row>
    <row r="70" spans="1:53" s="116" customFormat="1" x14ac:dyDescent="0.3">
      <c r="A70" s="117"/>
      <c r="B70" s="117"/>
      <c r="D70" s="182"/>
      <c r="E70" s="183"/>
      <c r="F70" s="184"/>
      <c r="G70" s="117"/>
      <c r="H70" s="121"/>
      <c r="I70" s="120"/>
      <c r="J70" s="117"/>
      <c r="K70" s="117"/>
      <c r="L70" s="184"/>
      <c r="AQ70" s="119"/>
      <c r="AR70" s="119"/>
      <c r="AS70" s="120"/>
      <c r="AT70" s="120"/>
      <c r="AU70" s="119"/>
      <c r="AV70" s="120"/>
      <c r="AW70" s="121"/>
      <c r="AX70" s="121"/>
      <c r="AY70" s="121"/>
    </row>
    <row r="71" spans="1:53" ht="15" thickBot="1" x14ac:dyDescent="0.35"/>
    <row r="72" spans="1:53" s="116" customFormat="1" ht="15" thickBot="1" x14ac:dyDescent="0.35">
      <c r="A72" s="107" t="s">
        <v>18</v>
      </c>
      <c r="B72" s="108" t="s">
        <v>142</v>
      </c>
      <c r="C72" s="11" t="s">
        <v>143</v>
      </c>
      <c r="D72" s="109" t="s">
        <v>25</v>
      </c>
      <c r="E72" s="110">
        <v>3.4999999999999997E-5</v>
      </c>
      <c r="F72" s="108">
        <v>1</v>
      </c>
      <c r="G72" s="107">
        <v>0.05</v>
      </c>
      <c r="H72" s="111">
        <f t="shared" ref="H72:H77" si="73">E72*F72*G72</f>
        <v>1.75E-6</v>
      </c>
      <c r="I72" s="112">
        <v>12.36</v>
      </c>
      <c r="J72" s="124">
        <f>I72</f>
        <v>12.36</v>
      </c>
      <c r="K72" s="114" t="s">
        <v>122</v>
      </c>
      <c r="L72" s="115">
        <v>300</v>
      </c>
      <c r="M72" s="116" t="str">
        <f t="shared" ref="M72:M77" si="74">A72</f>
        <v>С1</v>
      </c>
      <c r="N72" s="116" t="str">
        <f t="shared" ref="N72:N77" si="75">B72</f>
        <v>А/ц ГЖ</v>
      </c>
      <c r="O72" s="116" t="str">
        <f t="shared" ref="O72:O77" si="76">D72</f>
        <v>Полное-пожар</v>
      </c>
      <c r="P72" s="116">
        <v>17.100000000000001</v>
      </c>
      <c r="Q72" s="116">
        <v>23.5</v>
      </c>
      <c r="R72" s="116">
        <v>33.1</v>
      </c>
      <c r="S72" s="116">
        <v>61.2</v>
      </c>
      <c r="T72" s="116" t="s">
        <v>46</v>
      </c>
      <c r="U72" s="116" t="s">
        <v>46</v>
      </c>
      <c r="V72" s="116" t="s">
        <v>46</v>
      </c>
      <c r="W72" s="116" t="s">
        <v>46</v>
      </c>
      <c r="X72" s="116" t="s">
        <v>46</v>
      </c>
      <c r="Y72" s="116" t="s">
        <v>46</v>
      </c>
      <c r="Z72" s="116" t="s">
        <v>46</v>
      </c>
      <c r="AA72" s="116" t="s">
        <v>46</v>
      </c>
      <c r="AB72" s="116" t="s">
        <v>46</v>
      </c>
      <c r="AC72" s="116" t="s">
        <v>46</v>
      </c>
      <c r="AD72" s="116" t="s">
        <v>46</v>
      </c>
      <c r="AE72" s="116" t="s">
        <v>46</v>
      </c>
      <c r="AF72" s="116" t="s">
        <v>46</v>
      </c>
      <c r="AG72" s="116" t="s">
        <v>46</v>
      </c>
      <c r="AH72" s="116" t="s">
        <v>46</v>
      </c>
      <c r="AI72" s="116" t="s">
        <v>46</v>
      </c>
      <c r="AJ72" s="117">
        <v>1</v>
      </c>
      <c r="AK72" s="117">
        <v>2</v>
      </c>
      <c r="AL72" s="118">
        <v>0.75</v>
      </c>
      <c r="AM72" s="118">
        <v>2.7E-2</v>
      </c>
      <c r="AN72" s="118">
        <v>3</v>
      </c>
      <c r="AQ72" s="119">
        <f>AM72*I72+AL72</f>
        <v>1.08372</v>
      </c>
      <c r="AR72" s="119">
        <f t="shared" ref="AR72:AR77" si="77">0.1*AQ72</f>
        <v>0.10837200000000001</v>
      </c>
      <c r="AS72" s="120">
        <f t="shared" ref="AS72:AS77" si="78">AJ72*3+0.25*AK72</f>
        <v>3.5</v>
      </c>
      <c r="AT72" s="120">
        <f t="shared" ref="AT72:AT77" si="79">SUM(AQ72:AS72)/4</f>
        <v>1.1730229999999999</v>
      </c>
      <c r="AU72" s="119">
        <f>10068.2*J72*POWER(10,-6)</f>
        <v>0.124442952</v>
      </c>
      <c r="AV72" s="120">
        <f t="shared" ref="AV72:AV77" si="80">AU72+AT72+AS72+AR72+AQ72</f>
        <v>5.9895579520000002</v>
      </c>
      <c r="AW72" s="121">
        <f t="shared" ref="AW72:AW77" si="81">AJ72*H72</f>
        <v>1.75E-6</v>
      </c>
      <c r="AX72" s="121">
        <f t="shared" ref="AX72:AX77" si="82">H72*AK72</f>
        <v>3.4999999999999999E-6</v>
      </c>
      <c r="AY72" s="121">
        <f t="shared" ref="AY72:AY77" si="83">H72*AV72</f>
        <v>1.0481726416000001E-5</v>
      </c>
      <c r="AZ72" s="330">
        <f>AW72/DB!$B$23</f>
        <v>8.965163934426229E-10</v>
      </c>
      <c r="BA72" s="330">
        <f>AX72/DB!$B$23</f>
        <v>1.7930327868852458E-9</v>
      </c>
    </row>
    <row r="73" spans="1:53" s="116" customFormat="1" ht="15" thickBot="1" x14ac:dyDescent="0.35">
      <c r="A73" s="107" t="s">
        <v>19</v>
      </c>
      <c r="B73" s="107" t="str">
        <f>B72</f>
        <v>А/ц ГЖ</v>
      </c>
      <c r="C73" s="11" t="s">
        <v>152</v>
      </c>
      <c r="D73" s="109" t="s">
        <v>25</v>
      </c>
      <c r="E73" s="122">
        <f>E72</f>
        <v>3.4999999999999997E-5</v>
      </c>
      <c r="F73" s="123">
        <f>F72</f>
        <v>1</v>
      </c>
      <c r="G73" s="107">
        <v>4.7500000000000001E-2</v>
      </c>
      <c r="H73" s="111">
        <f t="shared" si="73"/>
        <v>1.6625E-6</v>
      </c>
      <c r="I73" s="124">
        <f>I72</f>
        <v>12.36</v>
      </c>
      <c r="J73" s="124">
        <f>I72</f>
        <v>12.36</v>
      </c>
      <c r="K73" s="114" t="s">
        <v>123</v>
      </c>
      <c r="L73" s="115">
        <v>0</v>
      </c>
      <c r="M73" s="116" t="str">
        <f t="shared" si="74"/>
        <v>С2</v>
      </c>
      <c r="N73" s="116" t="str">
        <f t="shared" si="75"/>
        <v>А/ц ГЖ</v>
      </c>
      <c r="O73" s="116" t="str">
        <f t="shared" si="76"/>
        <v>Полное-пожар</v>
      </c>
      <c r="P73" s="116">
        <v>17.100000000000001</v>
      </c>
      <c r="Q73" s="116">
        <v>23.5</v>
      </c>
      <c r="R73" s="116">
        <v>33.1</v>
      </c>
      <c r="S73" s="116">
        <v>61.2</v>
      </c>
      <c r="T73" s="116" t="s">
        <v>46</v>
      </c>
      <c r="U73" s="116" t="s">
        <v>46</v>
      </c>
      <c r="V73" s="116" t="s">
        <v>46</v>
      </c>
      <c r="W73" s="116" t="s">
        <v>46</v>
      </c>
      <c r="X73" s="116" t="s">
        <v>46</v>
      </c>
      <c r="Y73" s="116" t="s">
        <v>46</v>
      </c>
      <c r="Z73" s="116" t="s">
        <v>46</v>
      </c>
      <c r="AA73" s="116" t="s">
        <v>46</v>
      </c>
      <c r="AB73" s="116" t="s">
        <v>46</v>
      </c>
      <c r="AC73" s="116" t="s">
        <v>46</v>
      </c>
      <c r="AD73" s="116" t="s">
        <v>46</v>
      </c>
      <c r="AE73" s="116" t="s">
        <v>46</v>
      </c>
      <c r="AF73" s="116" t="s">
        <v>46</v>
      </c>
      <c r="AG73" s="116" t="s">
        <v>46</v>
      </c>
      <c r="AH73" s="116" t="s">
        <v>46</v>
      </c>
      <c r="AI73" s="116" t="s">
        <v>46</v>
      </c>
      <c r="AJ73" s="117">
        <v>2</v>
      </c>
      <c r="AK73" s="117">
        <v>2</v>
      </c>
      <c r="AL73" s="116">
        <f>AL72</f>
        <v>0.75</v>
      </c>
      <c r="AM73" s="116">
        <f>AM72</f>
        <v>2.7E-2</v>
      </c>
      <c r="AN73" s="116">
        <f>AN72</f>
        <v>3</v>
      </c>
      <c r="AQ73" s="119">
        <f>AM73*I73+AL73</f>
        <v>1.08372</v>
      </c>
      <c r="AR73" s="119">
        <f t="shared" si="77"/>
        <v>0.10837200000000001</v>
      </c>
      <c r="AS73" s="120">
        <f t="shared" si="78"/>
        <v>6.5</v>
      </c>
      <c r="AT73" s="120">
        <f t="shared" si="79"/>
        <v>1.9230229999999999</v>
      </c>
      <c r="AU73" s="119">
        <f>10068.2*J73*POWER(10,-6)</f>
        <v>0.124442952</v>
      </c>
      <c r="AV73" s="120">
        <f t="shared" si="80"/>
        <v>9.7395579519999984</v>
      </c>
      <c r="AW73" s="121">
        <f t="shared" si="81"/>
        <v>3.3249999999999999E-6</v>
      </c>
      <c r="AX73" s="121">
        <f t="shared" si="82"/>
        <v>3.3249999999999999E-6</v>
      </c>
      <c r="AY73" s="121">
        <f t="shared" si="83"/>
        <v>1.6192015095199996E-5</v>
      </c>
      <c r="AZ73" s="330">
        <f>AW73/DB!$B$23</f>
        <v>1.7033811475409837E-9</v>
      </c>
      <c r="BA73" s="330">
        <f>AX73/DB!$B$23</f>
        <v>1.7033811475409837E-9</v>
      </c>
    </row>
    <row r="74" spans="1:53" s="116" customFormat="1" x14ac:dyDescent="0.3">
      <c r="A74" s="107" t="s">
        <v>20</v>
      </c>
      <c r="B74" s="107" t="str">
        <f>B72</f>
        <v>А/ц ГЖ</v>
      </c>
      <c r="C74" s="11" t="s">
        <v>145</v>
      </c>
      <c r="D74" s="109" t="s">
        <v>26</v>
      </c>
      <c r="E74" s="122">
        <f>E72</f>
        <v>3.4999999999999997E-5</v>
      </c>
      <c r="F74" s="123">
        <f>F72</f>
        <v>1</v>
      </c>
      <c r="G74" s="107">
        <v>0.90249999999999997</v>
      </c>
      <c r="H74" s="111">
        <f t="shared" si="73"/>
        <v>3.1587499999999995E-5</v>
      </c>
      <c r="I74" s="124">
        <f>I72</f>
        <v>12.36</v>
      </c>
      <c r="J74" s="107">
        <v>0</v>
      </c>
      <c r="K74" s="114" t="s">
        <v>124</v>
      </c>
      <c r="L74" s="115">
        <v>0</v>
      </c>
      <c r="M74" s="116" t="str">
        <f t="shared" si="74"/>
        <v>С3</v>
      </c>
      <c r="N74" s="116" t="str">
        <f t="shared" si="75"/>
        <v>А/ц ГЖ</v>
      </c>
      <c r="O74" s="116" t="str">
        <f t="shared" si="76"/>
        <v>Полное-ликвидация</v>
      </c>
      <c r="P74" s="116" t="s">
        <v>46</v>
      </c>
      <c r="Q74" s="116" t="s">
        <v>46</v>
      </c>
      <c r="R74" s="116" t="s">
        <v>46</v>
      </c>
      <c r="S74" s="116" t="s">
        <v>46</v>
      </c>
      <c r="T74" s="116" t="s">
        <v>46</v>
      </c>
      <c r="U74" s="116" t="s">
        <v>46</v>
      </c>
      <c r="V74" s="116" t="s">
        <v>46</v>
      </c>
      <c r="W74" s="116" t="s">
        <v>46</v>
      </c>
      <c r="X74" s="116" t="s">
        <v>46</v>
      </c>
      <c r="Y74" s="116" t="s">
        <v>46</v>
      </c>
      <c r="Z74" s="116" t="s">
        <v>46</v>
      </c>
      <c r="AA74" s="116" t="s">
        <v>46</v>
      </c>
      <c r="AB74" s="116" t="s">
        <v>46</v>
      </c>
      <c r="AC74" s="116" t="s">
        <v>46</v>
      </c>
      <c r="AD74" s="116" t="s">
        <v>46</v>
      </c>
      <c r="AE74" s="116" t="s">
        <v>46</v>
      </c>
      <c r="AF74" s="116" t="s">
        <v>46</v>
      </c>
      <c r="AG74" s="116" t="s">
        <v>46</v>
      </c>
      <c r="AH74" s="116" t="s">
        <v>46</v>
      </c>
      <c r="AI74" s="116" t="s">
        <v>46</v>
      </c>
      <c r="AJ74" s="116">
        <v>0</v>
      </c>
      <c r="AK74" s="116">
        <v>0</v>
      </c>
      <c r="AL74" s="116">
        <f>AL72</f>
        <v>0.75</v>
      </c>
      <c r="AM74" s="116">
        <f>AM72</f>
        <v>2.7E-2</v>
      </c>
      <c r="AN74" s="116">
        <f>AN72</f>
        <v>3</v>
      </c>
      <c r="AQ74" s="119">
        <f>AM74*I74*0.1+AL74</f>
        <v>0.78337199999999996</v>
      </c>
      <c r="AR74" s="119">
        <f t="shared" si="77"/>
        <v>7.8337199999999996E-2</v>
      </c>
      <c r="AS74" s="120">
        <f t="shared" si="78"/>
        <v>0</v>
      </c>
      <c r="AT74" s="120">
        <f t="shared" si="79"/>
        <v>0.21542729999999999</v>
      </c>
      <c r="AU74" s="119">
        <f>1333*J73*POWER(10,-6)</f>
        <v>1.6475880000000002E-2</v>
      </c>
      <c r="AV74" s="120">
        <f t="shared" si="80"/>
        <v>1.0936123799999999</v>
      </c>
      <c r="AW74" s="121">
        <f t="shared" si="81"/>
        <v>0</v>
      </c>
      <c r="AX74" s="121">
        <f t="shared" si="82"/>
        <v>0</v>
      </c>
      <c r="AY74" s="121">
        <f t="shared" si="83"/>
        <v>3.4544481053249996E-5</v>
      </c>
      <c r="AZ74" s="330">
        <f>AW74/DB!$B$23</f>
        <v>0</v>
      </c>
      <c r="BA74" s="330">
        <f>AX74/DB!$B$23</f>
        <v>0</v>
      </c>
    </row>
    <row r="75" spans="1:53" s="116" customFormat="1" x14ac:dyDescent="0.3">
      <c r="A75" s="107" t="s">
        <v>21</v>
      </c>
      <c r="B75" s="107" t="str">
        <f>B72</f>
        <v>А/ц ГЖ</v>
      </c>
      <c r="C75" s="11" t="s">
        <v>146</v>
      </c>
      <c r="D75" s="109" t="s">
        <v>47</v>
      </c>
      <c r="E75" s="110">
        <v>2.2000000000000001E-4</v>
      </c>
      <c r="F75" s="123">
        <f>F72</f>
        <v>1</v>
      </c>
      <c r="G75" s="107">
        <v>0.05</v>
      </c>
      <c r="H75" s="111">
        <f t="shared" si="73"/>
        <v>1.1000000000000001E-5</v>
      </c>
      <c r="I75" s="124">
        <f>0.15*I72</f>
        <v>1.8539999999999999</v>
      </c>
      <c r="J75" s="124">
        <f>I75</f>
        <v>1.8539999999999999</v>
      </c>
      <c r="K75" s="127" t="s">
        <v>126</v>
      </c>
      <c r="L75" s="128">
        <v>45390</v>
      </c>
      <c r="M75" s="116" t="str">
        <f t="shared" si="74"/>
        <v>С4</v>
      </c>
      <c r="N75" s="116" t="str">
        <f t="shared" si="75"/>
        <v>А/ц ГЖ</v>
      </c>
      <c r="O75" s="116" t="str">
        <f t="shared" si="76"/>
        <v>Частичное-пожар</v>
      </c>
      <c r="P75" s="116">
        <v>12.8</v>
      </c>
      <c r="Q75" s="116">
        <v>16.399999999999999</v>
      </c>
      <c r="R75" s="116">
        <v>21.7</v>
      </c>
      <c r="S75" s="116">
        <v>37.299999999999997</v>
      </c>
      <c r="T75" s="116" t="s">
        <v>46</v>
      </c>
      <c r="U75" s="116" t="s">
        <v>46</v>
      </c>
      <c r="V75" s="116" t="s">
        <v>46</v>
      </c>
      <c r="W75" s="116" t="s">
        <v>46</v>
      </c>
      <c r="X75" s="116" t="s">
        <v>46</v>
      </c>
      <c r="Y75" s="116" t="s">
        <v>46</v>
      </c>
      <c r="Z75" s="116" t="s">
        <v>46</v>
      </c>
      <c r="AA75" s="116" t="s">
        <v>46</v>
      </c>
      <c r="AB75" s="116" t="s">
        <v>46</v>
      </c>
      <c r="AC75" s="116" t="s">
        <v>46</v>
      </c>
      <c r="AD75" s="116" t="s">
        <v>46</v>
      </c>
      <c r="AE75" s="116" t="s">
        <v>46</v>
      </c>
      <c r="AF75" s="116" t="s">
        <v>46</v>
      </c>
      <c r="AG75" s="116" t="s">
        <v>46</v>
      </c>
      <c r="AH75" s="116" t="s">
        <v>46</v>
      </c>
      <c r="AI75" s="116" t="s">
        <v>46</v>
      </c>
      <c r="AJ75" s="116">
        <v>0</v>
      </c>
      <c r="AK75" s="116">
        <v>2</v>
      </c>
      <c r="AL75" s="116">
        <f>0.1*$AL$2</f>
        <v>7.5000000000000011E-2</v>
      </c>
      <c r="AM75" s="116">
        <f>AM72</f>
        <v>2.7E-2</v>
      </c>
      <c r="AN75" s="116">
        <f>ROUNDUP(AN72/3,0)</f>
        <v>1</v>
      </c>
      <c r="AQ75" s="119">
        <f>AM75*I75+AL75</f>
        <v>0.125058</v>
      </c>
      <c r="AR75" s="119">
        <f t="shared" si="77"/>
        <v>1.2505800000000001E-2</v>
      </c>
      <c r="AS75" s="120">
        <f t="shared" si="78"/>
        <v>0.5</v>
      </c>
      <c r="AT75" s="120">
        <f t="shared" si="79"/>
        <v>0.15939095</v>
      </c>
      <c r="AU75" s="119">
        <f>10068.2*J75*POWER(10,-6)</f>
        <v>1.8666442799999999E-2</v>
      </c>
      <c r="AV75" s="120">
        <f t="shared" si="80"/>
        <v>0.81562119280000001</v>
      </c>
      <c r="AW75" s="121">
        <f t="shared" si="81"/>
        <v>0</v>
      </c>
      <c r="AX75" s="121">
        <f t="shared" si="82"/>
        <v>2.2000000000000003E-5</v>
      </c>
      <c r="AY75" s="121">
        <f t="shared" si="83"/>
        <v>8.9718331208000015E-6</v>
      </c>
      <c r="AZ75" s="330">
        <f>AW75/DB!$B$23</f>
        <v>0</v>
      </c>
      <c r="BA75" s="330">
        <f>AX75/DB!$B$23</f>
        <v>1.127049180327869E-8</v>
      </c>
    </row>
    <row r="76" spans="1:53" s="116" customFormat="1" x14ac:dyDescent="0.3">
      <c r="A76" s="107" t="s">
        <v>22</v>
      </c>
      <c r="B76" s="107" t="str">
        <f>B72</f>
        <v>А/ц ГЖ</v>
      </c>
      <c r="C76" s="11" t="s">
        <v>153</v>
      </c>
      <c r="D76" s="109" t="s">
        <v>47</v>
      </c>
      <c r="E76" s="122">
        <f>E75</f>
        <v>2.2000000000000001E-4</v>
      </c>
      <c r="F76" s="123">
        <f>F72</f>
        <v>1</v>
      </c>
      <c r="G76" s="107">
        <v>4.7500000000000001E-2</v>
      </c>
      <c r="H76" s="111">
        <f t="shared" si="73"/>
        <v>1.045E-5</v>
      </c>
      <c r="I76" s="124">
        <f>0.15*I72</f>
        <v>1.8539999999999999</v>
      </c>
      <c r="J76" s="124">
        <f>I75</f>
        <v>1.8539999999999999</v>
      </c>
      <c r="K76" s="127" t="s">
        <v>127</v>
      </c>
      <c r="L76" s="128">
        <v>3</v>
      </c>
      <c r="M76" s="116" t="str">
        <f t="shared" si="74"/>
        <v>С5</v>
      </c>
      <c r="N76" s="116" t="str">
        <f t="shared" si="75"/>
        <v>А/ц ГЖ</v>
      </c>
      <c r="O76" s="116" t="str">
        <f t="shared" si="76"/>
        <v>Частичное-пожар</v>
      </c>
      <c r="P76" s="116">
        <v>12.8</v>
      </c>
      <c r="Q76" s="116">
        <v>16.399999999999999</v>
      </c>
      <c r="R76" s="116">
        <v>21.7</v>
      </c>
      <c r="S76" s="116">
        <v>37.299999999999997</v>
      </c>
      <c r="T76" s="116" t="s">
        <v>46</v>
      </c>
      <c r="U76" s="116" t="s">
        <v>46</v>
      </c>
      <c r="V76" s="116" t="s">
        <v>46</v>
      </c>
      <c r="W76" s="116" t="s">
        <v>46</v>
      </c>
      <c r="X76" s="116" t="s">
        <v>46</v>
      </c>
      <c r="Y76" s="116" t="s">
        <v>46</v>
      </c>
      <c r="Z76" s="116" t="s">
        <v>46</v>
      </c>
      <c r="AA76" s="116" t="s">
        <v>46</v>
      </c>
      <c r="AB76" s="116" t="s">
        <v>46</v>
      </c>
      <c r="AC76" s="116" t="s">
        <v>46</v>
      </c>
      <c r="AD76" s="116" t="s">
        <v>46</v>
      </c>
      <c r="AE76" s="116" t="s">
        <v>46</v>
      </c>
      <c r="AF76" s="116" t="s">
        <v>46</v>
      </c>
      <c r="AG76" s="116" t="s">
        <v>46</v>
      </c>
      <c r="AH76" s="116" t="s">
        <v>46</v>
      </c>
      <c r="AI76" s="116" t="s">
        <v>46</v>
      </c>
      <c r="AJ76" s="116">
        <v>0</v>
      </c>
      <c r="AK76" s="116">
        <v>1</v>
      </c>
      <c r="AL76" s="116">
        <f>0.1*$AL$2</f>
        <v>7.5000000000000011E-2</v>
      </c>
      <c r="AM76" s="116">
        <f>AM72</f>
        <v>2.7E-2</v>
      </c>
      <c r="AN76" s="116">
        <f>ROUNDUP(AN72/3,0)</f>
        <v>1</v>
      </c>
      <c r="AQ76" s="119">
        <f>AM76*I76+AL76</f>
        <v>0.125058</v>
      </c>
      <c r="AR76" s="119">
        <f t="shared" si="77"/>
        <v>1.2505800000000001E-2</v>
      </c>
      <c r="AS76" s="120">
        <f t="shared" si="78"/>
        <v>0.25</v>
      </c>
      <c r="AT76" s="120">
        <f t="shared" si="79"/>
        <v>9.6890950000000003E-2</v>
      </c>
      <c r="AU76" s="119">
        <f>10068.2*J76*POWER(10,-6)</f>
        <v>1.8666442799999999E-2</v>
      </c>
      <c r="AV76" s="120">
        <f t="shared" si="80"/>
        <v>0.50312119280000001</v>
      </c>
      <c r="AW76" s="121">
        <f t="shared" si="81"/>
        <v>0</v>
      </c>
      <c r="AX76" s="121">
        <f t="shared" si="82"/>
        <v>1.045E-5</v>
      </c>
      <c r="AY76" s="121">
        <f t="shared" si="83"/>
        <v>5.2576164647600002E-6</v>
      </c>
      <c r="AZ76" s="330">
        <f>AW76/DB!$B$23</f>
        <v>0</v>
      </c>
      <c r="BA76" s="330">
        <f>AX76/DB!$B$23</f>
        <v>5.353483606557377E-9</v>
      </c>
    </row>
    <row r="77" spans="1:53" s="116" customFormat="1" ht="15" thickBot="1" x14ac:dyDescent="0.35">
      <c r="A77" s="107" t="s">
        <v>23</v>
      </c>
      <c r="B77" s="107" t="str">
        <f>B72</f>
        <v>А/ц ГЖ</v>
      </c>
      <c r="C77" s="11" t="s">
        <v>148</v>
      </c>
      <c r="D77" s="109" t="s">
        <v>27</v>
      </c>
      <c r="E77" s="122">
        <f>E75</f>
        <v>2.2000000000000001E-4</v>
      </c>
      <c r="F77" s="123">
        <f>F72</f>
        <v>1</v>
      </c>
      <c r="G77" s="107">
        <v>0.90249999999999997</v>
      </c>
      <c r="H77" s="111">
        <f t="shared" si="73"/>
        <v>1.9855E-4</v>
      </c>
      <c r="I77" s="124">
        <f>0.15*I72</f>
        <v>1.8539999999999999</v>
      </c>
      <c r="J77" s="107">
        <v>0</v>
      </c>
      <c r="K77" s="129" t="s">
        <v>138</v>
      </c>
      <c r="L77" s="130">
        <v>8</v>
      </c>
      <c r="M77" s="116" t="str">
        <f t="shared" si="74"/>
        <v>С6</v>
      </c>
      <c r="N77" s="116" t="str">
        <f t="shared" si="75"/>
        <v>А/ц ГЖ</v>
      </c>
      <c r="O77" s="116" t="str">
        <f t="shared" si="76"/>
        <v>Частичное-ликвидация</v>
      </c>
      <c r="P77" s="116" t="s">
        <v>46</v>
      </c>
      <c r="Q77" s="116" t="s">
        <v>46</v>
      </c>
      <c r="R77" s="116" t="s">
        <v>46</v>
      </c>
      <c r="S77" s="116" t="s">
        <v>46</v>
      </c>
      <c r="T77" s="116" t="s">
        <v>46</v>
      </c>
      <c r="U77" s="116" t="s">
        <v>46</v>
      </c>
      <c r="V77" s="116" t="s">
        <v>46</v>
      </c>
      <c r="W77" s="116" t="s">
        <v>46</v>
      </c>
      <c r="X77" s="116" t="s">
        <v>46</v>
      </c>
      <c r="Y77" s="116" t="s">
        <v>46</v>
      </c>
      <c r="Z77" s="116" t="s">
        <v>46</v>
      </c>
      <c r="AA77" s="116" t="s">
        <v>46</v>
      </c>
      <c r="AB77" s="116" t="s">
        <v>46</v>
      </c>
      <c r="AC77" s="116" t="s">
        <v>46</v>
      </c>
      <c r="AD77" s="116" t="s">
        <v>46</v>
      </c>
      <c r="AE77" s="116" t="s">
        <v>46</v>
      </c>
      <c r="AF77" s="116" t="s">
        <v>46</v>
      </c>
      <c r="AG77" s="116" t="s">
        <v>46</v>
      </c>
      <c r="AH77" s="116" t="s">
        <v>46</v>
      </c>
      <c r="AI77" s="116" t="s">
        <v>46</v>
      </c>
      <c r="AJ77" s="116">
        <v>0</v>
      </c>
      <c r="AK77" s="116">
        <v>0</v>
      </c>
      <c r="AL77" s="116">
        <f>0.1*$AL$2</f>
        <v>7.5000000000000011E-2</v>
      </c>
      <c r="AM77" s="116">
        <f>AM72</f>
        <v>2.7E-2</v>
      </c>
      <c r="AN77" s="116">
        <f>ROUNDUP(AN72/3,0)</f>
        <v>1</v>
      </c>
      <c r="AQ77" s="119">
        <f>AM77*I77*0.1+AL77</f>
        <v>8.0005800000000016E-2</v>
      </c>
      <c r="AR77" s="119">
        <f t="shared" si="77"/>
        <v>8.0005800000000019E-3</v>
      </c>
      <c r="AS77" s="120">
        <f t="shared" si="78"/>
        <v>0</v>
      </c>
      <c r="AT77" s="120">
        <f t="shared" si="79"/>
        <v>2.2001595000000006E-2</v>
      </c>
      <c r="AU77" s="119">
        <f>1333*J76*POWER(10,-6)</f>
        <v>2.4713819999999994E-3</v>
      </c>
      <c r="AV77" s="120">
        <f t="shared" si="80"/>
        <v>0.11247935700000003</v>
      </c>
      <c r="AW77" s="121">
        <f t="shared" si="81"/>
        <v>0</v>
      </c>
      <c r="AX77" s="121">
        <f t="shared" si="82"/>
        <v>0</v>
      </c>
      <c r="AY77" s="121">
        <f t="shared" si="83"/>
        <v>2.2332776332350008E-5</v>
      </c>
      <c r="AZ77" s="330">
        <f>AW77/DB!$B$23</f>
        <v>0</v>
      </c>
      <c r="BA77" s="330">
        <f>AX77/DB!$B$23</f>
        <v>0</v>
      </c>
    </row>
    <row r="78" spans="1:53" s="116" customFormat="1" x14ac:dyDescent="0.3">
      <c r="A78" s="117"/>
      <c r="B78" s="117"/>
      <c r="D78" s="182"/>
      <c r="E78" s="183"/>
      <c r="F78" s="184"/>
      <c r="G78" s="117"/>
      <c r="H78" s="121"/>
      <c r="I78" s="120"/>
      <c r="J78" s="117"/>
      <c r="K78" s="117"/>
      <c r="L78" s="184"/>
      <c r="AQ78" s="119"/>
      <c r="AR78" s="119"/>
      <c r="AS78" s="120"/>
      <c r="AT78" s="120"/>
      <c r="AU78" s="119"/>
      <c r="AV78" s="120"/>
      <c r="AW78" s="121"/>
      <c r="AX78" s="121"/>
      <c r="AY78" s="121"/>
    </row>
    <row r="79" spans="1:53" s="116" customFormat="1" x14ac:dyDescent="0.3">
      <c r="A79" s="117"/>
      <c r="B79" s="117"/>
      <c r="D79" s="182"/>
      <c r="E79" s="183"/>
      <c r="F79" s="184"/>
      <c r="G79" s="117"/>
      <c r="H79" s="121"/>
      <c r="I79" s="120"/>
      <c r="J79" s="117"/>
      <c r="K79" s="117"/>
      <c r="L79" s="184"/>
      <c r="AQ79" s="119"/>
      <c r="AR79" s="119"/>
      <c r="AS79" s="120"/>
      <c r="AT79" s="120"/>
      <c r="AU79" s="119"/>
      <c r="AV79" s="120"/>
      <c r="AW79" s="121"/>
      <c r="AX79" s="121"/>
      <c r="AY79" s="121"/>
    </row>
    <row r="80" spans="1:53" s="116" customFormat="1" x14ac:dyDescent="0.3">
      <c r="A80" s="117"/>
      <c r="B80" s="117"/>
      <c r="D80" s="182"/>
      <c r="E80" s="183"/>
      <c r="F80" s="184"/>
      <c r="G80" s="117"/>
      <c r="H80" s="121"/>
      <c r="I80" s="120"/>
      <c r="J80" s="117"/>
      <c r="K80" s="117"/>
      <c r="L80" s="184"/>
      <c r="AQ80" s="119"/>
      <c r="AR80" s="119"/>
      <c r="AS80" s="120"/>
      <c r="AT80" s="120"/>
      <c r="AU80" s="119"/>
      <c r="AV80" s="120"/>
      <c r="AW80" s="121"/>
      <c r="AX80" s="121"/>
      <c r="AY80" s="121"/>
    </row>
    <row r="81" spans="1:53" ht="15" thickBot="1" x14ac:dyDescent="0.35"/>
    <row r="82" spans="1:53" s="93" customFormat="1" ht="15" thickBot="1" x14ac:dyDescent="0.35">
      <c r="A82" s="83" t="s">
        <v>18</v>
      </c>
      <c r="B82" s="84" t="s">
        <v>154</v>
      </c>
      <c r="C82" s="85" t="s">
        <v>143</v>
      </c>
      <c r="D82" s="86" t="s">
        <v>25</v>
      </c>
      <c r="E82" s="87">
        <v>1.0000000000000001E-5</v>
      </c>
      <c r="F82" s="84">
        <v>1</v>
      </c>
      <c r="G82" s="83">
        <v>0.1</v>
      </c>
      <c r="H82" s="88">
        <f t="shared" ref="H82:H87" si="84">E82*F82*G82</f>
        <v>1.0000000000000002E-6</v>
      </c>
      <c r="I82" s="89">
        <v>12.36</v>
      </c>
      <c r="J82" s="90">
        <f>I82</f>
        <v>12.36</v>
      </c>
      <c r="K82" s="91" t="s">
        <v>122</v>
      </c>
      <c r="L82" s="92">
        <v>5000</v>
      </c>
      <c r="M82" s="93" t="str">
        <f t="shared" ref="M82:N87" si="85">A82</f>
        <v>С1</v>
      </c>
      <c r="N82" s="93" t="str">
        <f t="shared" si="85"/>
        <v>РВС ЛВЖ</v>
      </c>
      <c r="O82" s="93" t="str">
        <f t="shared" ref="O82:O87" si="86">D82</f>
        <v>Полное-пожар</v>
      </c>
      <c r="P82" s="93">
        <v>47.1</v>
      </c>
      <c r="Q82" s="93">
        <v>64.099999999999994</v>
      </c>
      <c r="R82" s="93">
        <v>90.1</v>
      </c>
      <c r="S82" s="93">
        <v>161.69999999999999</v>
      </c>
      <c r="T82" s="93" t="s">
        <v>46</v>
      </c>
      <c r="U82" s="93" t="s">
        <v>46</v>
      </c>
      <c r="V82" s="93" t="s">
        <v>46</v>
      </c>
      <c r="W82" s="93" t="s">
        <v>46</v>
      </c>
      <c r="X82" s="93" t="s">
        <v>46</v>
      </c>
      <c r="Y82" s="93" t="s">
        <v>46</v>
      </c>
      <c r="Z82" s="93" t="s">
        <v>46</v>
      </c>
      <c r="AA82" s="93" t="s">
        <v>46</v>
      </c>
      <c r="AB82" s="93" t="s">
        <v>46</v>
      </c>
      <c r="AC82" s="93" t="s">
        <v>46</v>
      </c>
      <c r="AD82" s="93" t="s">
        <v>46</v>
      </c>
      <c r="AE82" s="93" t="s">
        <v>46</v>
      </c>
      <c r="AF82" s="93" t="s">
        <v>46</v>
      </c>
      <c r="AG82" s="93" t="s">
        <v>46</v>
      </c>
      <c r="AH82" s="93" t="s">
        <v>46</v>
      </c>
      <c r="AI82" s="93" t="s">
        <v>46</v>
      </c>
      <c r="AJ82" s="94">
        <v>1</v>
      </c>
      <c r="AK82" s="94">
        <v>2</v>
      </c>
      <c r="AL82" s="95">
        <v>0.75</v>
      </c>
      <c r="AM82" s="95">
        <v>2.7E-2</v>
      </c>
      <c r="AN82" s="95">
        <v>3</v>
      </c>
      <c r="AQ82" s="96">
        <f>AM82*I82+AL82</f>
        <v>1.08372</v>
      </c>
      <c r="AR82" s="96">
        <f t="shared" ref="AR82:AR87" si="87">0.1*AQ82</f>
        <v>0.10837200000000001</v>
      </c>
      <c r="AS82" s="97">
        <f t="shared" ref="AS82:AS87" si="88">AJ82*3+0.25*AK82</f>
        <v>3.5</v>
      </c>
      <c r="AT82" s="97">
        <f t="shared" ref="AT82:AT87" si="89">SUM(AQ82:AS82)/4</f>
        <v>1.1730229999999999</v>
      </c>
      <c r="AU82" s="96">
        <f>10068.2*J82*POWER(10,-6)</f>
        <v>0.124442952</v>
      </c>
      <c r="AV82" s="97">
        <f t="shared" ref="AV82:AV87" si="90">AU82+AT82+AS82+AR82+AQ82</f>
        <v>5.9895579520000002</v>
      </c>
      <c r="AW82" s="98">
        <f t="shared" ref="AW82:AW87" si="91">AJ82*H82</f>
        <v>1.0000000000000002E-6</v>
      </c>
      <c r="AX82" s="98">
        <f t="shared" ref="AX82:AX87" si="92">H82*AK82</f>
        <v>2.0000000000000003E-6</v>
      </c>
      <c r="AY82" s="98">
        <f t="shared" ref="AY82:AY87" si="93">H82*AV82</f>
        <v>5.989557952000001E-6</v>
      </c>
      <c r="AZ82" s="330">
        <f>AW82/DB!$B$23</f>
        <v>5.1229508196721322E-10</v>
      </c>
      <c r="BA82" s="330">
        <f>AX82/DB!$B$23</f>
        <v>1.0245901639344264E-9</v>
      </c>
    </row>
    <row r="83" spans="1:53" s="93" customFormat="1" ht="15" thickBot="1" x14ac:dyDescent="0.35">
      <c r="A83" s="83" t="s">
        <v>19</v>
      </c>
      <c r="B83" s="83" t="str">
        <f>B82</f>
        <v>РВС ЛВЖ</v>
      </c>
      <c r="C83" s="85" t="s">
        <v>144</v>
      </c>
      <c r="D83" s="86" t="s">
        <v>28</v>
      </c>
      <c r="E83" s="99">
        <f>E82</f>
        <v>1.0000000000000001E-5</v>
      </c>
      <c r="F83" s="100">
        <f>F82</f>
        <v>1</v>
      </c>
      <c r="G83" s="83">
        <v>0.18000000000000002</v>
      </c>
      <c r="H83" s="88">
        <f t="shared" si="84"/>
        <v>1.8000000000000003E-6</v>
      </c>
      <c r="I83" s="101">
        <f>I82</f>
        <v>12.36</v>
      </c>
      <c r="J83" s="102">
        <v>0.625</v>
      </c>
      <c r="K83" s="91" t="s">
        <v>123</v>
      </c>
      <c r="L83" s="92">
        <v>0</v>
      </c>
      <c r="M83" s="93" t="str">
        <f t="shared" si="85"/>
        <v>С2</v>
      </c>
      <c r="N83" s="93" t="str">
        <f t="shared" si="85"/>
        <v>РВС ЛВЖ</v>
      </c>
      <c r="O83" s="93" t="str">
        <f t="shared" si="86"/>
        <v>Полное-взрыв</v>
      </c>
      <c r="P83" s="93" t="s">
        <v>46</v>
      </c>
      <c r="Q83" s="93" t="s">
        <v>46</v>
      </c>
      <c r="R83" s="93" t="s">
        <v>46</v>
      </c>
      <c r="S83" s="93" t="s">
        <v>46</v>
      </c>
      <c r="T83" s="93">
        <v>0</v>
      </c>
      <c r="U83" s="93">
        <v>0</v>
      </c>
      <c r="V83" s="93">
        <v>64.599999999999994</v>
      </c>
      <c r="W83" s="93">
        <v>216.1</v>
      </c>
      <c r="X83" s="93">
        <v>562.6</v>
      </c>
      <c r="Y83" s="93" t="s">
        <v>46</v>
      </c>
      <c r="Z83" s="93" t="s">
        <v>46</v>
      </c>
      <c r="AA83" s="93" t="s">
        <v>46</v>
      </c>
      <c r="AB83" s="93" t="s">
        <v>46</v>
      </c>
      <c r="AC83" s="93" t="s">
        <v>46</v>
      </c>
      <c r="AD83" s="93" t="s">
        <v>46</v>
      </c>
      <c r="AE83" s="93" t="s">
        <v>46</v>
      </c>
      <c r="AF83" s="93" t="s">
        <v>46</v>
      </c>
      <c r="AG83" s="93" t="s">
        <v>46</v>
      </c>
      <c r="AH83" s="93" t="s">
        <v>46</v>
      </c>
      <c r="AI83" s="93" t="s">
        <v>46</v>
      </c>
      <c r="AJ83" s="94">
        <v>2</v>
      </c>
      <c r="AK83" s="94">
        <v>2</v>
      </c>
      <c r="AL83" s="93">
        <f>AL82</f>
        <v>0.75</v>
      </c>
      <c r="AM83" s="93">
        <f>AM82</f>
        <v>2.7E-2</v>
      </c>
      <c r="AN83" s="93">
        <f>AN82</f>
        <v>3</v>
      </c>
      <c r="AQ83" s="96">
        <f>AM83*I83+AL83</f>
        <v>1.08372</v>
      </c>
      <c r="AR83" s="96">
        <f t="shared" si="87"/>
        <v>0.10837200000000001</v>
      </c>
      <c r="AS83" s="97">
        <f t="shared" si="88"/>
        <v>6.5</v>
      </c>
      <c r="AT83" s="97">
        <f t="shared" si="89"/>
        <v>1.9230229999999999</v>
      </c>
      <c r="AU83" s="96">
        <f>10068.2*J83*POWER(10,-6)*10</f>
        <v>6.2926249999999989E-2</v>
      </c>
      <c r="AV83" s="97">
        <f t="shared" si="90"/>
        <v>9.6780412499999997</v>
      </c>
      <c r="AW83" s="98">
        <f t="shared" si="91"/>
        <v>3.6000000000000007E-6</v>
      </c>
      <c r="AX83" s="98">
        <f t="shared" si="92"/>
        <v>3.6000000000000007E-6</v>
      </c>
      <c r="AY83" s="98">
        <f t="shared" si="93"/>
        <v>1.7420474250000002E-5</v>
      </c>
      <c r="AZ83" s="330">
        <f>AW83/DB!$B$23</f>
        <v>1.8442622950819676E-9</v>
      </c>
      <c r="BA83" s="330">
        <f>AX83/DB!$B$23</f>
        <v>1.8442622950819676E-9</v>
      </c>
    </row>
    <row r="84" spans="1:53" s="93" customFormat="1" x14ac:dyDescent="0.3">
      <c r="A84" s="83" t="s">
        <v>20</v>
      </c>
      <c r="B84" s="83" t="str">
        <f>B82</f>
        <v>РВС ЛВЖ</v>
      </c>
      <c r="C84" s="85" t="s">
        <v>145</v>
      </c>
      <c r="D84" s="86" t="s">
        <v>26</v>
      </c>
      <c r="E84" s="99">
        <f>E82</f>
        <v>1.0000000000000001E-5</v>
      </c>
      <c r="F84" s="100">
        <f>F82</f>
        <v>1</v>
      </c>
      <c r="G84" s="83">
        <v>0.72000000000000008</v>
      </c>
      <c r="H84" s="88">
        <f t="shared" si="84"/>
        <v>7.2000000000000014E-6</v>
      </c>
      <c r="I84" s="101">
        <f>I82</f>
        <v>12.36</v>
      </c>
      <c r="J84" s="103">
        <v>0</v>
      </c>
      <c r="K84" s="91" t="s">
        <v>124</v>
      </c>
      <c r="L84" s="92">
        <v>0</v>
      </c>
      <c r="M84" s="93" t="str">
        <f t="shared" si="85"/>
        <v>С3</v>
      </c>
      <c r="N84" s="93" t="str">
        <f t="shared" si="85"/>
        <v>РВС ЛВЖ</v>
      </c>
      <c r="O84" s="93" t="str">
        <f t="shared" si="86"/>
        <v>Полное-ликвидация</v>
      </c>
      <c r="P84" s="93" t="s">
        <v>46</v>
      </c>
      <c r="Q84" s="93" t="s">
        <v>46</v>
      </c>
      <c r="R84" s="93" t="s">
        <v>46</v>
      </c>
      <c r="S84" s="93" t="s">
        <v>46</v>
      </c>
      <c r="T84" s="93" t="s">
        <v>46</v>
      </c>
      <c r="U84" s="93" t="s">
        <v>46</v>
      </c>
      <c r="V84" s="93" t="s">
        <v>46</v>
      </c>
      <c r="W84" s="93" t="s">
        <v>46</v>
      </c>
      <c r="X84" s="93" t="s">
        <v>46</v>
      </c>
      <c r="Y84" s="93" t="s">
        <v>46</v>
      </c>
      <c r="Z84" s="93" t="s">
        <v>46</v>
      </c>
      <c r="AA84" s="93" t="s">
        <v>46</v>
      </c>
      <c r="AB84" s="93" t="s">
        <v>46</v>
      </c>
      <c r="AC84" s="93" t="s">
        <v>46</v>
      </c>
      <c r="AD84" s="93" t="s">
        <v>46</v>
      </c>
      <c r="AE84" s="93" t="s">
        <v>46</v>
      </c>
      <c r="AF84" s="93" t="s">
        <v>46</v>
      </c>
      <c r="AG84" s="93" t="s">
        <v>46</v>
      </c>
      <c r="AH84" s="93" t="s">
        <v>46</v>
      </c>
      <c r="AI84" s="93" t="s">
        <v>46</v>
      </c>
      <c r="AJ84" s="93">
        <v>0</v>
      </c>
      <c r="AK84" s="93">
        <v>0</v>
      </c>
      <c r="AL84" s="93">
        <f>AL82</f>
        <v>0.75</v>
      </c>
      <c r="AM84" s="93">
        <f>AM82</f>
        <v>2.7E-2</v>
      </c>
      <c r="AN84" s="93">
        <f>AN82</f>
        <v>3</v>
      </c>
      <c r="AQ84" s="96">
        <f>AM84*I84*0.1+AL84</f>
        <v>0.78337199999999996</v>
      </c>
      <c r="AR84" s="96">
        <f t="shared" si="87"/>
        <v>7.8337199999999996E-2</v>
      </c>
      <c r="AS84" s="97">
        <f t="shared" si="88"/>
        <v>0</v>
      </c>
      <c r="AT84" s="97">
        <f t="shared" si="89"/>
        <v>0.21542729999999999</v>
      </c>
      <c r="AU84" s="96">
        <f>1333*J83*POWER(10,-6)</f>
        <v>8.3312499999999999E-4</v>
      </c>
      <c r="AV84" s="97">
        <f t="shared" si="90"/>
        <v>1.0779696249999999</v>
      </c>
      <c r="AW84" s="98">
        <f t="shared" si="91"/>
        <v>0</v>
      </c>
      <c r="AX84" s="98">
        <f t="shared" si="92"/>
        <v>0</v>
      </c>
      <c r="AY84" s="98">
        <f t="shared" si="93"/>
        <v>7.7613813000000011E-6</v>
      </c>
      <c r="AZ84" s="330">
        <f>AW84/DB!$B$23</f>
        <v>0</v>
      </c>
      <c r="BA84" s="330">
        <f>AX84/DB!$B$23</f>
        <v>0</v>
      </c>
    </row>
    <row r="85" spans="1:53" s="93" customFormat="1" x14ac:dyDescent="0.3">
      <c r="A85" s="83" t="s">
        <v>21</v>
      </c>
      <c r="B85" s="83" t="str">
        <f>B82</f>
        <v>РВС ЛВЖ</v>
      </c>
      <c r="C85" s="85" t="s">
        <v>146</v>
      </c>
      <c r="D85" s="86" t="s">
        <v>47</v>
      </c>
      <c r="E85" s="87">
        <v>1E-4</v>
      </c>
      <c r="F85" s="100">
        <f>F82</f>
        <v>1</v>
      </c>
      <c r="G85" s="83">
        <v>0.1</v>
      </c>
      <c r="H85" s="88">
        <f t="shared" si="84"/>
        <v>1.0000000000000001E-5</v>
      </c>
      <c r="I85" s="101">
        <f>0.15*I82</f>
        <v>1.8539999999999999</v>
      </c>
      <c r="J85" s="90">
        <f>I85</f>
        <v>1.8539999999999999</v>
      </c>
      <c r="K85" s="104" t="s">
        <v>126</v>
      </c>
      <c r="L85" s="105">
        <v>45390</v>
      </c>
      <c r="M85" s="93" t="str">
        <f t="shared" si="85"/>
        <v>С4</v>
      </c>
      <c r="N85" s="93" t="str">
        <f t="shared" si="85"/>
        <v>РВС ЛВЖ</v>
      </c>
      <c r="O85" s="93" t="str">
        <f t="shared" si="86"/>
        <v>Частичное-пожар</v>
      </c>
      <c r="P85" s="93">
        <v>18.600000000000001</v>
      </c>
      <c r="Q85" s="93">
        <v>25.8</v>
      </c>
      <c r="R85" s="93">
        <v>36.9</v>
      </c>
      <c r="S85" s="93">
        <v>68.8</v>
      </c>
      <c r="T85" s="93" t="s">
        <v>46</v>
      </c>
      <c r="U85" s="93" t="s">
        <v>46</v>
      </c>
      <c r="V85" s="93" t="s">
        <v>46</v>
      </c>
      <c r="W85" s="93" t="s">
        <v>46</v>
      </c>
      <c r="X85" s="93" t="s">
        <v>46</v>
      </c>
      <c r="Y85" s="93" t="s">
        <v>46</v>
      </c>
      <c r="Z85" s="93" t="s">
        <v>46</v>
      </c>
      <c r="AA85" s="93" t="s">
        <v>46</v>
      </c>
      <c r="AB85" s="93" t="s">
        <v>46</v>
      </c>
      <c r="AC85" s="93" t="s">
        <v>46</v>
      </c>
      <c r="AD85" s="93" t="s">
        <v>46</v>
      </c>
      <c r="AE85" s="93" t="s">
        <v>46</v>
      </c>
      <c r="AF85" s="93" t="s">
        <v>46</v>
      </c>
      <c r="AG85" s="93" t="s">
        <v>46</v>
      </c>
      <c r="AH85" s="93" t="s">
        <v>46</v>
      </c>
      <c r="AI85" s="93" t="s">
        <v>46</v>
      </c>
      <c r="AJ85" s="93">
        <v>0</v>
      </c>
      <c r="AK85" s="93">
        <v>2</v>
      </c>
      <c r="AL85" s="93">
        <f>0.1*$AL$2</f>
        <v>7.5000000000000011E-2</v>
      </c>
      <c r="AM85" s="93">
        <f>AM82</f>
        <v>2.7E-2</v>
      </c>
      <c r="AN85" s="93">
        <f>ROUNDUP(AN82/3,0)</f>
        <v>1</v>
      </c>
      <c r="AQ85" s="96">
        <f>AM85*I85+AL85</f>
        <v>0.125058</v>
      </c>
      <c r="AR85" s="96">
        <f t="shared" si="87"/>
        <v>1.2505800000000001E-2</v>
      </c>
      <c r="AS85" s="97">
        <f t="shared" si="88"/>
        <v>0.5</v>
      </c>
      <c r="AT85" s="97">
        <f t="shared" si="89"/>
        <v>0.15939095</v>
      </c>
      <c r="AU85" s="96">
        <f>10068.2*J85*POWER(10,-6)</f>
        <v>1.8666442799999999E-2</v>
      </c>
      <c r="AV85" s="97">
        <f t="shared" si="90"/>
        <v>0.81562119280000001</v>
      </c>
      <c r="AW85" s="98">
        <f t="shared" si="91"/>
        <v>0</v>
      </c>
      <c r="AX85" s="98">
        <f t="shared" si="92"/>
        <v>2.0000000000000002E-5</v>
      </c>
      <c r="AY85" s="98">
        <f t="shared" si="93"/>
        <v>8.156211928E-6</v>
      </c>
      <c r="AZ85" s="330">
        <f>AW85/DB!$B$23</f>
        <v>0</v>
      </c>
      <c r="BA85" s="330">
        <f>AX85/DB!$B$23</f>
        <v>1.0245901639344263E-8</v>
      </c>
    </row>
    <row r="86" spans="1:53" s="93" customFormat="1" x14ac:dyDescent="0.3">
      <c r="A86" s="83" t="s">
        <v>22</v>
      </c>
      <c r="B86" s="83" t="str">
        <f>B82</f>
        <v>РВС ЛВЖ</v>
      </c>
      <c r="C86" s="85" t="s">
        <v>147</v>
      </c>
      <c r="D86" s="86" t="s">
        <v>112</v>
      </c>
      <c r="E86" s="99">
        <f>E85</f>
        <v>1E-4</v>
      </c>
      <c r="F86" s="100">
        <f>F82</f>
        <v>1</v>
      </c>
      <c r="G86" s="83">
        <v>4.5000000000000005E-2</v>
      </c>
      <c r="H86" s="88">
        <f t="shared" si="84"/>
        <v>4.500000000000001E-6</v>
      </c>
      <c r="I86" s="101">
        <f>0.15*I82</f>
        <v>1.8539999999999999</v>
      </c>
      <c r="J86" s="90">
        <f>0.15*J83</f>
        <v>9.375E-2</v>
      </c>
      <c r="K86" s="104" t="s">
        <v>127</v>
      </c>
      <c r="L86" s="105">
        <v>3</v>
      </c>
      <c r="M86" s="93" t="str">
        <f t="shared" si="85"/>
        <v>С5</v>
      </c>
      <c r="N86" s="93" t="str">
        <f t="shared" si="85"/>
        <v>РВС ЛВЖ</v>
      </c>
      <c r="O86" s="93" t="str">
        <f t="shared" si="86"/>
        <v>Частичное-пожар-вспышка</v>
      </c>
      <c r="P86" s="93" t="s">
        <v>46</v>
      </c>
      <c r="Q86" s="93" t="s">
        <v>46</v>
      </c>
      <c r="R86" s="93" t="s">
        <v>46</v>
      </c>
      <c r="S86" s="93" t="s">
        <v>46</v>
      </c>
      <c r="T86" s="93" t="s">
        <v>46</v>
      </c>
      <c r="U86" s="93" t="s">
        <v>46</v>
      </c>
      <c r="V86" s="93" t="s">
        <v>46</v>
      </c>
      <c r="W86" s="93" t="s">
        <v>46</v>
      </c>
      <c r="X86" s="93" t="s">
        <v>46</v>
      </c>
      <c r="Y86" s="93" t="s">
        <v>46</v>
      </c>
      <c r="Z86" s="93" t="s">
        <v>46</v>
      </c>
      <c r="AA86" s="93">
        <v>15.35</v>
      </c>
      <c r="AB86" s="93">
        <v>18.420000000000002</v>
      </c>
      <c r="AC86" s="93" t="s">
        <v>46</v>
      </c>
      <c r="AD86" s="93" t="s">
        <v>46</v>
      </c>
      <c r="AE86" s="93" t="s">
        <v>46</v>
      </c>
      <c r="AF86" s="93" t="s">
        <v>46</v>
      </c>
      <c r="AG86" s="93" t="s">
        <v>46</v>
      </c>
      <c r="AH86" s="93" t="s">
        <v>46</v>
      </c>
      <c r="AI86" s="93" t="s">
        <v>46</v>
      </c>
      <c r="AJ86" s="93">
        <v>0</v>
      </c>
      <c r="AK86" s="93">
        <v>1</v>
      </c>
      <c r="AL86" s="93">
        <f>0.1*$AL$2</f>
        <v>7.5000000000000011E-2</v>
      </c>
      <c r="AM86" s="93">
        <f>AM82</f>
        <v>2.7E-2</v>
      </c>
      <c r="AN86" s="93">
        <f>ROUNDUP(AN82/3,0)</f>
        <v>1</v>
      </c>
      <c r="AQ86" s="96">
        <f>AM86*I86+AL86</f>
        <v>0.125058</v>
      </c>
      <c r="AR86" s="96">
        <f t="shared" si="87"/>
        <v>1.2505800000000001E-2</v>
      </c>
      <c r="AS86" s="97">
        <f t="shared" si="88"/>
        <v>0.25</v>
      </c>
      <c r="AT86" s="97">
        <f t="shared" si="89"/>
        <v>9.6890950000000003E-2</v>
      </c>
      <c r="AU86" s="96">
        <f>10068.2*J86*POWER(10,-6)*10</f>
        <v>9.4389375000000011E-3</v>
      </c>
      <c r="AV86" s="97">
        <f t="shared" si="90"/>
        <v>0.49389368750000001</v>
      </c>
      <c r="AW86" s="98">
        <f t="shared" si="91"/>
        <v>0</v>
      </c>
      <c r="AX86" s="98">
        <f t="shared" si="92"/>
        <v>4.500000000000001E-6</v>
      </c>
      <c r="AY86" s="98">
        <f t="shared" si="93"/>
        <v>2.2225215937500004E-6</v>
      </c>
      <c r="AZ86" s="330">
        <f>AW86/DB!$B$23</f>
        <v>0</v>
      </c>
      <c r="BA86" s="330">
        <f>AX86/DB!$B$23</f>
        <v>2.3053278688524595E-9</v>
      </c>
    </row>
    <row r="87" spans="1:53" s="93" customFormat="1" ht="15" thickBot="1" x14ac:dyDescent="0.35">
      <c r="A87" s="83" t="s">
        <v>23</v>
      </c>
      <c r="B87" s="83" t="str">
        <f>B82</f>
        <v>РВС ЛВЖ</v>
      </c>
      <c r="C87" s="85" t="s">
        <v>148</v>
      </c>
      <c r="D87" s="86" t="s">
        <v>27</v>
      </c>
      <c r="E87" s="99">
        <f>E85</f>
        <v>1E-4</v>
      </c>
      <c r="F87" s="100">
        <f>F82</f>
        <v>1</v>
      </c>
      <c r="G87" s="83">
        <v>0.85499999999999998</v>
      </c>
      <c r="H87" s="88">
        <f t="shared" si="84"/>
        <v>8.5500000000000005E-5</v>
      </c>
      <c r="I87" s="101">
        <f>0.15*I82</f>
        <v>1.8539999999999999</v>
      </c>
      <c r="J87" s="103">
        <v>0</v>
      </c>
      <c r="K87" s="106" t="s">
        <v>138</v>
      </c>
      <c r="L87" s="106">
        <v>9</v>
      </c>
      <c r="M87" s="93" t="str">
        <f t="shared" si="85"/>
        <v>С6</v>
      </c>
      <c r="N87" s="93" t="str">
        <f t="shared" si="85"/>
        <v>РВС ЛВЖ</v>
      </c>
      <c r="O87" s="93" t="str">
        <f t="shared" si="86"/>
        <v>Частичное-ликвидация</v>
      </c>
      <c r="P87" s="93" t="s">
        <v>46</v>
      </c>
      <c r="Q87" s="93" t="s">
        <v>46</v>
      </c>
      <c r="R87" s="93" t="s">
        <v>46</v>
      </c>
      <c r="S87" s="93" t="s">
        <v>46</v>
      </c>
      <c r="T87" s="93" t="s">
        <v>46</v>
      </c>
      <c r="U87" s="93" t="s">
        <v>46</v>
      </c>
      <c r="V87" s="93" t="s">
        <v>46</v>
      </c>
      <c r="W87" s="93" t="s">
        <v>46</v>
      </c>
      <c r="X87" s="93" t="s">
        <v>46</v>
      </c>
      <c r="Y87" s="93" t="s">
        <v>46</v>
      </c>
      <c r="Z87" s="93" t="s">
        <v>46</v>
      </c>
      <c r="AA87" s="93" t="s">
        <v>46</v>
      </c>
      <c r="AB87" s="93" t="s">
        <v>46</v>
      </c>
      <c r="AC87" s="93" t="s">
        <v>46</v>
      </c>
      <c r="AD87" s="93" t="s">
        <v>46</v>
      </c>
      <c r="AE87" s="93" t="s">
        <v>46</v>
      </c>
      <c r="AF87" s="93" t="s">
        <v>46</v>
      </c>
      <c r="AG87" s="93" t="s">
        <v>46</v>
      </c>
      <c r="AH87" s="93" t="s">
        <v>46</v>
      </c>
      <c r="AI87" s="93" t="s">
        <v>46</v>
      </c>
      <c r="AJ87" s="93">
        <v>0</v>
      </c>
      <c r="AK87" s="93">
        <v>0</v>
      </c>
      <c r="AL87" s="93">
        <f>0.1*$AL$2</f>
        <v>7.5000000000000011E-2</v>
      </c>
      <c r="AM87" s="93">
        <f>AM82</f>
        <v>2.7E-2</v>
      </c>
      <c r="AN87" s="93">
        <f>ROUNDUP(AN82/3,0)</f>
        <v>1</v>
      </c>
      <c r="AQ87" s="96">
        <f>AM87*I87*0.1+AL87</f>
        <v>8.0005800000000016E-2</v>
      </c>
      <c r="AR87" s="96">
        <f t="shared" si="87"/>
        <v>8.0005800000000019E-3</v>
      </c>
      <c r="AS87" s="97">
        <f t="shared" si="88"/>
        <v>0</v>
      </c>
      <c r="AT87" s="97">
        <f t="shared" si="89"/>
        <v>2.2001595000000006E-2</v>
      </c>
      <c r="AU87" s="96">
        <f>1333*J86*POWER(10,-6)</f>
        <v>1.2496875E-4</v>
      </c>
      <c r="AV87" s="97">
        <f t="shared" si="90"/>
        <v>0.11013294375000002</v>
      </c>
      <c r="AW87" s="98">
        <f t="shared" si="91"/>
        <v>0</v>
      </c>
      <c r="AX87" s="98">
        <f t="shared" si="92"/>
        <v>0</v>
      </c>
      <c r="AY87" s="98">
        <f t="shared" si="93"/>
        <v>9.4163666906250021E-6</v>
      </c>
      <c r="AZ87" s="330">
        <f>AW87/DB!$B$23</f>
        <v>0</v>
      </c>
      <c r="BA87" s="330">
        <f>AX87/DB!$B$23</f>
        <v>0</v>
      </c>
    </row>
    <row r="88" spans="1:53" s="93" customFormat="1" x14ac:dyDescent="0.3">
      <c r="A88" s="94"/>
      <c r="B88" s="94"/>
      <c r="D88" s="185"/>
      <c r="E88" s="186"/>
      <c r="F88" s="187"/>
      <c r="G88" s="94"/>
      <c r="H88" s="98"/>
      <c r="I88" s="97"/>
      <c r="J88" s="94"/>
      <c r="K88" s="94"/>
      <c r="L88" s="94"/>
      <c r="AQ88" s="96"/>
      <c r="AR88" s="96"/>
      <c r="AS88" s="97"/>
      <c r="AT88" s="97"/>
      <c r="AU88" s="96"/>
      <c r="AV88" s="97"/>
      <c r="AW88" s="98"/>
      <c r="AX88" s="98"/>
      <c r="AY88" s="98"/>
    </row>
    <row r="89" spans="1:53" s="93" customFormat="1" x14ac:dyDescent="0.3">
      <c r="A89" s="94"/>
      <c r="B89" s="94"/>
      <c r="D89" s="185"/>
      <c r="E89" s="186"/>
      <c r="F89" s="187"/>
      <c r="G89" s="94"/>
      <c r="H89" s="98"/>
      <c r="I89" s="97"/>
      <c r="J89" s="94"/>
      <c r="K89" s="94"/>
      <c r="L89" s="94"/>
      <c r="AQ89" s="96"/>
      <c r="AR89" s="96"/>
      <c r="AS89" s="97"/>
      <c r="AT89" s="97"/>
      <c r="AU89" s="96"/>
      <c r="AV89" s="97"/>
      <c r="AW89" s="98"/>
      <c r="AX89" s="98"/>
      <c r="AY89" s="98"/>
    </row>
    <row r="90" spans="1:53" s="93" customFormat="1" x14ac:dyDescent="0.3">
      <c r="A90" s="94"/>
      <c r="B90" s="94"/>
      <c r="D90" s="185"/>
      <c r="E90" s="186"/>
      <c r="F90" s="187"/>
      <c r="G90" s="94"/>
      <c r="H90" s="98"/>
      <c r="I90" s="97"/>
      <c r="J90" s="94"/>
      <c r="K90" s="94"/>
      <c r="L90" s="94"/>
      <c r="AQ90" s="96"/>
      <c r="AR90" s="96"/>
      <c r="AS90" s="97"/>
      <c r="AT90" s="97"/>
      <c r="AU90" s="96"/>
      <c r="AV90" s="97"/>
      <c r="AW90" s="98"/>
      <c r="AX90" s="98"/>
      <c r="AY90" s="98"/>
    </row>
    <row r="91" spans="1:53" ht="15" thickBot="1" x14ac:dyDescent="0.35">
      <c r="E91" s="14"/>
      <c r="F91" s="14"/>
    </row>
    <row r="92" spans="1:53" s="93" customFormat="1" ht="15" thickBot="1" x14ac:dyDescent="0.35">
      <c r="A92" s="83" t="s">
        <v>18</v>
      </c>
      <c r="B92" s="84" t="s">
        <v>155</v>
      </c>
      <c r="C92" s="85" t="s">
        <v>143</v>
      </c>
      <c r="D92" s="86" t="s">
        <v>25</v>
      </c>
      <c r="E92" s="87">
        <v>1.0000000000000001E-5</v>
      </c>
      <c r="F92" s="84">
        <v>1</v>
      </c>
      <c r="G92" s="83">
        <v>0.1</v>
      </c>
      <c r="H92" s="88">
        <f t="shared" ref="H92:H97" si="94">E92*F92*G92</f>
        <v>1.0000000000000002E-6</v>
      </c>
      <c r="I92" s="89">
        <v>5.4</v>
      </c>
      <c r="J92" s="101">
        <f>I92</f>
        <v>5.4</v>
      </c>
      <c r="K92" s="91" t="s">
        <v>122</v>
      </c>
      <c r="L92" s="92">
        <v>5000</v>
      </c>
      <c r="M92" s="93" t="str">
        <f t="shared" ref="M92:N97" si="95">A92</f>
        <v>С1</v>
      </c>
      <c r="N92" s="93" t="str">
        <f t="shared" si="95"/>
        <v>РВС ЛВЖ+токси</v>
      </c>
      <c r="O92" s="93" t="str">
        <f t="shared" ref="O92:O97" si="96">D92</f>
        <v>Полное-пожар</v>
      </c>
      <c r="P92" s="93">
        <v>47.1</v>
      </c>
      <c r="Q92" s="93">
        <v>64.099999999999994</v>
      </c>
      <c r="R92" s="93">
        <v>90.1</v>
      </c>
      <c r="S92" s="93">
        <v>161.69999999999999</v>
      </c>
      <c r="T92" s="93" t="s">
        <v>46</v>
      </c>
      <c r="U92" s="93" t="s">
        <v>46</v>
      </c>
      <c r="V92" s="93" t="s">
        <v>46</v>
      </c>
      <c r="W92" s="93" t="s">
        <v>46</v>
      </c>
      <c r="X92" s="93" t="s">
        <v>46</v>
      </c>
      <c r="Y92" s="93" t="s">
        <v>46</v>
      </c>
      <c r="Z92" s="93" t="s">
        <v>46</v>
      </c>
      <c r="AA92" s="93" t="s">
        <v>46</v>
      </c>
      <c r="AB92" s="93" t="s">
        <v>46</v>
      </c>
      <c r="AC92" s="93" t="s">
        <v>46</v>
      </c>
      <c r="AD92" s="93" t="s">
        <v>46</v>
      </c>
      <c r="AE92" s="93" t="s">
        <v>46</v>
      </c>
      <c r="AF92" s="93" t="s">
        <v>46</v>
      </c>
      <c r="AG92" s="93" t="s">
        <v>46</v>
      </c>
      <c r="AH92" s="93" t="s">
        <v>46</v>
      </c>
      <c r="AI92" s="93" t="s">
        <v>46</v>
      </c>
      <c r="AJ92" s="94">
        <v>1</v>
      </c>
      <c r="AK92" s="94">
        <v>2</v>
      </c>
      <c r="AL92" s="95">
        <v>0.75</v>
      </c>
      <c r="AM92" s="95">
        <v>2.7E-2</v>
      </c>
      <c r="AN92" s="95">
        <v>3</v>
      </c>
      <c r="AQ92" s="96">
        <f>AM92*I92+AL92</f>
        <v>0.89580000000000004</v>
      </c>
      <c r="AR92" s="96">
        <f t="shared" ref="AR92:AR97" si="97">0.1*AQ92</f>
        <v>8.9580000000000007E-2</v>
      </c>
      <c r="AS92" s="97">
        <f t="shared" ref="AS92:AS97" si="98">AJ92*3+0.25*AK92</f>
        <v>3.5</v>
      </c>
      <c r="AT92" s="97">
        <f t="shared" ref="AT92:AT97" si="99">SUM(AQ92:AS92)/4</f>
        <v>1.121345</v>
      </c>
      <c r="AU92" s="96">
        <f>10068.2*J92*POWER(10,-6)</f>
        <v>5.4368280000000005E-2</v>
      </c>
      <c r="AV92" s="97">
        <f t="shared" ref="AV92:AV97" si="100">AU92+AT92+AS92+AR92+AQ92</f>
        <v>5.6610932800000002</v>
      </c>
      <c r="AW92" s="98">
        <f t="shared" ref="AW92:AW97" si="101">AJ92*H92</f>
        <v>1.0000000000000002E-6</v>
      </c>
      <c r="AX92" s="98">
        <f t="shared" ref="AX92:AX97" si="102">H92*AK92</f>
        <v>2.0000000000000003E-6</v>
      </c>
      <c r="AY92" s="98">
        <f t="shared" ref="AY92:AY97" si="103">H92*AV92</f>
        <v>5.6610932800000009E-6</v>
      </c>
      <c r="AZ92" s="330">
        <f>AW92/DB!$B$23</f>
        <v>5.1229508196721322E-10</v>
      </c>
      <c r="BA92" s="330">
        <f>AX92/DB!$B$23</f>
        <v>1.0245901639344264E-9</v>
      </c>
    </row>
    <row r="93" spans="1:53" s="93" customFormat="1" ht="15" thickBot="1" x14ac:dyDescent="0.35">
      <c r="A93" s="83" t="s">
        <v>19</v>
      </c>
      <c r="B93" s="83" t="str">
        <f>B92</f>
        <v>РВС ЛВЖ+токси</v>
      </c>
      <c r="C93" s="85" t="s">
        <v>149</v>
      </c>
      <c r="D93" s="86" t="s">
        <v>28</v>
      </c>
      <c r="E93" s="99">
        <f>E92</f>
        <v>1.0000000000000001E-5</v>
      </c>
      <c r="F93" s="100">
        <f>F92</f>
        <v>1</v>
      </c>
      <c r="G93" s="83">
        <v>0.18000000000000002</v>
      </c>
      <c r="H93" s="88">
        <f t="shared" si="94"/>
        <v>1.8000000000000003E-6</v>
      </c>
      <c r="I93" s="101">
        <f>I92</f>
        <v>5.4</v>
      </c>
      <c r="J93" s="84">
        <v>0.12</v>
      </c>
      <c r="K93" s="91" t="s">
        <v>123</v>
      </c>
      <c r="L93" s="92">
        <v>0</v>
      </c>
      <c r="M93" s="93" t="str">
        <f t="shared" si="95"/>
        <v>С2</v>
      </c>
      <c r="N93" s="93" t="str">
        <f t="shared" si="95"/>
        <v>РВС ЛВЖ+токси</v>
      </c>
      <c r="O93" s="93" t="str">
        <f t="shared" si="96"/>
        <v>Полное-взрыв</v>
      </c>
      <c r="P93" s="93" t="s">
        <v>46</v>
      </c>
      <c r="Q93" s="93" t="s">
        <v>46</v>
      </c>
      <c r="R93" s="93" t="s">
        <v>46</v>
      </c>
      <c r="S93" s="93" t="s">
        <v>46</v>
      </c>
      <c r="T93" s="93">
        <v>0</v>
      </c>
      <c r="U93" s="93">
        <v>0</v>
      </c>
      <c r="V93" s="93">
        <v>37.6</v>
      </c>
      <c r="W93" s="93">
        <v>124.6</v>
      </c>
      <c r="X93" s="93">
        <v>324.60000000000002</v>
      </c>
      <c r="Y93" s="93" t="s">
        <v>46</v>
      </c>
      <c r="Z93" s="93" t="s">
        <v>46</v>
      </c>
      <c r="AA93" s="93" t="s">
        <v>46</v>
      </c>
      <c r="AB93" s="93" t="s">
        <v>46</v>
      </c>
      <c r="AC93" s="93" t="s">
        <v>46</v>
      </c>
      <c r="AD93" s="93" t="s">
        <v>46</v>
      </c>
      <c r="AE93" s="93" t="s">
        <v>46</v>
      </c>
      <c r="AF93" s="93" t="s">
        <v>46</v>
      </c>
      <c r="AG93" s="93" t="s">
        <v>46</v>
      </c>
      <c r="AH93" s="93" t="s">
        <v>46</v>
      </c>
      <c r="AI93" s="93" t="s">
        <v>46</v>
      </c>
      <c r="AJ93" s="94">
        <v>2</v>
      </c>
      <c r="AK93" s="94">
        <v>2</v>
      </c>
      <c r="AL93" s="93">
        <f>AL92</f>
        <v>0.75</v>
      </c>
      <c r="AM93" s="93">
        <f>AM92</f>
        <v>2.7E-2</v>
      </c>
      <c r="AN93" s="93">
        <f>AN92</f>
        <v>3</v>
      </c>
      <c r="AQ93" s="96">
        <f>AM93*I93+AL93</f>
        <v>0.89580000000000004</v>
      </c>
      <c r="AR93" s="96">
        <f t="shared" si="97"/>
        <v>8.9580000000000007E-2</v>
      </c>
      <c r="AS93" s="97">
        <f t="shared" si="98"/>
        <v>6.5</v>
      </c>
      <c r="AT93" s="97">
        <f t="shared" si="99"/>
        <v>1.871345</v>
      </c>
      <c r="AU93" s="96">
        <f>10068.2*J93*POWER(10,-6)*10</f>
        <v>1.208184E-2</v>
      </c>
      <c r="AV93" s="97">
        <f t="shared" si="100"/>
        <v>9.3688068399999995</v>
      </c>
      <c r="AW93" s="98">
        <f t="shared" si="101"/>
        <v>3.6000000000000007E-6</v>
      </c>
      <c r="AX93" s="98">
        <f t="shared" si="102"/>
        <v>3.6000000000000007E-6</v>
      </c>
      <c r="AY93" s="98">
        <f t="shared" si="103"/>
        <v>1.6863852312000004E-5</v>
      </c>
      <c r="AZ93" s="330">
        <f>AW93/DB!$B$23</f>
        <v>1.8442622950819676E-9</v>
      </c>
      <c r="BA93" s="330">
        <f>AX93/DB!$B$23</f>
        <v>1.8442622950819676E-9</v>
      </c>
    </row>
    <row r="94" spans="1:53" s="93" customFormat="1" x14ac:dyDescent="0.3">
      <c r="A94" s="83" t="s">
        <v>20</v>
      </c>
      <c r="B94" s="83" t="str">
        <f>B92</f>
        <v>РВС ЛВЖ+токси</v>
      </c>
      <c r="C94" s="85" t="s">
        <v>150</v>
      </c>
      <c r="D94" s="86" t="s">
        <v>118</v>
      </c>
      <c r="E94" s="99">
        <f>E92</f>
        <v>1.0000000000000001E-5</v>
      </c>
      <c r="F94" s="100">
        <f>F92</f>
        <v>1</v>
      </c>
      <c r="G94" s="83">
        <v>0.72000000000000008</v>
      </c>
      <c r="H94" s="88">
        <f t="shared" si="94"/>
        <v>7.2000000000000014E-6</v>
      </c>
      <c r="I94" s="101">
        <f>I92</f>
        <v>5.4</v>
      </c>
      <c r="J94" s="83">
        <f>J93</f>
        <v>0.12</v>
      </c>
      <c r="K94" s="91" t="s">
        <v>124</v>
      </c>
      <c r="L94" s="92">
        <v>0</v>
      </c>
      <c r="M94" s="93" t="str">
        <f t="shared" si="95"/>
        <v>С3</v>
      </c>
      <c r="N94" s="93" t="str">
        <f t="shared" si="95"/>
        <v>РВС ЛВЖ+токси</v>
      </c>
      <c r="O94" s="93" t="str">
        <f t="shared" si="96"/>
        <v>Полное-токси</v>
      </c>
      <c r="P94" s="93" t="s">
        <v>46</v>
      </c>
      <c r="Q94" s="93" t="s">
        <v>46</v>
      </c>
      <c r="R94" s="93" t="s">
        <v>46</v>
      </c>
      <c r="S94" s="93" t="s">
        <v>46</v>
      </c>
      <c r="T94" s="93" t="s">
        <v>46</v>
      </c>
      <c r="U94" s="93" t="s">
        <v>46</v>
      </c>
      <c r="V94" s="93" t="s">
        <v>46</v>
      </c>
      <c r="W94" s="93" t="s">
        <v>46</v>
      </c>
      <c r="X94" s="93" t="s">
        <v>46</v>
      </c>
      <c r="Y94" s="93" t="s">
        <v>46</v>
      </c>
      <c r="Z94" s="93" t="s">
        <v>46</v>
      </c>
      <c r="AA94" s="93" t="s">
        <v>46</v>
      </c>
      <c r="AB94" s="93" t="s">
        <v>46</v>
      </c>
      <c r="AC94" s="93">
        <v>43.8</v>
      </c>
      <c r="AD94" s="93">
        <v>82.7</v>
      </c>
      <c r="AE94" s="93" t="s">
        <v>46</v>
      </c>
      <c r="AF94" s="93" t="s">
        <v>46</v>
      </c>
      <c r="AG94" s="93" t="s">
        <v>46</v>
      </c>
      <c r="AH94" s="93" t="s">
        <v>46</v>
      </c>
      <c r="AI94" s="93" t="s">
        <v>46</v>
      </c>
      <c r="AJ94" s="93">
        <v>0</v>
      </c>
      <c r="AK94" s="93">
        <v>1</v>
      </c>
      <c r="AL94" s="93">
        <f>AL92</f>
        <v>0.75</v>
      </c>
      <c r="AM94" s="93">
        <f>AM92</f>
        <v>2.7E-2</v>
      </c>
      <c r="AN94" s="93">
        <f>AN92</f>
        <v>3</v>
      </c>
      <c r="AQ94" s="96">
        <f>AM94*I94*0.1+AL94</f>
        <v>0.76458000000000004</v>
      </c>
      <c r="AR94" s="96">
        <f t="shared" si="97"/>
        <v>7.6458000000000012E-2</v>
      </c>
      <c r="AS94" s="97">
        <f t="shared" si="98"/>
        <v>0.25</v>
      </c>
      <c r="AT94" s="97">
        <f t="shared" si="99"/>
        <v>0.27275950000000004</v>
      </c>
      <c r="AU94" s="96">
        <f>1333*J93*POWER(10,-6)</f>
        <v>1.5996000000000001E-4</v>
      </c>
      <c r="AV94" s="97">
        <f t="shared" si="100"/>
        <v>1.36395746</v>
      </c>
      <c r="AW94" s="98">
        <f t="shared" si="101"/>
        <v>0</v>
      </c>
      <c r="AX94" s="98">
        <f t="shared" si="102"/>
        <v>7.2000000000000014E-6</v>
      </c>
      <c r="AY94" s="98">
        <f t="shared" si="103"/>
        <v>9.8204937120000012E-6</v>
      </c>
      <c r="AZ94" s="330">
        <f>AW94/DB!$B$23</f>
        <v>0</v>
      </c>
      <c r="BA94" s="330">
        <f>AX94/DB!$B$23</f>
        <v>3.6885245901639352E-9</v>
      </c>
    </row>
    <row r="95" spans="1:53" s="93" customFormat="1" x14ac:dyDescent="0.3">
      <c r="A95" s="83" t="s">
        <v>21</v>
      </c>
      <c r="B95" s="83" t="str">
        <f>B92</f>
        <v>РВС ЛВЖ+токси</v>
      </c>
      <c r="C95" s="85" t="s">
        <v>146</v>
      </c>
      <c r="D95" s="86" t="s">
        <v>47</v>
      </c>
      <c r="E95" s="87">
        <v>1E-4</v>
      </c>
      <c r="F95" s="100">
        <f>F92</f>
        <v>1</v>
      </c>
      <c r="G95" s="83">
        <v>0.1</v>
      </c>
      <c r="H95" s="88">
        <f t="shared" si="94"/>
        <v>1.0000000000000001E-5</v>
      </c>
      <c r="I95" s="101">
        <f>0.15*I92</f>
        <v>0.81</v>
      </c>
      <c r="J95" s="101">
        <f>I95</f>
        <v>0.81</v>
      </c>
      <c r="K95" s="104" t="s">
        <v>126</v>
      </c>
      <c r="L95" s="105">
        <v>45390</v>
      </c>
      <c r="M95" s="93" t="str">
        <f t="shared" si="95"/>
        <v>С4</v>
      </c>
      <c r="N95" s="93" t="str">
        <f t="shared" si="95"/>
        <v>РВС ЛВЖ+токси</v>
      </c>
      <c r="O95" s="93" t="str">
        <f t="shared" si="96"/>
        <v>Частичное-пожар</v>
      </c>
      <c r="P95" s="93">
        <v>18.600000000000001</v>
      </c>
      <c r="Q95" s="93">
        <v>25.8</v>
      </c>
      <c r="R95" s="93">
        <v>36.9</v>
      </c>
      <c r="S95" s="93">
        <v>68.8</v>
      </c>
      <c r="T95" s="93" t="s">
        <v>46</v>
      </c>
      <c r="U95" s="93" t="s">
        <v>46</v>
      </c>
      <c r="V95" s="93" t="s">
        <v>46</v>
      </c>
      <c r="W95" s="93" t="s">
        <v>46</v>
      </c>
      <c r="X95" s="93" t="s">
        <v>46</v>
      </c>
      <c r="Y95" s="93" t="s">
        <v>46</v>
      </c>
      <c r="Z95" s="93" t="s">
        <v>46</v>
      </c>
      <c r="AA95" s="93" t="s">
        <v>46</v>
      </c>
      <c r="AB95" s="93" t="s">
        <v>46</v>
      </c>
      <c r="AC95" s="93" t="s">
        <v>46</v>
      </c>
      <c r="AD95" s="93" t="s">
        <v>46</v>
      </c>
      <c r="AE95" s="93" t="s">
        <v>46</v>
      </c>
      <c r="AF95" s="93" t="s">
        <v>46</v>
      </c>
      <c r="AG95" s="93" t="s">
        <v>46</v>
      </c>
      <c r="AH95" s="93" t="s">
        <v>46</v>
      </c>
      <c r="AI95" s="93" t="s">
        <v>46</v>
      </c>
      <c r="AJ95" s="93">
        <v>0</v>
      </c>
      <c r="AK95" s="93">
        <v>2</v>
      </c>
      <c r="AL95" s="93">
        <f>0.1*$AL$2</f>
        <v>7.5000000000000011E-2</v>
      </c>
      <c r="AM95" s="93">
        <f>AM92</f>
        <v>2.7E-2</v>
      </c>
      <c r="AN95" s="93">
        <f>ROUNDUP(AN92/3,0)</f>
        <v>1</v>
      </c>
      <c r="AQ95" s="96">
        <f>AM95*I95+AL95</f>
        <v>9.6870000000000012E-2</v>
      </c>
      <c r="AR95" s="96">
        <f t="shared" si="97"/>
        <v>9.6870000000000012E-3</v>
      </c>
      <c r="AS95" s="97">
        <f t="shared" si="98"/>
        <v>0.5</v>
      </c>
      <c r="AT95" s="97">
        <f t="shared" si="99"/>
        <v>0.15163925</v>
      </c>
      <c r="AU95" s="96">
        <f>10068.2*J95*POWER(10,-6)</f>
        <v>8.155242E-3</v>
      </c>
      <c r="AV95" s="97">
        <f t="shared" si="100"/>
        <v>0.76635149200000008</v>
      </c>
      <c r="AW95" s="98">
        <f t="shared" si="101"/>
        <v>0</v>
      </c>
      <c r="AX95" s="98">
        <f t="shared" si="102"/>
        <v>2.0000000000000002E-5</v>
      </c>
      <c r="AY95" s="98">
        <f t="shared" si="103"/>
        <v>7.6635149200000012E-6</v>
      </c>
      <c r="AZ95" s="330">
        <f>AW95/DB!$B$23</f>
        <v>0</v>
      </c>
      <c r="BA95" s="330">
        <f>AX95/DB!$B$23</f>
        <v>1.0245901639344263E-8</v>
      </c>
    </row>
    <row r="96" spans="1:53" s="93" customFormat="1" x14ac:dyDescent="0.3">
      <c r="A96" s="83" t="s">
        <v>22</v>
      </c>
      <c r="B96" s="83" t="str">
        <f>B92</f>
        <v>РВС ЛВЖ+токси</v>
      </c>
      <c r="C96" s="85" t="s">
        <v>147</v>
      </c>
      <c r="D96" s="86" t="s">
        <v>112</v>
      </c>
      <c r="E96" s="99">
        <f>E95</f>
        <v>1E-4</v>
      </c>
      <c r="F96" s="100">
        <f>F92</f>
        <v>1</v>
      </c>
      <c r="G96" s="83">
        <v>4.5000000000000005E-2</v>
      </c>
      <c r="H96" s="88">
        <f t="shared" si="94"/>
        <v>4.500000000000001E-6</v>
      </c>
      <c r="I96" s="101">
        <f>0.15*I92</f>
        <v>0.81</v>
      </c>
      <c r="J96" s="101">
        <f>0.15*J93</f>
        <v>1.7999999999999999E-2</v>
      </c>
      <c r="K96" s="104" t="s">
        <v>127</v>
      </c>
      <c r="L96" s="105">
        <v>3</v>
      </c>
      <c r="M96" s="93" t="str">
        <f t="shared" si="95"/>
        <v>С5</v>
      </c>
      <c r="N96" s="93" t="str">
        <f t="shared" si="95"/>
        <v>РВС ЛВЖ+токси</v>
      </c>
      <c r="O96" s="93" t="str">
        <f t="shared" si="96"/>
        <v>Частичное-пожар-вспышка</v>
      </c>
      <c r="P96" s="93" t="s">
        <v>46</v>
      </c>
      <c r="Q96" s="93" t="s">
        <v>46</v>
      </c>
      <c r="R96" s="93" t="s">
        <v>46</v>
      </c>
      <c r="S96" s="93" t="s">
        <v>46</v>
      </c>
      <c r="T96" s="93" t="s">
        <v>46</v>
      </c>
      <c r="U96" s="93" t="s">
        <v>46</v>
      </c>
      <c r="V96" s="93" t="s">
        <v>46</v>
      </c>
      <c r="W96" s="93" t="s">
        <v>46</v>
      </c>
      <c r="X96" s="93" t="s">
        <v>46</v>
      </c>
      <c r="Y96" s="93" t="s">
        <v>46</v>
      </c>
      <c r="Z96" s="93" t="s">
        <v>46</v>
      </c>
      <c r="AA96" s="93">
        <v>8.9</v>
      </c>
      <c r="AB96" s="93">
        <v>10.68</v>
      </c>
      <c r="AC96" s="93" t="s">
        <v>46</v>
      </c>
      <c r="AD96" s="93" t="s">
        <v>46</v>
      </c>
      <c r="AE96" s="93" t="s">
        <v>46</v>
      </c>
      <c r="AF96" s="93" t="s">
        <v>46</v>
      </c>
      <c r="AG96" s="93" t="s">
        <v>46</v>
      </c>
      <c r="AH96" s="93" t="s">
        <v>46</v>
      </c>
      <c r="AI96" s="93" t="s">
        <v>46</v>
      </c>
      <c r="AJ96" s="93">
        <v>0</v>
      </c>
      <c r="AK96" s="93">
        <v>1</v>
      </c>
      <c r="AL96" s="93">
        <f>0.1*$AL$2</f>
        <v>7.5000000000000011E-2</v>
      </c>
      <c r="AM96" s="93">
        <f>AM92</f>
        <v>2.7E-2</v>
      </c>
      <c r="AN96" s="93">
        <f>ROUNDUP(AN92/3,0)</f>
        <v>1</v>
      </c>
      <c r="AQ96" s="96">
        <f>AM96*I96+AL96</f>
        <v>9.6870000000000012E-2</v>
      </c>
      <c r="AR96" s="96">
        <f t="shared" si="97"/>
        <v>9.6870000000000012E-3</v>
      </c>
      <c r="AS96" s="97">
        <f t="shared" si="98"/>
        <v>0.25</v>
      </c>
      <c r="AT96" s="97">
        <f t="shared" si="99"/>
        <v>8.9139250000000003E-2</v>
      </c>
      <c r="AU96" s="96">
        <f>10068.2*J96*POWER(10,-6)*10</f>
        <v>1.8122759999999998E-3</v>
      </c>
      <c r="AV96" s="97">
        <f t="shared" si="100"/>
        <v>0.44750852600000002</v>
      </c>
      <c r="AW96" s="98">
        <f t="shared" si="101"/>
        <v>0</v>
      </c>
      <c r="AX96" s="98">
        <f t="shared" si="102"/>
        <v>4.500000000000001E-6</v>
      </c>
      <c r="AY96" s="98">
        <f t="shared" si="103"/>
        <v>2.0137883670000004E-6</v>
      </c>
      <c r="AZ96" s="330">
        <f>AW96/DB!$B$23</f>
        <v>0</v>
      </c>
      <c r="BA96" s="330">
        <f>AX96/DB!$B$23</f>
        <v>2.3053278688524595E-9</v>
      </c>
    </row>
    <row r="97" spans="1:53" s="93" customFormat="1" ht="15" thickBot="1" x14ac:dyDescent="0.35">
      <c r="A97" s="83" t="s">
        <v>23</v>
      </c>
      <c r="B97" s="83" t="str">
        <f>B92</f>
        <v>РВС ЛВЖ+токси</v>
      </c>
      <c r="C97" s="85" t="s">
        <v>151</v>
      </c>
      <c r="D97" s="86" t="s">
        <v>119</v>
      </c>
      <c r="E97" s="99">
        <f>E95</f>
        <v>1E-4</v>
      </c>
      <c r="F97" s="100">
        <f>F92</f>
        <v>1</v>
      </c>
      <c r="G97" s="83">
        <v>0.85499999999999998</v>
      </c>
      <c r="H97" s="88">
        <f t="shared" si="94"/>
        <v>8.5500000000000005E-5</v>
      </c>
      <c r="I97" s="101">
        <f>0.15*I92</f>
        <v>0.81</v>
      </c>
      <c r="J97" s="101">
        <f>J96</f>
        <v>1.7999999999999999E-2</v>
      </c>
      <c r="K97" s="106" t="s">
        <v>138</v>
      </c>
      <c r="L97" s="106">
        <v>10</v>
      </c>
      <c r="M97" s="93" t="str">
        <f t="shared" si="95"/>
        <v>С6</v>
      </c>
      <c r="N97" s="93" t="str">
        <f t="shared" si="95"/>
        <v>РВС ЛВЖ+токси</v>
      </c>
      <c r="O97" s="93" t="str">
        <f t="shared" si="96"/>
        <v>Частичное-токси</v>
      </c>
      <c r="P97" s="93" t="s">
        <v>46</v>
      </c>
      <c r="Q97" s="93" t="s">
        <v>46</v>
      </c>
      <c r="R97" s="93" t="s">
        <v>46</v>
      </c>
      <c r="S97" s="93" t="s">
        <v>46</v>
      </c>
      <c r="T97" s="93" t="s">
        <v>46</v>
      </c>
      <c r="U97" s="93" t="s">
        <v>46</v>
      </c>
      <c r="V97" s="93" t="s">
        <v>46</v>
      </c>
      <c r="W97" s="93" t="s">
        <v>46</v>
      </c>
      <c r="X97" s="93" t="s">
        <v>46</v>
      </c>
      <c r="Y97" s="93" t="s">
        <v>46</v>
      </c>
      <c r="Z97" s="93" t="s">
        <v>46</v>
      </c>
      <c r="AA97" s="93" t="s">
        <v>46</v>
      </c>
      <c r="AB97" s="93" t="s">
        <v>46</v>
      </c>
      <c r="AC97" s="93">
        <v>6.6</v>
      </c>
      <c r="AD97" s="93">
        <v>12.4</v>
      </c>
      <c r="AE97" s="93" t="s">
        <v>46</v>
      </c>
      <c r="AF97" s="93" t="s">
        <v>46</v>
      </c>
      <c r="AG97" s="93" t="s">
        <v>46</v>
      </c>
      <c r="AH97" s="93" t="s">
        <v>46</v>
      </c>
      <c r="AI97" s="93" t="s">
        <v>46</v>
      </c>
      <c r="AJ97" s="93">
        <v>0</v>
      </c>
      <c r="AK97" s="93">
        <v>1</v>
      </c>
      <c r="AL97" s="93">
        <f>0.1*$AL$2</f>
        <v>7.5000000000000011E-2</v>
      </c>
      <c r="AM97" s="93">
        <f>AM92</f>
        <v>2.7E-2</v>
      </c>
      <c r="AN97" s="93">
        <f>ROUNDUP(AN92/3,0)</f>
        <v>1</v>
      </c>
      <c r="AQ97" s="96">
        <f>AM97*I97*0.1+AL97</f>
        <v>7.7187000000000006E-2</v>
      </c>
      <c r="AR97" s="96">
        <f t="shared" si="97"/>
        <v>7.7187000000000011E-3</v>
      </c>
      <c r="AS97" s="97">
        <f t="shared" si="98"/>
        <v>0.25</v>
      </c>
      <c r="AT97" s="97">
        <f t="shared" si="99"/>
        <v>8.3726424999999993E-2</v>
      </c>
      <c r="AU97" s="96">
        <f>1333*J96*POWER(10,-6)</f>
        <v>2.3993999999999998E-5</v>
      </c>
      <c r="AV97" s="97">
        <f t="shared" si="100"/>
        <v>0.41865611900000005</v>
      </c>
      <c r="AW97" s="98">
        <f t="shared" si="101"/>
        <v>0</v>
      </c>
      <c r="AX97" s="98">
        <f t="shared" si="102"/>
        <v>8.5500000000000005E-5</v>
      </c>
      <c r="AY97" s="98">
        <f t="shared" si="103"/>
        <v>3.5795098174500009E-5</v>
      </c>
      <c r="AZ97" s="330">
        <f>AW97/DB!$B$23</f>
        <v>0</v>
      </c>
      <c r="BA97" s="330">
        <f>AX97/DB!$B$23</f>
        <v>4.3801229508196726E-8</v>
      </c>
    </row>
    <row r="98" spans="1:53" s="93" customFormat="1" x14ac:dyDescent="0.3">
      <c r="A98" s="94"/>
      <c r="B98" s="94"/>
      <c r="D98" s="185"/>
      <c r="E98" s="186"/>
      <c r="F98" s="187"/>
      <c r="G98" s="94"/>
      <c r="H98" s="98"/>
      <c r="I98" s="97"/>
      <c r="J98" s="94"/>
      <c r="K98" s="94"/>
      <c r="L98" s="94"/>
      <c r="AQ98" s="96"/>
      <c r="AR98" s="96"/>
      <c r="AS98" s="97"/>
      <c r="AT98" s="97"/>
      <c r="AU98" s="96"/>
      <c r="AV98" s="97"/>
      <c r="AW98" s="98"/>
      <c r="AX98" s="98"/>
      <c r="AY98" s="98"/>
    </row>
    <row r="99" spans="1:53" s="93" customFormat="1" x14ac:dyDescent="0.3">
      <c r="A99" s="94"/>
      <c r="B99" s="94"/>
      <c r="D99" s="185"/>
      <c r="E99" s="186"/>
      <c r="F99" s="187"/>
      <c r="G99" s="94"/>
      <c r="H99" s="98"/>
      <c r="I99" s="97"/>
      <c r="J99" s="94"/>
      <c r="K99" s="94"/>
      <c r="L99" s="94"/>
      <c r="AQ99" s="96"/>
      <c r="AR99" s="96"/>
      <c r="AS99" s="97"/>
      <c r="AT99" s="97"/>
      <c r="AU99" s="96"/>
      <c r="AV99" s="97"/>
      <c r="AW99" s="98"/>
      <c r="AX99" s="98"/>
      <c r="AY99" s="98"/>
    </row>
    <row r="100" spans="1:53" s="93" customFormat="1" x14ac:dyDescent="0.3">
      <c r="A100" s="94"/>
      <c r="B100" s="94"/>
      <c r="D100" s="185"/>
      <c r="E100" s="186"/>
      <c r="F100" s="187"/>
      <c r="G100" s="94"/>
      <c r="H100" s="98"/>
      <c r="I100" s="97"/>
      <c r="J100" s="94"/>
      <c r="K100" s="94"/>
      <c r="L100" s="94"/>
      <c r="AQ100" s="96"/>
      <c r="AR100" s="96"/>
      <c r="AS100" s="97"/>
      <c r="AT100" s="97"/>
      <c r="AU100" s="96"/>
      <c r="AV100" s="97"/>
      <c r="AW100" s="98"/>
      <c r="AX100" s="98"/>
      <c r="AY100" s="98"/>
    </row>
    <row r="101" spans="1:53" ht="15" thickBot="1" x14ac:dyDescent="0.35"/>
    <row r="102" spans="1:53" s="93" customFormat="1" ht="15" thickBot="1" x14ac:dyDescent="0.35">
      <c r="A102" s="83" t="s">
        <v>18</v>
      </c>
      <c r="B102" s="84" t="s">
        <v>156</v>
      </c>
      <c r="C102" s="85" t="s">
        <v>143</v>
      </c>
      <c r="D102" s="86" t="s">
        <v>25</v>
      </c>
      <c r="E102" s="87">
        <v>1.0000000000000001E-5</v>
      </c>
      <c r="F102" s="84">
        <v>1</v>
      </c>
      <c r="G102" s="83">
        <v>0.1</v>
      </c>
      <c r="H102" s="88">
        <f t="shared" ref="H102:H107" si="104">E102*F102*G102</f>
        <v>1.0000000000000002E-6</v>
      </c>
      <c r="I102" s="89">
        <v>12.36</v>
      </c>
      <c r="J102" s="101">
        <f>I102</f>
        <v>12.36</v>
      </c>
      <c r="K102" s="91" t="s">
        <v>122</v>
      </c>
      <c r="L102" s="92">
        <v>5000</v>
      </c>
      <c r="M102" s="93" t="str">
        <f t="shared" ref="M102:M107" si="105">A102</f>
        <v>С1</v>
      </c>
      <c r="N102" s="93" t="str">
        <f t="shared" ref="N102:N107" si="106">B102</f>
        <v>РВС ГЖ</v>
      </c>
      <c r="O102" s="93" t="str">
        <f t="shared" ref="O102:O107" si="107">D102</f>
        <v>Полное-пожар</v>
      </c>
      <c r="P102" s="93" t="s">
        <v>46</v>
      </c>
      <c r="Q102" s="93" t="s">
        <v>46</v>
      </c>
      <c r="R102" s="93" t="s">
        <v>46</v>
      </c>
      <c r="S102" s="93" t="s">
        <v>46</v>
      </c>
      <c r="T102" s="93" t="s">
        <v>46</v>
      </c>
      <c r="U102" s="93" t="s">
        <v>46</v>
      </c>
      <c r="V102" s="93" t="s">
        <v>46</v>
      </c>
      <c r="W102" s="93" t="s">
        <v>46</v>
      </c>
      <c r="X102" s="93" t="s">
        <v>46</v>
      </c>
      <c r="Y102" s="93" t="s">
        <v>46</v>
      </c>
      <c r="Z102" s="93" t="s">
        <v>46</v>
      </c>
      <c r="AA102" s="93" t="s">
        <v>46</v>
      </c>
      <c r="AB102" s="93" t="s">
        <v>46</v>
      </c>
      <c r="AC102" s="93" t="s">
        <v>46</v>
      </c>
      <c r="AD102" s="93" t="s">
        <v>46</v>
      </c>
      <c r="AE102" s="93" t="s">
        <v>46</v>
      </c>
      <c r="AF102" s="93" t="s">
        <v>46</v>
      </c>
      <c r="AG102" s="93" t="s">
        <v>46</v>
      </c>
      <c r="AH102" s="93" t="s">
        <v>46</v>
      </c>
      <c r="AI102" s="93" t="s">
        <v>46</v>
      </c>
      <c r="AJ102" s="94">
        <v>1</v>
      </c>
      <c r="AK102" s="94">
        <v>2</v>
      </c>
      <c r="AL102" s="95">
        <v>0.75</v>
      </c>
      <c r="AM102" s="95">
        <v>2.7E-2</v>
      </c>
      <c r="AN102" s="95">
        <v>3</v>
      </c>
      <c r="AQ102" s="96">
        <f>AM102*I102+AL102</f>
        <v>1.08372</v>
      </c>
      <c r="AR102" s="96">
        <f t="shared" ref="AR102:AR107" si="108">0.1*AQ102</f>
        <v>0.10837200000000001</v>
      </c>
      <c r="AS102" s="97">
        <f t="shared" ref="AS102:AS107" si="109">AJ102*3+0.25*AK102</f>
        <v>3.5</v>
      </c>
      <c r="AT102" s="97">
        <f t="shared" ref="AT102:AT107" si="110">SUM(AQ102:AS102)/4</f>
        <v>1.1730229999999999</v>
      </c>
      <c r="AU102" s="96">
        <f>10068.2*J102*POWER(10,-6)</f>
        <v>0.124442952</v>
      </c>
      <c r="AV102" s="97">
        <f t="shared" ref="AV102:AV107" si="111">AU102+AT102+AS102+AR102+AQ102</f>
        <v>5.9895579520000002</v>
      </c>
      <c r="AW102" s="98">
        <f t="shared" ref="AW102:AW107" si="112">AJ102*H102</f>
        <v>1.0000000000000002E-6</v>
      </c>
      <c r="AX102" s="98">
        <f t="shared" ref="AX102:AX107" si="113">H102*AK102</f>
        <v>2.0000000000000003E-6</v>
      </c>
      <c r="AY102" s="98">
        <f t="shared" ref="AY102:AY107" si="114">H102*AV102</f>
        <v>5.989557952000001E-6</v>
      </c>
      <c r="AZ102" s="330">
        <f>AW102/DB!$B$23</f>
        <v>5.1229508196721322E-10</v>
      </c>
      <c r="BA102" s="330">
        <f>AX102/DB!$B$23</f>
        <v>1.0245901639344264E-9</v>
      </c>
    </row>
    <row r="103" spans="1:53" s="93" customFormat="1" ht="15" thickBot="1" x14ac:dyDescent="0.35">
      <c r="A103" s="83" t="s">
        <v>19</v>
      </c>
      <c r="B103" s="83" t="str">
        <f>B102</f>
        <v>РВС ГЖ</v>
      </c>
      <c r="C103" s="85" t="s">
        <v>152</v>
      </c>
      <c r="D103" s="86" t="s">
        <v>25</v>
      </c>
      <c r="E103" s="99">
        <f>E102</f>
        <v>1.0000000000000001E-5</v>
      </c>
      <c r="F103" s="100">
        <f>F102</f>
        <v>1</v>
      </c>
      <c r="G103" s="83">
        <v>0.18000000000000002</v>
      </c>
      <c r="H103" s="88">
        <f t="shared" si="104"/>
        <v>1.8000000000000003E-6</v>
      </c>
      <c r="I103" s="101">
        <f>I102</f>
        <v>12.36</v>
      </c>
      <c r="J103" s="101">
        <f>I102</f>
        <v>12.36</v>
      </c>
      <c r="K103" s="91" t="s">
        <v>123</v>
      </c>
      <c r="L103" s="92">
        <v>0</v>
      </c>
      <c r="M103" s="93" t="str">
        <f t="shared" si="105"/>
        <v>С2</v>
      </c>
      <c r="N103" s="93" t="str">
        <f t="shared" si="106"/>
        <v>РВС ГЖ</v>
      </c>
      <c r="O103" s="93" t="str">
        <f t="shared" si="107"/>
        <v>Полное-пожар</v>
      </c>
      <c r="P103" s="93" t="s">
        <v>46</v>
      </c>
      <c r="Q103" s="93" t="s">
        <v>46</v>
      </c>
      <c r="R103" s="93" t="s">
        <v>46</v>
      </c>
      <c r="S103" s="93" t="s">
        <v>46</v>
      </c>
      <c r="T103" s="93" t="s">
        <v>46</v>
      </c>
      <c r="U103" s="93" t="s">
        <v>46</v>
      </c>
      <c r="V103" s="93" t="s">
        <v>46</v>
      </c>
      <c r="W103" s="93" t="s">
        <v>46</v>
      </c>
      <c r="X103" s="93" t="s">
        <v>46</v>
      </c>
      <c r="Y103" s="93" t="s">
        <v>46</v>
      </c>
      <c r="Z103" s="93" t="s">
        <v>46</v>
      </c>
      <c r="AA103" s="93" t="s">
        <v>46</v>
      </c>
      <c r="AB103" s="93" t="s">
        <v>46</v>
      </c>
      <c r="AC103" s="93" t="s">
        <v>46</v>
      </c>
      <c r="AD103" s="93" t="s">
        <v>46</v>
      </c>
      <c r="AE103" s="93" t="s">
        <v>46</v>
      </c>
      <c r="AF103" s="93" t="s">
        <v>46</v>
      </c>
      <c r="AG103" s="93" t="s">
        <v>46</v>
      </c>
      <c r="AH103" s="93" t="s">
        <v>46</v>
      </c>
      <c r="AI103" s="93" t="s">
        <v>46</v>
      </c>
      <c r="AJ103" s="94">
        <v>2</v>
      </c>
      <c r="AK103" s="94">
        <v>2</v>
      </c>
      <c r="AL103" s="93">
        <f>AL102</f>
        <v>0.75</v>
      </c>
      <c r="AM103" s="93">
        <f>AM102</f>
        <v>2.7E-2</v>
      </c>
      <c r="AN103" s="93">
        <f>AN102</f>
        <v>3</v>
      </c>
      <c r="AQ103" s="96">
        <f>AM103*I103+AL103</f>
        <v>1.08372</v>
      </c>
      <c r="AR103" s="96">
        <f t="shared" si="108"/>
        <v>0.10837200000000001</v>
      </c>
      <c r="AS103" s="97">
        <f t="shared" si="109"/>
        <v>6.5</v>
      </c>
      <c r="AT103" s="97">
        <f t="shared" si="110"/>
        <v>1.9230229999999999</v>
      </c>
      <c r="AU103" s="96">
        <f>10068.2*J103*POWER(10,-6)*10</f>
        <v>1.24442952</v>
      </c>
      <c r="AV103" s="97">
        <f t="shared" si="111"/>
        <v>10.859544519999998</v>
      </c>
      <c r="AW103" s="98">
        <f t="shared" si="112"/>
        <v>3.6000000000000007E-6</v>
      </c>
      <c r="AX103" s="98">
        <f t="shared" si="113"/>
        <v>3.6000000000000007E-6</v>
      </c>
      <c r="AY103" s="98">
        <f t="shared" si="114"/>
        <v>1.9547180136E-5</v>
      </c>
      <c r="AZ103" s="330">
        <f>AW103/DB!$B$23</f>
        <v>1.8442622950819676E-9</v>
      </c>
      <c r="BA103" s="330">
        <f>AX103/DB!$B$23</f>
        <v>1.8442622950819676E-9</v>
      </c>
    </row>
    <row r="104" spans="1:53" s="93" customFormat="1" x14ac:dyDescent="0.3">
      <c r="A104" s="83" t="s">
        <v>20</v>
      </c>
      <c r="B104" s="83" t="str">
        <f>B102</f>
        <v>РВС ГЖ</v>
      </c>
      <c r="C104" s="85" t="s">
        <v>145</v>
      </c>
      <c r="D104" s="86" t="s">
        <v>26</v>
      </c>
      <c r="E104" s="99">
        <f>E102</f>
        <v>1.0000000000000001E-5</v>
      </c>
      <c r="F104" s="100">
        <f>F102</f>
        <v>1</v>
      </c>
      <c r="G104" s="83">
        <v>0.72000000000000008</v>
      </c>
      <c r="H104" s="88">
        <f t="shared" si="104"/>
        <v>7.2000000000000014E-6</v>
      </c>
      <c r="I104" s="101">
        <f>I102</f>
        <v>12.36</v>
      </c>
      <c r="J104" s="83">
        <v>0</v>
      </c>
      <c r="K104" s="91" t="s">
        <v>124</v>
      </c>
      <c r="L104" s="92">
        <v>0</v>
      </c>
      <c r="M104" s="93" t="str">
        <f t="shared" si="105"/>
        <v>С3</v>
      </c>
      <c r="N104" s="93" t="str">
        <f t="shared" si="106"/>
        <v>РВС ГЖ</v>
      </c>
      <c r="O104" s="93" t="str">
        <f t="shared" si="107"/>
        <v>Полное-ликвидация</v>
      </c>
      <c r="P104" s="93" t="s">
        <v>46</v>
      </c>
      <c r="Q104" s="93" t="s">
        <v>46</v>
      </c>
      <c r="R104" s="93" t="s">
        <v>46</v>
      </c>
      <c r="S104" s="93" t="s">
        <v>46</v>
      </c>
      <c r="T104" s="93" t="s">
        <v>46</v>
      </c>
      <c r="U104" s="93" t="s">
        <v>46</v>
      </c>
      <c r="V104" s="93" t="s">
        <v>46</v>
      </c>
      <c r="W104" s="93" t="s">
        <v>46</v>
      </c>
      <c r="X104" s="93" t="s">
        <v>46</v>
      </c>
      <c r="Y104" s="93" t="s">
        <v>46</v>
      </c>
      <c r="Z104" s="93" t="s">
        <v>46</v>
      </c>
      <c r="AA104" s="93" t="s">
        <v>46</v>
      </c>
      <c r="AB104" s="93" t="s">
        <v>46</v>
      </c>
      <c r="AC104" s="93" t="s">
        <v>46</v>
      </c>
      <c r="AD104" s="93" t="s">
        <v>46</v>
      </c>
      <c r="AE104" s="93" t="s">
        <v>46</v>
      </c>
      <c r="AF104" s="93" t="s">
        <v>46</v>
      </c>
      <c r="AG104" s="93" t="s">
        <v>46</v>
      </c>
      <c r="AH104" s="93" t="s">
        <v>46</v>
      </c>
      <c r="AI104" s="93" t="s">
        <v>46</v>
      </c>
      <c r="AJ104" s="93">
        <v>0</v>
      </c>
      <c r="AK104" s="93">
        <v>0</v>
      </c>
      <c r="AL104" s="93">
        <f>AL102</f>
        <v>0.75</v>
      </c>
      <c r="AM104" s="93">
        <f>AM102</f>
        <v>2.7E-2</v>
      </c>
      <c r="AN104" s="93">
        <f>AN102</f>
        <v>3</v>
      </c>
      <c r="AQ104" s="96">
        <f>AM104*I104*0.1+AL104</f>
        <v>0.78337199999999996</v>
      </c>
      <c r="AR104" s="96">
        <f t="shared" si="108"/>
        <v>7.8337199999999996E-2</v>
      </c>
      <c r="AS104" s="97">
        <f t="shared" si="109"/>
        <v>0</v>
      </c>
      <c r="AT104" s="97">
        <f t="shared" si="110"/>
        <v>0.21542729999999999</v>
      </c>
      <c r="AU104" s="96">
        <f>1333*J103*POWER(10,-6)</f>
        <v>1.6475880000000002E-2</v>
      </c>
      <c r="AV104" s="97">
        <f t="shared" si="111"/>
        <v>1.0936123799999999</v>
      </c>
      <c r="AW104" s="98">
        <f t="shared" si="112"/>
        <v>0</v>
      </c>
      <c r="AX104" s="98">
        <f t="shared" si="113"/>
        <v>0</v>
      </c>
      <c r="AY104" s="98">
        <f t="shared" si="114"/>
        <v>7.8740091360000004E-6</v>
      </c>
      <c r="AZ104" s="330">
        <f>AW104/DB!$B$23</f>
        <v>0</v>
      </c>
      <c r="BA104" s="330">
        <f>AX104/DB!$B$23</f>
        <v>0</v>
      </c>
    </row>
    <row r="105" spans="1:53" s="93" customFormat="1" x14ac:dyDescent="0.3">
      <c r="A105" s="83" t="s">
        <v>21</v>
      </c>
      <c r="B105" s="83" t="str">
        <f>B102</f>
        <v>РВС ГЖ</v>
      </c>
      <c r="C105" s="85" t="s">
        <v>146</v>
      </c>
      <c r="D105" s="86" t="s">
        <v>47</v>
      </c>
      <c r="E105" s="87">
        <v>1E-4</v>
      </c>
      <c r="F105" s="100">
        <f>F102</f>
        <v>1</v>
      </c>
      <c r="G105" s="83">
        <v>0.1</v>
      </c>
      <c r="H105" s="88">
        <f t="shared" si="104"/>
        <v>1.0000000000000001E-5</v>
      </c>
      <c r="I105" s="101">
        <f>0.15*I102</f>
        <v>1.8539999999999999</v>
      </c>
      <c r="J105" s="101">
        <f>I105</f>
        <v>1.8539999999999999</v>
      </c>
      <c r="K105" s="104" t="s">
        <v>126</v>
      </c>
      <c r="L105" s="105">
        <v>45390</v>
      </c>
      <c r="M105" s="93" t="str">
        <f t="shared" si="105"/>
        <v>С4</v>
      </c>
      <c r="N105" s="93" t="str">
        <f t="shared" si="106"/>
        <v>РВС ГЖ</v>
      </c>
      <c r="O105" s="93" t="str">
        <f t="shared" si="107"/>
        <v>Частичное-пожар</v>
      </c>
      <c r="P105" s="93" t="s">
        <v>46</v>
      </c>
      <c r="Q105" s="93" t="s">
        <v>46</v>
      </c>
      <c r="R105" s="93" t="s">
        <v>46</v>
      </c>
      <c r="S105" s="93" t="s">
        <v>46</v>
      </c>
      <c r="T105" s="93" t="s">
        <v>46</v>
      </c>
      <c r="U105" s="93" t="s">
        <v>46</v>
      </c>
      <c r="V105" s="93" t="s">
        <v>46</v>
      </c>
      <c r="W105" s="93" t="s">
        <v>46</v>
      </c>
      <c r="X105" s="93" t="s">
        <v>46</v>
      </c>
      <c r="Y105" s="93" t="s">
        <v>46</v>
      </c>
      <c r="Z105" s="93" t="s">
        <v>46</v>
      </c>
      <c r="AA105" s="93" t="s">
        <v>46</v>
      </c>
      <c r="AB105" s="93" t="s">
        <v>46</v>
      </c>
      <c r="AC105" s="93" t="s">
        <v>46</v>
      </c>
      <c r="AD105" s="93" t="s">
        <v>46</v>
      </c>
      <c r="AE105" s="93" t="s">
        <v>46</v>
      </c>
      <c r="AF105" s="93" t="s">
        <v>46</v>
      </c>
      <c r="AG105" s="93" t="s">
        <v>46</v>
      </c>
      <c r="AH105" s="93" t="s">
        <v>46</v>
      </c>
      <c r="AI105" s="93" t="s">
        <v>46</v>
      </c>
      <c r="AJ105" s="93">
        <v>0</v>
      </c>
      <c r="AK105" s="93">
        <v>2</v>
      </c>
      <c r="AL105" s="93">
        <f>0.1*$AL$2</f>
        <v>7.5000000000000011E-2</v>
      </c>
      <c r="AM105" s="93">
        <f>AM102</f>
        <v>2.7E-2</v>
      </c>
      <c r="AN105" s="93">
        <f>ROUNDUP(AN102/3,0)</f>
        <v>1</v>
      </c>
      <c r="AQ105" s="96">
        <f>AM105*I105+AL105</f>
        <v>0.125058</v>
      </c>
      <c r="AR105" s="96">
        <f t="shared" si="108"/>
        <v>1.2505800000000001E-2</v>
      </c>
      <c r="AS105" s="97">
        <f t="shared" si="109"/>
        <v>0.5</v>
      </c>
      <c r="AT105" s="97">
        <f t="shared" si="110"/>
        <v>0.15939095</v>
      </c>
      <c r="AU105" s="96">
        <f>10068.2*J105*POWER(10,-6)</f>
        <v>1.8666442799999999E-2</v>
      </c>
      <c r="AV105" s="97">
        <f t="shared" si="111"/>
        <v>0.81562119280000001</v>
      </c>
      <c r="AW105" s="98">
        <f t="shared" si="112"/>
        <v>0</v>
      </c>
      <c r="AX105" s="98">
        <f t="shared" si="113"/>
        <v>2.0000000000000002E-5</v>
      </c>
      <c r="AY105" s="98">
        <f t="shared" si="114"/>
        <v>8.156211928E-6</v>
      </c>
      <c r="AZ105" s="330">
        <f>AW105/DB!$B$23</f>
        <v>0</v>
      </c>
      <c r="BA105" s="330">
        <f>AX105/DB!$B$23</f>
        <v>1.0245901639344263E-8</v>
      </c>
    </row>
    <row r="106" spans="1:53" s="93" customFormat="1" x14ac:dyDescent="0.3">
      <c r="A106" s="83" t="s">
        <v>22</v>
      </c>
      <c r="B106" s="83" t="str">
        <f>B102</f>
        <v>РВС ГЖ</v>
      </c>
      <c r="C106" s="85" t="s">
        <v>153</v>
      </c>
      <c r="D106" s="86" t="s">
        <v>47</v>
      </c>
      <c r="E106" s="99">
        <f>E105</f>
        <v>1E-4</v>
      </c>
      <c r="F106" s="100">
        <f>F102</f>
        <v>1</v>
      </c>
      <c r="G106" s="83">
        <v>4.5000000000000005E-2</v>
      </c>
      <c r="H106" s="88">
        <f t="shared" si="104"/>
        <v>4.500000000000001E-6</v>
      </c>
      <c r="I106" s="101">
        <f>0.15*I102</f>
        <v>1.8539999999999999</v>
      </c>
      <c r="J106" s="101">
        <f>I105</f>
        <v>1.8539999999999999</v>
      </c>
      <c r="K106" s="104" t="s">
        <v>127</v>
      </c>
      <c r="L106" s="105">
        <v>3</v>
      </c>
      <c r="M106" s="93" t="str">
        <f t="shared" si="105"/>
        <v>С5</v>
      </c>
      <c r="N106" s="93" t="str">
        <f t="shared" si="106"/>
        <v>РВС ГЖ</v>
      </c>
      <c r="O106" s="93" t="str">
        <f t="shared" si="107"/>
        <v>Частичное-пожар</v>
      </c>
      <c r="P106" s="93" t="s">
        <v>46</v>
      </c>
      <c r="Q106" s="93" t="s">
        <v>46</v>
      </c>
      <c r="R106" s="93" t="s">
        <v>46</v>
      </c>
      <c r="S106" s="93" t="s">
        <v>46</v>
      </c>
      <c r="T106" s="93" t="s">
        <v>46</v>
      </c>
      <c r="U106" s="93" t="s">
        <v>46</v>
      </c>
      <c r="V106" s="93" t="s">
        <v>46</v>
      </c>
      <c r="W106" s="93" t="s">
        <v>46</v>
      </c>
      <c r="X106" s="93" t="s">
        <v>46</v>
      </c>
      <c r="Y106" s="93" t="s">
        <v>46</v>
      </c>
      <c r="Z106" s="93" t="s">
        <v>46</v>
      </c>
      <c r="AA106" s="93" t="s">
        <v>46</v>
      </c>
      <c r="AB106" s="93" t="s">
        <v>46</v>
      </c>
      <c r="AC106" s="93" t="s">
        <v>46</v>
      </c>
      <c r="AD106" s="93" t="s">
        <v>46</v>
      </c>
      <c r="AE106" s="93" t="s">
        <v>46</v>
      </c>
      <c r="AF106" s="93" t="s">
        <v>46</v>
      </c>
      <c r="AG106" s="93" t="s">
        <v>46</v>
      </c>
      <c r="AH106" s="93" t="s">
        <v>46</v>
      </c>
      <c r="AI106" s="93" t="s">
        <v>46</v>
      </c>
      <c r="AJ106" s="93">
        <v>0</v>
      </c>
      <c r="AK106" s="93">
        <v>1</v>
      </c>
      <c r="AL106" s="93">
        <f>0.1*$AL$2</f>
        <v>7.5000000000000011E-2</v>
      </c>
      <c r="AM106" s="93">
        <f>AM102</f>
        <v>2.7E-2</v>
      </c>
      <c r="AN106" s="93">
        <f>ROUNDUP(AN102/3,0)</f>
        <v>1</v>
      </c>
      <c r="AQ106" s="96">
        <f>AM106*I106+AL106</f>
        <v>0.125058</v>
      </c>
      <c r="AR106" s="96">
        <f t="shared" si="108"/>
        <v>1.2505800000000001E-2</v>
      </c>
      <c r="AS106" s="97">
        <f t="shared" si="109"/>
        <v>0.25</v>
      </c>
      <c r="AT106" s="97">
        <f t="shared" si="110"/>
        <v>9.6890950000000003E-2</v>
      </c>
      <c r="AU106" s="96">
        <f>10068.2*J106*POWER(10,-6)*10</f>
        <v>0.18666442799999999</v>
      </c>
      <c r="AV106" s="97">
        <f t="shared" si="111"/>
        <v>0.67111917799999998</v>
      </c>
      <c r="AW106" s="98">
        <f t="shared" si="112"/>
        <v>0</v>
      </c>
      <c r="AX106" s="98">
        <f t="shared" si="113"/>
        <v>4.500000000000001E-6</v>
      </c>
      <c r="AY106" s="98">
        <f t="shared" si="114"/>
        <v>3.0200363010000006E-6</v>
      </c>
      <c r="AZ106" s="330">
        <f>AW106/DB!$B$23</f>
        <v>0</v>
      </c>
      <c r="BA106" s="330">
        <f>AX106/DB!$B$23</f>
        <v>2.3053278688524595E-9</v>
      </c>
    </row>
    <row r="107" spans="1:53" s="93" customFormat="1" ht="15" thickBot="1" x14ac:dyDescent="0.35">
      <c r="A107" s="83" t="s">
        <v>23</v>
      </c>
      <c r="B107" s="83" t="str">
        <f>B102</f>
        <v>РВС ГЖ</v>
      </c>
      <c r="C107" s="85" t="s">
        <v>148</v>
      </c>
      <c r="D107" s="86" t="s">
        <v>27</v>
      </c>
      <c r="E107" s="99">
        <f>E105</f>
        <v>1E-4</v>
      </c>
      <c r="F107" s="100">
        <f>F102</f>
        <v>1</v>
      </c>
      <c r="G107" s="83">
        <v>0.85499999999999998</v>
      </c>
      <c r="H107" s="88">
        <f t="shared" si="104"/>
        <v>8.5500000000000005E-5</v>
      </c>
      <c r="I107" s="101">
        <f>0.15*I102</f>
        <v>1.8539999999999999</v>
      </c>
      <c r="J107" s="83">
        <v>0</v>
      </c>
      <c r="K107" s="106" t="s">
        <v>138</v>
      </c>
      <c r="L107" s="106">
        <v>11</v>
      </c>
      <c r="M107" s="93" t="str">
        <f t="shared" si="105"/>
        <v>С6</v>
      </c>
      <c r="N107" s="93" t="str">
        <f t="shared" si="106"/>
        <v>РВС ГЖ</v>
      </c>
      <c r="O107" s="93" t="str">
        <f t="shared" si="107"/>
        <v>Частичное-ликвидация</v>
      </c>
      <c r="P107" s="93" t="s">
        <v>46</v>
      </c>
      <c r="Q107" s="93" t="s">
        <v>46</v>
      </c>
      <c r="R107" s="93" t="s">
        <v>46</v>
      </c>
      <c r="S107" s="93" t="s">
        <v>46</v>
      </c>
      <c r="T107" s="93" t="s">
        <v>46</v>
      </c>
      <c r="U107" s="93" t="s">
        <v>46</v>
      </c>
      <c r="V107" s="93" t="s">
        <v>46</v>
      </c>
      <c r="W107" s="93" t="s">
        <v>46</v>
      </c>
      <c r="X107" s="93" t="s">
        <v>46</v>
      </c>
      <c r="Y107" s="93" t="s">
        <v>46</v>
      </c>
      <c r="Z107" s="93" t="s">
        <v>46</v>
      </c>
      <c r="AA107" s="93" t="s">
        <v>46</v>
      </c>
      <c r="AB107" s="93" t="s">
        <v>46</v>
      </c>
      <c r="AC107" s="93" t="s">
        <v>46</v>
      </c>
      <c r="AD107" s="93" t="s">
        <v>46</v>
      </c>
      <c r="AE107" s="93" t="s">
        <v>46</v>
      </c>
      <c r="AF107" s="93" t="s">
        <v>46</v>
      </c>
      <c r="AG107" s="93" t="s">
        <v>46</v>
      </c>
      <c r="AH107" s="93" t="s">
        <v>46</v>
      </c>
      <c r="AI107" s="93" t="s">
        <v>46</v>
      </c>
      <c r="AJ107" s="93">
        <v>0</v>
      </c>
      <c r="AK107" s="93">
        <v>0</v>
      </c>
      <c r="AL107" s="93">
        <f>0.1*$AL$2</f>
        <v>7.5000000000000011E-2</v>
      </c>
      <c r="AM107" s="93">
        <f>AM102</f>
        <v>2.7E-2</v>
      </c>
      <c r="AN107" s="93">
        <f>ROUNDUP(AN102/3,0)</f>
        <v>1</v>
      </c>
      <c r="AQ107" s="96">
        <f>AM107*I107*0.1+AL107</f>
        <v>8.0005800000000016E-2</v>
      </c>
      <c r="AR107" s="96">
        <f t="shared" si="108"/>
        <v>8.0005800000000019E-3</v>
      </c>
      <c r="AS107" s="97">
        <f t="shared" si="109"/>
        <v>0</v>
      </c>
      <c r="AT107" s="97">
        <f t="shared" si="110"/>
        <v>2.2001595000000006E-2</v>
      </c>
      <c r="AU107" s="96">
        <f>1333*J106*POWER(10,-6)</f>
        <v>2.4713819999999994E-3</v>
      </c>
      <c r="AV107" s="97">
        <f t="shared" si="111"/>
        <v>0.11247935700000003</v>
      </c>
      <c r="AW107" s="98">
        <f t="shared" si="112"/>
        <v>0</v>
      </c>
      <c r="AX107" s="98">
        <f t="shared" si="113"/>
        <v>0</v>
      </c>
      <c r="AY107" s="98">
        <f t="shared" si="114"/>
        <v>9.6169850235000027E-6</v>
      </c>
      <c r="AZ107" s="330">
        <f>AW107/DB!$B$23</f>
        <v>0</v>
      </c>
      <c r="BA107" s="330">
        <f>AX107/DB!$B$23</f>
        <v>0</v>
      </c>
    </row>
    <row r="108" spans="1:53" s="93" customFormat="1" x14ac:dyDescent="0.3">
      <c r="A108" s="94"/>
      <c r="B108" s="94"/>
      <c r="D108" s="185"/>
      <c r="E108" s="186"/>
      <c r="F108" s="187"/>
      <c r="G108" s="94"/>
      <c r="H108" s="98"/>
      <c r="I108" s="97"/>
      <c r="J108" s="94"/>
      <c r="K108" s="94"/>
      <c r="L108" s="94"/>
      <c r="AQ108" s="96"/>
      <c r="AR108" s="96"/>
      <c r="AS108" s="97"/>
      <c r="AT108" s="97"/>
      <c r="AU108" s="96"/>
      <c r="AV108" s="97"/>
      <c r="AW108" s="98"/>
      <c r="AX108" s="98"/>
      <c r="AY108" s="98"/>
    </row>
    <row r="109" spans="1:53" s="93" customFormat="1" x14ac:dyDescent="0.3">
      <c r="A109" s="94"/>
      <c r="B109" s="94"/>
      <c r="D109" s="185"/>
      <c r="E109" s="186"/>
      <c r="F109" s="187"/>
      <c r="G109" s="94"/>
      <c r="H109" s="98"/>
      <c r="I109" s="97"/>
      <c r="J109" s="94"/>
      <c r="K109" s="94"/>
      <c r="L109" s="94"/>
      <c r="AQ109" s="96"/>
      <c r="AR109" s="96"/>
      <c r="AS109" s="97"/>
      <c r="AT109" s="97"/>
      <c r="AU109" s="96"/>
      <c r="AV109" s="97"/>
      <c r="AW109" s="98"/>
      <c r="AX109" s="98"/>
      <c r="AY109" s="98"/>
    </row>
    <row r="110" spans="1:53" s="93" customFormat="1" x14ac:dyDescent="0.3">
      <c r="A110" s="94"/>
      <c r="B110" s="94"/>
      <c r="D110" s="185"/>
      <c r="E110" s="186"/>
      <c r="F110" s="187"/>
      <c r="G110" s="94"/>
      <c r="H110" s="98"/>
      <c r="I110" s="97"/>
      <c r="J110" s="94"/>
      <c r="K110" s="94"/>
      <c r="L110" s="94"/>
      <c r="AQ110" s="96"/>
      <c r="AR110" s="96"/>
      <c r="AS110" s="97"/>
      <c r="AT110" s="97"/>
      <c r="AU110" s="96"/>
      <c r="AV110" s="97"/>
      <c r="AW110" s="98"/>
      <c r="AX110" s="98"/>
      <c r="AY110" s="98"/>
    </row>
    <row r="111" spans="1:53" ht="15" thickBot="1" x14ac:dyDescent="0.35"/>
    <row r="112" spans="1:53" s="141" customFormat="1" ht="18" customHeight="1" x14ac:dyDescent="0.3">
      <c r="A112" s="132" t="s">
        <v>18</v>
      </c>
      <c r="B112" s="133" t="s">
        <v>159</v>
      </c>
      <c r="C112" s="13" t="s">
        <v>143</v>
      </c>
      <c r="D112" s="134" t="s">
        <v>25</v>
      </c>
      <c r="E112" s="135">
        <v>9.9999999999999995E-7</v>
      </c>
      <c r="F112" s="133">
        <v>1</v>
      </c>
      <c r="G112" s="132">
        <v>0.05</v>
      </c>
      <c r="H112" s="136">
        <f>E112*F112*G112</f>
        <v>4.9999999999999998E-8</v>
      </c>
      <c r="I112" s="137">
        <v>12</v>
      </c>
      <c r="J112" s="138">
        <f>I112</f>
        <v>12</v>
      </c>
      <c r="K112" s="139" t="s">
        <v>122</v>
      </c>
      <c r="L112" s="140">
        <v>2000</v>
      </c>
      <c r="M112" s="141" t="str">
        <f t="shared" ref="M112:M120" si="115">A112</f>
        <v>С1</v>
      </c>
      <c r="N112" s="141" t="str">
        <f t="shared" ref="N112:N119" si="116">B112</f>
        <v>Емкость DP ЛВЖ</v>
      </c>
      <c r="O112" s="141" t="str">
        <f t="shared" ref="O112:O119" si="117">D112</f>
        <v>Полное-пожар</v>
      </c>
      <c r="P112" s="141" t="s">
        <v>46</v>
      </c>
      <c r="Q112" s="141" t="s">
        <v>46</v>
      </c>
      <c r="R112" s="141" t="s">
        <v>46</v>
      </c>
      <c r="S112" s="141" t="s">
        <v>46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1.0740000000000001</v>
      </c>
      <c r="AR112" s="144">
        <f>0.1*AQ112</f>
        <v>0.10740000000000001</v>
      </c>
      <c r="AS112" s="145">
        <f>AJ112*3+0.25*AK112</f>
        <v>3.5</v>
      </c>
      <c r="AT112" s="145">
        <f>SUM(AQ112:AS112)/4</f>
        <v>1.17035</v>
      </c>
      <c r="AU112" s="144">
        <f>10068.2*J112*POWER(10,-6)</f>
        <v>0.12081840000000001</v>
      </c>
      <c r="AV112" s="145">
        <f t="shared" ref="AV112:AV120" si="118">AU112+AT112+AS112+AR112+AQ112</f>
        <v>5.9725684000000001</v>
      </c>
      <c r="AW112" s="146">
        <f>AJ112*H112</f>
        <v>4.9999999999999998E-8</v>
      </c>
      <c r="AX112" s="146">
        <f>H112*AK112</f>
        <v>9.9999999999999995E-8</v>
      </c>
      <c r="AY112" s="146">
        <f>H112*AV112</f>
        <v>2.9862842000000001E-7</v>
      </c>
      <c r="AZ112" s="330">
        <f>AW112/DB!$B$23</f>
        <v>2.5614754098360654E-11</v>
      </c>
      <c r="BA112" s="330">
        <f>AX112/DB!$B$23</f>
        <v>5.1229508196721309E-11</v>
      </c>
    </row>
    <row r="113" spans="1:53" s="141" customFormat="1" x14ac:dyDescent="0.3">
      <c r="A113" s="132" t="s">
        <v>19</v>
      </c>
      <c r="B113" s="132" t="str">
        <f>B112</f>
        <v>Емкость DP ЛВЖ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1</v>
      </c>
      <c r="G113" s="132">
        <v>0.19</v>
      </c>
      <c r="H113" s="136">
        <f t="shared" ref="H113:H120" si="119">E113*F113*G113</f>
        <v>1.8999999999999998E-7</v>
      </c>
      <c r="I113" s="149">
        <f>I112</f>
        <v>12</v>
      </c>
      <c r="J113" s="157">
        <v>0.35</v>
      </c>
      <c r="K113" s="150" t="s">
        <v>123</v>
      </c>
      <c r="L113" s="151">
        <v>2</v>
      </c>
      <c r="M113" s="141" t="str">
        <f t="shared" si="115"/>
        <v>С2</v>
      </c>
      <c r="N113" s="141" t="str">
        <f t="shared" si="116"/>
        <v>Емкость DP ЛВЖ</v>
      </c>
      <c r="O113" s="141" t="str">
        <f t="shared" si="117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 t="s">
        <v>46</v>
      </c>
      <c r="U113" s="141" t="s">
        <v>46</v>
      </c>
      <c r="V113" s="141" t="s">
        <v>46</v>
      </c>
      <c r="W113" s="141" t="s">
        <v>46</v>
      </c>
      <c r="X113" s="141" t="s">
        <v>46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2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1.0740000000000001</v>
      </c>
      <c r="AR113" s="144">
        <f t="shared" ref="AR113:AR119" si="120">0.1*AQ113</f>
        <v>0.10740000000000001</v>
      </c>
      <c r="AS113" s="145">
        <f t="shared" ref="AS113:AS119" si="121">AJ113*3+0.25*AK113</f>
        <v>6.5</v>
      </c>
      <c r="AT113" s="145">
        <f t="shared" ref="AT113:AT119" si="122">SUM(AQ113:AS113)/4</f>
        <v>1.92035</v>
      </c>
      <c r="AU113" s="144">
        <f>10068.2*J113*POWER(10,-6)*10</f>
        <v>3.5238699999999998E-2</v>
      </c>
      <c r="AV113" s="145">
        <f t="shared" si="118"/>
        <v>9.6369886999999999</v>
      </c>
      <c r="AW113" s="146">
        <f t="shared" ref="AW113:AW119" si="123">AJ113*H113</f>
        <v>3.7999999999999996E-7</v>
      </c>
      <c r="AX113" s="146">
        <f t="shared" ref="AX113:AX119" si="124">H113*AK113</f>
        <v>3.7999999999999996E-7</v>
      </c>
      <c r="AY113" s="146">
        <f t="shared" ref="AY113:AY119" si="125">H113*AV113</f>
        <v>1.8310278529999998E-6</v>
      </c>
      <c r="AZ113" s="330">
        <f>AW113/DB!$B$23</f>
        <v>1.9467213114754096E-10</v>
      </c>
      <c r="BA113" s="330">
        <f>AX113/DB!$B$23</f>
        <v>1.9467213114754096E-10</v>
      </c>
    </row>
    <row r="114" spans="1:53" s="141" customFormat="1" x14ac:dyDescent="0.3">
      <c r="A114" s="132" t="s">
        <v>20</v>
      </c>
      <c r="B114" s="132" t="str">
        <f>B112</f>
        <v>Емкость DP ЛВЖ</v>
      </c>
      <c r="C114" s="13" t="s">
        <v>188</v>
      </c>
      <c r="D114" s="134" t="s">
        <v>26</v>
      </c>
      <c r="E114" s="147">
        <f>E112</f>
        <v>9.9999999999999995E-7</v>
      </c>
      <c r="F114" s="148">
        <f>F112</f>
        <v>1</v>
      </c>
      <c r="G114" s="132">
        <v>0.76</v>
      </c>
      <c r="H114" s="136">
        <f t="shared" si="119"/>
        <v>7.5999999999999992E-7</v>
      </c>
      <c r="I114" s="149">
        <f>I112</f>
        <v>12</v>
      </c>
      <c r="J114" s="152">
        <v>0</v>
      </c>
      <c r="K114" s="150" t="s">
        <v>124</v>
      </c>
      <c r="L114" s="151">
        <v>1.05</v>
      </c>
      <c r="M114" s="141" t="str">
        <f t="shared" si="115"/>
        <v>С3</v>
      </c>
      <c r="N114" s="141" t="str">
        <f t="shared" si="116"/>
        <v>Емкость DP ЛВЖ</v>
      </c>
      <c r="O114" s="141" t="str">
        <f t="shared" si="117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0.78239999999999998</v>
      </c>
      <c r="AR114" s="144">
        <f t="shared" si="120"/>
        <v>7.8240000000000004E-2</v>
      </c>
      <c r="AS114" s="145">
        <f t="shared" si="121"/>
        <v>0</v>
      </c>
      <c r="AT114" s="145">
        <f t="shared" si="122"/>
        <v>0.21515999999999999</v>
      </c>
      <c r="AU114" s="144">
        <f>1333*J112*POWER(10,-6)</f>
        <v>1.5996E-2</v>
      </c>
      <c r="AV114" s="145">
        <f t="shared" si="118"/>
        <v>1.091796</v>
      </c>
      <c r="AW114" s="146">
        <f t="shared" si="123"/>
        <v>0</v>
      </c>
      <c r="AX114" s="146">
        <f t="shared" si="124"/>
        <v>0</v>
      </c>
      <c r="AY114" s="146">
        <f>H114*AV114</f>
        <v>8.2976495999999993E-7</v>
      </c>
      <c r="AZ114" s="330">
        <f>AW114/DB!$B$23</f>
        <v>0</v>
      </c>
      <c r="BA114" s="330">
        <f>AX114/DB!$B$23</f>
        <v>0</v>
      </c>
    </row>
    <row r="115" spans="1:53" s="141" customFormat="1" x14ac:dyDescent="0.3">
      <c r="A115" s="132" t="s">
        <v>21</v>
      </c>
      <c r="B115" s="132" t="str">
        <f>B112</f>
        <v>Емкость DP ЛВЖ</v>
      </c>
      <c r="C115" s="13" t="s">
        <v>160</v>
      </c>
      <c r="D115" s="134" t="s">
        <v>161</v>
      </c>
      <c r="E115" s="135">
        <v>1.0000000000000001E-5</v>
      </c>
      <c r="F115" s="148">
        <f>F112</f>
        <v>1</v>
      </c>
      <c r="G115" s="132">
        <v>4.0000000000000008E-2</v>
      </c>
      <c r="H115" s="136">
        <f t="shared" si="119"/>
        <v>4.0000000000000009E-7</v>
      </c>
      <c r="I115" s="149">
        <f>0.15*I112</f>
        <v>1.7999999999999998</v>
      </c>
      <c r="J115" s="138">
        <f>I115</f>
        <v>1.7999999999999998</v>
      </c>
      <c r="K115" s="150" t="s">
        <v>126</v>
      </c>
      <c r="L115" s="151">
        <v>45390</v>
      </c>
      <c r="M115" s="141" t="str">
        <f t="shared" si="115"/>
        <v>С4</v>
      </c>
      <c r="N115" s="141" t="str">
        <f t="shared" si="116"/>
        <v>Емкость DP ЛВЖ</v>
      </c>
      <c r="O115" s="141" t="str">
        <f t="shared" si="117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 t="s">
        <v>46</v>
      </c>
      <c r="Z115" s="141" t="s">
        <v>46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7.9860000000000014E-2</v>
      </c>
      <c r="AR115" s="144">
        <f t="shared" si="120"/>
        <v>7.9860000000000018E-3</v>
      </c>
      <c r="AS115" s="145">
        <f t="shared" si="121"/>
        <v>0.25</v>
      </c>
      <c r="AT115" s="145">
        <f t="shared" si="122"/>
        <v>8.4461500000000009E-2</v>
      </c>
      <c r="AU115" s="144">
        <f>10068.2*J115*POWER(10,-6)</f>
        <v>1.8122759999999998E-2</v>
      </c>
      <c r="AV115" s="145">
        <f t="shared" si="118"/>
        <v>0.44043025999999996</v>
      </c>
      <c r="AW115" s="146">
        <f t="shared" si="123"/>
        <v>0</v>
      </c>
      <c r="AX115" s="146">
        <f t="shared" si="124"/>
        <v>4.0000000000000009E-7</v>
      </c>
      <c r="AY115" s="146">
        <f t="shared" si="125"/>
        <v>1.7617210400000003E-7</v>
      </c>
      <c r="AZ115" s="330">
        <f>AW115/DB!$B$23</f>
        <v>0</v>
      </c>
      <c r="BA115" s="330">
        <f>AX115/DB!$B$23</f>
        <v>2.0491803278688529E-10</v>
      </c>
    </row>
    <row r="116" spans="1:53" s="141" customFormat="1" x14ac:dyDescent="0.3">
      <c r="A116" s="132" t="s">
        <v>22</v>
      </c>
      <c r="B116" s="132" t="str">
        <f>B112</f>
        <v>Емкость DP ЛВЖ</v>
      </c>
      <c r="C116" s="13" t="s">
        <v>189</v>
      </c>
      <c r="D116" s="134" t="s">
        <v>27</v>
      </c>
      <c r="E116" s="147">
        <f>E115</f>
        <v>1.0000000000000001E-5</v>
      </c>
      <c r="F116" s="148">
        <f>F112</f>
        <v>1</v>
      </c>
      <c r="G116" s="132">
        <v>0.16000000000000003</v>
      </c>
      <c r="H116" s="136">
        <f t="shared" si="119"/>
        <v>1.6000000000000004E-6</v>
      </c>
      <c r="I116" s="149">
        <f>0.15*I112</f>
        <v>1.7999999999999998</v>
      </c>
      <c r="J116" s="138">
        <v>0</v>
      </c>
      <c r="K116" s="150" t="s">
        <v>127</v>
      </c>
      <c r="L116" s="151">
        <v>3</v>
      </c>
      <c r="M116" s="141" t="str">
        <f t="shared" si="115"/>
        <v>С5</v>
      </c>
      <c r="N116" s="141" t="str">
        <f t="shared" si="116"/>
        <v>Емкость DP ЛВЖ</v>
      </c>
      <c r="O116" s="141" t="str">
        <f t="shared" si="117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0.12360000000000002</v>
      </c>
      <c r="AR116" s="144">
        <f t="shared" si="120"/>
        <v>1.2360000000000003E-2</v>
      </c>
      <c r="AS116" s="145">
        <f t="shared" si="121"/>
        <v>0.25</v>
      </c>
      <c r="AT116" s="145">
        <f t="shared" si="122"/>
        <v>9.6490000000000006E-2</v>
      </c>
      <c r="AU116" s="144">
        <f>1333*J113*POWER(10,-6)*10</f>
        <v>4.6654999999999995E-3</v>
      </c>
      <c r="AV116" s="145">
        <f t="shared" si="118"/>
        <v>0.48711550000000003</v>
      </c>
      <c r="AW116" s="146">
        <f t="shared" si="123"/>
        <v>0</v>
      </c>
      <c r="AX116" s="146">
        <f t="shared" si="124"/>
        <v>1.6000000000000004E-6</v>
      </c>
      <c r="AY116" s="146">
        <f t="shared" si="125"/>
        <v>7.7938480000000024E-7</v>
      </c>
      <c r="AZ116" s="330">
        <f>AW116/DB!$B$23</f>
        <v>0</v>
      </c>
      <c r="BA116" s="330">
        <f>AX116/DB!$B$23</f>
        <v>8.1967213114754115E-10</v>
      </c>
    </row>
    <row r="117" spans="1:53" s="141" customFormat="1" x14ac:dyDescent="0.3">
      <c r="A117" s="132" t="s">
        <v>23</v>
      </c>
      <c r="B117" s="132" t="str">
        <f>B112</f>
        <v>Емкость DP ЛВЖ</v>
      </c>
      <c r="C117" s="13" t="s">
        <v>162</v>
      </c>
      <c r="D117" s="134" t="s">
        <v>161</v>
      </c>
      <c r="E117" s="147">
        <f>E116</f>
        <v>1.0000000000000001E-5</v>
      </c>
      <c r="F117" s="148">
        <v>1</v>
      </c>
      <c r="G117" s="132">
        <v>4.0000000000000008E-2</v>
      </c>
      <c r="H117" s="136">
        <f t="shared" si="119"/>
        <v>4.0000000000000009E-7</v>
      </c>
      <c r="I117" s="149">
        <f>I115*0.15</f>
        <v>0.26999999999999996</v>
      </c>
      <c r="J117" s="138">
        <f>I117</f>
        <v>0.26999999999999996</v>
      </c>
      <c r="K117" s="153" t="s">
        <v>138</v>
      </c>
      <c r="L117" s="154">
        <v>12</v>
      </c>
      <c r="M117" s="141" t="str">
        <f t="shared" si="115"/>
        <v>С6</v>
      </c>
      <c r="N117" s="141" t="str">
        <f t="shared" si="116"/>
        <v>Емкость DP ЛВЖ</v>
      </c>
      <c r="O117" s="141" t="str">
        <f t="shared" si="117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 t="s">
        <v>46</v>
      </c>
      <c r="Z117" s="141" t="s">
        <v>46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8.2290000000000016E-2</v>
      </c>
      <c r="AR117" s="144">
        <f t="shared" si="120"/>
        <v>8.2290000000000019E-3</v>
      </c>
      <c r="AS117" s="145">
        <f t="shared" si="121"/>
        <v>0.25</v>
      </c>
      <c r="AT117" s="145">
        <f t="shared" si="122"/>
        <v>8.5129750000000004E-2</v>
      </c>
      <c r="AU117" s="144">
        <f>10068.2*J117*POWER(10,-6)</f>
        <v>2.7184139999999997E-3</v>
      </c>
      <c r="AV117" s="145">
        <f t="shared" si="118"/>
        <v>0.42836716400000002</v>
      </c>
      <c r="AW117" s="146">
        <f t="shared" si="123"/>
        <v>0</v>
      </c>
      <c r="AX117" s="146">
        <f t="shared" si="124"/>
        <v>4.0000000000000009E-7</v>
      </c>
      <c r="AY117" s="146">
        <f t="shared" si="125"/>
        <v>1.7134686560000004E-7</v>
      </c>
      <c r="AZ117" s="330">
        <f>AW117/DB!$B$23</f>
        <v>0</v>
      </c>
      <c r="BA117" s="330">
        <f>AX117/DB!$B$23</f>
        <v>2.0491803278688529E-10</v>
      </c>
    </row>
    <row r="118" spans="1:53" s="141" customFormat="1" x14ac:dyDescent="0.3">
      <c r="A118" s="132" t="s">
        <v>157</v>
      </c>
      <c r="B118" s="132" t="str">
        <f>B112</f>
        <v>Емкость DP ЛВЖ</v>
      </c>
      <c r="C118" s="13" t="s">
        <v>163</v>
      </c>
      <c r="D118" s="134" t="s">
        <v>112</v>
      </c>
      <c r="E118" s="147">
        <f>E116</f>
        <v>1.0000000000000001E-5</v>
      </c>
      <c r="F118" s="148">
        <f>F112</f>
        <v>1</v>
      </c>
      <c r="G118" s="132">
        <v>0.15200000000000002</v>
      </c>
      <c r="H118" s="136">
        <f t="shared" si="119"/>
        <v>1.5200000000000003E-6</v>
      </c>
      <c r="I118" s="149">
        <f>I115*0.15</f>
        <v>0.26999999999999996</v>
      </c>
      <c r="J118" s="138">
        <f>I118</f>
        <v>0.26999999999999996</v>
      </c>
      <c r="K118" s="150"/>
      <c r="L118" s="151"/>
      <c r="M118" s="141" t="str">
        <f t="shared" si="115"/>
        <v>С7</v>
      </c>
      <c r="N118" s="141" t="str">
        <f t="shared" si="116"/>
        <v>Емкость DP ЛВЖ</v>
      </c>
      <c r="O118" s="141" t="str">
        <f t="shared" si="117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 t="s">
        <v>46</v>
      </c>
      <c r="AB118" s="141" t="s">
        <v>46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8.2290000000000016E-2</v>
      </c>
      <c r="AR118" s="144">
        <f t="shared" si="120"/>
        <v>8.2290000000000019E-3</v>
      </c>
      <c r="AS118" s="145">
        <f t="shared" si="121"/>
        <v>0.25</v>
      </c>
      <c r="AT118" s="145">
        <f t="shared" si="122"/>
        <v>8.5129750000000004E-2</v>
      </c>
      <c r="AU118" s="144">
        <f>10068.2*J118*POWER(10,-6)</f>
        <v>2.7184139999999997E-3</v>
      </c>
      <c r="AV118" s="145">
        <f t="shared" si="118"/>
        <v>0.42836716400000002</v>
      </c>
      <c r="AW118" s="146">
        <f t="shared" si="123"/>
        <v>0</v>
      </c>
      <c r="AX118" s="146">
        <f t="shared" si="124"/>
        <v>1.5200000000000003E-6</v>
      </c>
      <c r="AY118" s="146">
        <f t="shared" si="125"/>
        <v>6.5111808928000016E-7</v>
      </c>
      <c r="AZ118" s="330">
        <f>AW118/DB!$B$23</f>
        <v>0</v>
      </c>
      <c r="BA118" s="330">
        <f>AX118/DB!$B$23</f>
        <v>7.7868852459016403E-10</v>
      </c>
    </row>
    <row r="119" spans="1:53" s="141" customFormat="1" ht="15" thickBot="1" x14ac:dyDescent="0.35">
      <c r="A119" s="132" t="s">
        <v>158</v>
      </c>
      <c r="B119" s="132" t="str">
        <f>B112</f>
        <v>Емкость DP ЛВЖ</v>
      </c>
      <c r="C119" s="13" t="s">
        <v>164</v>
      </c>
      <c r="D119" s="134" t="s">
        <v>27</v>
      </c>
      <c r="E119" s="147">
        <f>E116</f>
        <v>1.0000000000000001E-5</v>
      </c>
      <c r="F119" s="148">
        <f>F112</f>
        <v>1</v>
      </c>
      <c r="G119" s="132">
        <v>0.6080000000000001</v>
      </c>
      <c r="H119" s="136">
        <f t="shared" si="119"/>
        <v>6.0800000000000011E-6</v>
      </c>
      <c r="I119" s="149">
        <f>I115*0.15</f>
        <v>0.26999999999999996</v>
      </c>
      <c r="J119" s="152">
        <v>0</v>
      </c>
      <c r="K119" s="155"/>
      <c r="L119" s="156"/>
      <c r="M119" s="141" t="str">
        <f t="shared" si="115"/>
        <v>С8</v>
      </c>
      <c r="N119" s="141" t="str">
        <f t="shared" si="116"/>
        <v>Емкость DP ЛВЖ</v>
      </c>
      <c r="O119" s="141" t="str">
        <f t="shared" si="117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7.5729000000000005E-2</v>
      </c>
      <c r="AR119" s="144">
        <f t="shared" si="120"/>
        <v>7.5729000000000005E-3</v>
      </c>
      <c r="AS119" s="145">
        <f t="shared" si="121"/>
        <v>0</v>
      </c>
      <c r="AT119" s="145">
        <f t="shared" si="122"/>
        <v>2.0825475000000003E-2</v>
      </c>
      <c r="AU119" s="144">
        <f>1333*J117*POWER(10,-6)</f>
        <v>3.5990999999999996E-4</v>
      </c>
      <c r="AV119" s="145">
        <f t="shared" si="118"/>
        <v>0.10448728500000001</v>
      </c>
      <c r="AW119" s="146">
        <f t="shared" si="123"/>
        <v>0</v>
      </c>
      <c r="AX119" s="146">
        <f t="shared" si="124"/>
        <v>0</v>
      </c>
      <c r="AY119" s="146">
        <f t="shared" si="125"/>
        <v>6.3528269280000015E-7</v>
      </c>
      <c r="AZ119" s="330">
        <f>AW119/DB!$B$23</f>
        <v>0</v>
      </c>
      <c r="BA119" s="330">
        <f>AX119/DB!$B$23</f>
        <v>0</v>
      </c>
    </row>
    <row r="120" spans="1:53" s="141" customFormat="1" x14ac:dyDescent="0.3">
      <c r="A120" s="195" t="s">
        <v>187</v>
      </c>
      <c r="B120" s="195" t="str">
        <f>B112</f>
        <v>Емкость DP ЛВЖ</v>
      </c>
      <c r="C120" s="195" t="s">
        <v>341</v>
      </c>
      <c r="D120" s="195" t="s">
        <v>342</v>
      </c>
      <c r="E120" s="196">
        <v>2.5000000000000001E-5</v>
      </c>
      <c r="F120" s="195">
        <v>1</v>
      </c>
      <c r="G120" s="195">
        <v>1</v>
      </c>
      <c r="H120" s="197">
        <f t="shared" si="119"/>
        <v>2.5000000000000001E-5</v>
      </c>
      <c r="I120" s="198">
        <f>I112</f>
        <v>12</v>
      </c>
      <c r="J120" s="198">
        <f>J112*0.6</f>
        <v>7.1999999999999993</v>
      </c>
      <c r="K120" s="195"/>
      <c r="L120" s="195"/>
      <c r="M120" s="199" t="str">
        <f t="shared" si="115"/>
        <v>С9</v>
      </c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1.0740000000000001</v>
      </c>
      <c r="AR120" s="200">
        <f>0.1*AQ120</f>
        <v>0.10740000000000001</v>
      </c>
      <c r="AS120" s="201">
        <f>AJ120*3+0.25*AK120</f>
        <v>3.5</v>
      </c>
      <c r="AT120" s="201">
        <f>SUM(AQ120:AS120)/4</f>
        <v>1.17035</v>
      </c>
      <c r="AU120" s="200">
        <f>10068.2*J120*POWER(10,-6)</f>
        <v>7.2491039999999993E-2</v>
      </c>
      <c r="AV120" s="201">
        <f t="shared" si="118"/>
        <v>5.9242410400000001</v>
      </c>
      <c r="AW120" s="202">
        <f>AJ120*H120</f>
        <v>2.5000000000000001E-5</v>
      </c>
      <c r="AX120" s="202">
        <f>H120*AK120</f>
        <v>5.0000000000000002E-5</v>
      </c>
      <c r="AY120" s="202">
        <f>H120*AV120</f>
        <v>1.4810602600000001E-4</v>
      </c>
      <c r="AZ120" s="330">
        <f>AW120/DB!$B$23</f>
        <v>1.2807377049180329E-8</v>
      </c>
      <c r="BA120" s="330">
        <f>AX120/DB!$B$23</f>
        <v>2.5614754098360658E-8</v>
      </c>
    </row>
    <row r="121" spans="1:53" ht="15" thickBot="1" x14ac:dyDescent="0.35"/>
    <row r="122" spans="1:53" s="242" customFormat="1" ht="18" customHeight="1" x14ac:dyDescent="0.3">
      <c r="A122" s="232" t="s">
        <v>18</v>
      </c>
      <c r="B122" s="233" t="s">
        <v>343</v>
      </c>
      <c r="C122" s="234" t="s">
        <v>143</v>
      </c>
      <c r="D122" s="235" t="s">
        <v>25</v>
      </c>
      <c r="E122" s="236">
        <v>9.9999999999999995E-7</v>
      </c>
      <c r="F122" s="233">
        <v>1</v>
      </c>
      <c r="G122" s="232">
        <v>0.05</v>
      </c>
      <c r="H122" s="237">
        <f>E122*F122*G122</f>
        <v>4.9999999999999998E-8</v>
      </c>
      <c r="I122" s="238">
        <v>63</v>
      </c>
      <c r="J122" s="239">
        <f>I122</f>
        <v>63</v>
      </c>
      <c r="K122" s="240" t="s">
        <v>122</v>
      </c>
      <c r="L122" s="241">
        <v>600</v>
      </c>
      <c r="M122" s="242" t="str">
        <f t="shared" ref="M122:N130" si="126">A122</f>
        <v>С1</v>
      </c>
      <c r="N122" s="242" t="str">
        <f t="shared" si="126"/>
        <v>Емкость DP ЛВЖ+тоеси</v>
      </c>
      <c r="O122" s="242" t="str">
        <f t="shared" ref="O122:O130" si="127">D122</f>
        <v>Полное-пожар</v>
      </c>
      <c r="P122" s="242">
        <v>19.3</v>
      </c>
      <c r="Q122" s="242">
        <v>26.9</v>
      </c>
      <c r="R122" s="242">
        <v>38.6</v>
      </c>
      <c r="S122" s="242">
        <v>72.2</v>
      </c>
      <c r="T122" s="242" t="s">
        <v>46</v>
      </c>
      <c r="U122" s="242" t="s">
        <v>46</v>
      </c>
      <c r="V122" s="242" t="s">
        <v>46</v>
      </c>
      <c r="W122" s="242" t="s">
        <v>46</v>
      </c>
      <c r="X122" s="242" t="s">
        <v>46</v>
      </c>
      <c r="Y122" s="242" t="s">
        <v>46</v>
      </c>
      <c r="Z122" s="242" t="s">
        <v>46</v>
      </c>
      <c r="AA122" s="242" t="s">
        <v>46</v>
      </c>
      <c r="AB122" s="242" t="s">
        <v>46</v>
      </c>
      <c r="AC122" s="242" t="s">
        <v>46</v>
      </c>
      <c r="AD122" s="242" t="s">
        <v>46</v>
      </c>
      <c r="AE122" s="242" t="s">
        <v>46</v>
      </c>
      <c r="AF122" s="242" t="s">
        <v>46</v>
      </c>
      <c r="AG122" s="242" t="s">
        <v>46</v>
      </c>
      <c r="AH122" s="242" t="s">
        <v>46</v>
      </c>
      <c r="AI122" s="242" t="s">
        <v>46</v>
      </c>
      <c r="AJ122" s="243">
        <v>1</v>
      </c>
      <c r="AK122" s="243">
        <v>2</v>
      </c>
      <c r="AL122" s="244">
        <v>0.75</v>
      </c>
      <c r="AM122" s="244">
        <v>2.7E-2</v>
      </c>
      <c r="AN122" s="244">
        <v>3</v>
      </c>
      <c r="AQ122" s="245">
        <f>AM122*I122+AL122</f>
        <v>2.4510000000000001</v>
      </c>
      <c r="AR122" s="245">
        <f>0.1*AQ122</f>
        <v>0.24510000000000001</v>
      </c>
      <c r="AS122" s="246">
        <f>AJ122*3+0.25*AK122</f>
        <v>3.5</v>
      </c>
      <c r="AT122" s="246">
        <f>SUM(AQ122:AS122)/4</f>
        <v>1.5490249999999999</v>
      </c>
      <c r="AU122" s="245">
        <f>10068.2*J122*POWER(10,-6)</f>
        <v>0.6342966000000001</v>
      </c>
      <c r="AV122" s="246">
        <f t="shared" ref="AV122:AV130" si="128">AU122+AT122+AS122+AR122+AQ122</f>
        <v>8.3794216000000006</v>
      </c>
      <c r="AW122" s="247">
        <f>AJ122*H122</f>
        <v>4.9999999999999998E-8</v>
      </c>
      <c r="AX122" s="247">
        <f>H122*AK122</f>
        <v>9.9999999999999995E-8</v>
      </c>
      <c r="AY122" s="247">
        <f t="shared" ref="AY122:AY130" si="129">H122*AV122</f>
        <v>4.1897108E-7</v>
      </c>
      <c r="AZ122" s="330">
        <f>AW122/DB!$B$23</f>
        <v>2.5614754098360654E-11</v>
      </c>
      <c r="BA122" s="330">
        <f>AX122/DB!$B$23</f>
        <v>5.1229508196721309E-11</v>
      </c>
    </row>
    <row r="123" spans="1:53" s="242" customFormat="1" x14ac:dyDescent="0.3">
      <c r="A123" s="232" t="s">
        <v>19</v>
      </c>
      <c r="B123" s="232" t="str">
        <f>B122</f>
        <v>Емкость DP ЛВЖ+тоеси</v>
      </c>
      <c r="C123" s="234" t="s">
        <v>149</v>
      </c>
      <c r="D123" s="235" t="s">
        <v>28</v>
      </c>
      <c r="E123" s="248">
        <f>E122</f>
        <v>9.9999999999999995E-7</v>
      </c>
      <c r="F123" s="249">
        <f>F122</f>
        <v>1</v>
      </c>
      <c r="G123" s="232">
        <v>0.19</v>
      </c>
      <c r="H123" s="237">
        <f t="shared" ref="H123:H130" si="130">E123*F123*G123</f>
        <v>1.8999999999999998E-7</v>
      </c>
      <c r="I123" s="250">
        <f>I122</f>
        <v>63</v>
      </c>
      <c r="J123" s="251">
        <v>0.51</v>
      </c>
      <c r="K123" s="252" t="s">
        <v>123</v>
      </c>
      <c r="L123" s="253">
        <v>1</v>
      </c>
      <c r="M123" s="242" t="str">
        <f t="shared" si="126"/>
        <v>С2</v>
      </c>
      <c r="N123" s="242" t="str">
        <f t="shared" si="126"/>
        <v>Емкость DP ЛВЖ+тоеси</v>
      </c>
      <c r="O123" s="242" t="str">
        <f t="shared" si="127"/>
        <v>Полное-взрыв</v>
      </c>
      <c r="P123" s="242" t="s">
        <v>46</v>
      </c>
      <c r="Q123" s="242" t="s">
        <v>46</v>
      </c>
      <c r="R123" s="242" t="s">
        <v>46</v>
      </c>
      <c r="S123" s="242" t="s">
        <v>46</v>
      </c>
      <c r="T123" s="242">
        <v>0</v>
      </c>
      <c r="U123" s="242">
        <v>0</v>
      </c>
      <c r="V123" s="242">
        <v>60.6</v>
      </c>
      <c r="W123" s="242">
        <v>202.1</v>
      </c>
      <c r="X123" s="242">
        <v>525.6</v>
      </c>
      <c r="Y123" s="242" t="s">
        <v>46</v>
      </c>
      <c r="Z123" s="242" t="s">
        <v>46</v>
      </c>
      <c r="AA123" s="242" t="s">
        <v>46</v>
      </c>
      <c r="AB123" s="242" t="s">
        <v>46</v>
      </c>
      <c r="AC123" s="242" t="s">
        <v>46</v>
      </c>
      <c r="AD123" s="242" t="s">
        <v>46</v>
      </c>
      <c r="AE123" s="242" t="s">
        <v>46</v>
      </c>
      <c r="AF123" s="242" t="s">
        <v>46</v>
      </c>
      <c r="AG123" s="242" t="s">
        <v>46</v>
      </c>
      <c r="AH123" s="242" t="s">
        <v>46</v>
      </c>
      <c r="AI123" s="242" t="s">
        <v>46</v>
      </c>
      <c r="AJ123" s="243">
        <v>3</v>
      </c>
      <c r="AK123" s="243">
        <v>4</v>
      </c>
      <c r="AL123" s="242">
        <f>AL122</f>
        <v>0.75</v>
      </c>
      <c r="AM123" s="242">
        <f>AM122</f>
        <v>2.7E-2</v>
      </c>
      <c r="AN123" s="242">
        <f>AN122</f>
        <v>3</v>
      </c>
      <c r="AQ123" s="245">
        <f>AM123*I123+AL123</f>
        <v>2.4510000000000001</v>
      </c>
      <c r="AR123" s="245">
        <f t="shared" ref="AR123:AR129" si="131">0.1*AQ123</f>
        <v>0.24510000000000001</v>
      </c>
      <c r="AS123" s="246">
        <f t="shared" ref="AS123:AS129" si="132">AJ123*3+0.25*AK123</f>
        <v>10</v>
      </c>
      <c r="AT123" s="246">
        <f t="shared" ref="AT123:AT129" si="133">SUM(AQ123:AS123)/4</f>
        <v>3.1740249999999999</v>
      </c>
      <c r="AU123" s="245">
        <f>10068.2*J123*POWER(10,-6)*10</f>
        <v>5.1347820000000002E-2</v>
      </c>
      <c r="AV123" s="246">
        <f t="shared" si="128"/>
        <v>15.921472820000002</v>
      </c>
      <c r="AW123" s="247">
        <f t="shared" ref="AW123:AW129" si="134">AJ123*H123</f>
        <v>5.6999999999999994E-7</v>
      </c>
      <c r="AX123" s="247">
        <f t="shared" ref="AX123:AX129" si="135">H123*AK123</f>
        <v>7.5999999999999992E-7</v>
      </c>
      <c r="AY123" s="247">
        <f t="shared" si="129"/>
        <v>3.0250798358E-6</v>
      </c>
      <c r="AZ123" s="330">
        <f>AW123/DB!$B$23</f>
        <v>2.9200819672131145E-10</v>
      </c>
      <c r="BA123" s="330">
        <f>AX123/DB!$B$23</f>
        <v>3.8934426229508191E-10</v>
      </c>
    </row>
    <row r="124" spans="1:53" s="242" customFormat="1" x14ac:dyDescent="0.3">
      <c r="A124" s="232" t="s">
        <v>20</v>
      </c>
      <c r="B124" s="232" t="str">
        <f>B122</f>
        <v>Емкость DP ЛВЖ+тоеси</v>
      </c>
      <c r="C124" s="234" t="s">
        <v>190</v>
      </c>
      <c r="D124" s="235" t="s">
        <v>118</v>
      </c>
      <c r="E124" s="248">
        <f>E122</f>
        <v>9.9999999999999995E-7</v>
      </c>
      <c r="F124" s="249">
        <f>F122</f>
        <v>1</v>
      </c>
      <c r="G124" s="232">
        <v>0.76</v>
      </c>
      <c r="H124" s="237">
        <f t="shared" si="130"/>
        <v>7.5999999999999992E-7</v>
      </c>
      <c r="I124" s="250">
        <f>I122</f>
        <v>63</v>
      </c>
      <c r="J124" s="239">
        <f>J123</f>
        <v>0.51</v>
      </c>
      <c r="K124" s="252" t="s">
        <v>124</v>
      </c>
      <c r="L124" s="253">
        <v>3</v>
      </c>
      <c r="M124" s="242" t="str">
        <f t="shared" si="126"/>
        <v>С3</v>
      </c>
      <c r="N124" s="242" t="str">
        <f t="shared" si="126"/>
        <v>Емкость DP ЛВЖ+тоеси</v>
      </c>
      <c r="O124" s="242" t="str">
        <f t="shared" si="127"/>
        <v>Полное-токси</v>
      </c>
      <c r="P124" s="242" t="s">
        <v>46</v>
      </c>
      <c r="Q124" s="242" t="s">
        <v>46</v>
      </c>
      <c r="R124" s="242" t="s">
        <v>46</v>
      </c>
      <c r="S124" s="242" t="s">
        <v>46</v>
      </c>
      <c r="T124" s="242" t="s">
        <v>46</v>
      </c>
      <c r="U124" s="242" t="s">
        <v>46</v>
      </c>
      <c r="V124" s="242" t="s">
        <v>46</v>
      </c>
      <c r="W124" s="242" t="s">
        <v>46</v>
      </c>
      <c r="X124" s="242" t="s">
        <v>46</v>
      </c>
      <c r="Y124" s="242" t="s">
        <v>46</v>
      </c>
      <c r="Z124" s="242" t="s">
        <v>46</v>
      </c>
      <c r="AA124" s="242" t="s">
        <v>46</v>
      </c>
      <c r="AB124" s="242" t="s">
        <v>46</v>
      </c>
      <c r="AC124" s="242">
        <v>186.2</v>
      </c>
      <c r="AD124" s="242">
        <v>351.4</v>
      </c>
      <c r="AE124" s="242" t="s">
        <v>46</v>
      </c>
      <c r="AF124" s="242" t="s">
        <v>46</v>
      </c>
      <c r="AG124" s="242" t="s">
        <v>46</v>
      </c>
      <c r="AH124" s="242" t="s">
        <v>46</v>
      </c>
      <c r="AI124" s="242" t="s">
        <v>46</v>
      </c>
      <c r="AJ124" s="242">
        <v>0</v>
      </c>
      <c r="AK124" s="242">
        <v>0</v>
      </c>
      <c r="AL124" s="242">
        <f>AL122</f>
        <v>0.75</v>
      </c>
      <c r="AM124" s="242">
        <f>AM122</f>
        <v>2.7E-2</v>
      </c>
      <c r="AN124" s="242">
        <f>AN122</f>
        <v>3</v>
      </c>
      <c r="AQ124" s="245">
        <f>AM124*I124*0.1+AL124</f>
        <v>0.92010000000000003</v>
      </c>
      <c r="AR124" s="245">
        <f t="shared" si="131"/>
        <v>9.2010000000000008E-2</v>
      </c>
      <c r="AS124" s="246">
        <f t="shared" si="132"/>
        <v>0</v>
      </c>
      <c r="AT124" s="246">
        <f t="shared" si="133"/>
        <v>0.25302750000000002</v>
      </c>
      <c r="AU124" s="245">
        <f>1333*J122*POWER(10,-6)</f>
        <v>8.3978999999999998E-2</v>
      </c>
      <c r="AV124" s="246">
        <f t="shared" si="128"/>
        <v>1.3491165000000001</v>
      </c>
      <c r="AW124" s="247">
        <f t="shared" si="134"/>
        <v>0</v>
      </c>
      <c r="AX124" s="247">
        <f t="shared" si="135"/>
        <v>0</v>
      </c>
      <c r="AY124" s="247">
        <f t="shared" si="129"/>
        <v>1.0253285399999999E-6</v>
      </c>
      <c r="AZ124" s="330">
        <f>AW124/DB!$B$23</f>
        <v>0</v>
      </c>
      <c r="BA124" s="330">
        <f>AX124/DB!$B$23</f>
        <v>0</v>
      </c>
    </row>
    <row r="125" spans="1:53" s="242" customFormat="1" x14ac:dyDescent="0.3">
      <c r="A125" s="232" t="s">
        <v>21</v>
      </c>
      <c r="B125" s="232" t="str">
        <f>B122</f>
        <v>Емкость DP ЛВЖ+тоеси</v>
      </c>
      <c r="C125" s="234" t="s">
        <v>160</v>
      </c>
      <c r="D125" s="235" t="s">
        <v>161</v>
      </c>
      <c r="E125" s="236">
        <v>1.0000000000000001E-5</v>
      </c>
      <c r="F125" s="249">
        <f>F122</f>
        <v>1</v>
      </c>
      <c r="G125" s="232">
        <v>4.0000000000000008E-2</v>
      </c>
      <c r="H125" s="237">
        <f t="shared" si="130"/>
        <v>4.0000000000000009E-7</v>
      </c>
      <c r="I125" s="250">
        <f>0.15*I122</f>
        <v>9.4499999999999993</v>
      </c>
      <c r="J125" s="239">
        <f>I125</f>
        <v>9.4499999999999993</v>
      </c>
      <c r="K125" s="252" t="s">
        <v>126</v>
      </c>
      <c r="L125" s="253">
        <v>45390</v>
      </c>
      <c r="M125" s="242" t="str">
        <f t="shared" si="126"/>
        <v>С4</v>
      </c>
      <c r="N125" s="242" t="str">
        <f t="shared" si="126"/>
        <v>Емкость DP ЛВЖ+тоеси</v>
      </c>
      <c r="O125" s="242" t="str">
        <f t="shared" si="127"/>
        <v>Частичное факел</v>
      </c>
      <c r="P125" s="242" t="s">
        <v>46</v>
      </c>
      <c r="Q125" s="242" t="s">
        <v>46</v>
      </c>
      <c r="R125" s="242" t="s">
        <v>46</v>
      </c>
      <c r="S125" s="242" t="s">
        <v>46</v>
      </c>
      <c r="T125" s="242" t="s">
        <v>46</v>
      </c>
      <c r="U125" s="242" t="s">
        <v>46</v>
      </c>
      <c r="V125" s="242" t="s">
        <v>46</v>
      </c>
      <c r="W125" s="242" t="s">
        <v>46</v>
      </c>
      <c r="X125" s="242" t="s">
        <v>46</v>
      </c>
      <c r="Y125" s="242">
        <v>23</v>
      </c>
      <c r="Z125" s="242">
        <v>4</v>
      </c>
      <c r="AA125" s="242" t="s">
        <v>46</v>
      </c>
      <c r="AB125" s="242" t="s">
        <v>46</v>
      </c>
      <c r="AC125" s="242" t="s">
        <v>46</v>
      </c>
      <c r="AD125" s="242" t="s">
        <v>46</v>
      </c>
      <c r="AE125" s="242" t="s">
        <v>46</v>
      </c>
      <c r="AF125" s="242" t="s">
        <v>46</v>
      </c>
      <c r="AG125" s="242" t="s">
        <v>46</v>
      </c>
      <c r="AH125" s="242" t="s">
        <v>46</v>
      </c>
      <c r="AI125" s="242" t="s">
        <v>46</v>
      </c>
      <c r="AJ125" s="242">
        <v>0</v>
      </c>
      <c r="AK125" s="242">
        <v>1</v>
      </c>
      <c r="AL125" s="242">
        <f>0.1*$AL$2</f>
        <v>7.5000000000000011E-2</v>
      </c>
      <c r="AM125" s="242">
        <f>AM123</f>
        <v>2.7E-2</v>
      </c>
      <c r="AN125" s="242">
        <f>AN122</f>
        <v>3</v>
      </c>
      <c r="AQ125" s="245">
        <f>AM125*I125*0.1+AL125</f>
        <v>0.10051500000000001</v>
      </c>
      <c r="AR125" s="245">
        <f t="shared" si="131"/>
        <v>1.0051500000000001E-2</v>
      </c>
      <c r="AS125" s="246">
        <f t="shared" si="132"/>
        <v>0.25</v>
      </c>
      <c r="AT125" s="246">
        <f t="shared" si="133"/>
        <v>9.0141625000000003E-2</v>
      </c>
      <c r="AU125" s="245">
        <f>10068.2*J125*POWER(10,-6)</f>
        <v>9.5144489999999998E-2</v>
      </c>
      <c r="AV125" s="246">
        <f t="shared" si="128"/>
        <v>0.54585261500000004</v>
      </c>
      <c r="AW125" s="247">
        <f t="shared" si="134"/>
        <v>0</v>
      </c>
      <c r="AX125" s="247">
        <f t="shared" si="135"/>
        <v>4.0000000000000009E-7</v>
      </c>
      <c r="AY125" s="247">
        <f t="shared" si="129"/>
        <v>2.1834104600000007E-7</v>
      </c>
      <c r="AZ125" s="330">
        <f>AW125/DB!$B$23</f>
        <v>0</v>
      </c>
      <c r="BA125" s="330">
        <f>AX125/DB!$B$23</f>
        <v>2.0491803278688529E-10</v>
      </c>
    </row>
    <row r="126" spans="1:53" s="242" customFormat="1" x14ac:dyDescent="0.3">
      <c r="A126" s="232" t="s">
        <v>22</v>
      </c>
      <c r="B126" s="232" t="str">
        <f>B122</f>
        <v>Емкость DP ЛВЖ+тоеси</v>
      </c>
      <c r="C126" s="234" t="s">
        <v>191</v>
      </c>
      <c r="D126" s="235" t="s">
        <v>119</v>
      </c>
      <c r="E126" s="248">
        <f>E125</f>
        <v>1.0000000000000001E-5</v>
      </c>
      <c r="F126" s="249">
        <f>F122</f>
        <v>1</v>
      </c>
      <c r="G126" s="232">
        <v>0.16000000000000003</v>
      </c>
      <c r="H126" s="237">
        <f t="shared" si="130"/>
        <v>1.6000000000000004E-6</v>
      </c>
      <c r="I126" s="250">
        <f>0.15*I122</f>
        <v>9.4499999999999993</v>
      </c>
      <c r="J126" s="239">
        <f>J123*0.15</f>
        <v>7.6499999999999999E-2</v>
      </c>
      <c r="K126" s="252" t="s">
        <v>127</v>
      </c>
      <c r="L126" s="253">
        <v>3</v>
      </c>
      <c r="M126" s="242" t="str">
        <f t="shared" si="126"/>
        <v>С5</v>
      </c>
      <c r="N126" s="242" t="str">
        <f t="shared" si="126"/>
        <v>Емкость DP ЛВЖ+тоеси</v>
      </c>
      <c r="O126" s="242" t="str">
        <f t="shared" si="127"/>
        <v>Частичное-токси</v>
      </c>
      <c r="P126" s="242" t="s">
        <v>46</v>
      </c>
      <c r="Q126" s="242" t="s">
        <v>46</v>
      </c>
      <c r="R126" s="242" t="s">
        <v>46</v>
      </c>
      <c r="S126" s="242" t="s">
        <v>46</v>
      </c>
      <c r="T126" s="242" t="s">
        <v>46</v>
      </c>
      <c r="U126" s="242" t="s">
        <v>46</v>
      </c>
      <c r="V126" s="242" t="s">
        <v>46</v>
      </c>
      <c r="W126" s="242" t="s">
        <v>46</v>
      </c>
      <c r="X126" s="242" t="s">
        <v>46</v>
      </c>
      <c r="Y126" s="242" t="s">
        <v>46</v>
      </c>
      <c r="Z126" s="242" t="s">
        <v>46</v>
      </c>
      <c r="AA126" s="242" t="s">
        <v>46</v>
      </c>
      <c r="AB126" s="242" t="s">
        <v>46</v>
      </c>
      <c r="AC126" s="242">
        <v>27.9</v>
      </c>
      <c r="AD126" s="242">
        <v>52.7</v>
      </c>
      <c r="AE126" s="242" t="s">
        <v>46</v>
      </c>
      <c r="AF126" s="242" t="s">
        <v>46</v>
      </c>
      <c r="AG126" s="242" t="s">
        <v>46</v>
      </c>
      <c r="AH126" s="242" t="s">
        <v>46</v>
      </c>
      <c r="AI126" s="242" t="s">
        <v>46</v>
      </c>
      <c r="AJ126" s="242">
        <v>0</v>
      </c>
      <c r="AK126" s="242">
        <v>1</v>
      </c>
      <c r="AL126" s="242">
        <f>0.1*$AL$2</f>
        <v>7.5000000000000011E-2</v>
      </c>
      <c r="AM126" s="242">
        <f>AM122</f>
        <v>2.7E-2</v>
      </c>
      <c r="AN126" s="242">
        <f>ROUNDUP(AN122/3,0)</f>
        <v>1</v>
      </c>
      <c r="AQ126" s="245">
        <f>AM126*I126+AL126</f>
        <v>0.33015</v>
      </c>
      <c r="AR126" s="245">
        <f t="shared" si="131"/>
        <v>3.3015000000000003E-2</v>
      </c>
      <c r="AS126" s="246">
        <f t="shared" si="132"/>
        <v>0.25</v>
      </c>
      <c r="AT126" s="246">
        <f t="shared" si="133"/>
        <v>0.15329124999999999</v>
      </c>
      <c r="AU126" s="245">
        <f>1333*J123*POWER(10,-6)*10</f>
        <v>6.7983000000000002E-3</v>
      </c>
      <c r="AV126" s="246">
        <f t="shared" si="128"/>
        <v>0.7732545500000001</v>
      </c>
      <c r="AW126" s="247">
        <f t="shared" si="134"/>
        <v>0</v>
      </c>
      <c r="AX126" s="247">
        <f t="shared" si="135"/>
        <v>1.6000000000000004E-6</v>
      </c>
      <c r="AY126" s="247">
        <f t="shared" si="129"/>
        <v>1.2372072800000003E-6</v>
      </c>
      <c r="AZ126" s="330">
        <f>AW126/DB!$B$23</f>
        <v>0</v>
      </c>
      <c r="BA126" s="330">
        <f>AX126/DB!$B$23</f>
        <v>8.1967213114754115E-10</v>
      </c>
    </row>
    <row r="127" spans="1:53" s="242" customFormat="1" x14ac:dyDescent="0.3">
      <c r="A127" s="232" t="s">
        <v>23</v>
      </c>
      <c r="B127" s="232" t="str">
        <f>B122</f>
        <v>Емкость DP ЛВЖ+тоеси</v>
      </c>
      <c r="C127" s="234" t="s">
        <v>162</v>
      </c>
      <c r="D127" s="235" t="s">
        <v>161</v>
      </c>
      <c r="E127" s="248">
        <f>E126</f>
        <v>1.0000000000000001E-5</v>
      </c>
      <c r="F127" s="249">
        <v>1</v>
      </c>
      <c r="G127" s="232">
        <v>4.0000000000000008E-2</v>
      </c>
      <c r="H127" s="237">
        <f t="shared" si="130"/>
        <v>4.0000000000000009E-7</v>
      </c>
      <c r="I127" s="250">
        <f>J123*0.6</f>
        <v>0.30599999999999999</v>
      </c>
      <c r="J127" s="239">
        <f>I127</f>
        <v>0.30599999999999999</v>
      </c>
      <c r="K127" s="254" t="s">
        <v>138</v>
      </c>
      <c r="L127" s="255">
        <v>13</v>
      </c>
      <c r="M127" s="242" t="str">
        <f t="shared" si="126"/>
        <v>С6</v>
      </c>
      <c r="N127" s="242" t="str">
        <f t="shared" si="126"/>
        <v>Емкость DP ЛВЖ+тоеси</v>
      </c>
      <c r="O127" s="242" t="str">
        <f t="shared" si="127"/>
        <v>Частичное факел</v>
      </c>
      <c r="P127" s="242" t="s">
        <v>46</v>
      </c>
      <c r="Q127" s="242" t="s">
        <v>46</v>
      </c>
      <c r="R127" s="242" t="s">
        <v>46</v>
      </c>
      <c r="S127" s="242" t="s">
        <v>46</v>
      </c>
      <c r="T127" s="242" t="s">
        <v>46</v>
      </c>
      <c r="U127" s="242" t="s">
        <v>46</v>
      </c>
      <c r="V127" s="242" t="s">
        <v>46</v>
      </c>
      <c r="W127" s="242" t="s">
        <v>46</v>
      </c>
      <c r="X127" s="242" t="s">
        <v>46</v>
      </c>
      <c r="Y127" s="242">
        <v>8</v>
      </c>
      <c r="Z127" s="242">
        <v>2</v>
      </c>
      <c r="AA127" s="242" t="s">
        <v>46</v>
      </c>
      <c r="AB127" s="242" t="s">
        <v>46</v>
      </c>
      <c r="AC127" s="242" t="s">
        <v>46</v>
      </c>
      <c r="AD127" s="242" t="s">
        <v>46</v>
      </c>
      <c r="AE127" s="242" t="s">
        <v>46</v>
      </c>
      <c r="AF127" s="242" t="s">
        <v>46</v>
      </c>
      <c r="AG127" s="242" t="s">
        <v>46</v>
      </c>
      <c r="AH127" s="242" t="s">
        <v>46</v>
      </c>
      <c r="AI127" s="242" t="s">
        <v>46</v>
      </c>
      <c r="AJ127" s="242">
        <v>0</v>
      </c>
      <c r="AK127" s="242">
        <v>1</v>
      </c>
      <c r="AL127" s="242">
        <f>0.1*$AL$2</f>
        <v>7.5000000000000011E-2</v>
      </c>
      <c r="AM127" s="242">
        <f>AM122</f>
        <v>2.7E-2</v>
      </c>
      <c r="AN127" s="242">
        <f>AN126</f>
        <v>1</v>
      </c>
      <c r="AQ127" s="245">
        <f>AM127*I127+AL127</f>
        <v>8.3262000000000017E-2</v>
      </c>
      <c r="AR127" s="245">
        <f t="shared" si="131"/>
        <v>8.3262000000000023E-3</v>
      </c>
      <c r="AS127" s="246">
        <f t="shared" si="132"/>
        <v>0.25</v>
      </c>
      <c r="AT127" s="246">
        <f t="shared" si="133"/>
        <v>8.5397050000000002E-2</v>
      </c>
      <c r="AU127" s="245">
        <f>10068.2*J127*POWER(10,-6)</f>
        <v>3.0808692E-3</v>
      </c>
      <c r="AV127" s="246">
        <f t="shared" si="128"/>
        <v>0.43006611920000004</v>
      </c>
      <c r="AW127" s="247">
        <f t="shared" si="134"/>
        <v>0</v>
      </c>
      <c r="AX127" s="247">
        <f t="shared" si="135"/>
        <v>4.0000000000000009E-7</v>
      </c>
      <c r="AY127" s="247">
        <f t="shared" si="129"/>
        <v>1.7202644768000005E-7</v>
      </c>
      <c r="AZ127" s="330">
        <f>AW127/DB!$B$23</f>
        <v>0</v>
      </c>
      <c r="BA127" s="330">
        <f>AX127/DB!$B$23</f>
        <v>2.0491803278688529E-10</v>
      </c>
    </row>
    <row r="128" spans="1:53" s="242" customFormat="1" x14ac:dyDescent="0.3">
      <c r="A128" s="232" t="s">
        <v>157</v>
      </c>
      <c r="B128" s="232" t="str">
        <f>B122</f>
        <v>Емкость DP ЛВЖ+тоеси</v>
      </c>
      <c r="C128" s="234" t="s">
        <v>163</v>
      </c>
      <c r="D128" s="235" t="s">
        <v>112</v>
      </c>
      <c r="E128" s="248">
        <f>E126</f>
        <v>1.0000000000000001E-5</v>
      </c>
      <c r="F128" s="249">
        <f>F122</f>
        <v>1</v>
      </c>
      <c r="G128" s="232">
        <v>0.15200000000000002</v>
      </c>
      <c r="H128" s="237">
        <f t="shared" si="130"/>
        <v>1.5200000000000003E-6</v>
      </c>
      <c r="I128" s="250">
        <f>I127</f>
        <v>0.30599999999999999</v>
      </c>
      <c r="J128" s="239">
        <f>I128</f>
        <v>0.30599999999999999</v>
      </c>
      <c r="K128" s="252"/>
      <c r="L128" s="253"/>
      <c r="M128" s="242" t="str">
        <f t="shared" si="126"/>
        <v>С7</v>
      </c>
      <c r="N128" s="242" t="str">
        <f t="shared" si="126"/>
        <v>Емкость DP ЛВЖ+тоеси</v>
      </c>
      <c r="O128" s="242" t="str">
        <f t="shared" si="127"/>
        <v>Частичное-пожар-вспышка</v>
      </c>
      <c r="P128" s="242" t="s">
        <v>46</v>
      </c>
      <c r="Q128" s="242" t="s">
        <v>46</v>
      </c>
      <c r="R128" s="242" t="s">
        <v>46</v>
      </c>
      <c r="S128" s="242" t="s">
        <v>46</v>
      </c>
      <c r="T128" s="242" t="s">
        <v>46</v>
      </c>
      <c r="U128" s="242" t="s">
        <v>46</v>
      </c>
      <c r="V128" s="242" t="s">
        <v>46</v>
      </c>
      <c r="W128" s="242" t="s">
        <v>46</v>
      </c>
      <c r="X128" s="242" t="s">
        <v>46</v>
      </c>
      <c r="Y128" s="242" t="s">
        <v>46</v>
      </c>
      <c r="Z128" s="242" t="s">
        <v>46</v>
      </c>
      <c r="AA128" s="242">
        <v>22.68</v>
      </c>
      <c r="AB128" s="242">
        <v>27.22</v>
      </c>
      <c r="AC128" s="242" t="s">
        <v>46</v>
      </c>
      <c r="AD128" s="242" t="s">
        <v>46</v>
      </c>
      <c r="AE128" s="242" t="s">
        <v>46</v>
      </c>
      <c r="AF128" s="242" t="s">
        <v>46</v>
      </c>
      <c r="AG128" s="242" t="s">
        <v>46</v>
      </c>
      <c r="AH128" s="242" t="s">
        <v>46</v>
      </c>
      <c r="AI128" s="242" t="s">
        <v>46</v>
      </c>
      <c r="AJ128" s="242">
        <v>0</v>
      </c>
      <c r="AK128" s="242">
        <v>1</v>
      </c>
      <c r="AL128" s="242">
        <f>0.1*$AL$2</f>
        <v>7.5000000000000011E-2</v>
      </c>
      <c r="AM128" s="242">
        <f>AM122</f>
        <v>2.7E-2</v>
      </c>
      <c r="AN128" s="242">
        <f>ROUNDUP(AN122/3,0)</f>
        <v>1</v>
      </c>
      <c r="AQ128" s="245">
        <f>AM128*I128+AL128</f>
        <v>8.3262000000000017E-2</v>
      </c>
      <c r="AR128" s="245">
        <f t="shared" si="131"/>
        <v>8.3262000000000023E-3</v>
      </c>
      <c r="AS128" s="246">
        <f t="shared" si="132"/>
        <v>0.25</v>
      </c>
      <c r="AT128" s="246">
        <f t="shared" si="133"/>
        <v>8.5397050000000002E-2</v>
      </c>
      <c r="AU128" s="245">
        <f>10068.2*J128*POWER(10,-6)</f>
        <v>3.0808692E-3</v>
      </c>
      <c r="AV128" s="246">
        <f t="shared" si="128"/>
        <v>0.43006611920000004</v>
      </c>
      <c r="AW128" s="247">
        <f t="shared" si="134"/>
        <v>0</v>
      </c>
      <c r="AX128" s="247">
        <f t="shared" si="135"/>
        <v>1.5200000000000003E-6</v>
      </c>
      <c r="AY128" s="247">
        <f t="shared" si="129"/>
        <v>6.5370050118400023E-7</v>
      </c>
      <c r="AZ128" s="330">
        <f>AW128/DB!$B$23</f>
        <v>0</v>
      </c>
      <c r="BA128" s="330">
        <f>AX128/DB!$B$23</f>
        <v>7.7868852459016403E-10</v>
      </c>
    </row>
    <row r="129" spans="1:53" s="242" customFormat="1" ht="15" thickBot="1" x14ac:dyDescent="0.35">
      <c r="A129" s="232" t="s">
        <v>158</v>
      </c>
      <c r="B129" s="232" t="str">
        <f>B122</f>
        <v>Емкость DP ЛВЖ+тоеси</v>
      </c>
      <c r="C129" s="234" t="s">
        <v>165</v>
      </c>
      <c r="D129" s="235" t="s">
        <v>119</v>
      </c>
      <c r="E129" s="248">
        <f>E126</f>
        <v>1.0000000000000001E-5</v>
      </c>
      <c r="F129" s="249">
        <f>F122</f>
        <v>1</v>
      </c>
      <c r="G129" s="232">
        <v>0.6080000000000001</v>
      </c>
      <c r="H129" s="237">
        <f t="shared" si="130"/>
        <v>6.0800000000000011E-6</v>
      </c>
      <c r="I129" s="250">
        <f>I127</f>
        <v>0.30599999999999999</v>
      </c>
      <c r="J129" s="239">
        <f>J127</f>
        <v>0.30599999999999999</v>
      </c>
      <c r="K129" s="256"/>
      <c r="L129" s="257"/>
      <c r="M129" s="242" t="str">
        <f t="shared" si="126"/>
        <v>С8</v>
      </c>
      <c r="N129" s="242" t="str">
        <f t="shared" si="126"/>
        <v>Емкость DP ЛВЖ+тоеси</v>
      </c>
      <c r="O129" s="242" t="str">
        <f t="shared" si="127"/>
        <v>Частичное-токси</v>
      </c>
      <c r="P129" s="242" t="s">
        <v>46</v>
      </c>
      <c r="Q129" s="242" t="s">
        <v>46</v>
      </c>
      <c r="R129" s="242" t="s">
        <v>46</v>
      </c>
      <c r="S129" s="242" t="s">
        <v>46</v>
      </c>
      <c r="T129" s="242" t="s">
        <v>46</v>
      </c>
      <c r="U129" s="242" t="s">
        <v>46</v>
      </c>
      <c r="V129" s="242" t="s">
        <v>46</v>
      </c>
      <c r="W129" s="242" t="s">
        <v>46</v>
      </c>
      <c r="X129" s="242" t="s">
        <v>46</v>
      </c>
      <c r="Y129" s="242" t="s">
        <v>46</v>
      </c>
      <c r="Z129" s="242" t="s">
        <v>46</v>
      </c>
      <c r="AA129" s="242" t="s">
        <v>46</v>
      </c>
      <c r="AB129" s="242" t="s">
        <v>46</v>
      </c>
      <c r="AC129" s="242">
        <v>111.7</v>
      </c>
      <c r="AD129" s="242">
        <v>210.8</v>
      </c>
      <c r="AE129" s="242" t="s">
        <v>46</v>
      </c>
      <c r="AF129" s="242" t="s">
        <v>46</v>
      </c>
      <c r="AG129" s="242" t="s">
        <v>46</v>
      </c>
      <c r="AH129" s="242" t="s">
        <v>46</v>
      </c>
      <c r="AI129" s="242" t="s">
        <v>46</v>
      </c>
      <c r="AJ129" s="242">
        <v>0</v>
      </c>
      <c r="AK129" s="242">
        <v>0</v>
      </c>
      <c r="AL129" s="242">
        <f>0.1*$AL$2</f>
        <v>7.5000000000000011E-2</v>
      </c>
      <c r="AM129" s="242">
        <f>AM122</f>
        <v>2.7E-2</v>
      </c>
      <c r="AN129" s="242">
        <f>ROUNDUP(AN122/3,0)</f>
        <v>1</v>
      </c>
      <c r="AQ129" s="245">
        <f>AM129*I129*0.1+AL129</f>
        <v>7.582620000000001E-2</v>
      </c>
      <c r="AR129" s="245">
        <f t="shared" si="131"/>
        <v>7.5826200000000017E-3</v>
      </c>
      <c r="AS129" s="246">
        <f t="shared" si="132"/>
        <v>0</v>
      </c>
      <c r="AT129" s="246">
        <f t="shared" si="133"/>
        <v>2.0852205000000002E-2</v>
      </c>
      <c r="AU129" s="245">
        <f>1333*J127*POWER(10,-6)</f>
        <v>4.0789799999999996E-4</v>
      </c>
      <c r="AV129" s="246">
        <f t="shared" si="128"/>
        <v>0.10466892300000001</v>
      </c>
      <c r="AW129" s="247">
        <f t="shared" si="134"/>
        <v>0</v>
      </c>
      <c r="AX129" s="247">
        <f t="shared" si="135"/>
        <v>0</v>
      </c>
      <c r="AY129" s="247">
        <f t="shared" si="129"/>
        <v>6.3638705184000013E-7</v>
      </c>
      <c r="AZ129" s="330">
        <f>AW129/DB!$B$23</f>
        <v>0</v>
      </c>
      <c r="BA129" s="330">
        <f>AX129/DB!$B$23</f>
        <v>0</v>
      </c>
    </row>
    <row r="130" spans="1:53" s="242" customFormat="1" x14ac:dyDescent="0.3">
      <c r="A130" s="258" t="s">
        <v>187</v>
      </c>
      <c r="B130" s="258" t="str">
        <f>B122</f>
        <v>Емкость DP ЛВЖ+тоеси</v>
      </c>
      <c r="C130" s="258" t="s">
        <v>341</v>
      </c>
      <c r="D130" s="258" t="s">
        <v>342</v>
      </c>
      <c r="E130" s="259">
        <v>2.5000000000000001E-5</v>
      </c>
      <c r="F130" s="258">
        <v>1</v>
      </c>
      <c r="G130" s="258">
        <v>1</v>
      </c>
      <c r="H130" s="260">
        <f t="shared" si="130"/>
        <v>2.5000000000000001E-5</v>
      </c>
      <c r="I130" s="261">
        <f>I122</f>
        <v>63</v>
      </c>
      <c r="J130" s="261">
        <f>J122*0.3</f>
        <v>18.899999999999999</v>
      </c>
      <c r="K130" s="258"/>
      <c r="L130" s="258"/>
      <c r="M130" s="262" t="str">
        <f t="shared" si="126"/>
        <v>С9</v>
      </c>
      <c r="N130" s="242" t="str">
        <f t="shared" si="126"/>
        <v>Емкость DP ЛВЖ+тоеси</v>
      </c>
      <c r="O130" s="242" t="str">
        <f t="shared" si="127"/>
        <v>Частичное-шар+пожар</v>
      </c>
      <c r="P130" s="262">
        <v>19.3</v>
      </c>
      <c r="Q130" s="262">
        <v>26.9</v>
      </c>
      <c r="R130" s="262">
        <v>38.6</v>
      </c>
      <c r="S130" s="262">
        <v>72.2</v>
      </c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>
        <v>123</v>
      </c>
      <c r="AF130" s="262">
        <v>176.5</v>
      </c>
      <c r="AG130" s="262">
        <v>210</v>
      </c>
      <c r="AH130" s="262">
        <v>269.5</v>
      </c>
      <c r="AI130" s="262"/>
      <c r="AJ130" s="262">
        <v>1</v>
      </c>
      <c r="AK130" s="262">
        <v>2</v>
      </c>
      <c r="AL130" s="262">
        <f>AL122</f>
        <v>0.75</v>
      </c>
      <c r="AM130" s="262">
        <f>AM122</f>
        <v>2.7E-2</v>
      </c>
      <c r="AN130" s="262">
        <v>5</v>
      </c>
      <c r="AO130" s="262"/>
      <c r="AP130" s="262"/>
      <c r="AQ130" s="263">
        <f>AM130*I130+AL130</f>
        <v>2.4510000000000001</v>
      </c>
      <c r="AR130" s="263">
        <f>0.1*AQ130</f>
        <v>0.24510000000000001</v>
      </c>
      <c r="AS130" s="264">
        <f>AJ130*3+0.25*AK130</f>
        <v>3.5</v>
      </c>
      <c r="AT130" s="264">
        <f>SUM(AQ130:AS130)/4</f>
        <v>1.5490249999999999</v>
      </c>
      <c r="AU130" s="263">
        <f>10068.2*J130*POWER(10,-6)</f>
        <v>0.19028898</v>
      </c>
      <c r="AV130" s="264">
        <f t="shared" si="128"/>
        <v>7.9354139799999999</v>
      </c>
      <c r="AW130" s="265">
        <f>AJ130*H130</f>
        <v>2.5000000000000001E-5</v>
      </c>
      <c r="AX130" s="265">
        <f>H130*AK130</f>
        <v>5.0000000000000002E-5</v>
      </c>
      <c r="AY130" s="265">
        <f t="shared" si="129"/>
        <v>1.9838534950000002E-4</v>
      </c>
      <c r="AZ130" s="330">
        <f>AW130/DB!$B$23</f>
        <v>1.2807377049180329E-8</v>
      </c>
      <c r="BA130" s="330">
        <f>AX130/DB!$B$23</f>
        <v>2.5614754098360658E-8</v>
      </c>
    </row>
    <row r="131" spans="1:53" ht="15" thickBot="1" x14ac:dyDescent="0.35"/>
    <row r="132" spans="1:53" s="141" customFormat="1" ht="18" customHeight="1" x14ac:dyDescent="0.3">
      <c r="A132" s="132" t="s">
        <v>18</v>
      </c>
      <c r="B132" s="133" t="s">
        <v>172</v>
      </c>
      <c r="C132" s="13" t="s">
        <v>143</v>
      </c>
      <c r="D132" s="134" t="s">
        <v>25</v>
      </c>
      <c r="E132" s="135">
        <v>1.0000000000000001E-5</v>
      </c>
      <c r="F132" s="133">
        <v>1</v>
      </c>
      <c r="G132" s="132">
        <v>0.05</v>
      </c>
      <c r="H132" s="136">
        <f>E132*F132*G132</f>
        <v>5.0000000000000008E-7</v>
      </c>
      <c r="I132" s="137">
        <v>12</v>
      </c>
      <c r="J132" s="138">
        <f>I132</f>
        <v>12</v>
      </c>
      <c r="K132" s="139" t="s">
        <v>122</v>
      </c>
      <c r="L132" s="140">
        <v>200</v>
      </c>
      <c r="M132" s="141" t="str">
        <f t="shared" ref="M132:N134" si="136">A132</f>
        <v>С1</v>
      </c>
      <c r="N132" s="141" t="str">
        <f t="shared" si="136"/>
        <v>Емкость подземная ЛВЖ</v>
      </c>
      <c r="O132" s="141" t="str">
        <f>D132</f>
        <v>Полное-пожар</v>
      </c>
      <c r="P132" s="141" t="s">
        <v>46</v>
      </c>
      <c r="Q132" s="141" t="s">
        <v>46</v>
      </c>
      <c r="R132" s="141" t="s">
        <v>46</v>
      </c>
      <c r="S132" s="141" t="s">
        <v>46</v>
      </c>
      <c r="T132" s="141" t="s">
        <v>46</v>
      </c>
      <c r="U132" s="141" t="s">
        <v>46</v>
      </c>
      <c r="V132" s="141" t="s">
        <v>46</v>
      </c>
      <c r="W132" s="141" t="s">
        <v>46</v>
      </c>
      <c r="X132" s="141" t="s">
        <v>46</v>
      </c>
      <c r="Y132" s="141" t="s">
        <v>46</v>
      </c>
      <c r="Z132" s="141" t="s">
        <v>46</v>
      </c>
      <c r="AA132" s="141" t="s">
        <v>46</v>
      </c>
      <c r="AB132" s="141" t="s">
        <v>46</v>
      </c>
      <c r="AC132" s="141" t="s">
        <v>46</v>
      </c>
      <c r="AD132" s="141" t="s">
        <v>46</v>
      </c>
      <c r="AE132" s="141" t="s">
        <v>46</v>
      </c>
      <c r="AF132" s="141" t="s">
        <v>46</v>
      </c>
      <c r="AG132" s="141" t="s">
        <v>46</v>
      </c>
      <c r="AH132" s="141" t="s">
        <v>46</v>
      </c>
      <c r="AI132" s="141" t="s">
        <v>46</v>
      </c>
      <c r="AJ132" s="142">
        <v>1</v>
      </c>
      <c r="AK132" s="142">
        <v>2</v>
      </c>
      <c r="AL132" s="143">
        <v>0.75</v>
      </c>
      <c r="AM132" s="143">
        <v>2.7E-2</v>
      </c>
      <c r="AN132" s="143">
        <v>3</v>
      </c>
      <c r="AQ132" s="144">
        <f>AM132*I132+AL132</f>
        <v>1.0740000000000001</v>
      </c>
      <c r="AR132" s="144">
        <f>0.1*AQ132</f>
        <v>0.10740000000000001</v>
      </c>
      <c r="AS132" s="145">
        <f>AJ132*3+0.25*AK132</f>
        <v>3.5</v>
      </c>
      <c r="AT132" s="145">
        <f>SUM(AQ132:AS132)/4</f>
        <v>1.17035</v>
      </c>
      <c r="AU132" s="144">
        <f>10068.2*J132*POWER(10,-6)</f>
        <v>0.12081840000000001</v>
      </c>
      <c r="AV132" s="145">
        <f>AU132+AT132+AS132+AR132+AQ132</f>
        <v>5.9725684000000001</v>
      </c>
      <c r="AW132" s="146">
        <f>AJ132*H132</f>
        <v>5.0000000000000008E-7</v>
      </c>
      <c r="AX132" s="146">
        <f>H132*AK132</f>
        <v>1.0000000000000002E-6</v>
      </c>
      <c r="AY132" s="146">
        <f>H132*AV132</f>
        <v>2.9862842000000004E-6</v>
      </c>
      <c r="AZ132" s="330">
        <f>AW132/DB!$B$23</f>
        <v>2.5614754098360661E-10</v>
      </c>
      <c r="BA132" s="330">
        <f>AX132/DB!$B$23</f>
        <v>5.1229508196721322E-10</v>
      </c>
    </row>
    <row r="133" spans="1:53" s="141" customFormat="1" x14ac:dyDescent="0.3">
      <c r="A133" s="132" t="s">
        <v>19</v>
      </c>
      <c r="B133" s="132" t="str">
        <f>B132</f>
        <v>Емкость подземная ЛВЖ</v>
      </c>
      <c r="C133" s="13" t="s">
        <v>149</v>
      </c>
      <c r="D133" s="134" t="s">
        <v>28</v>
      </c>
      <c r="E133" s="147">
        <f>E132</f>
        <v>1.0000000000000001E-5</v>
      </c>
      <c r="F133" s="148">
        <f>F132</f>
        <v>1</v>
      </c>
      <c r="G133" s="132">
        <v>4.7500000000000001E-2</v>
      </c>
      <c r="H133" s="136">
        <f>E133*F133*G133</f>
        <v>4.7500000000000006E-7</v>
      </c>
      <c r="I133" s="149">
        <f>I132</f>
        <v>12</v>
      </c>
      <c r="J133" s="157">
        <v>0.35</v>
      </c>
      <c r="K133" s="150" t="s">
        <v>123</v>
      </c>
      <c r="L133" s="151">
        <v>0</v>
      </c>
      <c r="M133" s="141" t="str">
        <f t="shared" si="136"/>
        <v>С2</v>
      </c>
      <c r="N133" s="141" t="str">
        <f t="shared" si="136"/>
        <v>Емкость подземная ЛВЖ</v>
      </c>
      <c r="O133" s="141" t="str">
        <f>D133</f>
        <v>Полное-взрыв</v>
      </c>
      <c r="P133" s="141" t="s">
        <v>46</v>
      </c>
      <c r="Q133" s="141" t="s">
        <v>46</v>
      </c>
      <c r="R133" s="141" t="s">
        <v>46</v>
      </c>
      <c r="S133" s="141" t="s">
        <v>46</v>
      </c>
      <c r="T133" s="141" t="s">
        <v>46</v>
      </c>
      <c r="U133" s="141" t="s">
        <v>46</v>
      </c>
      <c r="V133" s="141" t="s">
        <v>46</v>
      </c>
      <c r="W133" s="141" t="s">
        <v>46</v>
      </c>
      <c r="X133" s="141" t="s">
        <v>46</v>
      </c>
      <c r="Y133" s="141" t="s">
        <v>46</v>
      </c>
      <c r="Z133" s="141" t="s">
        <v>46</v>
      </c>
      <c r="AA133" s="141" t="s">
        <v>46</v>
      </c>
      <c r="AB133" s="141" t="s">
        <v>46</v>
      </c>
      <c r="AC133" s="141" t="s">
        <v>46</v>
      </c>
      <c r="AD133" s="141" t="s">
        <v>46</v>
      </c>
      <c r="AE133" s="141" t="s">
        <v>46</v>
      </c>
      <c r="AF133" s="141" t="s">
        <v>46</v>
      </c>
      <c r="AG133" s="141" t="s">
        <v>46</v>
      </c>
      <c r="AH133" s="141" t="s">
        <v>46</v>
      </c>
      <c r="AI133" s="141" t="s">
        <v>46</v>
      </c>
      <c r="AJ133" s="142">
        <v>2</v>
      </c>
      <c r="AK133" s="142">
        <v>2</v>
      </c>
      <c r="AL133" s="141">
        <f>AL132</f>
        <v>0.75</v>
      </c>
      <c r="AM133" s="141">
        <f>AM132</f>
        <v>2.7E-2</v>
      </c>
      <c r="AN133" s="141">
        <f>AN132</f>
        <v>3</v>
      </c>
      <c r="AQ133" s="144">
        <f>AM133*I133+AL133</f>
        <v>1.0740000000000001</v>
      </c>
      <c r="AR133" s="144">
        <f>0.1*AQ133</f>
        <v>0.10740000000000001</v>
      </c>
      <c r="AS133" s="145">
        <f>AJ133*3+0.25*AK133</f>
        <v>6.5</v>
      </c>
      <c r="AT133" s="145">
        <f>SUM(AQ133:AS133)/4</f>
        <v>1.92035</v>
      </c>
      <c r="AU133" s="144">
        <f>10068.2*J133*POWER(10,-6)*10</f>
        <v>3.5238699999999998E-2</v>
      </c>
      <c r="AV133" s="145">
        <f>AU133+AT133+AS133+AR133+AQ133</f>
        <v>9.6369886999999999</v>
      </c>
      <c r="AW133" s="146">
        <f>AJ133*H133</f>
        <v>9.5000000000000012E-7</v>
      </c>
      <c r="AX133" s="146">
        <f>H133*AK133</f>
        <v>9.5000000000000012E-7</v>
      </c>
      <c r="AY133" s="146">
        <f>H133*AV133</f>
        <v>4.5775696325000001E-6</v>
      </c>
      <c r="AZ133" s="330">
        <f>AW133/DB!$B$23</f>
        <v>4.8668032786885253E-10</v>
      </c>
      <c r="BA133" s="330">
        <f>AX133/DB!$B$23</f>
        <v>4.8668032786885253E-10</v>
      </c>
    </row>
    <row r="134" spans="1:53" s="141" customFormat="1" x14ac:dyDescent="0.3">
      <c r="A134" s="132" t="s">
        <v>20</v>
      </c>
      <c r="B134" s="132" t="str">
        <f>B132</f>
        <v>Емкость подземная ЛВЖ</v>
      </c>
      <c r="C134" s="13" t="s">
        <v>188</v>
      </c>
      <c r="D134" s="134" t="s">
        <v>26</v>
      </c>
      <c r="E134" s="147">
        <f>E132</f>
        <v>1.0000000000000001E-5</v>
      </c>
      <c r="F134" s="148">
        <f>F132</f>
        <v>1</v>
      </c>
      <c r="G134" s="132">
        <v>0.90249999999999997</v>
      </c>
      <c r="H134" s="136">
        <f>E134*F134*G134</f>
        <v>9.0250000000000008E-6</v>
      </c>
      <c r="I134" s="149">
        <f>I132</f>
        <v>12</v>
      </c>
      <c r="J134" s="152">
        <v>0</v>
      </c>
      <c r="K134" s="150" t="s">
        <v>124</v>
      </c>
      <c r="L134" s="151">
        <v>0</v>
      </c>
      <c r="M134" s="141" t="str">
        <f t="shared" si="136"/>
        <v>С3</v>
      </c>
      <c r="N134" s="141" t="str">
        <f t="shared" si="136"/>
        <v>Емкость подземная ЛВЖ</v>
      </c>
      <c r="O134" s="141" t="str">
        <f>D134</f>
        <v>Полное-ликвидация</v>
      </c>
      <c r="P134" s="141" t="s">
        <v>46</v>
      </c>
      <c r="Q134" s="141" t="s">
        <v>46</v>
      </c>
      <c r="R134" s="141" t="s">
        <v>46</v>
      </c>
      <c r="S134" s="141" t="s">
        <v>46</v>
      </c>
      <c r="T134" s="141" t="s">
        <v>46</v>
      </c>
      <c r="U134" s="141" t="s">
        <v>46</v>
      </c>
      <c r="V134" s="141" t="s">
        <v>46</v>
      </c>
      <c r="W134" s="141" t="s">
        <v>46</v>
      </c>
      <c r="X134" s="141" t="s">
        <v>46</v>
      </c>
      <c r="Y134" s="141" t="s">
        <v>46</v>
      </c>
      <c r="Z134" s="141" t="s">
        <v>46</v>
      </c>
      <c r="AA134" s="141" t="s">
        <v>46</v>
      </c>
      <c r="AB134" s="141" t="s">
        <v>46</v>
      </c>
      <c r="AC134" s="141" t="s">
        <v>46</v>
      </c>
      <c r="AD134" s="141" t="s">
        <v>46</v>
      </c>
      <c r="AE134" s="141" t="s">
        <v>46</v>
      </c>
      <c r="AF134" s="141" t="s">
        <v>46</v>
      </c>
      <c r="AG134" s="141" t="s">
        <v>46</v>
      </c>
      <c r="AH134" s="141" t="s">
        <v>46</v>
      </c>
      <c r="AI134" s="141" t="s">
        <v>46</v>
      </c>
      <c r="AJ134" s="141">
        <v>0</v>
      </c>
      <c r="AK134" s="141">
        <v>0</v>
      </c>
      <c r="AL134" s="141">
        <f>AL132</f>
        <v>0.75</v>
      </c>
      <c r="AM134" s="141">
        <f>AM132</f>
        <v>2.7E-2</v>
      </c>
      <c r="AN134" s="141">
        <f>AN132</f>
        <v>3</v>
      </c>
      <c r="AQ134" s="144">
        <f>AM134*I134*0.1+AL134</f>
        <v>0.78239999999999998</v>
      </c>
      <c r="AR134" s="144">
        <f>0.1*AQ134</f>
        <v>7.8240000000000004E-2</v>
      </c>
      <c r="AS134" s="145">
        <f>AJ134*3+0.25*AK134</f>
        <v>0</v>
      </c>
      <c r="AT134" s="145">
        <f>SUM(AQ134:AS134)/4</f>
        <v>0.21515999999999999</v>
      </c>
      <c r="AU134" s="144">
        <f>1333*J132*POWER(10,-6)</f>
        <v>1.5996E-2</v>
      </c>
      <c r="AV134" s="145">
        <f>AU134+AT134+AS134+AR134+AQ134</f>
        <v>1.091796</v>
      </c>
      <c r="AW134" s="146">
        <f>AJ134*H134</f>
        <v>0</v>
      </c>
      <c r="AX134" s="146">
        <f>H134*AK134</f>
        <v>0</v>
      </c>
      <c r="AY134" s="146">
        <f>H134*AV134</f>
        <v>9.853458900000001E-6</v>
      </c>
      <c r="AZ134" s="330">
        <f>AW134/DB!$B$23</f>
        <v>0</v>
      </c>
      <c r="BA134" s="330">
        <f>AX134/DB!$B$23</f>
        <v>0</v>
      </c>
    </row>
    <row r="135" spans="1:53" s="141" customFormat="1" x14ac:dyDescent="0.3">
      <c r="A135" s="132"/>
      <c r="B135" s="132"/>
      <c r="C135" s="13"/>
      <c r="D135" s="134"/>
      <c r="E135" s="135"/>
      <c r="F135" s="148"/>
      <c r="G135" s="132"/>
      <c r="H135" s="136"/>
      <c r="I135" s="149"/>
      <c r="J135" s="138"/>
      <c r="K135" s="150" t="s">
        <v>126</v>
      </c>
      <c r="L135" s="151">
        <v>45390</v>
      </c>
      <c r="AQ135" s="144"/>
      <c r="AR135" s="144"/>
      <c r="AS135" s="145"/>
      <c r="AT135" s="145"/>
      <c r="AU135" s="144"/>
      <c r="AV135" s="145"/>
      <c r="AW135" s="146"/>
      <c r="AX135" s="146"/>
      <c r="AY135" s="146"/>
    </row>
    <row r="136" spans="1:53" s="141" customFormat="1" x14ac:dyDescent="0.3">
      <c r="A136" s="132"/>
      <c r="B136" s="132"/>
      <c r="C136" s="13"/>
      <c r="D136" s="134"/>
      <c r="E136" s="147"/>
      <c r="F136" s="148"/>
      <c r="G136" s="132"/>
      <c r="H136" s="136"/>
      <c r="I136" s="149"/>
      <c r="J136" s="138"/>
      <c r="K136" s="150" t="s">
        <v>127</v>
      </c>
      <c r="L136" s="151">
        <v>3</v>
      </c>
      <c r="AQ136" s="144"/>
      <c r="AR136" s="144"/>
      <c r="AS136" s="145"/>
      <c r="AT136" s="145"/>
      <c r="AU136" s="144"/>
      <c r="AV136" s="145"/>
      <c r="AW136" s="146"/>
      <c r="AX136" s="146"/>
      <c r="AY136" s="146"/>
    </row>
    <row r="137" spans="1:53" s="141" customFormat="1" ht="15" thickBot="1" x14ac:dyDescent="0.35">
      <c r="A137" s="132"/>
      <c r="B137" s="132"/>
      <c r="C137" s="13"/>
      <c r="D137" s="134"/>
      <c r="E137" s="147"/>
      <c r="F137" s="148"/>
      <c r="G137" s="132"/>
      <c r="H137" s="136"/>
      <c r="I137" s="149"/>
      <c r="J137" s="138"/>
      <c r="K137" s="155" t="s">
        <v>138</v>
      </c>
      <c r="L137" s="167">
        <v>14</v>
      </c>
      <c r="AQ137" s="144"/>
      <c r="AR137" s="144"/>
      <c r="AS137" s="145"/>
      <c r="AT137" s="145"/>
      <c r="AU137" s="144"/>
      <c r="AV137" s="145"/>
      <c r="AW137" s="146"/>
      <c r="AX137" s="146"/>
      <c r="AY137" s="146"/>
    </row>
    <row r="138" spans="1:53" s="141" customFormat="1" x14ac:dyDescent="0.3">
      <c r="A138" s="142"/>
      <c r="B138" s="142"/>
      <c r="D138" s="188"/>
      <c r="E138" s="189"/>
      <c r="F138" s="190"/>
      <c r="G138" s="142"/>
      <c r="H138" s="146"/>
      <c r="I138" s="145"/>
      <c r="J138" s="145"/>
      <c r="K138" s="142"/>
      <c r="L138" s="190"/>
      <c r="AQ138" s="144"/>
      <c r="AR138" s="144"/>
      <c r="AS138" s="145"/>
      <c r="AT138" s="145"/>
      <c r="AU138" s="144"/>
      <c r="AV138" s="145"/>
      <c r="AW138" s="146"/>
      <c r="AX138" s="146"/>
      <c r="AY138" s="146"/>
    </row>
    <row r="139" spans="1:53" s="141" customFormat="1" x14ac:dyDescent="0.3">
      <c r="A139" s="142"/>
      <c r="B139" s="142"/>
      <c r="D139" s="188"/>
      <c r="E139" s="189"/>
      <c r="F139" s="190"/>
      <c r="G139" s="142"/>
      <c r="H139" s="146"/>
      <c r="I139" s="145"/>
      <c r="J139" s="145"/>
      <c r="K139" s="142"/>
      <c r="L139" s="190"/>
      <c r="AQ139" s="144"/>
      <c r="AR139" s="144"/>
      <c r="AS139" s="145"/>
      <c r="AT139" s="145"/>
      <c r="AU139" s="144"/>
      <c r="AV139" s="145"/>
      <c r="AW139" s="146"/>
      <c r="AX139" s="146"/>
      <c r="AY139" s="146"/>
    </row>
    <row r="140" spans="1:53" s="141" customFormat="1" x14ac:dyDescent="0.3">
      <c r="A140" s="142"/>
      <c r="B140" s="142"/>
      <c r="D140" s="188"/>
      <c r="E140" s="189"/>
      <c r="F140" s="190"/>
      <c r="G140" s="142"/>
      <c r="H140" s="146"/>
      <c r="I140" s="145"/>
      <c r="J140" s="145"/>
      <c r="K140" s="142"/>
      <c r="L140" s="190"/>
      <c r="AQ140" s="144"/>
      <c r="AR140" s="144"/>
      <c r="AS140" s="145"/>
      <c r="AT140" s="145"/>
      <c r="AU140" s="144"/>
      <c r="AV140" s="145"/>
      <c r="AW140" s="146"/>
      <c r="AX140" s="146"/>
      <c r="AY140" s="146"/>
    </row>
    <row r="141" spans="1:53" ht="15" thickBot="1" x14ac:dyDescent="0.35"/>
    <row r="142" spans="1:53" s="141" customFormat="1" ht="18" customHeight="1" x14ac:dyDescent="0.3">
      <c r="A142" s="132" t="s">
        <v>18</v>
      </c>
      <c r="B142" s="133" t="s">
        <v>180</v>
      </c>
      <c r="C142" s="13" t="s">
        <v>143</v>
      </c>
      <c r="D142" s="134" t="s">
        <v>25</v>
      </c>
      <c r="E142" s="135">
        <v>1.0000000000000001E-5</v>
      </c>
      <c r="F142" s="133">
        <v>1</v>
      </c>
      <c r="G142" s="132">
        <v>0.05</v>
      </c>
      <c r="H142" s="136">
        <f>E142*F142*G142</f>
        <v>5.0000000000000008E-7</v>
      </c>
      <c r="I142" s="137">
        <v>12</v>
      </c>
      <c r="J142" s="194">
        <f>I142</f>
        <v>12</v>
      </c>
      <c r="K142" s="139" t="s">
        <v>122</v>
      </c>
      <c r="L142" s="140">
        <v>200</v>
      </c>
      <c r="M142" s="141" t="str">
        <f t="shared" ref="M142:N144" si="137">A142</f>
        <v>С1</v>
      </c>
      <c r="N142" s="141" t="str">
        <f t="shared" si="137"/>
        <v>Емкость подземная ГЖ</v>
      </c>
      <c r="O142" s="141" t="str">
        <f>D142</f>
        <v>Полное-пожар</v>
      </c>
      <c r="P142" s="141" t="s">
        <v>46</v>
      </c>
      <c r="Q142" s="141" t="s">
        <v>46</v>
      </c>
      <c r="R142" s="141" t="s">
        <v>46</v>
      </c>
      <c r="S142" s="141" t="s">
        <v>46</v>
      </c>
      <c r="T142" s="141" t="s">
        <v>46</v>
      </c>
      <c r="U142" s="141" t="s">
        <v>46</v>
      </c>
      <c r="V142" s="141" t="s">
        <v>46</v>
      </c>
      <c r="W142" s="141" t="s">
        <v>46</v>
      </c>
      <c r="X142" s="141" t="s">
        <v>46</v>
      </c>
      <c r="Y142" s="141" t="s">
        <v>46</v>
      </c>
      <c r="Z142" s="141" t="s">
        <v>46</v>
      </c>
      <c r="AA142" s="141" t="s">
        <v>46</v>
      </c>
      <c r="AB142" s="141" t="s">
        <v>46</v>
      </c>
      <c r="AC142" s="141" t="s">
        <v>46</v>
      </c>
      <c r="AD142" s="141" t="s">
        <v>46</v>
      </c>
      <c r="AE142" s="141" t="s">
        <v>46</v>
      </c>
      <c r="AF142" s="141" t="s">
        <v>46</v>
      </c>
      <c r="AG142" s="141" t="s">
        <v>46</v>
      </c>
      <c r="AH142" s="141" t="s">
        <v>46</v>
      </c>
      <c r="AI142" s="141" t="s">
        <v>46</v>
      </c>
      <c r="AJ142" s="142">
        <v>1</v>
      </c>
      <c r="AK142" s="142">
        <v>2</v>
      </c>
      <c r="AL142" s="143">
        <v>0.75</v>
      </c>
      <c r="AM142" s="143">
        <v>2.7E-2</v>
      </c>
      <c r="AN142" s="143">
        <v>3</v>
      </c>
      <c r="AQ142" s="144">
        <f>AM142*I142+AL142</f>
        <v>1.0740000000000001</v>
      </c>
      <c r="AR142" s="144">
        <f>0.1*AQ142</f>
        <v>0.10740000000000001</v>
      </c>
      <c r="AS142" s="145">
        <f>AJ142*3+0.25*AK142</f>
        <v>3.5</v>
      </c>
      <c r="AT142" s="145">
        <f>SUM(AQ142:AS142)/4</f>
        <v>1.17035</v>
      </c>
      <c r="AU142" s="144">
        <f>10068.2*J142*POWER(10,-6)</f>
        <v>0.12081840000000001</v>
      </c>
      <c r="AV142" s="145">
        <f>AU142+AT142+AS142+AR142+AQ142</f>
        <v>5.9725684000000001</v>
      </c>
      <c r="AW142" s="146">
        <f>AJ142*H142</f>
        <v>5.0000000000000008E-7</v>
      </c>
      <c r="AX142" s="146">
        <f>H142*AK142</f>
        <v>1.0000000000000002E-6</v>
      </c>
      <c r="AY142" s="146">
        <f>H142*AV142</f>
        <v>2.9862842000000004E-6</v>
      </c>
      <c r="AZ142" s="330">
        <f>AW142/DB!$B$23</f>
        <v>2.5614754098360661E-10</v>
      </c>
      <c r="BA142" s="330">
        <f>AX142/DB!$B$23</f>
        <v>5.1229508196721322E-10</v>
      </c>
    </row>
    <row r="143" spans="1:53" s="141" customFormat="1" x14ac:dyDescent="0.3">
      <c r="A143" s="132" t="s">
        <v>19</v>
      </c>
      <c r="B143" s="132" t="str">
        <f>B142</f>
        <v>Емкость подземная ГЖ</v>
      </c>
      <c r="C143" s="13" t="s">
        <v>192</v>
      </c>
      <c r="D143" s="134" t="s">
        <v>28</v>
      </c>
      <c r="E143" s="147">
        <f>E142</f>
        <v>1.0000000000000001E-5</v>
      </c>
      <c r="F143" s="148">
        <f>F142</f>
        <v>1</v>
      </c>
      <c r="G143" s="132">
        <v>4.7500000000000001E-2</v>
      </c>
      <c r="H143" s="136">
        <f>E143*F143*G143</f>
        <v>4.7500000000000006E-7</v>
      </c>
      <c r="I143" s="149">
        <f>I142</f>
        <v>12</v>
      </c>
      <c r="J143" s="194">
        <f>I142</f>
        <v>12</v>
      </c>
      <c r="K143" s="150" t="s">
        <v>123</v>
      </c>
      <c r="L143" s="151">
        <v>0</v>
      </c>
      <c r="M143" s="141" t="str">
        <f t="shared" si="137"/>
        <v>С2</v>
      </c>
      <c r="N143" s="141" t="str">
        <f t="shared" si="137"/>
        <v>Емкость подземная ГЖ</v>
      </c>
      <c r="O143" s="141" t="str">
        <f>D143</f>
        <v>Полное-взрыв</v>
      </c>
      <c r="P143" s="141" t="s">
        <v>46</v>
      </c>
      <c r="Q143" s="141" t="s">
        <v>46</v>
      </c>
      <c r="R143" s="141" t="s">
        <v>46</v>
      </c>
      <c r="S143" s="141" t="s">
        <v>46</v>
      </c>
      <c r="T143" s="141" t="s">
        <v>46</v>
      </c>
      <c r="U143" s="141" t="s">
        <v>46</v>
      </c>
      <c r="V143" s="141" t="s">
        <v>46</v>
      </c>
      <c r="W143" s="141" t="s">
        <v>46</v>
      </c>
      <c r="X143" s="141" t="s">
        <v>46</v>
      </c>
      <c r="Y143" s="141" t="s">
        <v>46</v>
      </c>
      <c r="Z143" s="141" t="s">
        <v>46</v>
      </c>
      <c r="AA143" s="141" t="s">
        <v>46</v>
      </c>
      <c r="AB143" s="141" t="s">
        <v>46</v>
      </c>
      <c r="AC143" s="141" t="s">
        <v>46</v>
      </c>
      <c r="AD143" s="141" t="s">
        <v>46</v>
      </c>
      <c r="AE143" s="141" t="s">
        <v>46</v>
      </c>
      <c r="AF143" s="141" t="s">
        <v>46</v>
      </c>
      <c r="AG143" s="141" t="s">
        <v>46</v>
      </c>
      <c r="AH143" s="141" t="s">
        <v>46</v>
      </c>
      <c r="AI143" s="141" t="s">
        <v>46</v>
      </c>
      <c r="AJ143" s="142">
        <v>2</v>
      </c>
      <c r="AK143" s="142">
        <v>2</v>
      </c>
      <c r="AL143" s="141">
        <f>AL142</f>
        <v>0.75</v>
      </c>
      <c r="AM143" s="141">
        <f>AM142</f>
        <v>2.7E-2</v>
      </c>
      <c r="AN143" s="141">
        <f>AN142</f>
        <v>3</v>
      </c>
      <c r="AQ143" s="144">
        <f>AM143*I143+AL143</f>
        <v>1.0740000000000001</v>
      </c>
      <c r="AR143" s="144">
        <f>0.1*AQ143</f>
        <v>0.10740000000000001</v>
      </c>
      <c r="AS143" s="145">
        <f>AJ143*3+0.25*AK143</f>
        <v>6.5</v>
      </c>
      <c r="AT143" s="145">
        <f>SUM(AQ143:AS143)/4</f>
        <v>1.92035</v>
      </c>
      <c r="AU143" s="144">
        <f>10068.2*J143*POWER(10,-6)*10</f>
        <v>1.2081840000000001</v>
      </c>
      <c r="AV143" s="145">
        <f>AU143+AT143+AS143+AR143+AQ143</f>
        <v>10.809934</v>
      </c>
      <c r="AW143" s="146">
        <f>AJ143*H143</f>
        <v>9.5000000000000012E-7</v>
      </c>
      <c r="AX143" s="146">
        <f>H143*AK143</f>
        <v>9.5000000000000012E-7</v>
      </c>
      <c r="AY143" s="146">
        <f>H143*AV143</f>
        <v>5.1347186500000007E-6</v>
      </c>
      <c r="AZ143" s="330">
        <f>AW143/DB!$B$23</f>
        <v>4.8668032786885253E-10</v>
      </c>
      <c r="BA143" s="330">
        <f>AX143/DB!$B$23</f>
        <v>4.8668032786885253E-10</v>
      </c>
    </row>
    <row r="144" spans="1:53" s="141" customFormat="1" x14ac:dyDescent="0.3">
      <c r="A144" s="132" t="s">
        <v>20</v>
      </c>
      <c r="B144" s="132" t="str">
        <f>B142</f>
        <v>Емкость подземная ГЖ</v>
      </c>
      <c r="C144" s="13" t="s">
        <v>193</v>
      </c>
      <c r="D144" s="134" t="s">
        <v>26</v>
      </c>
      <c r="E144" s="147">
        <f>E142</f>
        <v>1.0000000000000001E-5</v>
      </c>
      <c r="F144" s="148">
        <f>F142</f>
        <v>1</v>
      </c>
      <c r="G144" s="132">
        <v>0.90249999999999997</v>
      </c>
      <c r="H144" s="136">
        <f>E144*F144*G144</f>
        <v>9.0250000000000008E-6</v>
      </c>
      <c r="I144" s="149">
        <f>I142</f>
        <v>12</v>
      </c>
      <c r="J144" s="152">
        <v>0</v>
      </c>
      <c r="K144" s="150" t="s">
        <v>124</v>
      </c>
      <c r="L144" s="151">
        <v>0</v>
      </c>
      <c r="M144" s="141" t="str">
        <f t="shared" si="137"/>
        <v>С3</v>
      </c>
      <c r="N144" s="141" t="str">
        <f t="shared" si="137"/>
        <v>Емкость подземная ГЖ</v>
      </c>
      <c r="O144" s="141" t="str">
        <f>D144</f>
        <v>Полное-ликвидация</v>
      </c>
      <c r="P144" s="141" t="s">
        <v>46</v>
      </c>
      <c r="Q144" s="141" t="s">
        <v>46</v>
      </c>
      <c r="R144" s="141" t="s">
        <v>46</v>
      </c>
      <c r="S144" s="141" t="s">
        <v>46</v>
      </c>
      <c r="T144" s="141" t="s">
        <v>46</v>
      </c>
      <c r="U144" s="141" t="s">
        <v>46</v>
      </c>
      <c r="V144" s="141" t="s">
        <v>46</v>
      </c>
      <c r="W144" s="141" t="s">
        <v>46</v>
      </c>
      <c r="X144" s="141" t="s">
        <v>46</v>
      </c>
      <c r="Y144" s="141" t="s">
        <v>46</v>
      </c>
      <c r="Z144" s="141" t="s">
        <v>46</v>
      </c>
      <c r="AA144" s="141" t="s">
        <v>46</v>
      </c>
      <c r="AB144" s="141" t="s">
        <v>46</v>
      </c>
      <c r="AC144" s="141" t="s">
        <v>46</v>
      </c>
      <c r="AD144" s="141" t="s">
        <v>46</v>
      </c>
      <c r="AE144" s="141" t="s">
        <v>46</v>
      </c>
      <c r="AF144" s="141" t="s">
        <v>46</v>
      </c>
      <c r="AG144" s="141" t="s">
        <v>46</v>
      </c>
      <c r="AH144" s="141" t="s">
        <v>46</v>
      </c>
      <c r="AI144" s="141" t="s">
        <v>46</v>
      </c>
      <c r="AJ144" s="141">
        <v>0</v>
      </c>
      <c r="AK144" s="141">
        <v>0</v>
      </c>
      <c r="AL144" s="141">
        <f>AL142</f>
        <v>0.75</v>
      </c>
      <c r="AM144" s="141">
        <f>AM142</f>
        <v>2.7E-2</v>
      </c>
      <c r="AN144" s="141">
        <f>AN142</f>
        <v>3</v>
      </c>
      <c r="AQ144" s="144">
        <f>AM144*I144*0.1+AL144</f>
        <v>0.78239999999999998</v>
      </c>
      <c r="AR144" s="144">
        <f>0.1*AQ144</f>
        <v>7.8240000000000004E-2</v>
      </c>
      <c r="AS144" s="145">
        <f>AJ144*3+0.25*AK144</f>
        <v>0</v>
      </c>
      <c r="AT144" s="145">
        <f>SUM(AQ144:AS144)/4</f>
        <v>0.21515999999999999</v>
      </c>
      <c r="AU144" s="144">
        <f>1333*J142*POWER(10,-6)</f>
        <v>1.5996E-2</v>
      </c>
      <c r="AV144" s="145">
        <f>AU144+AT144+AS144+AR144+AQ144</f>
        <v>1.091796</v>
      </c>
      <c r="AW144" s="146">
        <f>AJ144*H144</f>
        <v>0</v>
      </c>
      <c r="AX144" s="146">
        <f>H144*AK144</f>
        <v>0</v>
      </c>
      <c r="AY144" s="146">
        <f>H144*AV144</f>
        <v>9.853458900000001E-6</v>
      </c>
      <c r="AZ144" s="330">
        <f>AW144/DB!$B$23</f>
        <v>0</v>
      </c>
      <c r="BA144" s="330">
        <f>AX144/DB!$B$23</f>
        <v>0</v>
      </c>
    </row>
    <row r="145" spans="1:53" s="141" customFormat="1" x14ac:dyDescent="0.3">
      <c r="A145" s="132"/>
      <c r="B145" s="132"/>
      <c r="C145" s="13"/>
      <c r="D145" s="134"/>
      <c r="E145" s="135"/>
      <c r="F145" s="148"/>
      <c r="G145" s="132"/>
      <c r="H145" s="136"/>
      <c r="I145" s="149"/>
      <c r="J145" s="138"/>
      <c r="K145" s="150" t="s">
        <v>126</v>
      </c>
      <c r="L145" s="151">
        <v>45390</v>
      </c>
      <c r="AQ145" s="144"/>
      <c r="AR145" s="144"/>
      <c r="AS145" s="145"/>
      <c r="AT145" s="145"/>
      <c r="AU145" s="144"/>
      <c r="AV145" s="145"/>
      <c r="AW145" s="146"/>
      <c r="AX145" s="146"/>
      <c r="AY145" s="146"/>
    </row>
    <row r="146" spans="1:53" s="141" customFormat="1" x14ac:dyDescent="0.3">
      <c r="A146" s="132"/>
      <c r="B146" s="132"/>
      <c r="C146" s="13"/>
      <c r="D146" s="134"/>
      <c r="E146" s="147"/>
      <c r="F146" s="148"/>
      <c r="G146" s="132"/>
      <c r="H146" s="136"/>
      <c r="I146" s="149"/>
      <c r="J146" s="138"/>
      <c r="K146" s="150" t="s">
        <v>127</v>
      </c>
      <c r="L146" s="151">
        <v>3</v>
      </c>
      <c r="AQ146" s="144"/>
      <c r="AR146" s="144"/>
      <c r="AS146" s="145"/>
      <c r="AT146" s="145"/>
      <c r="AU146" s="144"/>
      <c r="AV146" s="145"/>
      <c r="AW146" s="146"/>
      <c r="AX146" s="146"/>
      <c r="AY146" s="146"/>
    </row>
    <row r="147" spans="1:53" s="141" customFormat="1" ht="15" thickBot="1" x14ac:dyDescent="0.35">
      <c r="A147" s="132"/>
      <c r="B147" s="132"/>
      <c r="C147" s="13"/>
      <c r="D147" s="134"/>
      <c r="E147" s="147"/>
      <c r="F147" s="148"/>
      <c r="G147" s="132"/>
      <c r="H147" s="136"/>
      <c r="I147" s="149"/>
      <c r="J147" s="138"/>
      <c r="K147" s="155" t="s">
        <v>138</v>
      </c>
      <c r="L147" s="167">
        <v>15</v>
      </c>
      <c r="AQ147" s="144"/>
      <c r="AR147" s="144"/>
      <c r="AS147" s="145"/>
      <c r="AT147" s="145"/>
      <c r="AU147" s="144"/>
      <c r="AV147" s="145"/>
      <c r="AW147" s="146"/>
      <c r="AX147" s="146"/>
      <c r="AY147" s="146"/>
    </row>
    <row r="148" spans="1:53" s="141" customFormat="1" x14ac:dyDescent="0.3">
      <c r="A148" s="142"/>
      <c r="B148" s="142"/>
      <c r="D148" s="188"/>
      <c r="E148" s="189"/>
      <c r="F148" s="190"/>
      <c r="G148" s="142"/>
      <c r="H148" s="146"/>
      <c r="I148" s="145"/>
      <c r="J148" s="145"/>
      <c r="K148" s="142"/>
      <c r="L148" s="190"/>
      <c r="AQ148" s="144"/>
      <c r="AR148" s="144"/>
      <c r="AS148" s="145"/>
      <c r="AT148" s="145"/>
      <c r="AU148" s="144"/>
      <c r="AV148" s="145"/>
      <c r="AW148" s="146"/>
      <c r="AX148" s="146"/>
      <c r="AY148" s="146"/>
    </row>
    <row r="149" spans="1:53" s="141" customFormat="1" x14ac:dyDescent="0.3">
      <c r="A149" s="142"/>
      <c r="B149" s="142"/>
      <c r="D149" s="188"/>
      <c r="E149" s="189"/>
      <c r="F149" s="190"/>
      <c r="G149" s="142"/>
      <c r="H149" s="146"/>
      <c r="I149" s="145"/>
      <c r="J149" s="145"/>
      <c r="K149" s="142"/>
      <c r="L149" s="190"/>
      <c r="AQ149" s="144"/>
      <c r="AR149" s="144"/>
      <c r="AS149" s="145"/>
      <c r="AT149" s="145"/>
      <c r="AU149" s="144"/>
      <c r="AV149" s="145"/>
      <c r="AW149" s="146"/>
      <c r="AX149" s="146"/>
      <c r="AY149" s="146"/>
    </row>
    <row r="150" spans="1:53" s="141" customFormat="1" x14ac:dyDescent="0.3">
      <c r="A150" s="142"/>
      <c r="B150" s="142"/>
      <c r="D150" s="188"/>
      <c r="E150" s="189"/>
      <c r="F150" s="190"/>
      <c r="G150" s="142"/>
      <c r="H150" s="146"/>
      <c r="I150" s="145"/>
      <c r="J150" s="145"/>
      <c r="K150" s="142"/>
      <c r="L150" s="190"/>
      <c r="AQ150" s="144"/>
      <c r="AR150" s="144"/>
      <c r="AS150" s="145"/>
      <c r="AT150" s="145"/>
      <c r="AU150" s="144"/>
      <c r="AV150" s="145"/>
      <c r="AW150" s="146"/>
      <c r="AX150" s="146"/>
      <c r="AY150" s="146"/>
    </row>
    <row r="151" spans="1:53" ht="15" thickBot="1" x14ac:dyDescent="0.35"/>
    <row r="152" spans="1:53" s="93" customFormat="1" ht="15" thickBot="1" x14ac:dyDescent="0.35">
      <c r="A152" s="83" t="s">
        <v>18</v>
      </c>
      <c r="B152" s="84" t="s">
        <v>423</v>
      </c>
      <c r="C152" s="85" t="s">
        <v>174</v>
      </c>
      <c r="D152" s="86" t="s">
        <v>130</v>
      </c>
      <c r="E152" s="87">
        <v>1.0000000000000001E-5</v>
      </c>
      <c r="F152" s="84">
        <v>1</v>
      </c>
      <c r="G152" s="83">
        <v>1.4999999999999999E-2</v>
      </c>
      <c r="H152" s="88">
        <f t="shared" ref="H152:H157" si="138">E152*F152*G152</f>
        <v>1.5000000000000002E-7</v>
      </c>
      <c r="I152" s="89">
        <v>1.2</v>
      </c>
      <c r="J152" s="101">
        <f>I152</f>
        <v>1.2</v>
      </c>
      <c r="K152" s="91" t="s">
        <v>122</v>
      </c>
      <c r="L152" s="92">
        <f>J152*36</f>
        <v>43.199999999999996</v>
      </c>
      <c r="M152" s="93" t="str">
        <f t="shared" ref="M152:N157" si="139">A152</f>
        <v>С1</v>
      </c>
      <c r="N152" s="93" t="str">
        <f t="shared" si="139"/>
        <v xml:space="preserve">Система измерений количества и показателей качества нефти (СИКНС) </v>
      </c>
      <c r="O152" s="93" t="str">
        <f t="shared" ref="O152:O157" si="140">D152</f>
        <v>Полное-факел</v>
      </c>
      <c r="P152" s="93" t="s">
        <v>46</v>
      </c>
      <c r="Q152" s="93" t="s">
        <v>46</v>
      </c>
      <c r="R152" s="93" t="s">
        <v>46</v>
      </c>
      <c r="S152" s="93" t="s">
        <v>46</v>
      </c>
      <c r="T152" s="93" t="s">
        <v>46</v>
      </c>
      <c r="U152" s="93" t="s">
        <v>46</v>
      </c>
      <c r="V152" s="93" t="s">
        <v>46</v>
      </c>
      <c r="W152" s="93" t="s">
        <v>46</v>
      </c>
      <c r="X152" s="93" t="s">
        <v>46</v>
      </c>
      <c r="Y152" s="93" t="s">
        <v>46</v>
      </c>
      <c r="Z152" s="93" t="s">
        <v>46</v>
      </c>
      <c r="AA152" s="93" t="s">
        <v>46</v>
      </c>
      <c r="AB152" s="93" t="s">
        <v>46</v>
      </c>
      <c r="AC152" s="93" t="s">
        <v>46</v>
      </c>
      <c r="AD152" s="93" t="s">
        <v>46</v>
      </c>
      <c r="AE152" s="93" t="s">
        <v>46</v>
      </c>
      <c r="AF152" s="93" t="s">
        <v>46</v>
      </c>
      <c r="AG152" s="93" t="s">
        <v>46</v>
      </c>
      <c r="AH152" s="93" t="s">
        <v>46</v>
      </c>
      <c r="AI152" s="93" t="s">
        <v>46</v>
      </c>
      <c r="AJ152" s="94">
        <v>1</v>
      </c>
      <c r="AK152" s="94">
        <v>1</v>
      </c>
      <c r="AL152" s="95">
        <v>0.75</v>
      </c>
      <c r="AM152" s="95">
        <v>2.7E-2</v>
      </c>
      <c r="AN152" s="95">
        <v>3</v>
      </c>
      <c r="AQ152" s="96">
        <f>AM152*I152+AL152</f>
        <v>0.78239999999999998</v>
      </c>
      <c r="AR152" s="96">
        <f t="shared" ref="AR152:AR157" si="141">0.1*AQ152</f>
        <v>7.8240000000000004E-2</v>
      </c>
      <c r="AS152" s="97">
        <f t="shared" ref="AS152:AS157" si="142">AJ152*3+0.25*AK152</f>
        <v>3.25</v>
      </c>
      <c r="AT152" s="97">
        <f t="shared" ref="AT152:AT157" si="143">SUM(AQ152:AS152)/4</f>
        <v>1.02766</v>
      </c>
      <c r="AU152" s="96">
        <f>10068.2*J152*POWER(10,-6)</f>
        <v>1.208184E-2</v>
      </c>
      <c r="AV152" s="97">
        <f t="shared" ref="AV152:AV157" si="144">AU152+AT152+AS152+AR152+AQ152</f>
        <v>5.1503818399999997</v>
      </c>
      <c r="AW152" s="98">
        <f t="shared" ref="AW152:AW157" si="145">AJ152*H152</f>
        <v>1.5000000000000002E-7</v>
      </c>
      <c r="AX152" s="98">
        <f t="shared" ref="AX152:AX157" si="146">H152*AK152</f>
        <v>1.5000000000000002E-7</v>
      </c>
      <c r="AY152" s="98">
        <f t="shared" ref="AY152:AY157" si="147">H152*AV152</f>
        <v>7.7255727600000005E-7</v>
      </c>
      <c r="AZ152" s="330">
        <f>AW152/DB!$B$23</f>
        <v>7.6844262295081983E-11</v>
      </c>
      <c r="BA152" s="330">
        <f>AX152/DB!$B$23</f>
        <v>7.6844262295081983E-11</v>
      </c>
    </row>
    <row r="153" spans="1:53" s="93" customFormat="1" ht="15" thickBot="1" x14ac:dyDescent="0.35">
      <c r="A153" s="83" t="s">
        <v>19</v>
      </c>
      <c r="B153" s="83" t="str">
        <f>B152</f>
        <v xml:space="preserve">Система измерений количества и показателей качества нефти (СИКНС) </v>
      </c>
      <c r="C153" s="85" t="s">
        <v>175</v>
      </c>
      <c r="D153" s="86" t="s">
        <v>173</v>
      </c>
      <c r="E153" s="99">
        <f>E152</f>
        <v>1.0000000000000001E-5</v>
      </c>
      <c r="F153" s="100">
        <f>F152</f>
        <v>1</v>
      </c>
      <c r="G153" s="83">
        <v>1.4249999999999999E-2</v>
      </c>
      <c r="H153" s="88">
        <f t="shared" si="138"/>
        <v>1.4250000000000001E-7</v>
      </c>
      <c r="I153" s="101">
        <f>I152</f>
        <v>1.2</v>
      </c>
      <c r="J153" s="191">
        <f>POWER(10,-6)*35*SQRT(100)*3600*L152/1000*0.1</f>
        <v>5.4431999999999987E-3</v>
      </c>
      <c r="K153" s="91" t="s">
        <v>123</v>
      </c>
      <c r="L153" s="92">
        <v>0</v>
      </c>
      <c r="M153" s="93" t="str">
        <f t="shared" si="139"/>
        <v>С2</v>
      </c>
      <c r="N153" s="93" t="str">
        <f t="shared" si="139"/>
        <v xml:space="preserve">Система измерений количества и показателей качества нефти (СИКНС) </v>
      </c>
      <c r="O153" s="93" t="str">
        <f t="shared" si="140"/>
        <v>Полное-взрыв облака ТВС</v>
      </c>
      <c r="P153" s="93" t="s">
        <v>46</v>
      </c>
      <c r="Q153" s="93" t="s">
        <v>46</v>
      </c>
      <c r="R153" s="93" t="s">
        <v>46</v>
      </c>
      <c r="S153" s="93" t="s">
        <v>46</v>
      </c>
      <c r="T153" s="93" t="s">
        <v>46</v>
      </c>
      <c r="U153" s="93" t="s">
        <v>46</v>
      </c>
      <c r="V153" s="93" t="s">
        <v>46</v>
      </c>
      <c r="W153" s="93" t="s">
        <v>46</v>
      </c>
      <c r="X153" s="93" t="s">
        <v>46</v>
      </c>
      <c r="Y153" s="93" t="s">
        <v>46</v>
      </c>
      <c r="Z153" s="93" t="s">
        <v>46</v>
      </c>
      <c r="AA153" s="93" t="s">
        <v>46</v>
      </c>
      <c r="AB153" s="93" t="s">
        <v>46</v>
      </c>
      <c r="AC153" s="93" t="s">
        <v>46</v>
      </c>
      <c r="AD153" s="93" t="s">
        <v>46</v>
      </c>
      <c r="AE153" s="93" t="s">
        <v>46</v>
      </c>
      <c r="AF153" s="93" t="s">
        <v>46</v>
      </c>
      <c r="AG153" s="93" t="s">
        <v>46</v>
      </c>
      <c r="AH153" s="93" t="s">
        <v>46</v>
      </c>
      <c r="AI153" s="93" t="s">
        <v>46</v>
      </c>
      <c r="AJ153" s="94">
        <v>1</v>
      </c>
      <c r="AK153" s="94">
        <v>1</v>
      </c>
      <c r="AL153" s="93">
        <f>AL152</f>
        <v>0.75</v>
      </c>
      <c r="AM153" s="93">
        <f>AM152</f>
        <v>2.7E-2</v>
      </c>
      <c r="AN153" s="93">
        <f>AN152</f>
        <v>3</v>
      </c>
      <c r="AQ153" s="96">
        <f>AM153*I153+AL153</f>
        <v>0.78239999999999998</v>
      </c>
      <c r="AR153" s="96">
        <f t="shared" si="141"/>
        <v>7.8240000000000004E-2</v>
      </c>
      <c r="AS153" s="97">
        <f t="shared" si="142"/>
        <v>3.25</v>
      </c>
      <c r="AT153" s="97">
        <f t="shared" si="143"/>
        <v>1.02766</v>
      </c>
      <c r="AU153" s="96">
        <f>10068.2*J153*POWER(10,-6)*10</f>
        <v>5.480322623999999E-4</v>
      </c>
      <c r="AV153" s="97">
        <f t="shared" si="144"/>
        <v>5.1388480322624002</v>
      </c>
      <c r="AW153" s="98">
        <f t="shared" si="145"/>
        <v>1.4250000000000001E-7</v>
      </c>
      <c r="AX153" s="98">
        <f t="shared" si="146"/>
        <v>1.4250000000000001E-7</v>
      </c>
      <c r="AY153" s="98">
        <f t="shared" si="147"/>
        <v>7.3228584459739208E-7</v>
      </c>
      <c r="AZ153" s="330">
        <f>AW153/DB!$B$23</f>
        <v>7.3002049180327875E-11</v>
      </c>
      <c r="BA153" s="330">
        <f>AX153/DB!$B$23</f>
        <v>7.3002049180327875E-11</v>
      </c>
    </row>
    <row r="154" spans="1:53" s="93" customFormat="1" x14ac:dyDescent="0.3">
      <c r="A154" s="83" t="s">
        <v>20</v>
      </c>
      <c r="B154" s="83" t="str">
        <f>B152</f>
        <v xml:space="preserve">Система измерений количества и показателей качества нефти (СИКНС) </v>
      </c>
      <c r="C154" s="85" t="s">
        <v>176</v>
      </c>
      <c r="D154" s="86" t="s">
        <v>26</v>
      </c>
      <c r="E154" s="99">
        <f>E152</f>
        <v>1.0000000000000001E-5</v>
      </c>
      <c r="F154" s="100">
        <f>F152</f>
        <v>1</v>
      </c>
      <c r="G154" s="83">
        <v>0.27074999999999999</v>
      </c>
      <c r="H154" s="88">
        <f t="shared" si="138"/>
        <v>2.7075000000000003E-6</v>
      </c>
      <c r="I154" s="101">
        <f>I152</f>
        <v>1.2</v>
      </c>
      <c r="J154" s="83">
        <v>0</v>
      </c>
      <c r="K154" s="91" t="s">
        <v>124</v>
      </c>
      <c r="L154" s="92">
        <v>1</v>
      </c>
      <c r="M154" s="93" t="str">
        <f t="shared" si="139"/>
        <v>С3</v>
      </c>
      <c r="N154" s="93" t="str">
        <f t="shared" si="139"/>
        <v xml:space="preserve">Система измерений количества и показателей качества нефти (СИКНС) </v>
      </c>
      <c r="O154" s="93" t="str">
        <f t="shared" si="140"/>
        <v>Полное-ликвидация</v>
      </c>
      <c r="P154" s="93" t="s">
        <v>46</v>
      </c>
      <c r="Q154" s="93" t="s">
        <v>46</v>
      </c>
      <c r="R154" s="93" t="s">
        <v>46</v>
      </c>
      <c r="S154" s="93" t="s">
        <v>46</v>
      </c>
      <c r="T154" s="93" t="s">
        <v>46</v>
      </c>
      <c r="U154" s="93" t="s">
        <v>46</v>
      </c>
      <c r="V154" s="93" t="s">
        <v>46</v>
      </c>
      <c r="W154" s="93" t="s">
        <v>46</v>
      </c>
      <c r="X154" s="93" t="s">
        <v>46</v>
      </c>
      <c r="Y154" s="93" t="s">
        <v>46</v>
      </c>
      <c r="Z154" s="93" t="s">
        <v>46</v>
      </c>
      <c r="AA154" s="93" t="s">
        <v>46</v>
      </c>
      <c r="AB154" s="93" t="s">
        <v>46</v>
      </c>
      <c r="AC154" s="93" t="s">
        <v>46</v>
      </c>
      <c r="AD154" s="93" t="s">
        <v>46</v>
      </c>
      <c r="AE154" s="93" t="s">
        <v>46</v>
      </c>
      <c r="AF154" s="93" t="s">
        <v>46</v>
      </c>
      <c r="AG154" s="93" t="s">
        <v>46</v>
      </c>
      <c r="AH154" s="93" t="s">
        <v>46</v>
      </c>
      <c r="AI154" s="93" t="s">
        <v>46</v>
      </c>
      <c r="AJ154" s="93">
        <v>0</v>
      </c>
      <c r="AK154" s="93">
        <v>0</v>
      </c>
      <c r="AL154" s="93">
        <f>AL152</f>
        <v>0.75</v>
      </c>
      <c r="AM154" s="93">
        <f>AM152</f>
        <v>2.7E-2</v>
      </c>
      <c r="AN154" s="93">
        <f>AN152</f>
        <v>3</v>
      </c>
      <c r="AQ154" s="96">
        <f>AM154*I154*0.1+AL154</f>
        <v>0.75324000000000002</v>
      </c>
      <c r="AR154" s="96">
        <f t="shared" si="141"/>
        <v>7.5324000000000002E-2</v>
      </c>
      <c r="AS154" s="97">
        <f t="shared" si="142"/>
        <v>0</v>
      </c>
      <c r="AT154" s="97">
        <f t="shared" si="143"/>
        <v>0.20714100000000002</v>
      </c>
      <c r="AU154" s="96">
        <f>1333*J153*POWER(10,-6)</f>
        <v>7.2557855999999978E-6</v>
      </c>
      <c r="AV154" s="97">
        <f t="shared" si="144"/>
        <v>1.0357122557856</v>
      </c>
      <c r="AW154" s="98">
        <f t="shared" si="145"/>
        <v>0</v>
      </c>
      <c r="AX154" s="98">
        <f t="shared" si="146"/>
        <v>0</v>
      </c>
      <c r="AY154" s="98">
        <f t="shared" si="147"/>
        <v>2.8041909325395125E-6</v>
      </c>
      <c r="AZ154" s="330">
        <f>AW154/DB!$B$23</f>
        <v>0</v>
      </c>
      <c r="BA154" s="330">
        <f>AX154/DB!$B$23</f>
        <v>0</v>
      </c>
    </row>
    <row r="155" spans="1:53" s="93" customFormat="1" x14ac:dyDescent="0.3">
      <c r="A155" s="83" t="s">
        <v>21</v>
      </c>
      <c r="B155" s="83" t="str">
        <f>B152</f>
        <v xml:space="preserve">Система измерений количества и показателей качества нефти (СИКНС) </v>
      </c>
      <c r="C155" s="85" t="s">
        <v>177</v>
      </c>
      <c r="D155" s="86" t="s">
        <v>47</v>
      </c>
      <c r="E155" s="99">
        <f>E153</f>
        <v>1.0000000000000001E-5</v>
      </c>
      <c r="F155" s="100">
        <f>F152</f>
        <v>1</v>
      </c>
      <c r="G155" s="83">
        <v>3.4999999999999996E-2</v>
      </c>
      <c r="H155" s="88">
        <f t="shared" si="138"/>
        <v>3.4999999999999998E-7</v>
      </c>
      <c r="I155" s="101">
        <f>0.15*I152</f>
        <v>0.18</v>
      </c>
      <c r="J155" s="101">
        <f>I155</f>
        <v>0.18</v>
      </c>
      <c r="K155" s="104" t="s">
        <v>126</v>
      </c>
      <c r="L155" s="105">
        <v>45390</v>
      </c>
      <c r="M155" s="93" t="str">
        <f t="shared" si="139"/>
        <v>С4</v>
      </c>
      <c r="N155" s="93" t="str">
        <f t="shared" si="139"/>
        <v xml:space="preserve">Система измерений количества и показателей качества нефти (СИКНС) </v>
      </c>
      <c r="O155" s="93" t="str">
        <f t="shared" si="140"/>
        <v>Частичное-пожар</v>
      </c>
      <c r="P155" s="93" t="s">
        <v>46</v>
      </c>
      <c r="Q155" s="93" t="s">
        <v>46</v>
      </c>
      <c r="R155" s="93" t="s">
        <v>46</v>
      </c>
      <c r="S155" s="93" t="s">
        <v>46</v>
      </c>
      <c r="T155" s="93" t="s">
        <v>46</v>
      </c>
      <c r="U155" s="93" t="s">
        <v>46</v>
      </c>
      <c r="V155" s="93" t="s">
        <v>46</v>
      </c>
      <c r="W155" s="93" t="s">
        <v>46</v>
      </c>
      <c r="X155" s="93" t="s">
        <v>46</v>
      </c>
      <c r="Y155" s="93" t="s">
        <v>46</v>
      </c>
      <c r="Z155" s="93" t="s">
        <v>46</v>
      </c>
      <c r="AA155" s="93" t="s">
        <v>46</v>
      </c>
      <c r="AB155" s="93" t="s">
        <v>46</v>
      </c>
      <c r="AC155" s="93" t="s">
        <v>46</v>
      </c>
      <c r="AD155" s="93" t="s">
        <v>46</v>
      </c>
      <c r="AE155" s="93" t="s">
        <v>46</v>
      </c>
      <c r="AF155" s="93" t="s">
        <v>46</v>
      </c>
      <c r="AG155" s="93" t="s">
        <v>46</v>
      </c>
      <c r="AH155" s="93" t="s">
        <v>46</v>
      </c>
      <c r="AI155" s="93" t="s">
        <v>46</v>
      </c>
      <c r="AJ155" s="93">
        <v>0</v>
      </c>
      <c r="AK155" s="93">
        <v>1</v>
      </c>
      <c r="AL155" s="93">
        <f>0.1*$AL$2</f>
        <v>7.5000000000000011E-2</v>
      </c>
      <c r="AM155" s="93">
        <f>AM152</f>
        <v>2.7E-2</v>
      </c>
      <c r="AN155" s="93">
        <f>ROUNDUP(AN152/3,0)</f>
        <v>1</v>
      </c>
      <c r="AQ155" s="96">
        <f>AM155*I155+AL155</f>
        <v>7.9860000000000014E-2</v>
      </c>
      <c r="AR155" s="96">
        <f t="shared" si="141"/>
        <v>7.9860000000000018E-3</v>
      </c>
      <c r="AS155" s="97">
        <f t="shared" si="142"/>
        <v>0.25</v>
      </c>
      <c r="AT155" s="97">
        <f t="shared" si="143"/>
        <v>8.4461500000000009E-2</v>
      </c>
      <c r="AU155" s="96">
        <f>10068.2*J155*POWER(10,-6)</f>
        <v>1.812276E-3</v>
      </c>
      <c r="AV155" s="97">
        <f t="shared" si="144"/>
        <v>0.42411977600000006</v>
      </c>
      <c r="AW155" s="98">
        <f t="shared" si="145"/>
        <v>0</v>
      </c>
      <c r="AX155" s="98">
        <f t="shared" si="146"/>
        <v>3.4999999999999998E-7</v>
      </c>
      <c r="AY155" s="98">
        <f t="shared" si="147"/>
        <v>1.484419216E-7</v>
      </c>
      <c r="AZ155" s="330">
        <f>AW155/DB!$B$23</f>
        <v>0</v>
      </c>
      <c r="BA155" s="330">
        <f>AX155/DB!$B$23</f>
        <v>1.7930327868852457E-10</v>
      </c>
    </row>
    <row r="156" spans="1:53" s="93" customFormat="1" x14ac:dyDescent="0.3">
      <c r="A156" s="83" t="s">
        <v>22</v>
      </c>
      <c r="B156" s="83" t="str">
        <f>B152</f>
        <v xml:space="preserve">Система измерений количества и показателей качества нефти (СИКНС) </v>
      </c>
      <c r="C156" s="85" t="s">
        <v>425</v>
      </c>
      <c r="D156" s="86" t="s">
        <v>424</v>
      </c>
      <c r="E156" s="99">
        <f>E154</f>
        <v>1.0000000000000001E-5</v>
      </c>
      <c r="F156" s="100">
        <f>F152</f>
        <v>1</v>
      </c>
      <c r="G156" s="83">
        <v>3.3249999999999995E-2</v>
      </c>
      <c r="H156" s="88">
        <f t="shared" si="138"/>
        <v>3.3249999999999999E-7</v>
      </c>
      <c r="I156" s="101">
        <f>0.15*I152</f>
        <v>0.18</v>
      </c>
      <c r="J156" s="101">
        <v>0.01</v>
      </c>
      <c r="K156" s="104" t="s">
        <v>127</v>
      </c>
      <c r="L156" s="105">
        <v>3</v>
      </c>
      <c r="M156" s="93" t="str">
        <f t="shared" si="139"/>
        <v>С5</v>
      </c>
      <c r="N156" s="93" t="str">
        <f t="shared" si="139"/>
        <v xml:space="preserve">Система измерений количества и показателей качества нефти (СИКНС) </v>
      </c>
      <c r="O156" s="93" t="str">
        <f t="shared" si="140"/>
        <v>Частичное-вспышка</v>
      </c>
      <c r="P156" s="93" t="s">
        <v>46</v>
      </c>
      <c r="Q156" s="93" t="s">
        <v>46</v>
      </c>
      <c r="R156" s="93" t="s">
        <v>46</v>
      </c>
      <c r="S156" s="93" t="s">
        <v>46</v>
      </c>
      <c r="T156" s="93" t="s">
        <v>46</v>
      </c>
      <c r="U156" s="93" t="s">
        <v>46</v>
      </c>
      <c r="V156" s="93" t="s">
        <v>46</v>
      </c>
      <c r="W156" s="93" t="s">
        <v>46</v>
      </c>
      <c r="X156" s="93" t="s">
        <v>46</v>
      </c>
      <c r="Y156" s="93" t="s">
        <v>46</v>
      </c>
      <c r="Z156" s="93" t="s">
        <v>46</v>
      </c>
      <c r="AA156" s="93" t="s">
        <v>46</v>
      </c>
      <c r="AB156" s="93" t="s">
        <v>46</v>
      </c>
      <c r="AC156" s="93" t="s">
        <v>46</v>
      </c>
      <c r="AD156" s="93" t="s">
        <v>46</v>
      </c>
      <c r="AE156" s="93" t="s">
        <v>46</v>
      </c>
      <c r="AF156" s="93" t="s">
        <v>46</v>
      </c>
      <c r="AG156" s="93" t="s">
        <v>46</v>
      </c>
      <c r="AH156" s="93" t="s">
        <v>46</v>
      </c>
      <c r="AI156" s="93" t="s">
        <v>46</v>
      </c>
      <c r="AJ156" s="93">
        <v>0</v>
      </c>
      <c r="AK156" s="93">
        <v>1</v>
      </c>
      <c r="AL156" s="93">
        <f>0.1*$AL$2</f>
        <v>7.5000000000000011E-2</v>
      </c>
      <c r="AM156" s="93">
        <f>AM152</f>
        <v>2.7E-2</v>
      </c>
      <c r="AN156" s="93">
        <f>ROUNDUP(AN152/3,0)</f>
        <v>1</v>
      </c>
      <c r="AQ156" s="96">
        <f>AM156*I156+AL156</f>
        <v>7.9860000000000014E-2</v>
      </c>
      <c r="AR156" s="96">
        <f t="shared" si="141"/>
        <v>7.9860000000000018E-3</v>
      </c>
      <c r="AS156" s="97">
        <f t="shared" si="142"/>
        <v>0.25</v>
      </c>
      <c r="AT156" s="97">
        <f t="shared" si="143"/>
        <v>8.4461500000000009E-2</v>
      </c>
      <c r="AU156" s="96">
        <f>10068.2*J156*POWER(10,-6)*10</f>
        <v>1.0068200000000001E-3</v>
      </c>
      <c r="AV156" s="97">
        <f t="shared" si="144"/>
        <v>0.42331432000000002</v>
      </c>
      <c r="AW156" s="98">
        <f t="shared" si="145"/>
        <v>0</v>
      </c>
      <c r="AX156" s="98">
        <f t="shared" si="146"/>
        <v>3.3249999999999999E-7</v>
      </c>
      <c r="AY156" s="98">
        <f t="shared" si="147"/>
        <v>1.4075201140000001E-7</v>
      </c>
      <c r="AZ156" s="330">
        <f>AW156/DB!$B$23</f>
        <v>0</v>
      </c>
      <c r="BA156" s="330">
        <f>AX156/DB!$B$23</f>
        <v>1.7033811475409837E-10</v>
      </c>
    </row>
    <row r="157" spans="1:53" s="93" customFormat="1" ht="15" thickBot="1" x14ac:dyDescent="0.35">
      <c r="A157" s="83" t="s">
        <v>23</v>
      </c>
      <c r="B157" s="83" t="str">
        <f>B152</f>
        <v xml:space="preserve">Система измерений количества и показателей качества нефти (СИКНС) </v>
      </c>
      <c r="C157" s="85" t="s">
        <v>178</v>
      </c>
      <c r="D157" s="86" t="s">
        <v>27</v>
      </c>
      <c r="E157" s="99">
        <f>E155</f>
        <v>1.0000000000000001E-5</v>
      </c>
      <c r="F157" s="100">
        <f>F152</f>
        <v>1</v>
      </c>
      <c r="G157" s="83">
        <v>0.63174999999999992</v>
      </c>
      <c r="H157" s="88">
        <f t="shared" si="138"/>
        <v>6.3175000000000001E-6</v>
      </c>
      <c r="I157" s="101">
        <f>0.15*I152</f>
        <v>0.18</v>
      </c>
      <c r="J157" s="83">
        <v>0</v>
      </c>
      <c r="K157" s="106" t="s">
        <v>138</v>
      </c>
      <c r="L157" s="106">
        <v>16</v>
      </c>
      <c r="M157" s="93" t="str">
        <f t="shared" si="139"/>
        <v>С6</v>
      </c>
      <c r="N157" s="93" t="str">
        <f t="shared" si="139"/>
        <v xml:space="preserve">Система измерений количества и показателей качества нефти (СИКНС) </v>
      </c>
      <c r="O157" s="93" t="str">
        <f t="shared" si="140"/>
        <v>Частичное-ликвидация</v>
      </c>
      <c r="P157" s="93" t="s">
        <v>46</v>
      </c>
      <c r="Q157" s="93" t="s">
        <v>46</v>
      </c>
      <c r="R157" s="93" t="s">
        <v>46</v>
      </c>
      <c r="S157" s="93" t="s">
        <v>46</v>
      </c>
      <c r="T157" s="93" t="s">
        <v>46</v>
      </c>
      <c r="U157" s="93" t="s">
        <v>46</v>
      </c>
      <c r="V157" s="93" t="s">
        <v>46</v>
      </c>
      <c r="W157" s="93" t="s">
        <v>46</v>
      </c>
      <c r="X157" s="93" t="s">
        <v>46</v>
      </c>
      <c r="Y157" s="93" t="s">
        <v>46</v>
      </c>
      <c r="Z157" s="93" t="s">
        <v>46</v>
      </c>
      <c r="AA157" s="93" t="s">
        <v>46</v>
      </c>
      <c r="AB157" s="93" t="s">
        <v>46</v>
      </c>
      <c r="AC157" s="93" t="s">
        <v>46</v>
      </c>
      <c r="AD157" s="93" t="s">
        <v>46</v>
      </c>
      <c r="AE157" s="93" t="s">
        <v>46</v>
      </c>
      <c r="AF157" s="93" t="s">
        <v>46</v>
      </c>
      <c r="AG157" s="93" t="s">
        <v>46</v>
      </c>
      <c r="AH157" s="93" t="s">
        <v>46</v>
      </c>
      <c r="AI157" s="93" t="s">
        <v>46</v>
      </c>
      <c r="AJ157" s="93">
        <v>0</v>
      </c>
      <c r="AK157" s="93">
        <v>0</v>
      </c>
      <c r="AL157" s="93">
        <f>0.1*$AL$2</f>
        <v>7.5000000000000011E-2</v>
      </c>
      <c r="AM157" s="93">
        <f>AM152</f>
        <v>2.7E-2</v>
      </c>
      <c r="AN157" s="93">
        <f>ROUNDUP(AN152/3,0)</f>
        <v>1</v>
      </c>
      <c r="AQ157" s="96">
        <f>AM157*I157*0.1+AL157</f>
        <v>7.5486000000000011E-2</v>
      </c>
      <c r="AR157" s="96">
        <f t="shared" si="141"/>
        <v>7.5486000000000017E-3</v>
      </c>
      <c r="AS157" s="97">
        <f t="shared" si="142"/>
        <v>0</v>
      </c>
      <c r="AT157" s="97">
        <f t="shared" si="143"/>
        <v>2.0758650000000003E-2</v>
      </c>
      <c r="AU157" s="96">
        <f>1333*J156*POWER(10,-6)</f>
        <v>1.3329999999999999E-5</v>
      </c>
      <c r="AV157" s="97">
        <f t="shared" si="144"/>
        <v>0.10380658000000001</v>
      </c>
      <c r="AW157" s="98">
        <f t="shared" si="145"/>
        <v>0</v>
      </c>
      <c r="AX157" s="98">
        <f t="shared" si="146"/>
        <v>0</v>
      </c>
      <c r="AY157" s="98">
        <f t="shared" si="147"/>
        <v>6.5579806915000002E-7</v>
      </c>
      <c r="AZ157" s="330">
        <f>AW157/DB!$B$23</f>
        <v>0</v>
      </c>
      <c r="BA157" s="330">
        <f>AX157/DB!$B$23</f>
        <v>0</v>
      </c>
    </row>
    <row r="158" spans="1:53" s="93" customFormat="1" x14ac:dyDescent="0.3">
      <c r="A158" s="94"/>
      <c r="B158" s="94"/>
      <c r="D158" s="185"/>
      <c r="E158" s="186"/>
      <c r="F158" s="187"/>
      <c r="G158" s="94"/>
      <c r="H158" s="98"/>
      <c r="I158" s="97"/>
      <c r="J158" s="94"/>
      <c r="K158" s="94"/>
      <c r="L158" s="94"/>
      <c r="AQ158" s="96"/>
      <c r="AR158" s="96"/>
      <c r="AS158" s="97"/>
      <c r="AT158" s="97"/>
      <c r="AU158" s="96"/>
      <c r="AV158" s="97"/>
      <c r="AW158" s="98"/>
      <c r="AX158" s="98"/>
      <c r="AY158" s="98"/>
    </row>
    <row r="159" spans="1:53" s="93" customFormat="1" x14ac:dyDescent="0.3">
      <c r="A159" s="94"/>
      <c r="B159" s="94"/>
      <c r="D159" s="185"/>
      <c r="E159" s="186"/>
      <c r="F159" s="187"/>
      <c r="G159" s="94"/>
      <c r="H159" s="98"/>
      <c r="I159" s="97"/>
      <c r="J159" s="94"/>
      <c r="K159" s="94"/>
      <c r="L159" s="94"/>
      <c r="AQ159" s="96"/>
      <c r="AR159" s="96"/>
      <c r="AS159" s="97"/>
      <c r="AT159" s="97"/>
      <c r="AU159" s="96"/>
      <c r="AV159" s="97"/>
      <c r="AW159" s="98"/>
      <c r="AX159" s="98"/>
      <c r="AY159" s="98"/>
    </row>
    <row r="160" spans="1:53" s="93" customFormat="1" x14ac:dyDescent="0.3">
      <c r="A160" s="94"/>
      <c r="B160" s="94"/>
      <c r="D160" s="185"/>
      <c r="E160" s="186"/>
      <c r="F160" s="187"/>
      <c r="G160" s="94"/>
      <c r="H160" s="98"/>
      <c r="I160" s="97"/>
      <c r="J160" s="94"/>
      <c r="K160" s="94"/>
      <c r="L160" s="94"/>
      <c r="AQ160" s="96"/>
      <c r="AR160" s="96"/>
      <c r="AS160" s="97"/>
      <c r="AT160" s="97"/>
      <c r="AU160" s="96"/>
      <c r="AV160" s="97"/>
      <c r="AW160" s="98"/>
      <c r="AX160" s="98"/>
      <c r="AY160" s="98"/>
    </row>
    <row r="161" spans="1:53" ht="15" thickBot="1" x14ac:dyDescent="0.35"/>
    <row r="162" spans="1:53" s="93" customFormat="1" ht="15" thickBot="1" x14ac:dyDescent="0.35">
      <c r="A162" s="83" t="s">
        <v>18</v>
      </c>
      <c r="B162" s="84" t="s">
        <v>181</v>
      </c>
      <c r="C162" s="85" t="s">
        <v>174</v>
      </c>
      <c r="D162" s="86" t="s">
        <v>130</v>
      </c>
      <c r="E162" s="87">
        <v>1.0000000000000001E-5</v>
      </c>
      <c r="F162" s="84">
        <v>1</v>
      </c>
      <c r="G162" s="83">
        <v>1.4999999999999999E-2</v>
      </c>
      <c r="H162" s="88">
        <f t="shared" ref="H162:H167" si="148">E162*F162*G162</f>
        <v>1.5000000000000002E-7</v>
      </c>
      <c r="I162" s="89">
        <v>1.1599999999999999</v>
      </c>
      <c r="J162" s="101">
        <f>I162</f>
        <v>1.1599999999999999</v>
      </c>
      <c r="K162" s="91" t="s">
        <v>122</v>
      </c>
      <c r="L162" s="92">
        <v>7</v>
      </c>
      <c r="M162" s="93" t="str">
        <f t="shared" ref="M162:M167" si="149">A162</f>
        <v>С1</v>
      </c>
      <c r="N162" s="93" t="str">
        <f t="shared" ref="N162:N167" si="150">B162</f>
        <v>Насос ЛВЖ+токси</v>
      </c>
      <c r="O162" s="93" t="str">
        <f t="shared" ref="O162:O167" si="151">D162</f>
        <v>Полное-факел</v>
      </c>
      <c r="P162" s="93" t="s">
        <v>46</v>
      </c>
      <c r="Q162" s="93" t="s">
        <v>46</v>
      </c>
      <c r="R162" s="93" t="s">
        <v>46</v>
      </c>
      <c r="S162" s="93" t="s">
        <v>46</v>
      </c>
      <c r="T162" s="93" t="s">
        <v>46</v>
      </c>
      <c r="U162" s="93" t="s">
        <v>46</v>
      </c>
      <c r="V162" s="93" t="s">
        <v>46</v>
      </c>
      <c r="W162" s="93" t="s">
        <v>46</v>
      </c>
      <c r="X162" s="93" t="s">
        <v>46</v>
      </c>
      <c r="Y162" s="93" t="s">
        <v>46</v>
      </c>
      <c r="Z162" s="93" t="s">
        <v>46</v>
      </c>
      <c r="AA162" s="93" t="s">
        <v>46</v>
      </c>
      <c r="AB162" s="93" t="s">
        <v>46</v>
      </c>
      <c r="AC162" s="93" t="s">
        <v>46</v>
      </c>
      <c r="AD162" s="93" t="s">
        <v>46</v>
      </c>
      <c r="AE162" s="93" t="s">
        <v>46</v>
      </c>
      <c r="AF162" s="93" t="s">
        <v>46</v>
      </c>
      <c r="AG162" s="93" t="s">
        <v>46</v>
      </c>
      <c r="AH162" s="93" t="s">
        <v>46</v>
      </c>
      <c r="AI162" s="93" t="s">
        <v>46</v>
      </c>
      <c r="AJ162" s="94">
        <v>1</v>
      </c>
      <c r="AK162" s="94">
        <v>2</v>
      </c>
      <c r="AL162" s="95">
        <v>0.75</v>
      </c>
      <c r="AM162" s="95">
        <v>2.7E-2</v>
      </c>
      <c r="AN162" s="95">
        <v>3</v>
      </c>
      <c r="AQ162" s="96">
        <f>AM162*I162+AL162</f>
        <v>0.78132000000000001</v>
      </c>
      <c r="AR162" s="96">
        <f t="shared" ref="AR162:AR167" si="152">0.1*AQ162</f>
        <v>7.8132000000000007E-2</v>
      </c>
      <c r="AS162" s="97">
        <f t="shared" ref="AS162:AS167" si="153">AJ162*3+0.25*AK162</f>
        <v>3.5</v>
      </c>
      <c r="AT162" s="97">
        <f t="shared" ref="AT162:AT167" si="154">SUM(AQ162:AS162)/4</f>
        <v>1.089863</v>
      </c>
      <c r="AU162" s="96">
        <f>10068.2*J162*POWER(10,-6)</f>
        <v>1.1679111999999998E-2</v>
      </c>
      <c r="AV162" s="97">
        <f t="shared" ref="AV162:AV167" si="155">AU162+AT162+AS162+AR162+AQ162</f>
        <v>5.4609941119999998</v>
      </c>
      <c r="AW162" s="98">
        <f t="shared" ref="AW162:AW167" si="156">AJ162*H162</f>
        <v>1.5000000000000002E-7</v>
      </c>
      <c r="AX162" s="98">
        <f t="shared" ref="AX162:AX167" si="157">H162*AK162</f>
        <v>3.0000000000000004E-7</v>
      </c>
      <c r="AY162" s="98">
        <f t="shared" ref="AY162:AY167" si="158">H162*AV162</f>
        <v>8.1914911680000006E-7</v>
      </c>
      <c r="AZ162" s="330">
        <f>AW162/DB!$B$23</f>
        <v>7.6844262295081983E-11</v>
      </c>
      <c r="BA162" s="330">
        <f>AX162/DB!$B$23</f>
        <v>1.5368852459016397E-10</v>
      </c>
    </row>
    <row r="163" spans="1:53" s="93" customFormat="1" ht="15" thickBot="1" x14ac:dyDescent="0.35">
      <c r="A163" s="83" t="s">
        <v>19</v>
      </c>
      <c r="B163" s="83" t="str">
        <f>B162</f>
        <v>Насос ЛВЖ+токси</v>
      </c>
      <c r="C163" s="85" t="s">
        <v>175</v>
      </c>
      <c r="D163" s="86" t="s">
        <v>173</v>
      </c>
      <c r="E163" s="99">
        <f>E162</f>
        <v>1.0000000000000001E-5</v>
      </c>
      <c r="F163" s="100">
        <f>F162</f>
        <v>1</v>
      </c>
      <c r="G163" s="83">
        <v>1.4249999999999999E-2</v>
      </c>
      <c r="H163" s="88">
        <f t="shared" si="148"/>
        <v>1.4250000000000001E-7</v>
      </c>
      <c r="I163" s="101">
        <f>I162</f>
        <v>1.1599999999999999</v>
      </c>
      <c r="J163" s="191">
        <f>0.001</f>
        <v>1E-3</v>
      </c>
      <c r="K163" s="91" t="s">
        <v>123</v>
      </c>
      <c r="L163" s="92">
        <v>0</v>
      </c>
      <c r="M163" s="93" t="str">
        <f t="shared" si="149"/>
        <v>С2</v>
      </c>
      <c r="N163" s="93" t="str">
        <f t="shared" si="150"/>
        <v>Насос ЛВЖ+токси</v>
      </c>
      <c r="O163" s="93" t="str">
        <f t="shared" si="151"/>
        <v>Полное-взрыв облака ТВС</v>
      </c>
      <c r="P163" s="93" t="s">
        <v>46</v>
      </c>
      <c r="Q163" s="93" t="s">
        <v>46</v>
      </c>
      <c r="R163" s="93" t="s">
        <v>46</v>
      </c>
      <c r="S163" s="93" t="s">
        <v>46</v>
      </c>
      <c r="T163" s="93" t="s">
        <v>46</v>
      </c>
      <c r="U163" s="93" t="s">
        <v>46</v>
      </c>
      <c r="V163" s="93" t="s">
        <v>46</v>
      </c>
      <c r="W163" s="93" t="s">
        <v>46</v>
      </c>
      <c r="X163" s="93" t="s">
        <v>46</v>
      </c>
      <c r="Y163" s="93" t="s">
        <v>46</v>
      </c>
      <c r="Z163" s="93" t="s">
        <v>46</v>
      </c>
      <c r="AA163" s="93" t="s">
        <v>46</v>
      </c>
      <c r="AB163" s="93" t="s">
        <v>46</v>
      </c>
      <c r="AC163" s="93" t="s">
        <v>46</v>
      </c>
      <c r="AD163" s="93" t="s">
        <v>46</v>
      </c>
      <c r="AE163" s="93" t="s">
        <v>46</v>
      </c>
      <c r="AF163" s="93" t="s">
        <v>46</v>
      </c>
      <c r="AG163" s="93" t="s">
        <v>46</v>
      </c>
      <c r="AH163" s="93" t="s">
        <v>46</v>
      </c>
      <c r="AI163" s="93" t="s">
        <v>46</v>
      </c>
      <c r="AJ163" s="94">
        <v>2</v>
      </c>
      <c r="AK163" s="94">
        <v>2</v>
      </c>
      <c r="AL163" s="93">
        <f>AL162</f>
        <v>0.75</v>
      </c>
      <c r="AM163" s="93">
        <f>AM162</f>
        <v>2.7E-2</v>
      </c>
      <c r="AN163" s="93">
        <f>AN162</f>
        <v>3</v>
      </c>
      <c r="AQ163" s="96">
        <f>AM163*I163+AL163</f>
        <v>0.78132000000000001</v>
      </c>
      <c r="AR163" s="96">
        <f t="shared" si="152"/>
        <v>7.8132000000000007E-2</v>
      </c>
      <c r="AS163" s="97">
        <f t="shared" si="153"/>
        <v>6.5</v>
      </c>
      <c r="AT163" s="97">
        <f t="shared" si="154"/>
        <v>1.839863</v>
      </c>
      <c r="AU163" s="96">
        <f>10068.2*J163*POWER(10,-6)*10</f>
        <v>1.0068200000000001E-4</v>
      </c>
      <c r="AV163" s="97">
        <f t="shared" si="155"/>
        <v>9.1994156820000015</v>
      </c>
      <c r="AW163" s="98">
        <f t="shared" si="156"/>
        <v>2.8500000000000002E-7</v>
      </c>
      <c r="AX163" s="98">
        <f t="shared" si="157"/>
        <v>2.8500000000000002E-7</v>
      </c>
      <c r="AY163" s="98">
        <f t="shared" si="158"/>
        <v>1.3109167346850004E-6</v>
      </c>
      <c r="AZ163" s="330">
        <f>AW163/DB!$B$23</f>
        <v>1.4600409836065575E-10</v>
      </c>
      <c r="BA163" s="330">
        <f>AX163/DB!$B$23</f>
        <v>1.4600409836065575E-10</v>
      </c>
    </row>
    <row r="164" spans="1:53" s="93" customFormat="1" x14ac:dyDescent="0.3">
      <c r="A164" s="83" t="s">
        <v>20</v>
      </c>
      <c r="B164" s="83" t="str">
        <f>B162</f>
        <v>Насос ЛВЖ+токси</v>
      </c>
      <c r="C164" s="85" t="s">
        <v>182</v>
      </c>
      <c r="D164" s="86" t="s">
        <v>118</v>
      </c>
      <c r="E164" s="99">
        <f>E162</f>
        <v>1.0000000000000001E-5</v>
      </c>
      <c r="F164" s="100">
        <f>F162</f>
        <v>1</v>
      </c>
      <c r="G164" s="83">
        <v>0.27074999999999999</v>
      </c>
      <c r="H164" s="88">
        <f t="shared" si="148"/>
        <v>2.7075000000000003E-6</v>
      </c>
      <c r="I164" s="101">
        <f>I162</f>
        <v>1.1599999999999999</v>
      </c>
      <c r="J164" s="83">
        <v>0</v>
      </c>
      <c r="K164" s="91" t="s">
        <v>124</v>
      </c>
      <c r="L164" s="92">
        <v>1</v>
      </c>
      <c r="M164" s="93" t="str">
        <f t="shared" si="149"/>
        <v>С3</v>
      </c>
      <c r="N164" s="93" t="str">
        <f t="shared" si="150"/>
        <v>Насос ЛВЖ+токси</v>
      </c>
      <c r="O164" s="93" t="str">
        <f t="shared" si="151"/>
        <v>Полное-токси</v>
      </c>
      <c r="P164" s="93" t="s">
        <v>46</v>
      </c>
      <c r="Q164" s="93" t="s">
        <v>46</v>
      </c>
      <c r="R164" s="93" t="s">
        <v>46</v>
      </c>
      <c r="S164" s="93" t="s">
        <v>46</v>
      </c>
      <c r="T164" s="93" t="s">
        <v>46</v>
      </c>
      <c r="U164" s="93" t="s">
        <v>46</v>
      </c>
      <c r="V164" s="93" t="s">
        <v>46</v>
      </c>
      <c r="W164" s="93" t="s">
        <v>46</v>
      </c>
      <c r="X164" s="93" t="s">
        <v>46</v>
      </c>
      <c r="Y164" s="93" t="s">
        <v>46</v>
      </c>
      <c r="Z164" s="93" t="s">
        <v>46</v>
      </c>
      <c r="AA164" s="93" t="s">
        <v>46</v>
      </c>
      <c r="AB164" s="93" t="s">
        <v>46</v>
      </c>
      <c r="AC164" s="93" t="s">
        <v>46</v>
      </c>
      <c r="AD164" s="93" t="s">
        <v>46</v>
      </c>
      <c r="AE164" s="93" t="s">
        <v>46</v>
      </c>
      <c r="AF164" s="93" t="s">
        <v>46</v>
      </c>
      <c r="AG164" s="93" t="s">
        <v>46</v>
      </c>
      <c r="AH164" s="93" t="s">
        <v>46</v>
      </c>
      <c r="AI164" s="93" t="s">
        <v>46</v>
      </c>
      <c r="AJ164" s="93">
        <v>0</v>
      </c>
      <c r="AK164" s="93">
        <v>0</v>
      </c>
      <c r="AL164" s="93">
        <f>AL162</f>
        <v>0.75</v>
      </c>
      <c r="AM164" s="93">
        <f>AM162</f>
        <v>2.7E-2</v>
      </c>
      <c r="AN164" s="93">
        <f>AN162</f>
        <v>3</v>
      </c>
      <c r="AQ164" s="96">
        <f>AM164*I164*0.1+AL164</f>
        <v>0.75313200000000002</v>
      </c>
      <c r="AR164" s="96">
        <f t="shared" si="152"/>
        <v>7.5313200000000011E-2</v>
      </c>
      <c r="AS164" s="97">
        <f t="shared" si="153"/>
        <v>0</v>
      </c>
      <c r="AT164" s="97">
        <f t="shared" si="154"/>
        <v>0.2071113</v>
      </c>
      <c r="AU164" s="96">
        <f>1333*J163*POWER(10,-6)</f>
        <v>1.333E-6</v>
      </c>
      <c r="AV164" s="97">
        <f t="shared" si="155"/>
        <v>1.0355578329999999</v>
      </c>
      <c r="AW164" s="98">
        <f t="shared" si="156"/>
        <v>0</v>
      </c>
      <c r="AX164" s="98">
        <f t="shared" si="157"/>
        <v>0</v>
      </c>
      <c r="AY164" s="98">
        <f t="shared" si="158"/>
        <v>2.8037728328474999E-6</v>
      </c>
      <c r="AZ164" s="330">
        <f>AW164/DB!$B$23</f>
        <v>0</v>
      </c>
      <c r="BA164" s="330">
        <f>AX164/DB!$B$23</f>
        <v>0</v>
      </c>
    </row>
    <row r="165" spans="1:53" s="93" customFormat="1" x14ac:dyDescent="0.3">
      <c r="A165" s="83" t="s">
        <v>21</v>
      </c>
      <c r="B165" s="83" t="str">
        <f>B162</f>
        <v>Насос ЛВЖ+токси</v>
      </c>
      <c r="C165" s="85" t="s">
        <v>177</v>
      </c>
      <c r="D165" s="86" t="s">
        <v>47</v>
      </c>
      <c r="E165" s="99">
        <f>E163</f>
        <v>1.0000000000000001E-5</v>
      </c>
      <c r="F165" s="100">
        <f>F162</f>
        <v>1</v>
      </c>
      <c r="G165" s="83">
        <v>3.4999999999999996E-2</v>
      </c>
      <c r="H165" s="88">
        <f t="shared" si="148"/>
        <v>3.4999999999999998E-7</v>
      </c>
      <c r="I165" s="101">
        <f>0.15*I162</f>
        <v>0.17399999999999999</v>
      </c>
      <c r="J165" s="101">
        <f>I165</f>
        <v>0.17399999999999999</v>
      </c>
      <c r="K165" s="104" t="s">
        <v>126</v>
      </c>
      <c r="L165" s="105">
        <v>45390</v>
      </c>
      <c r="M165" s="93" t="str">
        <f t="shared" si="149"/>
        <v>С4</v>
      </c>
      <c r="N165" s="93" t="str">
        <f t="shared" si="150"/>
        <v>Насос ЛВЖ+токси</v>
      </c>
      <c r="O165" s="93" t="str">
        <f t="shared" si="151"/>
        <v>Частичное-пожар</v>
      </c>
      <c r="P165" s="93" t="s">
        <v>46</v>
      </c>
      <c r="Q165" s="93" t="s">
        <v>46</v>
      </c>
      <c r="R165" s="93" t="s">
        <v>46</v>
      </c>
      <c r="S165" s="93" t="s">
        <v>46</v>
      </c>
      <c r="T165" s="93" t="s">
        <v>46</v>
      </c>
      <c r="U165" s="93" t="s">
        <v>46</v>
      </c>
      <c r="V165" s="93" t="s">
        <v>46</v>
      </c>
      <c r="W165" s="93" t="s">
        <v>46</v>
      </c>
      <c r="X165" s="93" t="s">
        <v>46</v>
      </c>
      <c r="Y165" s="93" t="s">
        <v>46</v>
      </c>
      <c r="Z165" s="93" t="s">
        <v>46</v>
      </c>
      <c r="AA165" s="93" t="s">
        <v>46</v>
      </c>
      <c r="AB165" s="93" t="s">
        <v>46</v>
      </c>
      <c r="AC165" s="93" t="s">
        <v>46</v>
      </c>
      <c r="AD165" s="93" t="s">
        <v>46</v>
      </c>
      <c r="AE165" s="93" t="s">
        <v>46</v>
      </c>
      <c r="AF165" s="93" t="s">
        <v>46</v>
      </c>
      <c r="AG165" s="93" t="s">
        <v>46</v>
      </c>
      <c r="AH165" s="93" t="s">
        <v>46</v>
      </c>
      <c r="AI165" s="93" t="s">
        <v>46</v>
      </c>
      <c r="AJ165" s="93">
        <v>0</v>
      </c>
      <c r="AK165" s="93">
        <v>2</v>
      </c>
      <c r="AL165" s="93">
        <f>0.1*$AL$2</f>
        <v>7.5000000000000011E-2</v>
      </c>
      <c r="AM165" s="93">
        <f>AM162</f>
        <v>2.7E-2</v>
      </c>
      <c r="AN165" s="93">
        <f>ROUNDUP(AN162/3,0)</f>
        <v>1</v>
      </c>
      <c r="AQ165" s="96">
        <f>AM165*I165+AL165</f>
        <v>7.9698000000000005E-2</v>
      </c>
      <c r="AR165" s="96">
        <f t="shared" si="152"/>
        <v>7.9698000000000008E-3</v>
      </c>
      <c r="AS165" s="97">
        <f t="shared" si="153"/>
        <v>0.5</v>
      </c>
      <c r="AT165" s="97">
        <f t="shared" si="154"/>
        <v>0.14691694999999999</v>
      </c>
      <c r="AU165" s="96">
        <f>10068.2*J165*POWER(10,-6)</f>
        <v>1.7518668E-3</v>
      </c>
      <c r="AV165" s="97">
        <f t="shared" si="155"/>
        <v>0.73633661680000007</v>
      </c>
      <c r="AW165" s="98">
        <f t="shared" si="156"/>
        <v>0</v>
      </c>
      <c r="AX165" s="98">
        <f t="shared" si="157"/>
        <v>6.9999999999999997E-7</v>
      </c>
      <c r="AY165" s="98">
        <f t="shared" si="158"/>
        <v>2.5771781588000002E-7</v>
      </c>
      <c r="AZ165" s="330">
        <f>AW165/DB!$B$23</f>
        <v>0</v>
      </c>
      <c r="BA165" s="330">
        <f>AX165/DB!$B$23</f>
        <v>3.5860655737704915E-10</v>
      </c>
    </row>
    <row r="166" spans="1:53" s="93" customFormat="1" x14ac:dyDescent="0.3">
      <c r="A166" s="83" t="s">
        <v>22</v>
      </c>
      <c r="B166" s="83" t="str">
        <f>B162</f>
        <v>Насос ЛВЖ+токси</v>
      </c>
      <c r="C166" s="85" t="s">
        <v>425</v>
      </c>
      <c r="D166" s="86" t="s">
        <v>424</v>
      </c>
      <c r="E166" s="99">
        <f>E164</f>
        <v>1.0000000000000001E-5</v>
      </c>
      <c r="F166" s="100">
        <f>F162</f>
        <v>1</v>
      </c>
      <c r="G166" s="83">
        <v>3.3249999999999995E-2</v>
      </c>
      <c r="H166" s="88">
        <f t="shared" si="148"/>
        <v>3.3249999999999999E-7</v>
      </c>
      <c r="I166" s="101">
        <f>0.15*I162</f>
        <v>0.17399999999999999</v>
      </c>
      <c r="J166" s="101">
        <f>0.01</f>
        <v>0.01</v>
      </c>
      <c r="K166" s="104" t="s">
        <v>127</v>
      </c>
      <c r="L166" s="105">
        <v>3</v>
      </c>
      <c r="M166" s="93" t="str">
        <f t="shared" si="149"/>
        <v>С5</v>
      </c>
      <c r="N166" s="93" t="str">
        <f t="shared" si="150"/>
        <v>Насос ЛВЖ+токси</v>
      </c>
      <c r="O166" s="93" t="str">
        <f t="shared" si="151"/>
        <v>Частичное-вспышка</v>
      </c>
      <c r="P166" s="93" t="s">
        <v>46</v>
      </c>
      <c r="Q166" s="93" t="s">
        <v>46</v>
      </c>
      <c r="R166" s="93" t="s">
        <v>46</v>
      </c>
      <c r="S166" s="93" t="s">
        <v>46</v>
      </c>
      <c r="T166" s="93" t="s">
        <v>46</v>
      </c>
      <c r="U166" s="93" t="s">
        <v>46</v>
      </c>
      <c r="V166" s="93" t="s">
        <v>46</v>
      </c>
      <c r="W166" s="93" t="s">
        <v>46</v>
      </c>
      <c r="X166" s="93" t="s">
        <v>46</v>
      </c>
      <c r="Y166" s="93" t="s">
        <v>46</v>
      </c>
      <c r="Z166" s="93" t="s">
        <v>46</v>
      </c>
      <c r="AA166" s="93" t="s">
        <v>46</v>
      </c>
      <c r="AB166" s="93" t="s">
        <v>46</v>
      </c>
      <c r="AC166" s="93" t="s">
        <v>46</v>
      </c>
      <c r="AD166" s="93" t="s">
        <v>46</v>
      </c>
      <c r="AE166" s="93" t="s">
        <v>46</v>
      </c>
      <c r="AF166" s="93" t="s">
        <v>46</v>
      </c>
      <c r="AG166" s="93" t="s">
        <v>46</v>
      </c>
      <c r="AH166" s="93" t="s">
        <v>46</v>
      </c>
      <c r="AI166" s="93" t="s">
        <v>46</v>
      </c>
      <c r="AJ166" s="93">
        <v>0</v>
      </c>
      <c r="AK166" s="93">
        <v>1</v>
      </c>
      <c r="AL166" s="93">
        <f>0.1*$AL$2</f>
        <v>7.5000000000000011E-2</v>
      </c>
      <c r="AM166" s="93">
        <f>AM162</f>
        <v>2.7E-2</v>
      </c>
      <c r="AN166" s="93">
        <f>ROUNDUP(AN162/3,0)</f>
        <v>1</v>
      </c>
      <c r="AQ166" s="96">
        <f>AM166*I166+AL166</f>
        <v>7.9698000000000005E-2</v>
      </c>
      <c r="AR166" s="96">
        <f t="shared" si="152"/>
        <v>7.9698000000000008E-3</v>
      </c>
      <c r="AS166" s="97">
        <f t="shared" si="153"/>
        <v>0.25</v>
      </c>
      <c r="AT166" s="97">
        <f t="shared" si="154"/>
        <v>8.4416950000000004E-2</v>
      </c>
      <c r="AU166" s="96">
        <f>10068.2*J166*POWER(10,-6)*10</f>
        <v>1.0068200000000001E-3</v>
      </c>
      <c r="AV166" s="97">
        <f t="shared" si="155"/>
        <v>0.42309157000000003</v>
      </c>
      <c r="AW166" s="98">
        <f t="shared" si="156"/>
        <v>0</v>
      </c>
      <c r="AX166" s="98">
        <f t="shared" si="157"/>
        <v>3.3249999999999999E-7</v>
      </c>
      <c r="AY166" s="98">
        <f t="shared" si="158"/>
        <v>1.40677947025E-7</v>
      </c>
      <c r="AZ166" s="330">
        <f>AW166/DB!$B$23</f>
        <v>0</v>
      </c>
      <c r="BA166" s="330">
        <f>AX166/DB!$B$23</f>
        <v>1.7033811475409837E-10</v>
      </c>
    </row>
    <row r="167" spans="1:53" s="93" customFormat="1" ht="15" thickBot="1" x14ac:dyDescent="0.35">
      <c r="A167" s="83" t="s">
        <v>23</v>
      </c>
      <c r="B167" s="83" t="str">
        <f>B162</f>
        <v>Насос ЛВЖ+токси</v>
      </c>
      <c r="C167" s="85" t="s">
        <v>183</v>
      </c>
      <c r="D167" s="86" t="s">
        <v>119</v>
      </c>
      <c r="E167" s="99">
        <f>E165</f>
        <v>1.0000000000000001E-5</v>
      </c>
      <c r="F167" s="100">
        <f>F162</f>
        <v>1</v>
      </c>
      <c r="G167" s="83">
        <v>0.63174999999999992</v>
      </c>
      <c r="H167" s="88">
        <f t="shared" si="148"/>
        <v>6.3175000000000001E-6</v>
      </c>
      <c r="I167" s="101">
        <f>0.15*I162</f>
        <v>0.17399999999999999</v>
      </c>
      <c r="J167" s="83">
        <v>0</v>
      </c>
      <c r="K167" s="106" t="s">
        <v>138</v>
      </c>
      <c r="L167" s="106">
        <v>17</v>
      </c>
      <c r="M167" s="93" t="str">
        <f t="shared" si="149"/>
        <v>С6</v>
      </c>
      <c r="N167" s="93" t="str">
        <f t="shared" si="150"/>
        <v>Насос ЛВЖ+токси</v>
      </c>
      <c r="O167" s="93" t="str">
        <f t="shared" si="151"/>
        <v>Частичное-токси</v>
      </c>
      <c r="P167" s="93" t="s">
        <v>46</v>
      </c>
      <c r="Q167" s="93" t="s">
        <v>46</v>
      </c>
      <c r="R167" s="93" t="s">
        <v>46</v>
      </c>
      <c r="S167" s="93" t="s">
        <v>46</v>
      </c>
      <c r="T167" s="93" t="s">
        <v>46</v>
      </c>
      <c r="U167" s="93" t="s">
        <v>46</v>
      </c>
      <c r="V167" s="93" t="s">
        <v>46</v>
      </c>
      <c r="W167" s="93" t="s">
        <v>46</v>
      </c>
      <c r="X167" s="93" t="s">
        <v>46</v>
      </c>
      <c r="Y167" s="93" t="s">
        <v>46</v>
      </c>
      <c r="Z167" s="93" t="s">
        <v>46</v>
      </c>
      <c r="AA167" s="93" t="s">
        <v>46</v>
      </c>
      <c r="AB167" s="93" t="s">
        <v>46</v>
      </c>
      <c r="AC167" s="93" t="s">
        <v>46</v>
      </c>
      <c r="AD167" s="93" t="s">
        <v>46</v>
      </c>
      <c r="AE167" s="93" t="s">
        <v>46</v>
      </c>
      <c r="AF167" s="93" t="s">
        <v>46</v>
      </c>
      <c r="AG167" s="93" t="s">
        <v>46</v>
      </c>
      <c r="AH167" s="93" t="s">
        <v>46</v>
      </c>
      <c r="AI167" s="93" t="s">
        <v>46</v>
      </c>
      <c r="AJ167" s="93">
        <v>0</v>
      </c>
      <c r="AK167" s="93">
        <v>0</v>
      </c>
      <c r="AL167" s="93">
        <f>0.1*$AL$2</f>
        <v>7.5000000000000011E-2</v>
      </c>
      <c r="AM167" s="93">
        <f>AM162</f>
        <v>2.7E-2</v>
      </c>
      <c r="AN167" s="93">
        <f>ROUNDUP(AN162/3,0)</f>
        <v>1</v>
      </c>
      <c r="AQ167" s="96">
        <f>AM167*I167*0.1+AL167</f>
        <v>7.5469800000000017E-2</v>
      </c>
      <c r="AR167" s="96">
        <f t="shared" si="152"/>
        <v>7.5469800000000017E-3</v>
      </c>
      <c r="AS167" s="97">
        <f t="shared" si="153"/>
        <v>0</v>
      </c>
      <c r="AT167" s="97">
        <f t="shared" si="154"/>
        <v>2.0754195000000003E-2</v>
      </c>
      <c r="AU167" s="96">
        <f>1333*J166*POWER(10,-6)</f>
        <v>1.3329999999999999E-5</v>
      </c>
      <c r="AV167" s="97">
        <f t="shared" si="155"/>
        <v>0.10378430500000002</v>
      </c>
      <c r="AW167" s="98">
        <f t="shared" si="156"/>
        <v>0</v>
      </c>
      <c r="AX167" s="98">
        <f t="shared" si="157"/>
        <v>0</v>
      </c>
      <c r="AY167" s="98">
        <f t="shared" si="158"/>
        <v>6.5565734683750011E-7</v>
      </c>
      <c r="AZ167" s="330">
        <f>AW167/DB!$B$23</f>
        <v>0</v>
      </c>
      <c r="BA167" s="330">
        <f>AX167/DB!$B$23</f>
        <v>0</v>
      </c>
    </row>
    <row r="168" spans="1:53" s="93" customFormat="1" x14ac:dyDescent="0.3">
      <c r="A168" s="94"/>
      <c r="B168" s="94"/>
      <c r="D168" s="185"/>
      <c r="E168" s="186"/>
      <c r="F168" s="187"/>
      <c r="G168" s="94"/>
      <c r="H168" s="98"/>
      <c r="I168" s="97"/>
      <c r="J168" s="94"/>
      <c r="K168" s="94"/>
      <c r="L168" s="94"/>
      <c r="AQ168" s="96"/>
      <c r="AR168" s="96"/>
      <c r="AS168" s="97"/>
      <c r="AT168" s="97"/>
      <c r="AU168" s="96"/>
      <c r="AV168" s="97"/>
      <c r="AW168" s="98"/>
      <c r="AX168" s="98"/>
      <c r="AY168" s="98"/>
    </row>
    <row r="169" spans="1:53" s="93" customFormat="1" x14ac:dyDescent="0.3">
      <c r="A169" s="94"/>
      <c r="B169" s="94"/>
      <c r="D169" s="185"/>
      <c r="E169" s="186"/>
      <c r="F169" s="187"/>
      <c r="G169" s="94"/>
      <c r="H169" s="98"/>
      <c r="I169" s="97"/>
      <c r="J169" s="94"/>
      <c r="K169" s="94"/>
      <c r="L169" s="94"/>
      <c r="AQ169" s="96"/>
      <c r="AR169" s="96"/>
      <c r="AS169" s="97"/>
      <c r="AT169" s="97"/>
      <c r="AU169" s="96"/>
      <c r="AV169" s="97"/>
      <c r="AW169" s="98"/>
      <c r="AX169" s="98"/>
      <c r="AY169" s="98"/>
    </row>
    <row r="170" spans="1:53" s="93" customFormat="1" x14ac:dyDescent="0.3">
      <c r="A170" s="94"/>
      <c r="B170" s="94"/>
      <c r="D170" s="185"/>
      <c r="E170" s="186"/>
      <c r="F170" s="187"/>
      <c r="G170" s="94"/>
      <c r="H170" s="98"/>
      <c r="I170" s="97"/>
      <c r="J170" s="94"/>
      <c r="K170" s="94"/>
      <c r="L170" s="94"/>
      <c r="AQ170" s="96"/>
      <c r="AR170" s="96"/>
      <c r="AS170" s="97"/>
      <c r="AT170" s="97"/>
      <c r="AU170" s="96"/>
      <c r="AV170" s="97"/>
      <c r="AW170" s="98"/>
      <c r="AX170" s="98"/>
      <c r="AY170" s="98"/>
    </row>
    <row r="171" spans="1:53" ht="15" thickBot="1" x14ac:dyDescent="0.35"/>
    <row r="172" spans="1:53" s="93" customFormat="1" ht="15" thickBot="1" x14ac:dyDescent="0.35">
      <c r="A172" s="83" t="s">
        <v>18</v>
      </c>
      <c r="B172" s="84" t="s">
        <v>184</v>
      </c>
      <c r="C172" s="85" t="s">
        <v>174</v>
      </c>
      <c r="D172" s="86" t="s">
        <v>130</v>
      </c>
      <c r="E172" s="87">
        <v>1.0000000000000001E-5</v>
      </c>
      <c r="F172" s="84">
        <v>1</v>
      </c>
      <c r="G172" s="83">
        <v>1.4999999999999999E-2</v>
      </c>
      <c r="H172" s="88">
        <f t="shared" ref="H172:H177" si="159">E172*F172*G172</f>
        <v>1.5000000000000002E-7</v>
      </c>
      <c r="I172" s="89">
        <v>1.1599999999999999</v>
      </c>
      <c r="J172" s="101">
        <f>I172</f>
        <v>1.1599999999999999</v>
      </c>
      <c r="K172" s="91" t="s">
        <v>122</v>
      </c>
      <c r="L172" s="92">
        <v>7</v>
      </c>
      <c r="M172" s="93" t="str">
        <f t="shared" ref="M172:M177" si="160">A172</f>
        <v>С1</v>
      </c>
      <c r="N172" s="93" t="str">
        <f t="shared" ref="N172:N177" si="161">B172</f>
        <v>Насос ГЖ</v>
      </c>
      <c r="O172" s="93" t="str">
        <f t="shared" ref="O172:O177" si="162">D172</f>
        <v>Полное-факел</v>
      </c>
      <c r="P172" s="93" t="s">
        <v>46</v>
      </c>
      <c r="Q172" s="93" t="s">
        <v>46</v>
      </c>
      <c r="R172" s="93" t="s">
        <v>46</v>
      </c>
      <c r="S172" s="93" t="s">
        <v>46</v>
      </c>
      <c r="T172" s="93" t="s">
        <v>46</v>
      </c>
      <c r="U172" s="93" t="s">
        <v>46</v>
      </c>
      <c r="V172" s="93" t="s">
        <v>46</v>
      </c>
      <c r="W172" s="93" t="s">
        <v>46</v>
      </c>
      <c r="X172" s="93" t="s">
        <v>46</v>
      </c>
      <c r="Y172" s="93" t="s">
        <v>46</v>
      </c>
      <c r="Z172" s="93" t="s">
        <v>46</v>
      </c>
      <c r="AA172" s="93" t="s">
        <v>46</v>
      </c>
      <c r="AB172" s="93" t="s">
        <v>46</v>
      </c>
      <c r="AC172" s="93" t="s">
        <v>46</v>
      </c>
      <c r="AD172" s="93" t="s">
        <v>46</v>
      </c>
      <c r="AE172" s="93" t="s">
        <v>46</v>
      </c>
      <c r="AF172" s="93" t="s">
        <v>46</v>
      </c>
      <c r="AG172" s="93" t="s">
        <v>46</v>
      </c>
      <c r="AH172" s="93" t="s">
        <v>46</v>
      </c>
      <c r="AI172" s="93" t="s">
        <v>46</v>
      </c>
      <c r="AJ172" s="94">
        <v>1</v>
      </c>
      <c r="AK172" s="94">
        <v>2</v>
      </c>
      <c r="AL172" s="95">
        <v>0.75</v>
      </c>
      <c r="AM172" s="95">
        <v>2.7E-2</v>
      </c>
      <c r="AN172" s="95">
        <v>3</v>
      </c>
      <c r="AQ172" s="96">
        <f>AM172*I172+AL172</f>
        <v>0.78132000000000001</v>
      </c>
      <c r="AR172" s="96">
        <f t="shared" ref="AR172:AR177" si="163">0.1*AQ172</f>
        <v>7.8132000000000007E-2</v>
      </c>
      <c r="AS172" s="97">
        <f t="shared" ref="AS172:AS177" si="164">AJ172*3+0.25*AK172</f>
        <v>3.5</v>
      </c>
      <c r="AT172" s="97">
        <f t="shared" ref="AT172:AT177" si="165">SUM(AQ172:AS172)/4</f>
        <v>1.089863</v>
      </c>
      <c r="AU172" s="96">
        <f>10068.2*J172*POWER(10,-6)</f>
        <v>1.1679111999999998E-2</v>
      </c>
      <c r="AV172" s="97">
        <f t="shared" ref="AV172:AV177" si="166">AU172+AT172+AS172+AR172+AQ172</f>
        <v>5.4609941119999998</v>
      </c>
      <c r="AW172" s="98">
        <f t="shared" ref="AW172:AW177" si="167">AJ172*H172</f>
        <v>1.5000000000000002E-7</v>
      </c>
      <c r="AX172" s="98">
        <f t="shared" ref="AX172:AX177" si="168">H172*AK172</f>
        <v>3.0000000000000004E-7</v>
      </c>
      <c r="AY172" s="98">
        <f t="shared" ref="AY172:AY177" si="169">H172*AV172</f>
        <v>8.1914911680000006E-7</v>
      </c>
      <c r="AZ172" s="330">
        <f>AW172/DB!$B$23</f>
        <v>7.6844262295081983E-11</v>
      </c>
      <c r="BA172" s="330">
        <f>AX172/DB!$B$23</f>
        <v>1.5368852459016397E-10</v>
      </c>
    </row>
    <row r="173" spans="1:53" s="93" customFormat="1" ht="15" thickBot="1" x14ac:dyDescent="0.35">
      <c r="A173" s="83" t="s">
        <v>19</v>
      </c>
      <c r="B173" s="83" t="str">
        <f>B172</f>
        <v>Насос ГЖ</v>
      </c>
      <c r="C173" s="85" t="s">
        <v>185</v>
      </c>
      <c r="D173" s="86" t="s">
        <v>25</v>
      </c>
      <c r="E173" s="99">
        <f>E172</f>
        <v>1.0000000000000001E-5</v>
      </c>
      <c r="F173" s="100">
        <f>F172</f>
        <v>1</v>
      </c>
      <c r="G173" s="83">
        <v>1.4249999999999999E-2</v>
      </c>
      <c r="H173" s="88">
        <f t="shared" si="159"/>
        <v>1.4250000000000001E-7</v>
      </c>
      <c r="I173" s="101">
        <f>I172</f>
        <v>1.1599999999999999</v>
      </c>
      <c r="J173" s="191">
        <f>0.001</f>
        <v>1E-3</v>
      </c>
      <c r="K173" s="91" t="s">
        <v>123</v>
      </c>
      <c r="L173" s="92">
        <v>0</v>
      </c>
      <c r="M173" s="93" t="str">
        <f t="shared" si="160"/>
        <v>С2</v>
      </c>
      <c r="N173" s="93" t="str">
        <f t="shared" si="161"/>
        <v>Насос ГЖ</v>
      </c>
      <c r="O173" s="93" t="str">
        <f t="shared" si="162"/>
        <v>Полное-пожар</v>
      </c>
      <c r="P173" s="93" t="s">
        <v>46</v>
      </c>
      <c r="Q173" s="93" t="s">
        <v>46</v>
      </c>
      <c r="R173" s="93" t="s">
        <v>46</v>
      </c>
      <c r="S173" s="93" t="s">
        <v>46</v>
      </c>
      <c r="T173" s="93" t="s">
        <v>46</v>
      </c>
      <c r="U173" s="93" t="s">
        <v>46</v>
      </c>
      <c r="V173" s="93" t="s">
        <v>46</v>
      </c>
      <c r="W173" s="93" t="s">
        <v>46</v>
      </c>
      <c r="X173" s="93" t="s">
        <v>46</v>
      </c>
      <c r="Y173" s="93" t="s">
        <v>46</v>
      </c>
      <c r="Z173" s="93" t="s">
        <v>46</v>
      </c>
      <c r="AA173" s="93" t="s">
        <v>46</v>
      </c>
      <c r="AB173" s="93" t="s">
        <v>46</v>
      </c>
      <c r="AC173" s="93" t="s">
        <v>46</v>
      </c>
      <c r="AD173" s="93" t="s">
        <v>46</v>
      </c>
      <c r="AE173" s="93" t="s">
        <v>46</v>
      </c>
      <c r="AF173" s="93" t="s">
        <v>46</v>
      </c>
      <c r="AG173" s="93" t="s">
        <v>46</v>
      </c>
      <c r="AH173" s="93" t="s">
        <v>46</v>
      </c>
      <c r="AI173" s="93" t="s">
        <v>46</v>
      </c>
      <c r="AJ173" s="94">
        <v>2</v>
      </c>
      <c r="AK173" s="94">
        <v>2</v>
      </c>
      <c r="AL173" s="93">
        <f>AL172</f>
        <v>0.75</v>
      </c>
      <c r="AM173" s="93">
        <f>AM172</f>
        <v>2.7E-2</v>
      </c>
      <c r="AN173" s="93">
        <f>AN172</f>
        <v>3</v>
      </c>
      <c r="AQ173" s="96">
        <f>AM173*I173+AL173</f>
        <v>0.78132000000000001</v>
      </c>
      <c r="AR173" s="96">
        <f t="shared" si="163"/>
        <v>7.8132000000000007E-2</v>
      </c>
      <c r="AS173" s="97">
        <f t="shared" si="164"/>
        <v>6.5</v>
      </c>
      <c r="AT173" s="97">
        <f t="shared" si="165"/>
        <v>1.839863</v>
      </c>
      <c r="AU173" s="96">
        <f>10068.2*J173*POWER(10,-6)*10</f>
        <v>1.0068200000000001E-4</v>
      </c>
      <c r="AV173" s="97">
        <f t="shared" si="166"/>
        <v>9.1994156820000015</v>
      </c>
      <c r="AW173" s="98">
        <f t="shared" si="167"/>
        <v>2.8500000000000002E-7</v>
      </c>
      <c r="AX173" s="98">
        <f t="shared" si="168"/>
        <v>2.8500000000000002E-7</v>
      </c>
      <c r="AY173" s="98">
        <f t="shared" si="169"/>
        <v>1.3109167346850004E-6</v>
      </c>
      <c r="AZ173" s="330">
        <f>AW173/DB!$B$23</f>
        <v>1.4600409836065575E-10</v>
      </c>
      <c r="BA173" s="330">
        <f>AX173/DB!$B$23</f>
        <v>1.4600409836065575E-10</v>
      </c>
    </row>
    <row r="174" spans="1:53" s="93" customFormat="1" x14ac:dyDescent="0.3">
      <c r="A174" s="83" t="s">
        <v>20</v>
      </c>
      <c r="B174" s="83" t="str">
        <f>B172</f>
        <v>Насос ГЖ</v>
      </c>
      <c r="C174" s="85" t="s">
        <v>186</v>
      </c>
      <c r="D174" s="86" t="s">
        <v>26</v>
      </c>
      <c r="E174" s="99">
        <f>E172</f>
        <v>1.0000000000000001E-5</v>
      </c>
      <c r="F174" s="100">
        <f>F172</f>
        <v>1</v>
      </c>
      <c r="G174" s="83">
        <v>0.27074999999999999</v>
      </c>
      <c r="H174" s="88">
        <f t="shared" si="159"/>
        <v>2.7075000000000003E-6</v>
      </c>
      <c r="I174" s="101">
        <f>I172</f>
        <v>1.1599999999999999</v>
      </c>
      <c r="J174" s="83">
        <v>0</v>
      </c>
      <c r="K174" s="91" t="s">
        <v>124</v>
      </c>
      <c r="L174" s="92">
        <v>1</v>
      </c>
      <c r="M174" s="93" t="str">
        <f t="shared" si="160"/>
        <v>С3</v>
      </c>
      <c r="N174" s="93" t="str">
        <f t="shared" si="161"/>
        <v>Насос ГЖ</v>
      </c>
      <c r="O174" s="93" t="str">
        <f t="shared" si="162"/>
        <v>Полное-ликвидация</v>
      </c>
      <c r="P174" s="93" t="s">
        <v>46</v>
      </c>
      <c r="Q174" s="93" t="s">
        <v>46</v>
      </c>
      <c r="R174" s="93" t="s">
        <v>46</v>
      </c>
      <c r="S174" s="93" t="s">
        <v>46</v>
      </c>
      <c r="T174" s="93" t="s">
        <v>46</v>
      </c>
      <c r="U174" s="93" t="s">
        <v>46</v>
      </c>
      <c r="V174" s="93" t="s">
        <v>46</v>
      </c>
      <c r="W174" s="93" t="s">
        <v>46</v>
      </c>
      <c r="X174" s="93" t="s">
        <v>46</v>
      </c>
      <c r="Y174" s="93" t="s">
        <v>46</v>
      </c>
      <c r="Z174" s="93" t="s">
        <v>46</v>
      </c>
      <c r="AA174" s="93" t="s">
        <v>46</v>
      </c>
      <c r="AB174" s="93" t="s">
        <v>46</v>
      </c>
      <c r="AC174" s="93" t="s">
        <v>46</v>
      </c>
      <c r="AD174" s="93" t="s">
        <v>46</v>
      </c>
      <c r="AE174" s="93" t="s">
        <v>46</v>
      </c>
      <c r="AF174" s="93" t="s">
        <v>46</v>
      </c>
      <c r="AG174" s="93" t="s">
        <v>46</v>
      </c>
      <c r="AH174" s="93" t="s">
        <v>46</v>
      </c>
      <c r="AI174" s="93" t="s">
        <v>46</v>
      </c>
      <c r="AJ174" s="93">
        <v>0</v>
      </c>
      <c r="AK174" s="93">
        <v>0</v>
      </c>
      <c r="AL174" s="93">
        <f>AL172</f>
        <v>0.75</v>
      </c>
      <c r="AM174" s="93">
        <f>AM172</f>
        <v>2.7E-2</v>
      </c>
      <c r="AN174" s="93">
        <f>AN172</f>
        <v>3</v>
      </c>
      <c r="AQ174" s="96">
        <f>AM174*I174*0.1+AL174</f>
        <v>0.75313200000000002</v>
      </c>
      <c r="AR174" s="96">
        <f t="shared" si="163"/>
        <v>7.5313200000000011E-2</v>
      </c>
      <c r="AS174" s="97">
        <f t="shared" si="164"/>
        <v>0</v>
      </c>
      <c r="AT174" s="97">
        <f t="shared" si="165"/>
        <v>0.2071113</v>
      </c>
      <c r="AU174" s="96">
        <f>1333*J173*POWER(10,-6)</f>
        <v>1.333E-6</v>
      </c>
      <c r="AV174" s="97">
        <f t="shared" si="166"/>
        <v>1.0355578329999999</v>
      </c>
      <c r="AW174" s="98">
        <f t="shared" si="167"/>
        <v>0</v>
      </c>
      <c r="AX174" s="98">
        <f t="shared" si="168"/>
        <v>0</v>
      </c>
      <c r="AY174" s="98">
        <f t="shared" si="169"/>
        <v>2.8037728328474999E-6</v>
      </c>
      <c r="AZ174" s="330">
        <f>AW174/DB!$B$23</f>
        <v>0</v>
      </c>
      <c r="BA174" s="330">
        <f>AX174/DB!$B$23</f>
        <v>0</v>
      </c>
    </row>
    <row r="175" spans="1:53" s="93" customFormat="1" x14ac:dyDescent="0.3">
      <c r="A175" s="83" t="s">
        <v>21</v>
      </c>
      <c r="B175" s="83" t="str">
        <f>B172</f>
        <v>Насос ГЖ</v>
      </c>
      <c r="C175" s="85" t="s">
        <v>177</v>
      </c>
      <c r="D175" s="86" t="s">
        <v>47</v>
      </c>
      <c r="E175" s="99">
        <f>E173</f>
        <v>1.0000000000000001E-5</v>
      </c>
      <c r="F175" s="100">
        <f>F172</f>
        <v>1</v>
      </c>
      <c r="G175" s="83">
        <v>3.4999999999999996E-2</v>
      </c>
      <c r="H175" s="88">
        <f t="shared" si="159"/>
        <v>3.4999999999999998E-7</v>
      </c>
      <c r="I175" s="101">
        <f>0.15*I172</f>
        <v>0.17399999999999999</v>
      </c>
      <c r="J175" s="101">
        <f>I175</f>
        <v>0.17399999999999999</v>
      </c>
      <c r="K175" s="104" t="s">
        <v>126</v>
      </c>
      <c r="L175" s="105">
        <v>45390</v>
      </c>
      <c r="M175" s="93" t="str">
        <f t="shared" si="160"/>
        <v>С4</v>
      </c>
      <c r="N175" s="93" t="str">
        <f t="shared" si="161"/>
        <v>Насос ГЖ</v>
      </c>
      <c r="O175" s="93" t="str">
        <f t="shared" si="162"/>
        <v>Частичное-пожар</v>
      </c>
      <c r="P175" s="93" t="s">
        <v>46</v>
      </c>
      <c r="Q175" s="93" t="s">
        <v>46</v>
      </c>
      <c r="R175" s="93" t="s">
        <v>46</v>
      </c>
      <c r="S175" s="93" t="s">
        <v>46</v>
      </c>
      <c r="T175" s="93" t="s">
        <v>46</v>
      </c>
      <c r="U175" s="93" t="s">
        <v>46</v>
      </c>
      <c r="V175" s="93" t="s">
        <v>46</v>
      </c>
      <c r="W175" s="93" t="s">
        <v>46</v>
      </c>
      <c r="X175" s="93" t="s">
        <v>46</v>
      </c>
      <c r="Y175" s="93" t="s">
        <v>46</v>
      </c>
      <c r="Z175" s="93" t="s">
        <v>46</v>
      </c>
      <c r="AA175" s="93" t="s">
        <v>46</v>
      </c>
      <c r="AB175" s="93" t="s">
        <v>46</v>
      </c>
      <c r="AC175" s="93" t="s">
        <v>46</v>
      </c>
      <c r="AD175" s="93" t="s">
        <v>46</v>
      </c>
      <c r="AE175" s="93" t="s">
        <v>46</v>
      </c>
      <c r="AF175" s="93" t="s">
        <v>46</v>
      </c>
      <c r="AG175" s="93" t="s">
        <v>46</v>
      </c>
      <c r="AH175" s="93" t="s">
        <v>46</v>
      </c>
      <c r="AI175" s="93" t="s">
        <v>46</v>
      </c>
      <c r="AJ175" s="93">
        <v>0</v>
      </c>
      <c r="AK175" s="93">
        <v>2</v>
      </c>
      <c r="AL175" s="93">
        <f>0.1*$AL$2</f>
        <v>7.5000000000000011E-2</v>
      </c>
      <c r="AM175" s="93">
        <f>AM172</f>
        <v>2.7E-2</v>
      </c>
      <c r="AN175" s="93">
        <f>ROUNDUP(AN172/3,0)</f>
        <v>1</v>
      </c>
      <c r="AQ175" s="96">
        <f>AM175*I175+AL175</f>
        <v>7.9698000000000005E-2</v>
      </c>
      <c r="AR175" s="96">
        <f t="shared" si="163"/>
        <v>7.9698000000000008E-3</v>
      </c>
      <c r="AS175" s="97">
        <f t="shared" si="164"/>
        <v>0.5</v>
      </c>
      <c r="AT175" s="97">
        <f t="shared" si="165"/>
        <v>0.14691694999999999</v>
      </c>
      <c r="AU175" s="96">
        <f>10068.2*J175*POWER(10,-6)</f>
        <v>1.7518668E-3</v>
      </c>
      <c r="AV175" s="97">
        <f t="shared" si="166"/>
        <v>0.73633661680000007</v>
      </c>
      <c r="AW175" s="98">
        <f t="shared" si="167"/>
        <v>0</v>
      </c>
      <c r="AX175" s="98">
        <f t="shared" si="168"/>
        <v>6.9999999999999997E-7</v>
      </c>
      <c r="AY175" s="98">
        <f t="shared" si="169"/>
        <v>2.5771781588000002E-7</v>
      </c>
      <c r="AZ175" s="330">
        <f>AW175/DB!$B$23</f>
        <v>0</v>
      </c>
      <c r="BA175" s="330">
        <f>AX175/DB!$B$23</f>
        <v>3.5860655737704915E-10</v>
      </c>
    </row>
    <row r="176" spans="1:53" s="93" customFormat="1" x14ac:dyDescent="0.3">
      <c r="A176" s="83" t="s">
        <v>22</v>
      </c>
      <c r="B176" s="83" t="str">
        <f>B172</f>
        <v>Насос ГЖ</v>
      </c>
      <c r="C176" s="85" t="s">
        <v>179</v>
      </c>
      <c r="D176" s="86" t="s">
        <v>47</v>
      </c>
      <c r="E176" s="99">
        <f>E174</f>
        <v>1.0000000000000001E-5</v>
      </c>
      <c r="F176" s="100">
        <f>F172</f>
        <v>1</v>
      </c>
      <c r="G176" s="83">
        <v>3.3249999999999995E-2</v>
      </c>
      <c r="H176" s="88">
        <f t="shared" si="159"/>
        <v>3.3249999999999999E-7</v>
      </c>
      <c r="I176" s="101">
        <f>0.15*I172</f>
        <v>0.17399999999999999</v>
      </c>
      <c r="J176" s="101">
        <f>I175</f>
        <v>0.17399999999999999</v>
      </c>
      <c r="K176" s="104" t="s">
        <v>127</v>
      </c>
      <c r="L176" s="105">
        <v>3</v>
      </c>
      <c r="M176" s="93" t="str">
        <f t="shared" si="160"/>
        <v>С5</v>
      </c>
      <c r="N176" s="93" t="str">
        <f t="shared" si="161"/>
        <v>Насос ГЖ</v>
      </c>
      <c r="O176" s="93" t="str">
        <f t="shared" si="162"/>
        <v>Частичное-пожар</v>
      </c>
      <c r="P176" s="93" t="s">
        <v>46</v>
      </c>
      <c r="Q176" s="93" t="s">
        <v>46</v>
      </c>
      <c r="R176" s="93" t="s">
        <v>46</v>
      </c>
      <c r="S176" s="93" t="s">
        <v>46</v>
      </c>
      <c r="T176" s="93" t="s">
        <v>46</v>
      </c>
      <c r="U176" s="93" t="s">
        <v>46</v>
      </c>
      <c r="V176" s="93" t="s">
        <v>46</v>
      </c>
      <c r="W176" s="93" t="s">
        <v>46</v>
      </c>
      <c r="X176" s="93" t="s">
        <v>46</v>
      </c>
      <c r="Y176" s="93" t="s">
        <v>46</v>
      </c>
      <c r="Z176" s="93" t="s">
        <v>46</v>
      </c>
      <c r="AA176" s="93" t="s">
        <v>46</v>
      </c>
      <c r="AB176" s="93" t="s">
        <v>46</v>
      </c>
      <c r="AC176" s="93" t="s">
        <v>46</v>
      </c>
      <c r="AD176" s="93" t="s">
        <v>46</v>
      </c>
      <c r="AE176" s="93" t="s">
        <v>46</v>
      </c>
      <c r="AF176" s="93" t="s">
        <v>46</v>
      </c>
      <c r="AG176" s="93" t="s">
        <v>46</v>
      </c>
      <c r="AH176" s="93" t="s">
        <v>46</v>
      </c>
      <c r="AI176" s="93" t="s">
        <v>46</v>
      </c>
      <c r="AJ176" s="93">
        <v>0</v>
      </c>
      <c r="AK176" s="93">
        <v>1</v>
      </c>
      <c r="AL176" s="93">
        <f>0.1*$AL$2</f>
        <v>7.5000000000000011E-2</v>
      </c>
      <c r="AM176" s="93">
        <f>AM172</f>
        <v>2.7E-2</v>
      </c>
      <c r="AN176" s="93">
        <f>ROUNDUP(AN172/3,0)</f>
        <v>1</v>
      </c>
      <c r="AQ176" s="96">
        <f>AM176*I176+AL176</f>
        <v>7.9698000000000005E-2</v>
      </c>
      <c r="AR176" s="96">
        <f t="shared" si="163"/>
        <v>7.9698000000000008E-3</v>
      </c>
      <c r="AS176" s="97">
        <f t="shared" si="164"/>
        <v>0.25</v>
      </c>
      <c r="AT176" s="97">
        <f t="shared" si="165"/>
        <v>8.4416950000000004E-2</v>
      </c>
      <c r="AU176" s="96">
        <f>10068.2*J176*POWER(10,-6)*10</f>
        <v>1.7518668000000001E-2</v>
      </c>
      <c r="AV176" s="97">
        <f t="shared" si="166"/>
        <v>0.43960341800000002</v>
      </c>
      <c r="AW176" s="98">
        <f t="shared" si="167"/>
        <v>0</v>
      </c>
      <c r="AX176" s="98">
        <f t="shared" si="168"/>
        <v>3.3249999999999999E-7</v>
      </c>
      <c r="AY176" s="98">
        <f t="shared" si="169"/>
        <v>1.4616813648500001E-7</v>
      </c>
      <c r="AZ176" s="330">
        <f>AW176/DB!$B$23</f>
        <v>0</v>
      </c>
      <c r="BA176" s="330">
        <f>AX176/DB!$B$23</f>
        <v>1.7033811475409837E-10</v>
      </c>
    </row>
    <row r="177" spans="1:53" s="93" customFormat="1" ht="15" thickBot="1" x14ac:dyDescent="0.35">
      <c r="A177" s="83" t="s">
        <v>23</v>
      </c>
      <c r="B177" s="83" t="str">
        <f>B172</f>
        <v>Насос ГЖ</v>
      </c>
      <c r="C177" s="85" t="s">
        <v>178</v>
      </c>
      <c r="D177" s="86" t="s">
        <v>119</v>
      </c>
      <c r="E177" s="99">
        <f>E175</f>
        <v>1.0000000000000001E-5</v>
      </c>
      <c r="F177" s="100">
        <f>F172</f>
        <v>1</v>
      </c>
      <c r="G177" s="83">
        <v>0.63174999999999992</v>
      </c>
      <c r="H177" s="88">
        <f t="shared" si="159"/>
        <v>6.3175000000000001E-6</v>
      </c>
      <c r="I177" s="101">
        <f>0.15*I172</f>
        <v>0.17399999999999999</v>
      </c>
      <c r="J177" s="83">
        <v>0</v>
      </c>
      <c r="K177" s="106" t="s">
        <v>138</v>
      </c>
      <c r="L177" s="106">
        <v>18</v>
      </c>
      <c r="M177" s="93" t="str">
        <f t="shared" si="160"/>
        <v>С6</v>
      </c>
      <c r="N177" s="93" t="str">
        <f t="shared" si="161"/>
        <v>Насос ГЖ</v>
      </c>
      <c r="O177" s="93" t="str">
        <f t="shared" si="162"/>
        <v>Частичное-токси</v>
      </c>
      <c r="P177" s="93" t="s">
        <v>46</v>
      </c>
      <c r="Q177" s="93" t="s">
        <v>46</v>
      </c>
      <c r="R177" s="93" t="s">
        <v>46</v>
      </c>
      <c r="S177" s="93" t="s">
        <v>46</v>
      </c>
      <c r="T177" s="93" t="s">
        <v>46</v>
      </c>
      <c r="U177" s="93" t="s">
        <v>46</v>
      </c>
      <c r="V177" s="93" t="s">
        <v>46</v>
      </c>
      <c r="W177" s="93" t="s">
        <v>46</v>
      </c>
      <c r="X177" s="93" t="s">
        <v>46</v>
      </c>
      <c r="Y177" s="93" t="s">
        <v>46</v>
      </c>
      <c r="Z177" s="93" t="s">
        <v>46</v>
      </c>
      <c r="AA177" s="93" t="s">
        <v>46</v>
      </c>
      <c r="AB177" s="93" t="s">
        <v>46</v>
      </c>
      <c r="AC177" s="93" t="s">
        <v>46</v>
      </c>
      <c r="AD177" s="93" t="s">
        <v>46</v>
      </c>
      <c r="AE177" s="93" t="s">
        <v>46</v>
      </c>
      <c r="AF177" s="93" t="s">
        <v>46</v>
      </c>
      <c r="AG177" s="93" t="s">
        <v>46</v>
      </c>
      <c r="AH177" s="93" t="s">
        <v>46</v>
      </c>
      <c r="AI177" s="93" t="s">
        <v>46</v>
      </c>
      <c r="AJ177" s="93">
        <v>0</v>
      </c>
      <c r="AK177" s="93">
        <v>0</v>
      </c>
      <c r="AL177" s="93">
        <f>0.1*$AL$2</f>
        <v>7.5000000000000011E-2</v>
      </c>
      <c r="AM177" s="93">
        <f>AM172</f>
        <v>2.7E-2</v>
      </c>
      <c r="AN177" s="93">
        <f>ROUNDUP(AN172/3,0)</f>
        <v>1</v>
      </c>
      <c r="AQ177" s="96">
        <f>AM177*I177*0.1+AL177</f>
        <v>7.5469800000000017E-2</v>
      </c>
      <c r="AR177" s="96">
        <f t="shared" si="163"/>
        <v>7.5469800000000017E-3</v>
      </c>
      <c r="AS177" s="97">
        <f t="shared" si="164"/>
        <v>0</v>
      </c>
      <c r="AT177" s="97">
        <f t="shared" si="165"/>
        <v>2.0754195000000003E-2</v>
      </c>
      <c r="AU177" s="96">
        <f>1333*J176*POWER(10,-6)</f>
        <v>2.3194199999999996E-4</v>
      </c>
      <c r="AV177" s="97">
        <f t="shared" si="166"/>
        <v>0.10400291700000003</v>
      </c>
      <c r="AW177" s="98">
        <f t="shared" si="167"/>
        <v>0</v>
      </c>
      <c r="AX177" s="98">
        <f t="shared" si="168"/>
        <v>0</v>
      </c>
      <c r="AY177" s="98">
        <f t="shared" si="169"/>
        <v>6.5703842814750017E-7</v>
      </c>
      <c r="AZ177" s="330">
        <f>AW177/DB!$B$23</f>
        <v>0</v>
      </c>
      <c r="BA177" s="330">
        <f>AX177/DB!$B$23</f>
        <v>0</v>
      </c>
    </row>
    <row r="178" spans="1:53" s="93" customFormat="1" x14ac:dyDescent="0.3">
      <c r="A178" s="94"/>
      <c r="B178" s="94"/>
      <c r="D178" s="185"/>
      <c r="E178" s="186"/>
      <c r="F178" s="187"/>
      <c r="G178" s="94"/>
      <c r="H178" s="98"/>
      <c r="I178" s="97"/>
      <c r="J178" s="94"/>
      <c r="K178" s="94"/>
      <c r="L178" s="94"/>
      <c r="AQ178" s="96"/>
      <c r="AR178" s="96"/>
      <c r="AS178" s="97"/>
      <c r="AT178" s="97"/>
      <c r="AU178" s="96"/>
      <c r="AV178" s="97"/>
      <c r="AW178" s="98"/>
      <c r="AX178" s="98"/>
      <c r="AY178" s="98"/>
    </row>
    <row r="179" spans="1:53" s="93" customFormat="1" x14ac:dyDescent="0.3">
      <c r="A179" s="94"/>
      <c r="B179" s="94"/>
      <c r="D179" s="185"/>
      <c r="E179" s="186"/>
      <c r="F179" s="187"/>
      <c r="G179" s="94"/>
      <c r="H179" s="98"/>
      <c r="I179" s="97"/>
      <c r="J179" s="94"/>
      <c r="K179" s="94"/>
      <c r="L179" s="94"/>
      <c r="AQ179" s="96"/>
      <c r="AR179" s="96"/>
      <c r="AS179" s="97"/>
      <c r="AT179" s="97"/>
      <c r="AU179" s="96"/>
      <c r="AV179" s="97"/>
      <c r="AW179" s="98"/>
      <c r="AX179" s="98"/>
      <c r="AY179" s="98"/>
    </row>
    <row r="180" spans="1:53" s="93" customFormat="1" x14ac:dyDescent="0.3">
      <c r="A180" s="94"/>
      <c r="B180" s="94"/>
      <c r="D180" s="185"/>
      <c r="E180" s="186"/>
      <c r="F180" s="187"/>
      <c r="G180" s="94"/>
      <c r="H180" s="98"/>
      <c r="I180" s="97"/>
      <c r="J180" s="94"/>
      <c r="K180" s="94"/>
      <c r="L180" s="94"/>
      <c r="AQ180" s="96"/>
      <c r="AR180" s="96"/>
      <c r="AS180" s="97"/>
      <c r="AT180" s="97"/>
      <c r="AU180" s="96"/>
      <c r="AV180" s="97"/>
      <c r="AW180" s="98"/>
      <c r="AX180" s="98"/>
      <c r="AY180" s="98"/>
    </row>
    <row r="181" spans="1:53" ht="15" thickBot="1" x14ac:dyDescent="0.35"/>
    <row r="182" spans="1:53" s="141" customFormat="1" ht="18" customHeight="1" x14ac:dyDescent="0.3">
      <c r="A182" s="132" t="s">
        <v>18</v>
      </c>
      <c r="B182" s="133" t="s">
        <v>239</v>
      </c>
      <c r="C182" s="13" t="s">
        <v>129</v>
      </c>
      <c r="D182" s="134" t="s">
        <v>243</v>
      </c>
      <c r="E182" s="135">
        <v>1.0000000000000001E-5</v>
      </c>
      <c r="F182" s="133">
        <v>1</v>
      </c>
      <c r="G182" s="132">
        <v>0.2</v>
      </c>
      <c r="H182" s="136">
        <f>E182*F182*G182</f>
        <v>2.0000000000000003E-6</v>
      </c>
      <c r="I182" s="137">
        <v>1.2</v>
      </c>
      <c r="J182" s="138">
        <f>I182</f>
        <v>1.2</v>
      </c>
      <c r="K182" s="139" t="s">
        <v>122</v>
      </c>
      <c r="L182" s="140">
        <v>0</v>
      </c>
      <c r="M182" s="141" t="str">
        <f t="shared" ref="M182:M189" si="170">A182</f>
        <v>С1</v>
      </c>
      <c r="N182" s="141" t="str">
        <f t="shared" ref="N182:N189" si="171">B182</f>
        <v>Трубопровод СУГ</v>
      </c>
      <c r="O182" s="141" t="str">
        <f t="shared" ref="O182:O189" si="172">D182</f>
        <v>Полное-факельное горение</v>
      </c>
      <c r="P182" s="141" t="s">
        <v>46</v>
      </c>
      <c r="Q182" s="141" t="s">
        <v>46</v>
      </c>
      <c r="R182" s="141" t="s">
        <v>46</v>
      </c>
      <c r="S182" s="141" t="s">
        <v>46</v>
      </c>
      <c r="T182" s="141" t="s">
        <v>46</v>
      </c>
      <c r="U182" s="141" t="s">
        <v>46</v>
      </c>
      <c r="V182" s="141" t="s">
        <v>46</v>
      </c>
      <c r="W182" s="141" t="s">
        <v>46</v>
      </c>
      <c r="X182" s="141" t="s">
        <v>46</v>
      </c>
      <c r="Y182" s="141">
        <v>44</v>
      </c>
      <c r="Z182" s="141">
        <v>7</v>
      </c>
      <c r="AA182" s="141" t="s">
        <v>46</v>
      </c>
      <c r="AB182" s="141" t="s">
        <v>46</v>
      </c>
      <c r="AC182" s="141" t="s">
        <v>46</v>
      </c>
      <c r="AD182" s="141" t="s">
        <v>46</v>
      </c>
      <c r="AE182" s="141" t="s">
        <v>46</v>
      </c>
      <c r="AF182" s="141" t="s">
        <v>46</v>
      </c>
      <c r="AG182" s="141" t="s">
        <v>46</v>
      </c>
      <c r="AH182" s="141" t="s">
        <v>46</v>
      </c>
      <c r="AI182" s="141" t="s">
        <v>46</v>
      </c>
      <c r="AJ182" s="142">
        <v>1</v>
      </c>
      <c r="AK182" s="142">
        <v>2</v>
      </c>
      <c r="AL182" s="143">
        <v>0.75</v>
      </c>
      <c r="AM182" s="143">
        <v>2.7E-2</v>
      </c>
      <c r="AN182" s="143">
        <v>3</v>
      </c>
      <c r="AQ182" s="144">
        <f>AM182*I182+AL182</f>
        <v>0.78239999999999998</v>
      </c>
      <c r="AR182" s="144">
        <f>0.1*AQ182</f>
        <v>7.8240000000000004E-2</v>
      </c>
      <c r="AS182" s="145">
        <f>AJ182*3+0.25*AK182</f>
        <v>3.5</v>
      </c>
      <c r="AT182" s="145">
        <f>SUM(AQ182:AS182)/4</f>
        <v>1.09016</v>
      </c>
      <c r="AU182" s="144">
        <f>10068.2*J182*POWER(10,-6)</f>
        <v>1.208184E-2</v>
      </c>
      <c r="AV182" s="145">
        <f t="shared" ref="AV182:AV189" si="173">AU182+AT182+AS182+AR182+AQ182</f>
        <v>5.4628818399999997</v>
      </c>
      <c r="AW182" s="146">
        <f>AJ182*H182</f>
        <v>2.0000000000000003E-6</v>
      </c>
      <c r="AX182" s="146">
        <f>H182*AK182</f>
        <v>4.0000000000000007E-6</v>
      </c>
      <c r="AY182" s="146">
        <f>H182*AV182</f>
        <v>1.0925763680000002E-5</v>
      </c>
      <c r="AZ182" s="330">
        <f>AW182/DB!$B$23</f>
        <v>1.0245901639344264E-9</v>
      </c>
      <c r="BA182" s="330">
        <f>AX182/DB!$B$23</f>
        <v>2.0491803278688529E-9</v>
      </c>
    </row>
    <row r="183" spans="1:53" s="141" customFormat="1" x14ac:dyDescent="0.3">
      <c r="A183" s="132" t="s">
        <v>19</v>
      </c>
      <c r="B183" s="132" t="str">
        <f>B182</f>
        <v>Трубопровод СУГ</v>
      </c>
      <c r="C183" s="13" t="s">
        <v>107</v>
      </c>
      <c r="D183" s="134" t="s">
        <v>28</v>
      </c>
      <c r="E183" s="147">
        <f>E182</f>
        <v>1.0000000000000001E-5</v>
      </c>
      <c r="F183" s="148">
        <f>F182</f>
        <v>1</v>
      </c>
      <c r="G183" s="132">
        <v>0.1152</v>
      </c>
      <c r="H183" s="136">
        <f t="shared" ref="H183:H189" si="174">E183*F183*G183</f>
        <v>1.1520000000000002E-6</v>
      </c>
      <c r="I183" s="149">
        <f>I182</f>
        <v>1.2</v>
      </c>
      <c r="J183" s="194">
        <f>0.1*I182</f>
        <v>0.12</v>
      </c>
      <c r="K183" s="150" t="s">
        <v>123</v>
      </c>
      <c r="L183" s="151">
        <v>0</v>
      </c>
      <c r="M183" s="141" t="str">
        <f t="shared" si="170"/>
        <v>С2</v>
      </c>
      <c r="N183" s="141" t="str">
        <f t="shared" si="171"/>
        <v>Трубопровод СУГ</v>
      </c>
      <c r="O183" s="141" t="str">
        <f t="shared" si="172"/>
        <v>Полное-взрыв</v>
      </c>
      <c r="P183" s="141" t="s">
        <v>46</v>
      </c>
      <c r="Q183" s="141" t="s">
        <v>46</v>
      </c>
      <c r="R183" s="141" t="s">
        <v>46</v>
      </c>
      <c r="S183" s="141" t="s">
        <v>46</v>
      </c>
      <c r="T183" s="141">
        <v>0</v>
      </c>
      <c r="U183" s="141">
        <v>0</v>
      </c>
      <c r="V183" s="141">
        <v>37.6</v>
      </c>
      <c r="W183" s="141">
        <v>124.6</v>
      </c>
      <c r="X183" s="141">
        <v>324.60000000000002</v>
      </c>
      <c r="Y183" s="141" t="s">
        <v>46</v>
      </c>
      <c r="Z183" s="141" t="s">
        <v>46</v>
      </c>
      <c r="AA183" s="141" t="s">
        <v>46</v>
      </c>
      <c r="AB183" s="141" t="s">
        <v>46</v>
      </c>
      <c r="AC183" s="141" t="s">
        <v>46</v>
      </c>
      <c r="AD183" s="141" t="s">
        <v>46</v>
      </c>
      <c r="AE183" s="141" t="s">
        <v>46</v>
      </c>
      <c r="AF183" s="141" t="s">
        <v>46</v>
      </c>
      <c r="AG183" s="141" t="s">
        <v>46</v>
      </c>
      <c r="AH183" s="141" t="s">
        <v>46</v>
      </c>
      <c r="AI183" s="141" t="s">
        <v>46</v>
      </c>
      <c r="AJ183" s="142">
        <v>2</v>
      </c>
      <c r="AK183" s="142">
        <v>2</v>
      </c>
      <c r="AL183" s="141">
        <f>AL182</f>
        <v>0.75</v>
      </c>
      <c r="AM183" s="141">
        <f>AM182</f>
        <v>2.7E-2</v>
      </c>
      <c r="AN183" s="141">
        <f>AN182</f>
        <v>3</v>
      </c>
      <c r="AQ183" s="144">
        <f>AM183*I183+AL183</f>
        <v>0.78239999999999998</v>
      </c>
      <c r="AR183" s="144">
        <f t="shared" ref="AR183:AR189" si="175">0.1*AQ183</f>
        <v>7.8240000000000004E-2</v>
      </c>
      <c r="AS183" s="145">
        <f t="shared" ref="AS183:AS189" si="176">AJ183*3+0.25*AK183</f>
        <v>6.5</v>
      </c>
      <c r="AT183" s="145">
        <f t="shared" ref="AT183:AT189" si="177">SUM(AQ183:AS183)/4</f>
        <v>1.84016</v>
      </c>
      <c r="AU183" s="144">
        <f>10068.2*J183*POWER(10,-6)*10</f>
        <v>1.208184E-2</v>
      </c>
      <c r="AV183" s="145">
        <f t="shared" si="173"/>
        <v>9.2128818399999979</v>
      </c>
      <c r="AW183" s="146">
        <f t="shared" ref="AW183:AW189" si="178">AJ183*H183</f>
        <v>2.3040000000000003E-6</v>
      </c>
      <c r="AX183" s="146">
        <f t="shared" ref="AX183:AX189" si="179">H183*AK183</f>
        <v>2.3040000000000003E-6</v>
      </c>
      <c r="AY183" s="146">
        <f t="shared" ref="AY183:AY189" si="180">H183*AV183</f>
        <v>1.061323987968E-5</v>
      </c>
      <c r="AZ183" s="330">
        <f>AW183/DB!$B$23</f>
        <v>1.1803278688524592E-9</v>
      </c>
      <c r="BA183" s="330">
        <f>AX183/DB!$B$23</f>
        <v>1.1803278688524592E-9</v>
      </c>
    </row>
    <row r="184" spans="1:53" s="141" customFormat="1" x14ac:dyDescent="0.3">
      <c r="A184" s="132" t="s">
        <v>20</v>
      </c>
      <c r="B184" s="132" t="str">
        <f>B182</f>
        <v>Трубопровод СУГ</v>
      </c>
      <c r="C184" s="13" t="s">
        <v>242</v>
      </c>
      <c r="D184" s="134" t="s">
        <v>241</v>
      </c>
      <c r="E184" s="147">
        <f>E182</f>
        <v>1.0000000000000001E-5</v>
      </c>
      <c r="F184" s="148">
        <f>F182</f>
        <v>1</v>
      </c>
      <c r="G184" s="132">
        <v>7.6799999999999993E-2</v>
      </c>
      <c r="H184" s="136">
        <f t="shared" si="174"/>
        <v>7.6799999999999999E-7</v>
      </c>
      <c r="I184" s="149">
        <f>I182</f>
        <v>1.2</v>
      </c>
      <c r="J184" s="138">
        <f>0.6*I182</f>
        <v>0.72</v>
      </c>
      <c r="K184" s="150" t="s">
        <v>124</v>
      </c>
      <c r="L184" s="151">
        <v>15</v>
      </c>
      <c r="M184" s="141" t="str">
        <f t="shared" si="170"/>
        <v>С3</v>
      </c>
      <c r="N184" s="141" t="str">
        <f t="shared" si="171"/>
        <v>Трубопровод СУГ</v>
      </c>
      <c r="O184" s="141" t="str">
        <f t="shared" si="172"/>
        <v>Полное-огненный шар</v>
      </c>
      <c r="P184" s="141" t="s">
        <v>46</v>
      </c>
      <c r="Q184" s="141" t="s">
        <v>46</v>
      </c>
      <c r="R184" s="141" t="s">
        <v>46</v>
      </c>
      <c r="S184" s="141" t="s">
        <v>46</v>
      </c>
      <c r="T184" s="141" t="s">
        <v>46</v>
      </c>
      <c r="U184" s="141" t="s">
        <v>46</v>
      </c>
      <c r="V184" s="141" t="s">
        <v>46</v>
      </c>
      <c r="W184" s="141" t="s">
        <v>46</v>
      </c>
      <c r="X184" s="141" t="s">
        <v>46</v>
      </c>
      <c r="Y184" s="141" t="s">
        <v>46</v>
      </c>
      <c r="Z184" s="141" t="s">
        <v>46</v>
      </c>
      <c r="AA184" s="141" t="s">
        <v>46</v>
      </c>
      <c r="AB184" s="141" t="s">
        <v>46</v>
      </c>
      <c r="AC184" s="141" t="s">
        <v>46</v>
      </c>
      <c r="AD184" s="141" t="s">
        <v>46</v>
      </c>
      <c r="AE184" s="141">
        <v>1</v>
      </c>
      <c r="AF184" s="141">
        <v>32</v>
      </c>
      <c r="AG184" s="141">
        <v>43.5</v>
      </c>
      <c r="AH184" s="141">
        <v>62</v>
      </c>
      <c r="AI184" s="141" t="s">
        <v>46</v>
      </c>
      <c r="AJ184" s="141">
        <v>0</v>
      </c>
      <c r="AK184" s="141">
        <v>0</v>
      </c>
      <c r="AL184" s="141">
        <f>AL182</f>
        <v>0.75</v>
      </c>
      <c r="AM184" s="141">
        <f>AM182</f>
        <v>2.7E-2</v>
      </c>
      <c r="AN184" s="141">
        <f>AN182</f>
        <v>3</v>
      </c>
      <c r="AQ184" s="144">
        <f>AM184*I184*0.1+AL184</f>
        <v>0.75324000000000002</v>
      </c>
      <c r="AR184" s="144">
        <f t="shared" si="175"/>
        <v>7.5324000000000002E-2</v>
      </c>
      <c r="AS184" s="145">
        <f t="shared" si="176"/>
        <v>0</v>
      </c>
      <c r="AT184" s="145">
        <f t="shared" si="177"/>
        <v>0.20714100000000002</v>
      </c>
      <c r="AU184" s="144">
        <f>1333*J182*POWER(10,-6)</f>
        <v>1.5995999999999999E-3</v>
      </c>
      <c r="AV184" s="145">
        <f t="shared" si="173"/>
        <v>1.0373046000000001</v>
      </c>
      <c r="AW184" s="146">
        <f t="shared" si="178"/>
        <v>0</v>
      </c>
      <c r="AX184" s="146">
        <f t="shared" si="179"/>
        <v>0</v>
      </c>
      <c r="AY184" s="146">
        <f t="shared" si="180"/>
        <v>7.9664993280000006E-7</v>
      </c>
      <c r="AZ184" s="330">
        <f>AW184/DB!$B$23</f>
        <v>0</v>
      </c>
      <c r="BA184" s="330">
        <f>AX184/DB!$B$23</f>
        <v>0</v>
      </c>
    </row>
    <row r="185" spans="1:53" s="141" customFormat="1" x14ac:dyDescent="0.3">
      <c r="A185" s="132" t="s">
        <v>21</v>
      </c>
      <c r="B185" s="132" t="str">
        <f>B182</f>
        <v>Трубопровод СУГ</v>
      </c>
      <c r="C185" s="13" t="s">
        <v>108</v>
      </c>
      <c r="D185" s="134" t="s">
        <v>26</v>
      </c>
      <c r="E185" s="147">
        <f>E182</f>
        <v>1.0000000000000001E-5</v>
      </c>
      <c r="F185" s="148">
        <f>F182</f>
        <v>1</v>
      </c>
      <c r="G185" s="132">
        <v>0.60799999999999998</v>
      </c>
      <c r="H185" s="136">
        <f t="shared" si="174"/>
        <v>6.0800000000000002E-6</v>
      </c>
      <c r="I185" s="149">
        <f>I182</f>
        <v>1.2</v>
      </c>
      <c r="J185" s="152">
        <v>0</v>
      </c>
      <c r="K185" s="150" t="s">
        <v>126</v>
      </c>
      <c r="L185" s="151">
        <v>45390</v>
      </c>
      <c r="M185" s="141" t="str">
        <f t="shared" si="170"/>
        <v>С4</v>
      </c>
      <c r="N185" s="141" t="str">
        <f t="shared" si="171"/>
        <v>Трубопровод СУГ</v>
      </c>
      <c r="O185" s="141" t="str">
        <f t="shared" si="172"/>
        <v>Полное-ликвидация</v>
      </c>
      <c r="P185" s="141" t="s">
        <v>46</v>
      </c>
      <c r="Q185" s="141" t="s">
        <v>46</v>
      </c>
      <c r="R185" s="141" t="s">
        <v>46</v>
      </c>
      <c r="S185" s="141" t="s">
        <v>46</v>
      </c>
      <c r="T185" s="141" t="s">
        <v>46</v>
      </c>
      <c r="U185" s="141" t="s">
        <v>46</v>
      </c>
      <c r="V185" s="141" t="s">
        <v>46</v>
      </c>
      <c r="W185" s="141" t="s">
        <v>46</v>
      </c>
      <c r="X185" s="141" t="s">
        <v>46</v>
      </c>
      <c r="Y185" s="141" t="s">
        <v>46</v>
      </c>
      <c r="Z185" s="141" t="s">
        <v>46</v>
      </c>
      <c r="AA185" s="141" t="s">
        <v>46</v>
      </c>
      <c r="AB185" s="141" t="s">
        <v>46</v>
      </c>
      <c r="AC185" s="141" t="s">
        <v>46</v>
      </c>
      <c r="AD185" s="141" t="s">
        <v>46</v>
      </c>
      <c r="AE185" s="141" t="s">
        <v>46</v>
      </c>
      <c r="AF185" s="141" t="s">
        <v>46</v>
      </c>
      <c r="AG185" s="141" t="s">
        <v>46</v>
      </c>
      <c r="AH185" s="141" t="s">
        <v>46</v>
      </c>
      <c r="AI185" s="141" t="s">
        <v>46</v>
      </c>
      <c r="AJ185" s="141">
        <v>0</v>
      </c>
      <c r="AK185" s="141">
        <v>0</v>
      </c>
      <c r="AL185" s="141">
        <f>AL182</f>
        <v>0.75</v>
      </c>
      <c r="AM185" s="141">
        <f>AM182</f>
        <v>2.7E-2</v>
      </c>
      <c r="AN185" s="141">
        <f>AN182</f>
        <v>3</v>
      </c>
      <c r="AQ185" s="144">
        <f>AM185*I185*0.1+AL185</f>
        <v>0.75324000000000002</v>
      </c>
      <c r="AR185" s="144">
        <f t="shared" si="175"/>
        <v>7.5324000000000002E-2</v>
      </c>
      <c r="AS185" s="145">
        <f t="shared" si="176"/>
        <v>0</v>
      </c>
      <c r="AT185" s="145">
        <f t="shared" si="177"/>
        <v>0.20714100000000002</v>
      </c>
      <c r="AU185" s="144">
        <f>1333*J183*POWER(10,-6)</f>
        <v>1.5996000000000001E-4</v>
      </c>
      <c r="AV185" s="145">
        <f t="shared" si="173"/>
        <v>1.0358649600000001</v>
      </c>
      <c r="AW185" s="146">
        <f t="shared" si="178"/>
        <v>0</v>
      </c>
      <c r="AX185" s="146">
        <f t="shared" si="179"/>
        <v>0</v>
      </c>
      <c r="AY185" s="146">
        <f t="shared" si="180"/>
        <v>6.2980589568000003E-6</v>
      </c>
      <c r="AZ185" s="330">
        <f>AW185/DB!$B$23</f>
        <v>0</v>
      </c>
      <c r="BA185" s="330">
        <f>AX185/DB!$B$23</f>
        <v>0</v>
      </c>
    </row>
    <row r="186" spans="1:53" s="141" customFormat="1" x14ac:dyDescent="0.3">
      <c r="A186" s="132" t="s">
        <v>22</v>
      </c>
      <c r="B186" s="132" t="str">
        <f>B182</f>
        <v>Трубопровод СУГ</v>
      </c>
      <c r="C186" s="13" t="s">
        <v>133</v>
      </c>
      <c r="D186" s="134" t="s">
        <v>134</v>
      </c>
      <c r="E186" s="135">
        <v>1E-4</v>
      </c>
      <c r="F186" s="148">
        <f>F182</f>
        <v>1</v>
      </c>
      <c r="G186" s="132">
        <v>3.5000000000000003E-2</v>
      </c>
      <c r="H186" s="136">
        <f t="shared" si="174"/>
        <v>3.5000000000000004E-6</v>
      </c>
      <c r="I186" s="149">
        <f>0.15*I182</f>
        <v>0.18</v>
      </c>
      <c r="J186" s="138">
        <f>I186</f>
        <v>0.18</v>
      </c>
      <c r="K186" s="150" t="s">
        <v>127</v>
      </c>
      <c r="L186" s="151">
        <v>3</v>
      </c>
      <c r="M186" s="141" t="str">
        <f t="shared" si="170"/>
        <v>С5</v>
      </c>
      <c r="N186" s="141" t="str">
        <f t="shared" si="171"/>
        <v>Трубопровод СУГ</v>
      </c>
      <c r="O186" s="141" t="str">
        <f t="shared" si="172"/>
        <v>Частичное-факел</v>
      </c>
      <c r="P186" s="141" t="s">
        <v>46</v>
      </c>
      <c r="Q186" s="141" t="s">
        <v>46</v>
      </c>
      <c r="R186" s="141" t="s">
        <v>46</v>
      </c>
      <c r="S186" s="141" t="s">
        <v>46</v>
      </c>
      <c r="T186" s="141" t="s">
        <v>46</v>
      </c>
      <c r="U186" s="141" t="s">
        <v>46</v>
      </c>
      <c r="V186" s="141" t="s">
        <v>46</v>
      </c>
      <c r="W186" s="141" t="s">
        <v>46</v>
      </c>
      <c r="X186" s="141" t="s">
        <v>46</v>
      </c>
      <c r="Y186" s="141">
        <v>28</v>
      </c>
      <c r="Z186" s="141">
        <v>5</v>
      </c>
      <c r="AA186" s="141" t="s">
        <v>46</v>
      </c>
      <c r="AB186" s="141" t="s">
        <v>46</v>
      </c>
      <c r="AC186" s="141" t="s">
        <v>46</v>
      </c>
      <c r="AD186" s="141" t="s">
        <v>46</v>
      </c>
      <c r="AE186" s="141" t="s">
        <v>46</v>
      </c>
      <c r="AF186" s="141" t="s">
        <v>46</v>
      </c>
      <c r="AG186" s="141" t="s">
        <v>46</v>
      </c>
      <c r="AH186" s="141" t="s">
        <v>46</v>
      </c>
      <c r="AI186" s="141" t="s">
        <v>46</v>
      </c>
      <c r="AJ186" s="141">
        <v>0</v>
      </c>
      <c r="AK186" s="141">
        <v>2</v>
      </c>
      <c r="AL186" s="141">
        <f>0.1*$AL$2</f>
        <v>7.5000000000000011E-2</v>
      </c>
      <c r="AM186" s="141">
        <f>AM182</f>
        <v>2.7E-2</v>
      </c>
      <c r="AN186" s="141">
        <f>ROUNDUP(AN182/3,0)</f>
        <v>1</v>
      </c>
      <c r="AQ186" s="144">
        <f>AM186*I186+AL186</f>
        <v>7.9860000000000014E-2</v>
      </c>
      <c r="AR186" s="144">
        <f t="shared" si="175"/>
        <v>7.9860000000000018E-3</v>
      </c>
      <c r="AS186" s="145">
        <f t="shared" si="176"/>
        <v>0.5</v>
      </c>
      <c r="AT186" s="145">
        <f t="shared" si="177"/>
        <v>0.14696149999999999</v>
      </c>
      <c r="AU186" s="144">
        <f>10068.2*J186*POWER(10,-6)</f>
        <v>1.812276E-3</v>
      </c>
      <c r="AV186" s="145">
        <f t="shared" si="173"/>
        <v>0.73661977600000006</v>
      </c>
      <c r="AW186" s="146">
        <f t="shared" si="178"/>
        <v>0</v>
      </c>
      <c r="AX186" s="146">
        <f t="shared" si="179"/>
        <v>7.0000000000000007E-6</v>
      </c>
      <c r="AY186" s="146">
        <f t="shared" si="180"/>
        <v>2.5781692160000003E-6</v>
      </c>
      <c r="AZ186" s="330">
        <f>AW186/DB!$B$23</f>
        <v>0</v>
      </c>
      <c r="BA186" s="330">
        <f>AX186/DB!$B$23</f>
        <v>3.586065573770492E-9</v>
      </c>
    </row>
    <row r="187" spans="1:53" s="141" customFormat="1" x14ac:dyDescent="0.3">
      <c r="A187" s="132" t="s">
        <v>23</v>
      </c>
      <c r="B187" s="132" t="str">
        <f>B182</f>
        <v>Трубопровод СУГ</v>
      </c>
      <c r="C187" s="13" t="s">
        <v>135</v>
      </c>
      <c r="D187" s="134" t="s">
        <v>136</v>
      </c>
      <c r="E187" s="147">
        <f>E186</f>
        <v>1E-4</v>
      </c>
      <c r="F187" s="148">
        <v>1</v>
      </c>
      <c r="G187" s="132">
        <v>8.3000000000000001E-3</v>
      </c>
      <c r="H187" s="136">
        <f t="shared" si="174"/>
        <v>8.300000000000001E-7</v>
      </c>
      <c r="I187" s="149">
        <f>I186</f>
        <v>0.18</v>
      </c>
      <c r="J187" s="138">
        <f>J183*0.15</f>
        <v>1.7999999999999999E-2</v>
      </c>
      <c r="K187" s="153" t="s">
        <v>138</v>
      </c>
      <c r="L187" s="154">
        <v>19</v>
      </c>
      <c r="M187" s="141" t="str">
        <f t="shared" si="170"/>
        <v>С6</v>
      </c>
      <c r="N187" s="141" t="str">
        <f t="shared" si="171"/>
        <v>Трубопровод СУГ</v>
      </c>
      <c r="O187" s="141" t="str">
        <f t="shared" si="172"/>
        <v>Частичное-взрыв</v>
      </c>
      <c r="P187" s="141" t="s">
        <v>46</v>
      </c>
      <c r="Q187" s="141" t="s">
        <v>46</v>
      </c>
      <c r="R187" s="141" t="s">
        <v>46</v>
      </c>
      <c r="S187" s="141" t="s">
        <v>46</v>
      </c>
      <c r="T187" s="141">
        <v>0</v>
      </c>
      <c r="U187" s="141">
        <v>0</v>
      </c>
      <c r="V187" s="141">
        <v>20.100000000000001</v>
      </c>
      <c r="W187" s="141">
        <v>66.099999999999994</v>
      </c>
      <c r="X187" s="141">
        <v>172.6</v>
      </c>
      <c r="Y187" s="141" t="s">
        <v>46</v>
      </c>
      <c r="Z187" s="141" t="s">
        <v>46</v>
      </c>
      <c r="AA187" s="141" t="s">
        <v>46</v>
      </c>
      <c r="AB187" s="141" t="s">
        <v>46</v>
      </c>
      <c r="AC187" s="141" t="s">
        <v>46</v>
      </c>
      <c r="AD187" s="141" t="s">
        <v>46</v>
      </c>
      <c r="AE187" s="141" t="s">
        <v>46</v>
      </c>
      <c r="AF187" s="141" t="s">
        <v>46</v>
      </c>
      <c r="AG187" s="141" t="s">
        <v>46</v>
      </c>
      <c r="AH187" s="141" t="s">
        <v>46</v>
      </c>
      <c r="AI187" s="141" t="s">
        <v>46</v>
      </c>
      <c r="AJ187" s="141">
        <v>0</v>
      </c>
      <c r="AK187" s="141">
        <v>1</v>
      </c>
      <c r="AL187" s="141">
        <f>0.1*$AL$2</f>
        <v>7.5000000000000011E-2</v>
      </c>
      <c r="AM187" s="141">
        <f>AM182</f>
        <v>2.7E-2</v>
      </c>
      <c r="AN187" s="141">
        <f>AN186</f>
        <v>1</v>
      </c>
      <c r="AQ187" s="144">
        <f>AM187*I187+AL187</f>
        <v>7.9860000000000014E-2</v>
      </c>
      <c r="AR187" s="144">
        <f t="shared" si="175"/>
        <v>7.9860000000000018E-3</v>
      </c>
      <c r="AS187" s="145">
        <f t="shared" si="176"/>
        <v>0.25</v>
      </c>
      <c r="AT187" s="145">
        <f t="shared" si="177"/>
        <v>8.4461500000000009E-2</v>
      </c>
      <c r="AU187" s="144">
        <f>10068.2*J187*POWER(10,-6)*10</f>
        <v>1.8122759999999998E-3</v>
      </c>
      <c r="AV187" s="145">
        <f t="shared" si="173"/>
        <v>0.42411977600000006</v>
      </c>
      <c r="AW187" s="146">
        <f t="shared" si="178"/>
        <v>0</v>
      </c>
      <c r="AX187" s="146">
        <f t="shared" si="179"/>
        <v>8.300000000000001E-7</v>
      </c>
      <c r="AY187" s="146">
        <f t="shared" si="180"/>
        <v>3.5201941408000008E-7</v>
      </c>
      <c r="AZ187" s="330">
        <f>AW187/DB!$B$23</f>
        <v>0</v>
      </c>
      <c r="BA187" s="330">
        <f>AX187/DB!$B$23</f>
        <v>4.2520491803278696E-10</v>
      </c>
    </row>
    <row r="188" spans="1:53" s="141" customFormat="1" x14ac:dyDescent="0.3">
      <c r="A188" s="132" t="s">
        <v>157</v>
      </c>
      <c r="B188" s="132" t="str">
        <f>B182</f>
        <v>Трубопровод СУГ</v>
      </c>
      <c r="C188" s="13" t="s">
        <v>110</v>
      </c>
      <c r="D188" s="134" t="s">
        <v>112</v>
      </c>
      <c r="E188" s="147">
        <f>E186</f>
        <v>1E-4</v>
      </c>
      <c r="F188" s="148">
        <f>F182</f>
        <v>1</v>
      </c>
      <c r="G188" s="132">
        <v>2.64E-2</v>
      </c>
      <c r="H188" s="136">
        <f t="shared" si="174"/>
        <v>2.6400000000000001E-6</v>
      </c>
      <c r="I188" s="149">
        <f>0.15*I182</f>
        <v>0.18</v>
      </c>
      <c r="J188" s="138">
        <f>J184*0.15</f>
        <v>0.108</v>
      </c>
      <c r="K188" s="150"/>
      <c r="L188" s="151"/>
      <c r="M188" s="141" t="str">
        <f t="shared" si="170"/>
        <v>С7</v>
      </c>
      <c r="N188" s="141" t="str">
        <f t="shared" si="171"/>
        <v>Трубопровод СУГ</v>
      </c>
      <c r="O188" s="141" t="str">
        <f t="shared" si="172"/>
        <v>Частичное-пожар-вспышка</v>
      </c>
      <c r="P188" s="141" t="s">
        <v>46</v>
      </c>
      <c r="Q188" s="141" t="s">
        <v>46</v>
      </c>
      <c r="R188" s="141" t="s">
        <v>46</v>
      </c>
      <c r="S188" s="141" t="s">
        <v>46</v>
      </c>
      <c r="T188" s="141" t="s">
        <v>46</v>
      </c>
      <c r="U188" s="141" t="s">
        <v>46</v>
      </c>
      <c r="V188" s="141" t="s">
        <v>46</v>
      </c>
      <c r="W188" s="141" t="s">
        <v>46</v>
      </c>
      <c r="X188" s="141" t="s">
        <v>46</v>
      </c>
      <c r="Y188" s="141" t="s">
        <v>46</v>
      </c>
      <c r="Z188" s="141" t="s">
        <v>46</v>
      </c>
      <c r="AA188" s="141">
        <v>16.079999999999998</v>
      </c>
      <c r="AB188" s="141">
        <v>19.3</v>
      </c>
      <c r="AC188" s="141" t="s">
        <v>46</v>
      </c>
      <c r="AD188" s="141" t="s">
        <v>46</v>
      </c>
      <c r="AE188" s="141" t="s">
        <v>46</v>
      </c>
      <c r="AF188" s="141" t="s">
        <v>46</v>
      </c>
      <c r="AG188" s="141" t="s">
        <v>46</v>
      </c>
      <c r="AH188" s="141" t="s">
        <v>46</v>
      </c>
      <c r="AI188" s="141" t="s">
        <v>46</v>
      </c>
      <c r="AJ188" s="141">
        <v>0</v>
      </c>
      <c r="AK188" s="141">
        <v>1</v>
      </c>
      <c r="AL188" s="141">
        <f>0.1*$AL$2</f>
        <v>7.5000000000000011E-2</v>
      </c>
      <c r="AM188" s="141">
        <f>AM182</f>
        <v>2.7E-2</v>
      </c>
      <c r="AN188" s="141">
        <f>ROUNDUP(AN182/3,0)</f>
        <v>1</v>
      </c>
      <c r="AQ188" s="144">
        <f>AM188*I188+AL188</f>
        <v>7.9860000000000014E-2</v>
      </c>
      <c r="AR188" s="144">
        <f t="shared" si="175"/>
        <v>7.9860000000000018E-3</v>
      </c>
      <c r="AS188" s="145">
        <f t="shared" si="176"/>
        <v>0.25</v>
      </c>
      <c r="AT188" s="145">
        <f t="shared" si="177"/>
        <v>8.4461500000000009E-2</v>
      </c>
      <c r="AU188" s="144">
        <f>10068.2*J188*POWER(10,-6)*10</f>
        <v>1.0873656000000001E-2</v>
      </c>
      <c r="AV188" s="145">
        <f t="shared" si="173"/>
        <v>0.43318115599999996</v>
      </c>
      <c r="AW188" s="146">
        <f t="shared" si="178"/>
        <v>0</v>
      </c>
      <c r="AX188" s="146">
        <f t="shared" si="179"/>
        <v>2.6400000000000001E-6</v>
      </c>
      <c r="AY188" s="146">
        <f t="shared" si="180"/>
        <v>1.1435982518399999E-6</v>
      </c>
      <c r="AZ188" s="330">
        <f>AW188/DB!$B$23</f>
        <v>0</v>
      </c>
      <c r="BA188" s="330">
        <f>AX188/DB!$B$23</f>
        <v>1.3524590163934428E-9</v>
      </c>
    </row>
    <row r="189" spans="1:53" s="141" customFormat="1" ht="15" thickBot="1" x14ac:dyDescent="0.35">
      <c r="A189" s="132" t="s">
        <v>158</v>
      </c>
      <c r="B189" s="132" t="str">
        <f>B182</f>
        <v>Трубопровод СУГ</v>
      </c>
      <c r="C189" s="13" t="s">
        <v>111</v>
      </c>
      <c r="D189" s="134" t="s">
        <v>27</v>
      </c>
      <c r="E189" s="147">
        <f>E186</f>
        <v>1E-4</v>
      </c>
      <c r="F189" s="148">
        <f>F182</f>
        <v>1</v>
      </c>
      <c r="G189" s="132">
        <v>0.93030000000000002</v>
      </c>
      <c r="H189" s="136">
        <f t="shared" si="174"/>
        <v>9.3030000000000009E-5</v>
      </c>
      <c r="I189" s="149">
        <f>0.15*I182</f>
        <v>0.18</v>
      </c>
      <c r="J189" s="152">
        <v>0</v>
      </c>
      <c r="K189" s="155"/>
      <c r="L189" s="156"/>
      <c r="M189" s="141" t="str">
        <f t="shared" si="170"/>
        <v>С8</v>
      </c>
      <c r="N189" s="141" t="str">
        <f t="shared" si="171"/>
        <v>Трубопровод СУГ</v>
      </c>
      <c r="O189" s="141" t="str">
        <f t="shared" si="172"/>
        <v>Частичное-ликвидация</v>
      </c>
      <c r="P189" s="141" t="s">
        <v>46</v>
      </c>
      <c r="Q189" s="141" t="s">
        <v>46</v>
      </c>
      <c r="R189" s="141" t="s">
        <v>46</v>
      </c>
      <c r="S189" s="141" t="s">
        <v>46</v>
      </c>
      <c r="T189" s="141" t="s">
        <v>46</v>
      </c>
      <c r="U189" s="141" t="s">
        <v>46</v>
      </c>
      <c r="V189" s="141" t="s">
        <v>46</v>
      </c>
      <c r="W189" s="141" t="s">
        <v>46</v>
      </c>
      <c r="X189" s="141" t="s">
        <v>46</v>
      </c>
      <c r="Y189" s="141" t="s">
        <v>46</v>
      </c>
      <c r="Z189" s="141" t="s">
        <v>46</v>
      </c>
      <c r="AA189" s="141" t="s">
        <v>46</v>
      </c>
      <c r="AB189" s="141" t="s">
        <v>46</v>
      </c>
      <c r="AC189" s="141" t="s">
        <v>46</v>
      </c>
      <c r="AD189" s="141" t="s">
        <v>46</v>
      </c>
      <c r="AE189" s="141" t="s">
        <v>46</v>
      </c>
      <c r="AF189" s="141" t="s">
        <v>46</v>
      </c>
      <c r="AG189" s="141" t="s">
        <v>46</v>
      </c>
      <c r="AH189" s="141" t="s">
        <v>46</v>
      </c>
      <c r="AI189" s="141" t="s">
        <v>46</v>
      </c>
      <c r="AJ189" s="141">
        <v>0</v>
      </c>
      <c r="AK189" s="141">
        <v>0</v>
      </c>
      <c r="AL189" s="141">
        <f>0.1*$AL$2</f>
        <v>7.5000000000000011E-2</v>
      </c>
      <c r="AM189" s="141">
        <f>AM182</f>
        <v>2.7E-2</v>
      </c>
      <c r="AN189" s="141">
        <f>ROUNDUP(AN182/3,0)</f>
        <v>1</v>
      </c>
      <c r="AQ189" s="144">
        <f>AM189*I189*0.1+AL189</f>
        <v>7.5486000000000011E-2</v>
      </c>
      <c r="AR189" s="144">
        <f t="shared" si="175"/>
        <v>7.5486000000000017E-3</v>
      </c>
      <c r="AS189" s="145">
        <f t="shared" si="176"/>
        <v>0</v>
      </c>
      <c r="AT189" s="145">
        <f t="shared" si="177"/>
        <v>2.0758650000000003E-2</v>
      </c>
      <c r="AU189" s="144">
        <f>1333*J188*POWER(10,-6)</f>
        <v>1.4396399999999998E-4</v>
      </c>
      <c r="AV189" s="145">
        <f t="shared" si="173"/>
        <v>0.10393721400000001</v>
      </c>
      <c r="AW189" s="146">
        <f t="shared" si="178"/>
        <v>0</v>
      </c>
      <c r="AX189" s="146">
        <f t="shared" si="179"/>
        <v>0</v>
      </c>
      <c r="AY189" s="146">
        <f t="shared" si="180"/>
        <v>9.6692790184200019E-6</v>
      </c>
      <c r="AZ189" s="330">
        <f>AW189/DB!$B$23</f>
        <v>0</v>
      </c>
      <c r="BA189" s="330">
        <f>AX189/DB!$B$23</f>
        <v>0</v>
      </c>
    </row>
    <row r="190" spans="1:53" s="141" customFormat="1" x14ac:dyDescent="0.3">
      <c r="A190" s="142"/>
      <c r="B190" s="142"/>
      <c r="D190" s="188"/>
      <c r="E190" s="189"/>
      <c r="F190" s="190"/>
      <c r="G190" s="142"/>
      <c r="H190" s="146"/>
      <c r="I190" s="145"/>
      <c r="J190" s="142"/>
      <c r="K190" s="142"/>
      <c r="L190" s="142"/>
      <c r="AQ190" s="144"/>
      <c r="AR190" s="144"/>
      <c r="AS190" s="145"/>
      <c r="AT190" s="145"/>
      <c r="AU190" s="144"/>
      <c r="AV190" s="145"/>
      <c r="AW190" s="146"/>
      <c r="AX190" s="146"/>
      <c r="AY190" s="146"/>
    </row>
    <row r="191" spans="1:53" ht="15" thickBot="1" x14ac:dyDescent="0.35"/>
    <row r="192" spans="1:53" s="141" customFormat="1" ht="18" customHeight="1" x14ac:dyDescent="0.3">
      <c r="A192" s="132" t="s">
        <v>18</v>
      </c>
      <c r="B192" s="133" t="s">
        <v>240</v>
      </c>
      <c r="C192" s="13" t="s">
        <v>129</v>
      </c>
      <c r="D192" s="134" t="s">
        <v>243</v>
      </c>
      <c r="E192" s="135">
        <v>1.0000000000000001E-5</v>
      </c>
      <c r="F192" s="133">
        <v>1</v>
      </c>
      <c r="G192" s="132">
        <v>0.2</v>
      </c>
      <c r="H192" s="136">
        <f>E192*F192*G192</f>
        <v>2.0000000000000003E-6</v>
      </c>
      <c r="I192" s="137">
        <v>1.2</v>
      </c>
      <c r="J192" s="138">
        <f>I192</f>
        <v>1.2</v>
      </c>
      <c r="K192" s="139" t="s">
        <v>122</v>
      </c>
      <c r="L192" s="140">
        <v>0</v>
      </c>
      <c r="M192" s="141" t="str">
        <f t="shared" ref="M192:M199" si="181">A192</f>
        <v>С1</v>
      </c>
      <c r="N192" s="141" t="str">
        <f t="shared" ref="N192:N199" si="182">B192</f>
        <v>Трубопровод СУГ+токси</v>
      </c>
      <c r="O192" s="141" t="str">
        <f t="shared" ref="O192:O199" si="183">D192</f>
        <v>Полное-факельное горение</v>
      </c>
      <c r="P192" s="141" t="s">
        <v>46</v>
      </c>
      <c r="Q192" s="141" t="s">
        <v>46</v>
      </c>
      <c r="R192" s="141" t="s">
        <v>46</v>
      </c>
      <c r="S192" s="141" t="s">
        <v>46</v>
      </c>
      <c r="T192" s="141" t="s">
        <v>46</v>
      </c>
      <c r="U192" s="141" t="s">
        <v>46</v>
      </c>
      <c r="V192" s="141" t="s">
        <v>46</v>
      </c>
      <c r="W192" s="141" t="s">
        <v>46</v>
      </c>
      <c r="X192" s="141" t="s">
        <v>46</v>
      </c>
      <c r="Y192" s="141" t="s">
        <v>46</v>
      </c>
      <c r="Z192" s="141" t="s">
        <v>46</v>
      </c>
      <c r="AA192" s="141" t="s">
        <v>46</v>
      </c>
      <c r="AB192" s="141" t="s">
        <v>46</v>
      </c>
      <c r="AC192" s="141" t="s">
        <v>46</v>
      </c>
      <c r="AD192" s="141" t="s">
        <v>46</v>
      </c>
      <c r="AE192" s="141" t="s">
        <v>46</v>
      </c>
      <c r="AF192" s="141" t="s">
        <v>46</v>
      </c>
      <c r="AG192" s="141" t="s">
        <v>46</v>
      </c>
      <c r="AH192" s="141" t="s">
        <v>46</v>
      </c>
      <c r="AI192" s="141" t="s">
        <v>46</v>
      </c>
      <c r="AJ192" s="142">
        <v>1</v>
      </c>
      <c r="AK192" s="142">
        <v>2</v>
      </c>
      <c r="AL192" s="143">
        <v>0.75</v>
      </c>
      <c r="AM192" s="143">
        <v>2.7E-2</v>
      </c>
      <c r="AN192" s="143">
        <v>3</v>
      </c>
      <c r="AQ192" s="144">
        <f>AM192*I192+AL192</f>
        <v>0.78239999999999998</v>
      </c>
      <c r="AR192" s="144">
        <f>0.1*AQ192</f>
        <v>7.8240000000000004E-2</v>
      </c>
      <c r="AS192" s="145">
        <f>AJ192*3+0.25*AK192</f>
        <v>3.5</v>
      </c>
      <c r="AT192" s="145">
        <f>SUM(AQ192:AS192)/4</f>
        <v>1.09016</v>
      </c>
      <c r="AU192" s="144">
        <f>10068.2*J192*POWER(10,-6)</f>
        <v>1.208184E-2</v>
      </c>
      <c r="AV192" s="145">
        <f t="shared" ref="AV192:AV199" si="184">AU192+AT192+AS192+AR192+AQ192</f>
        <v>5.4628818399999997</v>
      </c>
      <c r="AW192" s="146">
        <f>AJ192*H192</f>
        <v>2.0000000000000003E-6</v>
      </c>
      <c r="AX192" s="146">
        <f>H192*AK192</f>
        <v>4.0000000000000007E-6</v>
      </c>
      <c r="AY192" s="146">
        <f>H192*AV192</f>
        <v>1.0925763680000002E-5</v>
      </c>
      <c r="AZ192" s="330">
        <f>AW192/DB!$B$23</f>
        <v>1.0245901639344264E-9</v>
      </c>
      <c r="BA192" s="330">
        <f>AX192/DB!$B$23</f>
        <v>2.0491803278688529E-9</v>
      </c>
    </row>
    <row r="193" spans="1:53" s="141" customFormat="1" x14ac:dyDescent="0.3">
      <c r="A193" s="132" t="s">
        <v>19</v>
      </c>
      <c r="B193" s="132" t="str">
        <f>B192</f>
        <v>Трубопровод СУГ+токси</v>
      </c>
      <c r="C193" s="13" t="s">
        <v>107</v>
      </c>
      <c r="D193" s="134" t="s">
        <v>28</v>
      </c>
      <c r="E193" s="147">
        <f>E192</f>
        <v>1.0000000000000001E-5</v>
      </c>
      <c r="F193" s="148">
        <f>F192</f>
        <v>1</v>
      </c>
      <c r="G193" s="132">
        <v>0.1152</v>
      </c>
      <c r="H193" s="136">
        <f t="shared" ref="H193:H199" si="185">E193*F193*G193</f>
        <v>1.1520000000000002E-6</v>
      </c>
      <c r="I193" s="149">
        <f>I192</f>
        <v>1.2</v>
      </c>
      <c r="J193" s="194">
        <f>0.1*I192</f>
        <v>0.12</v>
      </c>
      <c r="K193" s="150" t="s">
        <v>123</v>
      </c>
      <c r="L193" s="151">
        <v>0</v>
      </c>
      <c r="M193" s="141" t="str">
        <f t="shared" si="181"/>
        <v>С2</v>
      </c>
      <c r="N193" s="141" t="str">
        <f t="shared" si="182"/>
        <v>Трубопровод СУГ+токси</v>
      </c>
      <c r="O193" s="141" t="str">
        <f t="shared" si="183"/>
        <v>Полное-взрыв</v>
      </c>
      <c r="P193" s="141" t="s">
        <v>46</v>
      </c>
      <c r="Q193" s="141" t="s">
        <v>46</v>
      </c>
      <c r="R193" s="141" t="s">
        <v>46</v>
      </c>
      <c r="S193" s="141" t="s">
        <v>46</v>
      </c>
      <c r="T193" s="141" t="s">
        <v>46</v>
      </c>
      <c r="U193" s="141" t="s">
        <v>46</v>
      </c>
      <c r="V193" s="141" t="s">
        <v>46</v>
      </c>
      <c r="W193" s="141" t="s">
        <v>46</v>
      </c>
      <c r="X193" s="141" t="s">
        <v>46</v>
      </c>
      <c r="Y193" s="141" t="s">
        <v>46</v>
      </c>
      <c r="Z193" s="141" t="s">
        <v>46</v>
      </c>
      <c r="AA193" s="141" t="s">
        <v>46</v>
      </c>
      <c r="AB193" s="141" t="s">
        <v>46</v>
      </c>
      <c r="AC193" s="141" t="s">
        <v>46</v>
      </c>
      <c r="AD193" s="141" t="s">
        <v>46</v>
      </c>
      <c r="AE193" s="141" t="s">
        <v>46</v>
      </c>
      <c r="AF193" s="141" t="s">
        <v>46</v>
      </c>
      <c r="AG193" s="141" t="s">
        <v>46</v>
      </c>
      <c r="AH193" s="141" t="s">
        <v>46</v>
      </c>
      <c r="AI193" s="141" t="s">
        <v>46</v>
      </c>
      <c r="AJ193" s="142">
        <v>2</v>
      </c>
      <c r="AK193" s="142">
        <v>2</v>
      </c>
      <c r="AL193" s="141">
        <f>AL192</f>
        <v>0.75</v>
      </c>
      <c r="AM193" s="141">
        <f>AM192</f>
        <v>2.7E-2</v>
      </c>
      <c r="AN193" s="141">
        <f>AN192</f>
        <v>3</v>
      </c>
      <c r="AQ193" s="144">
        <f>AM193*I193+AL193</f>
        <v>0.78239999999999998</v>
      </c>
      <c r="AR193" s="144">
        <f t="shared" ref="AR193:AR199" si="186">0.1*AQ193</f>
        <v>7.8240000000000004E-2</v>
      </c>
      <c r="AS193" s="145">
        <f t="shared" ref="AS193:AS199" si="187">AJ193*3+0.25*AK193</f>
        <v>6.5</v>
      </c>
      <c r="AT193" s="145">
        <f t="shared" ref="AT193:AT199" si="188">SUM(AQ193:AS193)/4</f>
        <v>1.84016</v>
      </c>
      <c r="AU193" s="144">
        <f>10068.2*J193*POWER(10,-6)*10</f>
        <v>1.208184E-2</v>
      </c>
      <c r="AV193" s="145">
        <f t="shared" si="184"/>
        <v>9.2128818399999979</v>
      </c>
      <c r="AW193" s="146">
        <f t="shared" ref="AW193:AW199" si="189">AJ193*H193</f>
        <v>2.3040000000000003E-6</v>
      </c>
      <c r="AX193" s="146">
        <f t="shared" ref="AX193:AX199" si="190">H193*AK193</f>
        <v>2.3040000000000003E-6</v>
      </c>
      <c r="AY193" s="146">
        <f t="shared" ref="AY193:AY199" si="191">H193*AV193</f>
        <v>1.061323987968E-5</v>
      </c>
      <c r="AZ193" s="330">
        <f>AW193/DB!$B$23</f>
        <v>1.1803278688524592E-9</v>
      </c>
      <c r="BA193" s="330">
        <f>AX193/DB!$B$23</f>
        <v>1.1803278688524592E-9</v>
      </c>
    </row>
    <row r="194" spans="1:53" s="141" customFormat="1" x14ac:dyDescent="0.3">
      <c r="A194" s="132" t="s">
        <v>20</v>
      </c>
      <c r="B194" s="132" t="str">
        <f>B192</f>
        <v>Трубопровод СУГ+токси</v>
      </c>
      <c r="C194" s="13" t="s">
        <v>242</v>
      </c>
      <c r="D194" s="134" t="s">
        <v>241</v>
      </c>
      <c r="E194" s="147">
        <f>E192</f>
        <v>1.0000000000000001E-5</v>
      </c>
      <c r="F194" s="148">
        <f>F192</f>
        <v>1</v>
      </c>
      <c r="G194" s="132">
        <v>7.6799999999999993E-2</v>
      </c>
      <c r="H194" s="136">
        <f t="shared" si="185"/>
        <v>7.6799999999999999E-7</v>
      </c>
      <c r="I194" s="149">
        <f>I192</f>
        <v>1.2</v>
      </c>
      <c r="J194" s="138">
        <f>0.6*I192</f>
        <v>0.72</v>
      </c>
      <c r="K194" s="150" t="s">
        <v>124</v>
      </c>
      <c r="L194" s="151">
        <v>15</v>
      </c>
      <c r="M194" s="141" t="str">
        <f t="shared" si="181"/>
        <v>С3</v>
      </c>
      <c r="N194" s="141" t="str">
        <f t="shared" si="182"/>
        <v>Трубопровод СУГ+токси</v>
      </c>
      <c r="O194" s="141" t="str">
        <f t="shared" si="183"/>
        <v>Полное-огненный шар</v>
      </c>
      <c r="P194" s="141" t="s">
        <v>46</v>
      </c>
      <c r="Q194" s="141" t="s">
        <v>46</v>
      </c>
      <c r="R194" s="141" t="s">
        <v>46</v>
      </c>
      <c r="S194" s="141" t="s">
        <v>46</v>
      </c>
      <c r="T194" s="141" t="s">
        <v>46</v>
      </c>
      <c r="U194" s="141" t="s">
        <v>46</v>
      </c>
      <c r="V194" s="141" t="s">
        <v>46</v>
      </c>
      <c r="W194" s="141" t="s">
        <v>46</v>
      </c>
      <c r="X194" s="141" t="s">
        <v>46</v>
      </c>
      <c r="Y194" s="141" t="s">
        <v>46</v>
      </c>
      <c r="Z194" s="141" t="s">
        <v>46</v>
      </c>
      <c r="AA194" s="141" t="s">
        <v>46</v>
      </c>
      <c r="AB194" s="141" t="s">
        <v>46</v>
      </c>
      <c r="AC194" s="141" t="s">
        <v>46</v>
      </c>
      <c r="AD194" s="141" t="s">
        <v>46</v>
      </c>
      <c r="AE194" s="141" t="s">
        <v>46</v>
      </c>
      <c r="AF194" s="141" t="s">
        <v>46</v>
      </c>
      <c r="AG194" s="141" t="s">
        <v>46</v>
      </c>
      <c r="AH194" s="141" t="s">
        <v>46</v>
      </c>
      <c r="AI194" s="141" t="s">
        <v>46</v>
      </c>
      <c r="AJ194" s="141">
        <v>0</v>
      </c>
      <c r="AK194" s="141">
        <v>0</v>
      </c>
      <c r="AL194" s="141">
        <f>AL192</f>
        <v>0.75</v>
      </c>
      <c r="AM194" s="141">
        <f>AM192</f>
        <v>2.7E-2</v>
      </c>
      <c r="AN194" s="141">
        <f>AN192</f>
        <v>3</v>
      </c>
      <c r="AQ194" s="144">
        <f>AM194*I194*0.1+AL194</f>
        <v>0.75324000000000002</v>
      </c>
      <c r="AR194" s="144">
        <f t="shared" si="186"/>
        <v>7.5324000000000002E-2</v>
      </c>
      <c r="AS194" s="145">
        <f t="shared" si="187"/>
        <v>0</v>
      </c>
      <c r="AT194" s="145">
        <f t="shared" si="188"/>
        <v>0.20714100000000002</v>
      </c>
      <c r="AU194" s="144">
        <f>1333*J192*POWER(10,-6)</f>
        <v>1.5995999999999999E-3</v>
      </c>
      <c r="AV194" s="145">
        <f t="shared" si="184"/>
        <v>1.0373046000000001</v>
      </c>
      <c r="AW194" s="146">
        <f t="shared" si="189"/>
        <v>0</v>
      </c>
      <c r="AX194" s="146">
        <f t="shared" si="190"/>
        <v>0</v>
      </c>
      <c r="AY194" s="146">
        <f t="shared" si="191"/>
        <v>7.9664993280000006E-7</v>
      </c>
      <c r="AZ194" s="330">
        <f>AW194/DB!$B$23</f>
        <v>0</v>
      </c>
      <c r="BA194" s="330">
        <f>AX194/DB!$B$23</f>
        <v>0</v>
      </c>
    </row>
    <row r="195" spans="1:53" s="141" customFormat="1" x14ac:dyDescent="0.3">
      <c r="A195" s="132" t="s">
        <v>21</v>
      </c>
      <c r="B195" s="132" t="str">
        <f>B192</f>
        <v>Трубопровод СУГ+токси</v>
      </c>
      <c r="C195" s="13" t="s">
        <v>108</v>
      </c>
      <c r="D195" s="134" t="s">
        <v>26</v>
      </c>
      <c r="E195" s="147">
        <f>E192</f>
        <v>1.0000000000000001E-5</v>
      </c>
      <c r="F195" s="148">
        <f>F192</f>
        <v>1</v>
      </c>
      <c r="G195" s="132">
        <v>0.60799999999999998</v>
      </c>
      <c r="H195" s="136">
        <f t="shared" si="185"/>
        <v>6.0800000000000002E-6</v>
      </c>
      <c r="I195" s="149">
        <f>I192</f>
        <v>1.2</v>
      </c>
      <c r="J195" s="152">
        <v>0</v>
      </c>
      <c r="K195" s="150" t="s">
        <v>126</v>
      </c>
      <c r="L195" s="151">
        <v>45390</v>
      </c>
      <c r="M195" s="141" t="str">
        <f t="shared" si="181"/>
        <v>С4</v>
      </c>
      <c r="N195" s="141" t="str">
        <f t="shared" si="182"/>
        <v>Трубопровод СУГ+токси</v>
      </c>
      <c r="O195" s="141" t="str">
        <f t="shared" si="183"/>
        <v>Полное-ликвидация</v>
      </c>
      <c r="P195" s="141" t="s">
        <v>46</v>
      </c>
      <c r="Q195" s="141" t="s">
        <v>46</v>
      </c>
      <c r="R195" s="141" t="s">
        <v>46</v>
      </c>
      <c r="S195" s="141" t="s">
        <v>46</v>
      </c>
      <c r="T195" s="141" t="s">
        <v>46</v>
      </c>
      <c r="U195" s="141" t="s">
        <v>46</v>
      </c>
      <c r="V195" s="141" t="s">
        <v>46</v>
      </c>
      <c r="W195" s="141" t="s">
        <v>46</v>
      </c>
      <c r="X195" s="141" t="s">
        <v>46</v>
      </c>
      <c r="Y195" s="141" t="s">
        <v>46</v>
      </c>
      <c r="Z195" s="141" t="s">
        <v>46</v>
      </c>
      <c r="AA195" s="141" t="s">
        <v>46</v>
      </c>
      <c r="AB195" s="141" t="s">
        <v>46</v>
      </c>
      <c r="AC195" s="141" t="s">
        <v>46</v>
      </c>
      <c r="AD195" s="141" t="s">
        <v>46</v>
      </c>
      <c r="AE195" s="141" t="s">
        <v>46</v>
      </c>
      <c r="AF195" s="141" t="s">
        <v>46</v>
      </c>
      <c r="AG195" s="141" t="s">
        <v>46</v>
      </c>
      <c r="AH195" s="141" t="s">
        <v>46</v>
      </c>
      <c r="AI195" s="141" t="s">
        <v>46</v>
      </c>
      <c r="AJ195" s="141">
        <v>1</v>
      </c>
      <c r="AK195" s="141">
        <v>1</v>
      </c>
      <c r="AL195" s="141">
        <f>AL192</f>
        <v>0.75</v>
      </c>
      <c r="AM195" s="141">
        <f>AM192</f>
        <v>2.7E-2</v>
      </c>
      <c r="AN195" s="141">
        <f>AN192</f>
        <v>3</v>
      </c>
      <c r="AQ195" s="144">
        <f>AM195*I195*0.1+AL195</f>
        <v>0.75324000000000002</v>
      </c>
      <c r="AR195" s="144">
        <f t="shared" si="186"/>
        <v>7.5324000000000002E-2</v>
      </c>
      <c r="AS195" s="145">
        <f t="shared" si="187"/>
        <v>3.25</v>
      </c>
      <c r="AT195" s="145">
        <f t="shared" si="188"/>
        <v>1.019641</v>
      </c>
      <c r="AU195" s="144">
        <f>1333*J193*POWER(10,-6)</f>
        <v>1.5996000000000001E-4</v>
      </c>
      <c r="AV195" s="145">
        <f t="shared" si="184"/>
        <v>5.0983649599999996</v>
      </c>
      <c r="AW195" s="146">
        <f t="shared" si="189"/>
        <v>6.0800000000000002E-6</v>
      </c>
      <c r="AX195" s="146">
        <f t="shared" si="190"/>
        <v>6.0800000000000002E-6</v>
      </c>
      <c r="AY195" s="146">
        <f t="shared" si="191"/>
        <v>3.0998058956799997E-5</v>
      </c>
      <c r="AZ195" s="330">
        <f>AW195/DB!$B$23</f>
        <v>3.1147540983606557E-9</v>
      </c>
      <c r="BA195" s="330">
        <f>AX195/DB!$B$23</f>
        <v>3.1147540983606557E-9</v>
      </c>
    </row>
    <row r="196" spans="1:53" s="141" customFormat="1" x14ac:dyDescent="0.3">
      <c r="A196" s="132" t="s">
        <v>22</v>
      </c>
      <c r="B196" s="132" t="str">
        <f>B192</f>
        <v>Трубопровод СУГ+токси</v>
      </c>
      <c r="C196" s="13" t="s">
        <v>133</v>
      </c>
      <c r="D196" s="134" t="s">
        <v>134</v>
      </c>
      <c r="E196" s="135">
        <v>1E-4</v>
      </c>
      <c r="F196" s="148">
        <f>F192</f>
        <v>1</v>
      </c>
      <c r="G196" s="132">
        <v>3.5000000000000003E-2</v>
      </c>
      <c r="H196" s="136">
        <f t="shared" si="185"/>
        <v>3.5000000000000004E-6</v>
      </c>
      <c r="I196" s="149">
        <f>0.15*I192</f>
        <v>0.18</v>
      </c>
      <c r="J196" s="138">
        <f>I196</f>
        <v>0.18</v>
      </c>
      <c r="K196" s="150" t="s">
        <v>127</v>
      </c>
      <c r="L196" s="151">
        <v>3</v>
      </c>
      <c r="M196" s="141" t="str">
        <f t="shared" si="181"/>
        <v>С5</v>
      </c>
      <c r="N196" s="141" t="str">
        <f t="shared" si="182"/>
        <v>Трубопровод СУГ+токси</v>
      </c>
      <c r="O196" s="141" t="str">
        <f t="shared" si="183"/>
        <v>Частичное-факел</v>
      </c>
      <c r="P196" s="141" t="s">
        <v>46</v>
      </c>
      <c r="Q196" s="141" t="s">
        <v>46</v>
      </c>
      <c r="R196" s="141" t="s">
        <v>46</v>
      </c>
      <c r="S196" s="141" t="s">
        <v>46</v>
      </c>
      <c r="T196" s="141" t="s">
        <v>46</v>
      </c>
      <c r="U196" s="141" t="s">
        <v>46</v>
      </c>
      <c r="V196" s="141" t="s">
        <v>46</v>
      </c>
      <c r="W196" s="141" t="s">
        <v>46</v>
      </c>
      <c r="X196" s="141" t="s">
        <v>46</v>
      </c>
      <c r="Y196" s="141" t="s">
        <v>46</v>
      </c>
      <c r="Z196" s="141" t="s">
        <v>46</v>
      </c>
      <c r="AA196" s="141" t="s">
        <v>46</v>
      </c>
      <c r="AB196" s="141" t="s">
        <v>46</v>
      </c>
      <c r="AC196" s="141" t="s">
        <v>46</v>
      </c>
      <c r="AD196" s="141" t="s">
        <v>46</v>
      </c>
      <c r="AE196" s="141" t="s">
        <v>46</v>
      </c>
      <c r="AF196" s="141" t="s">
        <v>46</v>
      </c>
      <c r="AG196" s="141" t="s">
        <v>46</v>
      </c>
      <c r="AH196" s="141" t="s">
        <v>46</v>
      </c>
      <c r="AI196" s="141" t="s">
        <v>46</v>
      </c>
      <c r="AJ196" s="141">
        <v>0</v>
      </c>
      <c r="AK196" s="141">
        <v>2</v>
      </c>
      <c r="AL196" s="141">
        <f>0.1*$AL$2</f>
        <v>7.5000000000000011E-2</v>
      </c>
      <c r="AM196" s="141">
        <f>AM192</f>
        <v>2.7E-2</v>
      </c>
      <c r="AN196" s="141">
        <f>ROUNDUP(AN192/3,0)</f>
        <v>1</v>
      </c>
      <c r="AQ196" s="144">
        <f>AM196*I196+AL196</f>
        <v>7.9860000000000014E-2</v>
      </c>
      <c r="AR196" s="144">
        <f t="shared" si="186"/>
        <v>7.9860000000000018E-3</v>
      </c>
      <c r="AS196" s="145">
        <f t="shared" si="187"/>
        <v>0.5</v>
      </c>
      <c r="AT196" s="145">
        <f t="shared" si="188"/>
        <v>0.14696149999999999</v>
      </c>
      <c r="AU196" s="144">
        <f>10068.2*J196*POWER(10,-6)</f>
        <v>1.812276E-3</v>
      </c>
      <c r="AV196" s="145">
        <f t="shared" si="184"/>
        <v>0.73661977600000006</v>
      </c>
      <c r="AW196" s="146">
        <f t="shared" si="189"/>
        <v>0</v>
      </c>
      <c r="AX196" s="146">
        <f t="shared" si="190"/>
        <v>7.0000000000000007E-6</v>
      </c>
      <c r="AY196" s="146">
        <f t="shared" si="191"/>
        <v>2.5781692160000003E-6</v>
      </c>
      <c r="AZ196" s="330">
        <f>AW196/DB!$B$23</f>
        <v>0</v>
      </c>
      <c r="BA196" s="330">
        <f>AX196/DB!$B$23</f>
        <v>3.586065573770492E-9</v>
      </c>
    </row>
    <row r="197" spans="1:53" s="141" customFormat="1" x14ac:dyDescent="0.3">
      <c r="A197" s="132" t="s">
        <v>23</v>
      </c>
      <c r="B197" s="132" t="str">
        <f>B192</f>
        <v>Трубопровод СУГ+токси</v>
      </c>
      <c r="C197" s="13" t="s">
        <v>135</v>
      </c>
      <c r="D197" s="134" t="s">
        <v>136</v>
      </c>
      <c r="E197" s="147">
        <f>E196</f>
        <v>1E-4</v>
      </c>
      <c r="F197" s="148">
        <v>1</v>
      </c>
      <c r="G197" s="132">
        <v>8.3000000000000001E-3</v>
      </c>
      <c r="H197" s="136">
        <f t="shared" si="185"/>
        <v>8.300000000000001E-7</v>
      </c>
      <c r="I197" s="149">
        <f>I196</f>
        <v>0.18</v>
      </c>
      <c r="J197" s="138">
        <f>J193*0.15</f>
        <v>1.7999999999999999E-2</v>
      </c>
      <c r="K197" s="153" t="s">
        <v>138</v>
      </c>
      <c r="L197" s="154">
        <v>20</v>
      </c>
      <c r="M197" s="141" t="str">
        <f t="shared" si="181"/>
        <v>С6</v>
      </c>
      <c r="N197" s="141" t="str">
        <f t="shared" si="182"/>
        <v>Трубопровод СУГ+токси</v>
      </c>
      <c r="O197" s="141" t="str">
        <f t="shared" si="183"/>
        <v>Частичное-взрыв</v>
      </c>
      <c r="P197" s="141" t="s">
        <v>46</v>
      </c>
      <c r="Q197" s="141" t="s">
        <v>46</v>
      </c>
      <c r="R197" s="141" t="s">
        <v>46</v>
      </c>
      <c r="S197" s="141" t="s">
        <v>46</v>
      </c>
      <c r="T197" s="141" t="s">
        <v>46</v>
      </c>
      <c r="U197" s="141" t="s">
        <v>46</v>
      </c>
      <c r="V197" s="141" t="s">
        <v>46</v>
      </c>
      <c r="W197" s="141" t="s">
        <v>46</v>
      </c>
      <c r="X197" s="141" t="s">
        <v>46</v>
      </c>
      <c r="Y197" s="141" t="s">
        <v>46</v>
      </c>
      <c r="Z197" s="141" t="s">
        <v>46</v>
      </c>
      <c r="AA197" s="141" t="s">
        <v>46</v>
      </c>
      <c r="AB197" s="141" t="s">
        <v>46</v>
      </c>
      <c r="AC197" s="141" t="s">
        <v>46</v>
      </c>
      <c r="AD197" s="141" t="s">
        <v>46</v>
      </c>
      <c r="AE197" s="141" t="s">
        <v>46</v>
      </c>
      <c r="AF197" s="141" t="s">
        <v>46</v>
      </c>
      <c r="AG197" s="141" t="s">
        <v>46</v>
      </c>
      <c r="AH197" s="141" t="s">
        <v>46</v>
      </c>
      <c r="AI197" s="141" t="s">
        <v>46</v>
      </c>
      <c r="AJ197" s="141">
        <v>0</v>
      </c>
      <c r="AK197" s="141">
        <v>2</v>
      </c>
      <c r="AL197" s="141">
        <f>0.1*$AL$2</f>
        <v>7.5000000000000011E-2</v>
      </c>
      <c r="AM197" s="141">
        <f>AM192</f>
        <v>2.7E-2</v>
      </c>
      <c r="AN197" s="141">
        <f>AN196</f>
        <v>1</v>
      </c>
      <c r="AQ197" s="144">
        <f>AM197*I197+AL197</f>
        <v>7.9860000000000014E-2</v>
      </c>
      <c r="AR197" s="144">
        <f t="shared" si="186"/>
        <v>7.9860000000000018E-3</v>
      </c>
      <c r="AS197" s="145">
        <f t="shared" si="187"/>
        <v>0.5</v>
      </c>
      <c r="AT197" s="145">
        <f t="shared" si="188"/>
        <v>0.14696149999999999</v>
      </c>
      <c r="AU197" s="144">
        <f>10068.2*J197*POWER(10,-6)*10</f>
        <v>1.8122759999999998E-3</v>
      </c>
      <c r="AV197" s="145">
        <f t="shared" si="184"/>
        <v>0.73661977600000006</v>
      </c>
      <c r="AW197" s="146">
        <f t="shared" si="189"/>
        <v>0</v>
      </c>
      <c r="AX197" s="146">
        <f t="shared" si="190"/>
        <v>1.6600000000000002E-6</v>
      </c>
      <c r="AY197" s="146">
        <f t="shared" si="191"/>
        <v>6.1139441408000009E-7</v>
      </c>
      <c r="AZ197" s="330">
        <f>AW197/DB!$B$23</f>
        <v>0</v>
      </c>
      <c r="BA197" s="330">
        <f>AX197/DB!$B$23</f>
        <v>8.5040983606557391E-10</v>
      </c>
    </row>
    <row r="198" spans="1:53" s="141" customFormat="1" x14ac:dyDescent="0.3">
      <c r="A198" s="132" t="s">
        <v>157</v>
      </c>
      <c r="B198" s="132" t="str">
        <f>B192</f>
        <v>Трубопровод СУГ+токси</v>
      </c>
      <c r="C198" s="13" t="s">
        <v>110</v>
      </c>
      <c r="D198" s="134" t="s">
        <v>112</v>
      </c>
      <c r="E198" s="147">
        <f>E196</f>
        <v>1E-4</v>
      </c>
      <c r="F198" s="148">
        <f>F192</f>
        <v>1</v>
      </c>
      <c r="G198" s="132">
        <v>2.64E-2</v>
      </c>
      <c r="H198" s="136">
        <f t="shared" si="185"/>
        <v>2.6400000000000001E-6</v>
      </c>
      <c r="I198" s="149">
        <f>0.15*I192</f>
        <v>0.18</v>
      </c>
      <c r="J198" s="138">
        <f>J194*0.15</f>
        <v>0.108</v>
      </c>
      <c r="K198" s="150"/>
      <c r="L198" s="151"/>
      <c r="M198" s="141" t="str">
        <f t="shared" si="181"/>
        <v>С7</v>
      </c>
      <c r="N198" s="141" t="str">
        <f t="shared" si="182"/>
        <v>Трубопровод СУГ+токси</v>
      </c>
      <c r="O198" s="141" t="str">
        <f t="shared" si="183"/>
        <v>Частичное-пожар-вспышка</v>
      </c>
      <c r="P198" s="141" t="s">
        <v>46</v>
      </c>
      <c r="Q198" s="141" t="s">
        <v>46</v>
      </c>
      <c r="R198" s="141" t="s">
        <v>46</v>
      </c>
      <c r="S198" s="141" t="s">
        <v>46</v>
      </c>
      <c r="T198" s="141" t="s">
        <v>46</v>
      </c>
      <c r="U198" s="141" t="s">
        <v>46</v>
      </c>
      <c r="V198" s="141" t="s">
        <v>46</v>
      </c>
      <c r="W198" s="141" t="s">
        <v>46</v>
      </c>
      <c r="X198" s="141" t="s">
        <v>46</v>
      </c>
      <c r="Y198" s="141" t="s">
        <v>46</v>
      </c>
      <c r="Z198" s="141" t="s">
        <v>46</v>
      </c>
      <c r="AA198" s="141" t="s">
        <v>46</v>
      </c>
      <c r="AB198" s="141" t="s">
        <v>46</v>
      </c>
      <c r="AC198" s="141" t="s">
        <v>46</v>
      </c>
      <c r="AD198" s="141" t="s">
        <v>46</v>
      </c>
      <c r="AE198" s="141" t="s">
        <v>46</v>
      </c>
      <c r="AF198" s="141" t="s">
        <v>46</v>
      </c>
      <c r="AG198" s="141" t="s">
        <v>46</v>
      </c>
      <c r="AH198" s="141" t="s">
        <v>46</v>
      </c>
      <c r="AI198" s="141" t="s">
        <v>46</v>
      </c>
      <c r="AJ198" s="141">
        <v>0</v>
      </c>
      <c r="AK198" s="141">
        <v>1</v>
      </c>
      <c r="AL198" s="141">
        <f>0.1*$AL$2</f>
        <v>7.5000000000000011E-2</v>
      </c>
      <c r="AM198" s="141">
        <f>AM192</f>
        <v>2.7E-2</v>
      </c>
      <c r="AN198" s="141">
        <f>ROUNDUP(AN192/3,0)</f>
        <v>1</v>
      </c>
      <c r="AQ198" s="144">
        <f>AM198*I198+AL198</f>
        <v>7.9860000000000014E-2</v>
      </c>
      <c r="AR198" s="144">
        <f t="shared" si="186"/>
        <v>7.9860000000000018E-3</v>
      </c>
      <c r="AS198" s="145">
        <f t="shared" si="187"/>
        <v>0.25</v>
      </c>
      <c r="AT198" s="145">
        <f t="shared" si="188"/>
        <v>8.4461500000000009E-2</v>
      </c>
      <c r="AU198" s="144">
        <f>10068.2*J198*POWER(10,-6)*10</f>
        <v>1.0873656000000001E-2</v>
      </c>
      <c r="AV198" s="145">
        <f t="shared" si="184"/>
        <v>0.43318115599999996</v>
      </c>
      <c r="AW198" s="146">
        <f t="shared" si="189"/>
        <v>0</v>
      </c>
      <c r="AX198" s="146">
        <f t="shared" si="190"/>
        <v>2.6400000000000001E-6</v>
      </c>
      <c r="AY198" s="146">
        <f t="shared" si="191"/>
        <v>1.1435982518399999E-6</v>
      </c>
      <c r="AZ198" s="330">
        <f>AW198/DB!$B$23</f>
        <v>0</v>
      </c>
      <c r="BA198" s="330">
        <f>AX198/DB!$B$23</f>
        <v>1.3524590163934428E-9</v>
      </c>
    </row>
    <row r="199" spans="1:53" s="141" customFormat="1" ht="15" thickBot="1" x14ac:dyDescent="0.35">
      <c r="A199" s="132" t="s">
        <v>158</v>
      </c>
      <c r="B199" s="132" t="str">
        <f>B192</f>
        <v>Трубопровод СУГ+токси</v>
      </c>
      <c r="C199" s="13" t="s">
        <v>111</v>
      </c>
      <c r="D199" s="134" t="s">
        <v>27</v>
      </c>
      <c r="E199" s="147">
        <f>E196</f>
        <v>1E-4</v>
      </c>
      <c r="F199" s="148">
        <f>F192</f>
        <v>1</v>
      </c>
      <c r="G199" s="132">
        <v>0.93030000000000002</v>
      </c>
      <c r="H199" s="136">
        <f t="shared" si="185"/>
        <v>9.3030000000000009E-5</v>
      </c>
      <c r="I199" s="149">
        <f>0.15*I192</f>
        <v>0.18</v>
      </c>
      <c r="J199" s="152">
        <v>0</v>
      </c>
      <c r="K199" s="155"/>
      <c r="L199" s="156"/>
      <c r="M199" s="141" t="str">
        <f t="shared" si="181"/>
        <v>С8</v>
      </c>
      <c r="N199" s="141" t="str">
        <f t="shared" si="182"/>
        <v>Трубопровод СУГ+токси</v>
      </c>
      <c r="O199" s="141" t="str">
        <f t="shared" si="183"/>
        <v>Частичное-ликвидация</v>
      </c>
      <c r="P199" s="141" t="s">
        <v>46</v>
      </c>
      <c r="Q199" s="141" t="s">
        <v>46</v>
      </c>
      <c r="R199" s="141" t="s">
        <v>46</v>
      </c>
      <c r="S199" s="141" t="s">
        <v>46</v>
      </c>
      <c r="T199" s="141" t="s">
        <v>46</v>
      </c>
      <c r="U199" s="141" t="s">
        <v>46</v>
      </c>
      <c r="V199" s="141" t="s">
        <v>46</v>
      </c>
      <c r="W199" s="141" t="s">
        <v>46</v>
      </c>
      <c r="X199" s="141" t="s">
        <v>46</v>
      </c>
      <c r="Y199" s="141" t="s">
        <v>46</v>
      </c>
      <c r="Z199" s="141" t="s">
        <v>46</v>
      </c>
      <c r="AA199" s="141" t="s">
        <v>46</v>
      </c>
      <c r="AB199" s="141" t="s">
        <v>46</v>
      </c>
      <c r="AC199" s="141" t="s">
        <v>46</v>
      </c>
      <c r="AD199" s="141" t="s">
        <v>46</v>
      </c>
      <c r="AE199" s="141" t="s">
        <v>46</v>
      </c>
      <c r="AF199" s="141" t="s">
        <v>46</v>
      </c>
      <c r="AG199" s="141" t="s">
        <v>46</v>
      </c>
      <c r="AH199" s="141" t="s">
        <v>46</v>
      </c>
      <c r="AI199" s="141" t="s">
        <v>46</v>
      </c>
      <c r="AJ199" s="141">
        <v>0</v>
      </c>
      <c r="AK199" s="141">
        <v>1</v>
      </c>
      <c r="AL199" s="141">
        <f>0.1*$AL$2</f>
        <v>7.5000000000000011E-2</v>
      </c>
      <c r="AM199" s="141">
        <f>AM192</f>
        <v>2.7E-2</v>
      </c>
      <c r="AN199" s="141">
        <f>ROUNDUP(AN192/3,0)</f>
        <v>1</v>
      </c>
      <c r="AQ199" s="144">
        <f>AM199*I199*0.1+AL199</f>
        <v>7.5486000000000011E-2</v>
      </c>
      <c r="AR199" s="144">
        <f t="shared" si="186"/>
        <v>7.5486000000000017E-3</v>
      </c>
      <c r="AS199" s="145">
        <f t="shared" si="187"/>
        <v>0.25</v>
      </c>
      <c r="AT199" s="145">
        <f t="shared" si="188"/>
        <v>8.3258650000000003E-2</v>
      </c>
      <c r="AU199" s="144">
        <f>1333*J198*POWER(10,-6)</f>
        <v>1.4396399999999998E-4</v>
      </c>
      <c r="AV199" s="145">
        <f t="shared" si="184"/>
        <v>0.416437214</v>
      </c>
      <c r="AW199" s="146">
        <f t="shared" si="189"/>
        <v>0</v>
      </c>
      <c r="AX199" s="146">
        <f t="shared" si="190"/>
        <v>9.3030000000000009E-5</v>
      </c>
      <c r="AY199" s="146">
        <f t="shared" si="191"/>
        <v>3.874115401842E-5</v>
      </c>
      <c r="AZ199" s="330">
        <f>AW199/DB!$B$23</f>
        <v>0</v>
      </c>
      <c r="BA199" s="330">
        <f>AX199/DB!$B$23</f>
        <v>4.7658811475409841E-8</v>
      </c>
    </row>
    <row r="200" spans="1:53" s="141" customFormat="1" x14ac:dyDescent="0.3">
      <c r="A200" s="142"/>
      <c r="B200" s="142"/>
      <c r="D200" s="188"/>
      <c r="E200" s="189"/>
      <c r="F200" s="190"/>
      <c r="G200" s="142"/>
      <c r="H200" s="146"/>
      <c r="I200" s="145"/>
      <c r="J200" s="142"/>
      <c r="K200" s="142"/>
      <c r="L200" s="142"/>
      <c r="AQ200" s="144"/>
      <c r="AR200" s="144"/>
      <c r="AS200" s="145"/>
      <c r="AT200" s="145"/>
      <c r="AU200" s="144"/>
      <c r="AV200" s="145"/>
      <c r="AW200" s="146"/>
      <c r="AX200" s="146"/>
      <c r="AY200" s="146"/>
    </row>
    <row r="201" spans="1:53" ht="15" thickBot="1" x14ac:dyDescent="0.35"/>
    <row r="202" spans="1:53" s="141" customFormat="1" ht="18" customHeight="1" x14ac:dyDescent="0.3">
      <c r="A202" s="132" t="s">
        <v>18</v>
      </c>
      <c r="B202" s="133" t="s">
        <v>244</v>
      </c>
      <c r="C202" s="13" t="s">
        <v>246</v>
      </c>
      <c r="D202" s="134" t="s">
        <v>247</v>
      </c>
      <c r="E202" s="135">
        <v>9.9999999999999995E-7</v>
      </c>
      <c r="F202" s="133">
        <v>2</v>
      </c>
      <c r="G202" s="132">
        <v>0.05</v>
      </c>
      <c r="H202" s="136">
        <f>E202*F202*G202</f>
        <v>9.9999999999999995E-8</v>
      </c>
      <c r="I202" s="137">
        <v>399</v>
      </c>
      <c r="J202" s="138">
        <f>0.03*I202</f>
        <v>11.969999999999999</v>
      </c>
      <c r="K202" s="139" t="s">
        <v>122</v>
      </c>
      <c r="L202" s="140">
        <v>2000</v>
      </c>
      <c r="M202" s="141" t="str">
        <f t="shared" ref="M202:M210" si="192">A202</f>
        <v>С1</v>
      </c>
      <c r="N202" s="141" t="str">
        <f t="shared" ref="N202:N209" si="193">B202</f>
        <v>Емкость СУГ</v>
      </c>
      <c r="O202" s="141" t="str">
        <f t="shared" ref="O202:O209" si="194">D202</f>
        <v>Полное-огенный шар</v>
      </c>
      <c r="P202" s="141" t="s">
        <v>46</v>
      </c>
      <c r="Q202" s="141" t="s">
        <v>46</v>
      </c>
      <c r="R202" s="141" t="s">
        <v>46</v>
      </c>
      <c r="S202" s="141" t="s">
        <v>46</v>
      </c>
      <c r="T202" s="141" t="s">
        <v>46</v>
      </c>
      <c r="U202" s="141" t="s">
        <v>46</v>
      </c>
      <c r="V202" s="141" t="s">
        <v>46</v>
      </c>
      <c r="W202" s="141" t="s">
        <v>46</v>
      </c>
      <c r="X202" s="141" t="s">
        <v>46</v>
      </c>
      <c r="Y202" s="141" t="s">
        <v>46</v>
      </c>
      <c r="Z202" s="141" t="s">
        <v>46</v>
      </c>
      <c r="AA202" s="141" t="s">
        <v>46</v>
      </c>
      <c r="AB202" s="141" t="s">
        <v>46</v>
      </c>
      <c r="AC202" s="141" t="s">
        <v>46</v>
      </c>
      <c r="AD202" s="141" t="s">
        <v>46</v>
      </c>
      <c r="AE202" s="141">
        <v>96.5</v>
      </c>
      <c r="AF202" s="141">
        <v>142.5</v>
      </c>
      <c r="AG202" s="141">
        <v>171</v>
      </c>
      <c r="AH202" s="141">
        <v>221.5</v>
      </c>
      <c r="AI202" s="141" t="s">
        <v>46</v>
      </c>
      <c r="AJ202" s="142">
        <v>1</v>
      </c>
      <c r="AK202" s="142">
        <v>2</v>
      </c>
      <c r="AL202" s="143">
        <v>5.36</v>
      </c>
      <c r="AM202" s="143">
        <v>2.7E-2</v>
      </c>
      <c r="AN202" s="143">
        <v>3</v>
      </c>
      <c r="AQ202" s="144">
        <f>AM202*I202+AL202</f>
        <v>16.132999999999999</v>
      </c>
      <c r="AR202" s="144">
        <f>0.1*AQ202</f>
        <v>1.6133</v>
      </c>
      <c r="AS202" s="145">
        <f>AJ202*3+0.25*AK202</f>
        <v>3.5</v>
      </c>
      <c r="AT202" s="145">
        <f>SUM(AQ202:AS202)/4</f>
        <v>5.3115749999999995</v>
      </c>
      <c r="AU202" s="144">
        <f>10068.2*J202*POWER(10,-6)</f>
        <v>0.12051635399999999</v>
      </c>
      <c r="AV202" s="145">
        <f t="shared" ref="AV202:AV210" si="195">AU202+AT202+AS202+AR202+AQ202</f>
        <v>26.678391353999999</v>
      </c>
      <c r="AW202" s="146">
        <f>AJ202*H202</f>
        <v>9.9999999999999995E-8</v>
      </c>
      <c r="AX202" s="146">
        <f>H202*AK202</f>
        <v>1.9999999999999999E-7</v>
      </c>
      <c r="AY202" s="146">
        <f t="shared" ref="AY202:AY210" si="196">H202*AV202</f>
        <v>2.6678391353999997E-6</v>
      </c>
      <c r="AZ202" s="330">
        <f>AW202/DB!$B$23</f>
        <v>5.1229508196721309E-11</v>
      </c>
      <c r="BA202" s="330">
        <f>AX202/DB!$B$23</f>
        <v>1.0245901639344262E-10</v>
      </c>
    </row>
    <row r="203" spans="1:53" s="141" customFormat="1" x14ac:dyDescent="0.3">
      <c r="A203" s="132" t="s">
        <v>19</v>
      </c>
      <c r="B203" s="132" t="str">
        <f>B202</f>
        <v>Емкость СУГ</v>
      </c>
      <c r="C203" s="13" t="s">
        <v>149</v>
      </c>
      <c r="D203" s="134" t="s">
        <v>28</v>
      </c>
      <c r="E203" s="147">
        <f>E202</f>
        <v>9.9999999999999995E-7</v>
      </c>
      <c r="F203" s="148">
        <f>F202</f>
        <v>2</v>
      </c>
      <c r="G203" s="132">
        <v>0.19</v>
      </c>
      <c r="H203" s="136">
        <f t="shared" ref="H203:H210" si="197">E203*F203*G203</f>
        <v>3.7999999999999996E-7</v>
      </c>
      <c r="I203" s="149">
        <f>I202</f>
        <v>399</v>
      </c>
      <c r="J203" s="157">
        <v>0.35</v>
      </c>
      <c r="K203" s="150" t="s">
        <v>123</v>
      </c>
      <c r="L203" s="151">
        <v>2</v>
      </c>
      <c r="M203" s="141" t="str">
        <f t="shared" si="192"/>
        <v>С2</v>
      </c>
      <c r="N203" s="141" t="str">
        <f t="shared" si="193"/>
        <v>Емкость СУГ</v>
      </c>
      <c r="O203" s="141" t="str">
        <f t="shared" si="194"/>
        <v>Полное-взрыв</v>
      </c>
      <c r="P203" s="141" t="s">
        <v>46</v>
      </c>
      <c r="Q203" s="141" t="s">
        <v>46</v>
      </c>
      <c r="R203" s="141" t="s">
        <v>46</v>
      </c>
      <c r="S203" s="141" t="s">
        <v>46</v>
      </c>
      <c r="T203" s="141">
        <v>0</v>
      </c>
      <c r="U203" s="141">
        <v>0</v>
      </c>
      <c r="V203" s="141">
        <v>53.6</v>
      </c>
      <c r="W203" s="141">
        <v>178.1</v>
      </c>
      <c r="X203" s="141">
        <v>463.6</v>
      </c>
      <c r="Y203" s="141" t="s">
        <v>46</v>
      </c>
      <c r="Z203" s="141" t="s">
        <v>46</v>
      </c>
      <c r="AA203" s="141" t="s">
        <v>46</v>
      </c>
      <c r="AB203" s="141" t="s">
        <v>46</v>
      </c>
      <c r="AC203" s="141" t="s">
        <v>46</v>
      </c>
      <c r="AD203" s="141" t="s">
        <v>46</v>
      </c>
      <c r="AE203" s="141" t="s">
        <v>46</v>
      </c>
      <c r="AF203" s="141" t="s">
        <v>46</v>
      </c>
      <c r="AG203" s="141" t="s">
        <v>46</v>
      </c>
      <c r="AH203" s="141" t="s">
        <v>46</v>
      </c>
      <c r="AI203" s="141" t="s">
        <v>46</v>
      </c>
      <c r="AJ203" s="142">
        <v>2</v>
      </c>
      <c r="AK203" s="142">
        <v>2</v>
      </c>
      <c r="AL203" s="141">
        <f>AL202</f>
        <v>5.36</v>
      </c>
      <c r="AM203" s="141">
        <f>AM202</f>
        <v>2.7E-2</v>
      </c>
      <c r="AN203" s="141">
        <f>AN202</f>
        <v>3</v>
      </c>
      <c r="AQ203" s="144">
        <f>AM203*I203+AL203</f>
        <v>16.132999999999999</v>
      </c>
      <c r="AR203" s="144">
        <f t="shared" ref="AR203:AR209" si="198">0.1*AQ203</f>
        <v>1.6133</v>
      </c>
      <c r="AS203" s="145">
        <f t="shared" ref="AS203:AS209" si="199">AJ203*3+0.25*AK203</f>
        <v>6.5</v>
      </c>
      <c r="AT203" s="145">
        <f t="shared" ref="AT203:AT209" si="200">SUM(AQ203:AS203)/4</f>
        <v>6.0615749999999995</v>
      </c>
      <c r="AU203" s="144">
        <f>10068.2*J203*POWER(10,-6)*10</f>
        <v>3.5238699999999998E-2</v>
      </c>
      <c r="AV203" s="145">
        <f t="shared" si="195"/>
        <v>30.343113699999996</v>
      </c>
      <c r="AW203" s="146">
        <f t="shared" ref="AW203:AW209" si="201">AJ203*H203</f>
        <v>7.5999999999999992E-7</v>
      </c>
      <c r="AX203" s="146">
        <f t="shared" ref="AX203:AX209" si="202">H203*AK203</f>
        <v>7.5999999999999992E-7</v>
      </c>
      <c r="AY203" s="146">
        <f t="shared" si="196"/>
        <v>1.1530383205999997E-5</v>
      </c>
      <c r="AZ203" s="330">
        <f>AW203/DB!$B$23</f>
        <v>3.8934426229508191E-10</v>
      </c>
      <c r="BA203" s="330">
        <f>AX203/DB!$B$23</f>
        <v>3.8934426229508191E-10</v>
      </c>
    </row>
    <row r="204" spans="1:53" s="141" customFormat="1" x14ac:dyDescent="0.3">
      <c r="A204" s="132" t="s">
        <v>20</v>
      </c>
      <c r="B204" s="132" t="str">
        <f>B202</f>
        <v>Емкость СУГ</v>
      </c>
      <c r="C204" s="13" t="s">
        <v>188</v>
      </c>
      <c r="D204" s="134" t="s">
        <v>26</v>
      </c>
      <c r="E204" s="147">
        <f>E202</f>
        <v>9.9999999999999995E-7</v>
      </c>
      <c r="F204" s="148">
        <f t="shared" ref="F204:F210" si="203">F203</f>
        <v>2</v>
      </c>
      <c r="G204" s="132">
        <v>0.76</v>
      </c>
      <c r="H204" s="136">
        <f t="shared" si="197"/>
        <v>1.5199999999999998E-6</v>
      </c>
      <c r="I204" s="149">
        <f>I202</f>
        <v>399</v>
      </c>
      <c r="J204" s="138">
        <v>0</v>
      </c>
      <c r="K204" s="150" t="s">
        <v>124</v>
      </c>
      <c r="L204" s="151">
        <v>1.05</v>
      </c>
      <c r="M204" s="141" t="str">
        <f t="shared" si="192"/>
        <v>С3</v>
      </c>
      <c r="N204" s="141" t="str">
        <f t="shared" si="193"/>
        <v>Емкость СУГ</v>
      </c>
      <c r="O204" s="141" t="str">
        <f t="shared" si="194"/>
        <v>Полное-ликвидация</v>
      </c>
      <c r="P204" s="141" t="s">
        <v>46</v>
      </c>
      <c r="Q204" s="141" t="s">
        <v>46</v>
      </c>
      <c r="R204" s="141" t="s">
        <v>46</v>
      </c>
      <c r="S204" s="141" t="s">
        <v>46</v>
      </c>
      <c r="T204" s="141" t="s">
        <v>46</v>
      </c>
      <c r="U204" s="141" t="s">
        <v>46</v>
      </c>
      <c r="V204" s="141" t="s">
        <v>46</v>
      </c>
      <c r="W204" s="141" t="s">
        <v>46</v>
      </c>
      <c r="X204" s="141" t="s">
        <v>46</v>
      </c>
      <c r="Y204" s="141" t="s">
        <v>46</v>
      </c>
      <c r="Z204" s="141" t="s">
        <v>46</v>
      </c>
      <c r="AA204" s="141" t="s">
        <v>46</v>
      </c>
      <c r="AB204" s="141" t="s">
        <v>46</v>
      </c>
      <c r="AC204" s="141" t="s">
        <v>46</v>
      </c>
      <c r="AD204" s="141" t="s">
        <v>46</v>
      </c>
      <c r="AE204" s="141" t="s">
        <v>46</v>
      </c>
      <c r="AF204" s="141" t="s">
        <v>46</v>
      </c>
      <c r="AG204" s="141" t="s">
        <v>46</v>
      </c>
      <c r="AH204" s="141" t="s">
        <v>46</v>
      </c>
      <c r="AI204" s="141" t="s">
        <v>46</v>
      </c>
      <c r="AJ204" s="141">
        <v>0</v>
      </c>
      <c r="AK204" s="141">
        <v>0</v>
      </c>
      <c r="AL204" s="141">
        <f>AL202</f>
        <v>5.36</v>
      </c>
      <c r="AM204" s="141">
        <f>AM202</f>
        <v>2.7E-2</v>
      </c>
      <c r="AN204" s="141">
        <f>AN202</f>
        <v>3</v>
      </c>
      <c r="AQ204" s="144">
        <f>AM204*I204*0.1+AL204</f>
        <v>6.4373000000000005</v>
      </c>
      <c r="AR204" s="144">
        <f t="shared" si="198"/>
        <v>0.64373000000000014</v>
      </c>
      <c r="AS204" s="145">
        <f t="shared" si="199"/>
        <v>0</v>
      </c>
      <c r="AT204" s="145">
        <f t="shared" si="200"/>
        <v>1.7702575</v>
      </c>
      <c r="AU204" s="144">
        <f>1333*J202*POWER(10,-6)</f>
        <v>1.5956009999999996E-2</v>
      </c>
      <c r="AV204" s="145">
        <f t="shared" si="195"/>
        <v>8.8672435100000015</v>
      </c>
      <c r="AW204" s="146">
        <f t="shared" si="201"/>
        <v>0</v>
      </c>
      <c r="AX204" s="146">
        <f t="shared" si="202"/>
        <v>0</v>
      </c>
      <c r="AY204" s="146">
        <f t="shared" si="196"/>
        <v>1.3478210135200001E-5</v>
      </c>
      <c r="AZ204" s="330">
        <f>AW204/DB!$B$23</f>
        <v>0</v>
      </c>
      <c r="BA204" s="330">
        <f>AX204/DB!$B$23</f>
        <v>0</v>
      </c>
    </row>
    <row r="205" spans="1:53" s="141" customFormat="1" x14ac:dyDescent="0.3">
      <c r="A205" s="132" t="s">
        <v>21</v>
      </c>
      <c r="B205" s="132" t="str">
        <f>B202</f>
        <v>Емкость СУГ</v>
      </c>
      <c r="C205" s="13" t="s">
        <v>160</v>
      </c>
      <c r="D205" s="134" t="s">
        <v>161</v>
      </c>
      <c r="E205" s="135">
        <v>1.0000000000000001E-5</v>
      </c>
      <c r="F205" s="148">
        <f t="shared" si="203"/>
        <v>2</v>
      </c>
      <c r="G205" s="132">
        <v>4.0000000000000008E-2</v>
      </c>
      <c r="H205" s="136">
        <f t="shared" si="197"/>
        <v>8.0000000000000018E-7</v>
      </c>
      <c r="I205" s="149">
        <f>0.15*I202</f>
        <v>59.849999999999994</v>
      </c>
      <c r="J205" s="138">
        <f>I205</f>
        <v>59.849999999999994</v>
      </c>
      <c r="K205" s="150" t="s">
        <v>126</v>
      </c>
      <c r="L205" s="151">
        <v>45390</v>
      </c>
      <c r="M205" s="141" t="str">
        <f t="shared" si="192"/>
        <v>С4</v>
      </c>
      <c r="N205" s="141" t="str">
        <f t="shared" si="193"/>
        <v>Емкость СУГ</v>
      </c>
      <c r="O205" s="141" t="str">
        <f t="shared" si="194"/>
        <v>Частичное факел</v>
      </c>
      <c r="P205" s="141" t="s">
        <v>46</v>
      </c>
      <c r="Q205" s="141" t="s">
        <v>46</v>
      </c>
      <c r="R205" s="141" t="s">
        <v>46</v>
      </c>
      <c r="S205" s="141" t="s">
        <v>46</v>
      </c>
      <c r="T205" s="141" t="s">
        <v>46</v>
      </c>
      <c r="U205" s="141" t="s">
        <v>46</v>
      </c>
      <c r="V205" s="141" t="s">
        <v>46</v>
      </c>
      <c r="W205" s="141" t="s">
        <v>46</v>
      </c>
      <c r="X205" s="141" t="s">
        <v>46</v>
      </c>
      <c r="Y205" s="141">
        <v>15</v>
      </c>
      <c r="Z205" s="141">
        <v>3</v>
      </c>
      <c r="AA205" s="141" t="s">
        <v>46</v>
      </c>
      <c r="AB205" s="141" t="s">
        <v>46</v>
      </c>
      <c r="AC205" s="141" t="s">
        <v>46</v>
      </c>
      <c r="AD205" s="141" t="s">
        <v>46</v>
      </c>
      <c r="AE205" s="141" t="s">
        <v>46</v>
      </c>
      <c r="AF205" s="141" t="s">
        <v>46</v>
      </c>
      <c r="AG205" s="141" t="s">
        <v>46</v>
      </c>
      <c r="AH205" s="141" t="s">
        <v>46</v>
      </c>
      <c r="AI205" s="141" t="s">
        <v>46</v>
      </c>
      <c r="AJ205" s="141">
        <v>0</v>
      </c>
      <c r="AK205" s="141">
        <v>1</v>
      </c>
      <c r="AL205" s="141">
        <f>0.1*$AL202</f>
        <v>0.53600000000000003</v>
      </c>
      <c r="AM205" s="141">
        <f>AM203</f>
        <v>2.7E-2</v>
      </c>
      <c r="AN205" s="141">
        <f>AN202</f>
        <v>3</v>
      </c>
      <c r="AQ205" s="144">
        <f>AM205*I205*0.1+AL205</f>
        <v>0.69759499999999997</v>
      </c>
      <c r="AR205" s="144">
        <f t="shared" si="198"/>
        <v>6.9759500000000002E-2</v>
      </c>
      <c r="AS205" s="145">
        <f t="shared" si="199"/>
        <v>0.25</v>
      </c>
      <c r="AT205" s="145">
        <f t="shared" si="200"/>
        <v>0.25433862499999998</v>
      </c>
      <c r="AU205" s="144">
        <f>10068.2*J205*POWER(10,-6)</f>
        <v>0.60258177000000002</v>
      </c>
      <c r="AV205" s="145">
        <f t="shared" si="195"/>
        <v>1.8742748949999999</v>
      </c>
      <c r="AW205" s="146">
        <f t="shared" si="201"/>
        <v>0</v>
      </c>
      <c r="AX205" s="146">
        <f t="shared" si="202"/>
        <v>8.0000000000000018E-7</v>
      </c>
      <c r="AY205" s="146">
        <f t="shared" si="196"/>
        <v>1.4994199160000002E-6</v>
      </c>
      <c r="AZ205" s="330">
        <f>AW205/DB!$B$23</f>
        <v>0</v>
      </c>
      <c r="BA205" s="330">
        <f>AX205/DB!$B$23</f>
        <v>4.0983606557377057E-10</v>
      </c>
    </row>
    <row r="206" spans="1:53" s="141" customFormat="1" x14ac:dyDescent="0.3">
      <c r="A206" s="132" t="s">
        <v>22</v>
      </c>
      <c r="B206" s="132" t="str">
        <f>B202</f>
        <v>Емкость СУГ</v>
      </c>
      <c r="C206" s="13" t="s">
        <v>189</v>
      </c>
      <c r="D206" s="134" t="s">
        <v>27</v>
      </c>
      <c r="E206" s="147">
        <f>E205</f>
        <v>1.0000000000000001E-5</v>
      </c>
      <c r="F206" s="148">
        <f t="shared" si="203"/>
        <v>2</v>
      </c>
      <c r="G206" s="132">
        <v>0.16000000000000003</v>
      </c>
      <c r="H206" s="136">
        <f t="shared" si="197"/>
        <v>3.2000000000000007E-6</v>
      </c>
      <c r="I206" s="149">
        <f>0.15*I202</f>
        <v>59.849999999999994</v>
      </c>
      <c r="J206" s="138">
        <v>0</v>
      </c>
      <c r="K206" s="150" t="s">
        <v>127</v>
      </c>
      <c r="L206" s="151">
        <v>3</v>
      </c>
      <c r="M206" s="141" t="str">
        <f t="shared" si="192"/>
        <v>С5</v>
      </c>
      <c r="N206" s="141" t="str">
        <f t="shared" si="193"/>
        <v>Емкость СУГ</v>
      </c>
      <c r="O206" s="141" t="str">
        <f t="shared" si="194"/>
        <v>Частичное-ликвидация</v>
      </c>
      <c r="P206" s="141" t="s">
        <v>46</v>
      </c>
      <c r="Q206" s="141" t="s">
        <v>46</v>
      </c>
      <c r="R206" s="141" t="s">
        <v>46</v>
      </c>
      <c r="S206" s="141" t="s">
        <v>46</v>
      </c>
      <c r="T206" s="141" t="s">
        <v>46</v>
      </c>
      <c r="U206" s="141" t="s">
        <v>46</v>
      </c>
      <c r="V206" s="141" t="s">
        <v>46</v>
      </c>
      <c r="W206" s="141" t="s">
        <v>46</v>
      </c>
      <c r="X206" s="141" t="s">
        <v>46</v>
      </c>
      <c r="Y206" s="141" t="s">
        <v>46</v>
      </c>
      <c r="Z206" s="141" t="s">
        <v>46</v>
      </c>
      <c r="AA206" s="141" t="s">
        <v>46</v>
      </c>
      <c r="AB206" s="141" t="s">
        <v>46</v>
      </c>
      <c r="AC206" s="141" t="s">
        <v>46</v>
      </c>
      <c r="AD206" s="141" t="s">
        <v>46</v>
      </c>
      <c r="AE206" s="141" t="s">
        <v>46</v>
      </c>
      <c r="AF206" s="141" t="s">
        <v>46</v>
      </c>
      <c r="AG206" s="141" t="s">
        <v>46</v>
      </c>
      <c r="AH206" s="141" t="s">
        <v>46</v>
      </c>
      <c r="AI206" s="141" t="s">
        <v>46</v>
      </c>
      <c r="AJ206" s="141">
        <v>0</v>
      </c>
      <c r="AK206" s="141">
        <v>1</v>
      </c>
      <c r="AL206" s="141">
        <f>0.1*$AL203</f>
        <v>0.53600000000000003</v>
      </c>
      <c r="AM206" s="141">
        <f>AM202</f>
        <v>2.7E-2</v>
      </c>
      <c r="AN206" s="141">
        <f>ROUNDUP(AN202/3,0)</f>
        <v>1</v>
      </c>
      <c r="AQ206" s="144">
        <f>AM206*I206+AL206</f>
        <v>2.1519499999999998</v>
      </c>
      <c r="AR206" s="144">
        <f t="shared" si="198"/>
        <v>0.215195</v>
      </c>
      <c r="AS206" s="145">
        <f t="shared" si="199"/>
        <v>0.25</v>
      </c>
      <c r="AT206" s="145">
        <f t="shared" si="200"/>
        <v>0.65428624999999996</v>
      </c>
      <c r="AU206" s="144">
        <f>1333*J203*POWER(10,-6)*10</f>
        <v>4.6654999999999995E-3</v>
      </c>
      <c r="AV206" s="145">
        <f t="shared" si="195"/>
        <v>3.2760967499999998</v>
      </c>
      <c r="AW206" s="146">
        <f t="shared" si="201"/>
        <v>0</v>
      </c>
      <c r="AX206" s="146">
        <f t="shared" si="202"/>
        <v>3.2000000000000007E-6</v>
      </c>
      <c r="AY206" s="146">
        <f t="shared" si="196"/>
        <v>1.0483509600000001E-5</v>
      </c>
      <c r="AZ206" s="330">
        <f>AW206/DB!$B$23</f>
        <v>0</v>
      </c>
      <c r="BA206" s="330">
        <f>AX206/DB!$B$23</f>
        <v>1.6393442622950823E-9</v>
      </c>
    </row>
    <row r="207" spans="1:53" s="141" customFormat="1" x14ac:dyDescent="0.3">
      <c r="A207" s="132" t="s">
        <v>23</v>
      </c>
      <c r="B207" s="132" t="str">
        <f>B202</f>
        <v>Емкость СУГ</v>
      </c>
      <c r="C207" s="13" t="s">
        <v>162</v>
      </c>
      <c r="D207" s="134" t="s">
        <v>161</v>
      </c>
      <c r="E207" s="147">
        <f>E206</f>
        <v>1.0000000000000001E-5</v>
      </c>
      <c r="F207" s="148">
        <f t="shared" si="203"/>
        <v>2</v>
      </c>
      <c r="G207" s="132">
        <v>4.0000000000000008E-2</v>
      </c>
      <c r="H207" s="136">
        <f t="shared" si="197"/>
        <v>8.0000000000000018E-7</v>
      </c>
      <c r="I207" s="149">
        <f>I205*0.15</f>
        <v>8.9774999999999991</v>
      </c>
      <c r="J207" s="138">
        <f>I207</f>
        <v>8.9774999999999991</v>
      </c>
      <c r="K207" s="153" t="s">
        <v>138</v>
      </c>
      <c r="L207" s="154">
        <v>21</v>
      </c>
      <c r="M207" s="141" t="str">
        <f t="shared" si="192"/>
        <v>С6</v>
      </c>
      <c r="N207" s="141" t="str">
        <f t="shared" si="193"/>
        <v>Емкость СУГ</v>
      </c>
      <c r="O207" s="141" t="str">
        <f t="shared" si="194"/>
        <v>Частичное факел</v>
      </c>
      <c r="P207" s="141" t="s">
        <v>46</v>
      </c>
      <c r="Q207" s="141" t="s">
        <v>46</v>
      </c>
      <c r="R207" s="141" t="s">
        <v>46</v>
      </c>
      <c r="S207" s="141" t="s">
        <v>46</v>
      </c>
      <c r="T207" s="141" t="s">
        <v>46</v>
      </c>
      <c r="U207" s="141" t="s">
        <v>46</v>
      </c>
      <c r="V207" s="141" t="s">
        <v>46</v>
      </c>
      <c r="W207" s="141" t="s">
        <v>46</v>
      </c>
      <c r="X207" s="141" t="s">
        <v>46</v>
      </c>
      <c r="Y207" s="141">
        <v>11</v>
      </c>
      <c r="Z207" s="141">
        <v>2</v>
      </c>
      <c r="AA207" s="141" t="s">
        <v>46</v>
      </c>
      <c r="AB207" s="141" t="s">
        <v>46</v>
      </c>
      <c r="AC207" s="141" t="s">
        <v>46</v>
      </c>
      <c r="AD207" s="141" t="s">
        <v>46</v>
      </c>
      <c r="AE207" s="141" t="s">
        <v>46</v>
      </c>
      <c r="AF207" s="141" t="s">
        <v>46</v>
      </c>
      <c r="AG207" s="141" t="s">
        <v>46</v>
      </c>
      <c r="AH207" s="141" t="s">
        <v>46</v>
      </c>
      <c r="AI207" s="141" t="s">
        <v>46</v>
      </c>
      <c r="AJ207" s="141">
        <v>0</v>
      </c>
      <c r="AK207" s="141">
        <v>1</v>
      </c>
      <c r="AL207" s="141">
        <f>0.1*$AL204</f>
        <v>0.53600000000000003</v>
      </c>
      <c r="AM207" s="141">
        <f>AM202</f>
        <v>2.7E-2</v>
      </c>
      <c r="AN207" s="141">
        <f>AN206</f>
        <v>1</v>
      </c>
      <c r="AQ207" s="144">
        <f>AM207*I207+AL207</f>
        <v>0.77839250000000004</v>
      </c>
      <c r="AR207" s="144">
        <f t="shared" si="198"/>
        <v>7.7839250000000013E-2</v>
      </c>
      <c r="AS207" s="145">
        <f t="shared" si="199"/>
        <v>0.25</v>
      </c>
      <c r="AT207" s="145">
        <f t="shared" si="200"/>
        <v>0.27655793750000002</v>
      </c>
      <c r="AU207" s="144">
        <f>10068.2*J207*POWER(10,-6)</f>
        <v>9.0387265499999994E-2</v>
      </c>
      <c r="AV207" s="145">
        <f t="shared" si="195"/>
        <v>1.4731769530000001</v>
      </c>
      <c r="AW207" s="146">
        <f t="shared" si="201"/>
        <v>0</v>
      </c>
      <c r="AX207" s="146">
        <f t="shared" si="202"/>
        <v>8.0000000000000018E-7</v>
      </c>
      <c r="AY207" s="146">
        <f t="shared" si="196"/>
        <v>1.1785415624000003E-6</v>
      </c>
      <c r="AZ207" s="330">
        <f>AW207/DB!$B$23</f>
        <v>0</v>
      </c>
      <c r="BA207" s="330">
        <f>AX207/DB!$B$23</f>
        <v>4.0983606557377057E-10</v>
      </c>
    </row>
    <row r="208" spans="1:53" s="141" customFormat="1" x14ac:dyDescent="0.3">
      <c r="A208" s="132" t="s">
        <v>157</v>
      </c>
      <c r="B208" s="132" t="str">
        <f>B202</f>
        <v>Емкость СУГ</v>
      </c>
      <c r="C208" s="13" t="s">
        <v>163</v>
      </c>
      <c r="D208" s="134" t="s">
        <v>112</v>
      </c>
      <c r="E208" s="147">
        <f>E206</f>
        <v>1.0000000000000001E-5</v>
      </c>
      <c r="F208" s="148">
        <f t="shared" si="203"/>
        <v>2</v>
      </c>
      <c r="G208" s="132">
        <v>0.15200000000000002</v>
      </c>
      <c r="H208" s="136">
        <f t="shared" si="197"/>
        <v>3.0400000000000005E-6</v>
      </c>
      <c r="I208" s="149">
        <f>I205*0.15</f>
        <v>8.9774999999999991</v>
      </c>
      <c r="J208" s="138">
        <f>I208</f>
        <v>8.9774999999999991</v>
      </c>
      <c r="K208" s="150"/>
      <c r="L208" s="151"/>
      <c r="M208" s="141" t="str">
        <f t="shared" si="192"/>
        <v>С7</v>
      </c>
      <c r="N208" s="141" t="str">
        <f t="shared" si="193"/>
        <v>Емкость СУГ</v>
      </c>
      <c r="O208" s="141" t="str">
        <f t="shared" si="194"/>
        <v>Частичное-пожар-вспышка</v>
      </c>
      <c r="P208" s="141" t="s">
        <v>46</v>
      </c>
      <c r="Q208" s="141" t="s">
        <v>46</v>
      </c>
      <c r="R208" s="141" t="s">
        <v>46</v>
      </c>
      <c r="S208" s="141" t="s">
        <v>46</v>
      </c>
      <c r="T208" s="141" t="s">
        <v>46</v>
      </c>
      <c r="U208" s="141" t="s">
        <v>46</v>
      </c>
      <c r="V208" s="141" t="s">
        <v>46</v>
      </c>
      <c r="W208" s="141" t="s">
        <v>46</v>
      </c>
      <c r="X208" s="141" t="s">
        <v>46</v>
      </c>
      <c r="Y208" s="141" t="s">
        <v>46</v>
      </c>
      <c r="Z208" s="141" t="s">
        <v>46</v>
      </c>
      <c r="AA208" s="141">
        <v>69.150000000000006</v>
      </c>
      <c r="AB208" s="141">
        <v>82.98</v>
      </c>
      <c r="AC208" s="141" t="s">
        <v>46</v>
      </c>
      <c r="AD208" s="141" t="s">
        <v>46</v>
      </c>
      <c r="AE208" s="141" t="s">
        <v>46</v>
      </c>
      <c r="AF208" s="141" t="s">
        <v>46</v>
      </c>
      <c r="AG208" s="141" t="s">
        <v>46</v>
      </c>
      <c r="AH208" s="141" t="s">
        <v>46</v>
      </c>
      <c r="AI208" s="141" t="s">
        <v>46</v>
      </c>
      <c r="AJ208" s="141">
        <v>0</v>
      </c>
      <c r="AK208" s="141">
        <v>1</v>
      </c>
      <c r="AL208" s="141">
        <f>0.1*$AL205</f>
        <v>5.3600000000000009E-2</v>
      </c>
      <c r="AM208" s="141">
        <f>AM202</f>
        <v>2.7E-2</v>
      </c>
      <c r="AN208" s="141">
        <f>ROUNDUP(AN202/3,0)</f>
        <v>1</v>
      </c>
      <c r="AQ208" s="144">
        <f>AM208*I208+AL208</f>
        <v>0.29599249999999999</v>
      </c>
      <c r="AR208" s="144">
        <f t="shared" si="198"/>
        <v>2.9599250000000001E-2</v>
      </c>
      <c r="AS208" s="145">
        <f t="shared" si="199"/>
        <v>0.25</v>
      </c>
      <c r="AT208" s="145">
        <f t="shared" si="200"/>
        <v>0.14389793750000002</v>
      </c>
      <c r="AU208" s="144">
        <f>10068.2*J208*POWER(10,-6)</f>
        <v>9.0387265499999994E-2</v>
      </c>
      <c r="AV208" s="145">
        <f t="shared" si="195"/>
        <v>0.80987695299999996</v>
      </c>
      <c r="AW208" s="146">
        <f t="shared" si="201"/>
        <v>0</v>
      </c>
      <c r="AX208" s="146">
        <f t="shared" si="202"/>
        <v>3.0400000000000005E-6</v>
      </c>
      <c r="AY208" s="146">
        <f t="shared" si="196"/>
        <v>2.4620259371200003E-6</v>
      </c>
      <c r="AZ208" s="330">
        <f>AW208/DB!$B$23</f>
        <v>0</v>
      </c>
      <c r="BA208" s="330">
        <f>AX208/DB!$B$23</f>
        <v>1.5573770491803281E-9</v>
      </c>
    </row>
    <row r="209" spans="1:53" s="141" customFormat="1" ht="15" thickBot="1" x14ac:dyDescent="0.35">
      <c r="A209" s="132" t="s">
        <v>158</v>
      </c>
      <c r="B209" s="132" t="str">
        <f>B202</f>
        <v>Емкость СУГ</v>
      </c>
      <c r="C209" s="13" t="s">
        <v>164</v>
      </c>
      <c r="D209" s="134" t="s">
        <v>27</v>
      </c>
      <c r="E209" s="147">
        <f>E206</f>
        <v>1.0000000000000001E-5</v>
      </c>
      <c r="F209" s="148">
        <f t="shared" si="203"/>
        <v>2</v>
      </c>
      <c r="G209" s="132">
        <v>0.6080000000000001</v>
      </c>
      <c r="H209" s="136">
        <f t="shared" si="197"/>
        <v>1.2160000000000002E-5</v>
      </c>
      <c r="I209" s="149">
        <f>I205*0.15</f>
        <v>8.9774999999999991</v>
      </c>
      <c r="J209" s="138">
        <v>0</v>
      </c>
      <c r="K209" s="155"/>
      <c r="L209" s="156"/>
      <c r="M209" s="141" t="str">
        <f t="shared" si="192"/>
        <v>С8</v>
      </c>
      <c r="N209" s="141" t="str">
        <f t="shared" si="193"/>
        <v>Емкость СУГ</v>
      </c>
      <c r="O209" s="141" t="str">
        <f t="shared" si="194"/>
        <v>Частичное-ликвидация</v>
      </c>
      <c r="P209" s="141" t="s">
        <v>46</v>
      </c>
      <c r="Q209" s="141" t="s">
        <v>46</v>
      </c>
      <c r="R209" s="141" t="s">
        <v>46</v>
      </c>
      <c r="S209" s="141" t="s">
        <v>46</v>
      </c>
      <c r="T209" s="141" t="s">
        <v>46</v>
      </c>
      <c r="U209" s="141" t="s">
        <v>46</v>
      </c>
      <c r="V209" s="141" t="s">
        <v>46</v>
      </c>
      <c r="W209" s="141" t="s">
        <v>46</v>
      </c>
      <c r="X209" s="141" t="s">
        <v>46</v>
      </c>
      <c r="Y209" s="141" t="s">
        <v>46</v>
      </c>
      <c r="Z209" s="141" t="s">
        <v>46</v>
      </c>
      <c r="AA209" s="141" t="s">
        <v>46</v>
      </c>
      <c r="AB209" s="141" t="s">
        <v>46</v>
      </c>
      <c r="AC209" s="141" t="s">
        <v>46</v>
      </c>
      <c r="AD209" s="141" t="s">
        <v>46</v>
      </c>
      <c r="AE209" s="141" t="s">
        <v>46</v>
      </c>
      <c r="AF209" s="141" t="s">
        <v>46</v>
      </c>
      <c r="AG209" s="141" t="s">
        <v>46</v>
      </c>
      <c r="AH209" s="141" t="s">
        <v>46</v>
      </c>
      <c r="AI209" s="141" t="s">
        <v>46</v>
      </c>
      <c r="AJ209" s="141">
        <v>0</v>
      </c>
      <c r="AK209" s="141">
        <v>0</v>
      </c>
      <c r="AL209" s="141">
        <f>0.1*$AL206</f>
        <v>5.3600000000000009E-2</v>
      </c>
      <c r="AM209" s="141">
        <f>AM202</f>
        <v>2.7E-2</v>
      </c>
      <c r="AN209" s="141">
        <f>ROUNDUP(AN202/3,0)</f>
        <v>1</v>
      </c>
      <c r="AQ209" s="144">
        <f>AM209*I209*0.1+AL209</f>
        <v>7.7839250000000013E-2</v>
      </c>
      <c r="AR209" s="144">
        <f t="shared" si="198"/>
        <v>7.7839250000000014E-3</v>
      </c>
      <c r="AS209" s="145">
        <f t="shared" si="199"/>
        <v>0</v>
      </c>
      <c r="AT209" s="145">
        <f t="shared" si="200"/>
        <v>2.1405793750000002E-2</v>
      </c>
      <c r="AU209" s="144">
        <f>1333*J207*POWER(10,-6)</f>
        <v>1.19670075E-2</v>
      </c>
      <c r="AV209" s="145">
        <f t="shared" si="195"/>
        <v>0.11899597625000002</v>
      </c>
      <c r="AW209" s="146">
        <f t="shared" si="201"/>
        <v>0</v>
      </c>
      <c r="AX209" s="146">
        <f t="shared" si="202"/>
        <v>0</v>
      </c>
      <c r="AY209" s="146">
        <f t="shared" si="196"/>
        <v>1.4469910712000006E-6</v>
      </c>
      <c r="AZ209" s="330">
        <f>AW209/DB!$B$23</f>
        <v>0</v>
      </c>
      <c r="BA209" s="330">
        <f>AX209/DB!$B$23</f>
        <v>0</v>
      </c>
    </row>
    <row r="210" spans="1:53" s="141" customFormat="1" x14ac:dyDescent="0.3">
      <c r="A210" s="195" t="s">
        <v>187</v>
      </c>
      <c r="B210" s="195" t="str">
        <f>B202</f>
        <v>Емкость СУГ</v>
      </c>
      <c r="C210" s="195" t="s">
        <v>248</v>
      </c>
      <c r="D210" s="195" t="s">
        <v>249</v>
      </c>
      <c r="E210" s="196">
        <v>2.5000000000000001E-5</v>
      </c>
      <c r="F210" s="148">
        <f t="shared" si="203"/>
        <v>2</v>
      </c>
      <c r="G210" s="195">
        <v>1</v>
      </c>
      <c r="H210" s="197">
        <f t="shared" si="197"/>
        <v>5.0000000000000002E-5</v>
      </c>
      <c r="I210" s="198">
        <f>I202</f>
        <v>399</v>
      </c>
      <c r="J210" s="198">
        <f>I210*0.07</f>
        <v>27.930000000000003</v>
      </c>
      <c r="K210" s="195"/>
      <c r="L210" s="195"/>
      <c r="M210" s="199" t="str">
        <f t="shared" si="192"/>
        <v>С9</v>
      </c>
      <c r="N210" s="199"/>
      <c r="O210" s="199"/>
      <c r="P210" s="199">
        <v>30.2</v>
      </c>
      <c r="Q210" s="199">
        <v>41.6</v>
      </c>
      <c r="R210" s="199">
        <v>59.6</v>
      </c>
      <c r="S210" s="199">
        <v>110.1</v>
      </c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>
        <v>150.5</v>
      </c>
      <c r="AF210" s="199">
        <v>211</v>
      </c>
      <c r="AG210" s="199">
        <v>249.5</v>
      </c>
      <c r="AH210" s="199">
        <v>317.5</v>
      </c>
      <c r="AI210" s="199"/>
      <c r="AJ210" s="199">
        <v>1</v>
      </c>
      <c r="AK210" s="199">
        <v>2</v>
      </c>
      <c r="AL210" s="199">
        <f>AL202</f>
        <v>5.36</v>
      </c>
      <c r="AM210" s="199">
        <f>AM202</f>
        <v>2.7E-2</v>
      </c>
      <c r="AN210" s="199">
        <v>5</v>
      </c>
      <c r="AO210" s="199"/>
      <c r="AP210" s="199"/>
      <c r="AQ210" s="200">
        <f>AM210*I210+AL210</f>
        <v>16.132999999999999</v>
      </c>
      <c r="AR210" s="200">
        <f>0.1*AQ210</f>
        <v>1.6133</v>
      </c>
      <c r="AS210" s="201">
        <f>AJ210*3+0.25*AK210</f>
        <v>3.5</v>
      </c>
      <c r="AT210" s="201">
        <f>SUM(AQ210:AS210)/4</f>
        <v>5.3115749999999995</v>
      </c>
      <c r="AU210" s="200">
        <f>10068.2*J210*POWER(10,-6)</f>
        <v>0.28120482600000002</v>
      </c>
      <c r="AV210" s="201">
        <f t="shared" si="195"/>
        <v>26.839079825999999</v>
      </c>
      <c r="AW210" s="202">
        <f>AJ210*H210</f>
        <v>5.0000000000000002E-5</v>
      </c>
      <c r="AX210" s="202">
        <f>H210*AK210</f>
        <v>1E-4</v>
      </c>
      <c r="AY210" s="202">
        <f t="shared" si="196"/>
        <v>1.3419539913000001E-3</v>
      </c>
      <c r="AZ210" s="330">
        <f>AW210/DB!$B$23</f>
        <v>2.5614754098360658E-8</v>
      </c>
      <c r="BA210" s="330">
        <f>AX210/DB!$B$23</f>
        <v>5.1229508196721316E-8</v>
      </c>
    </row>
    <row r="211" spans="1:53" ht="15" thickBot="1" x14ac:dyDescent="0.35"/>
    <row r="212" spans="1:53" s="141" customFormat="1" ht="18" customHeight="1" x14ac:dyDescent="0.3">
      <c r="A212" s="132" t="s">
        <v>18</v>
      </c>
      <c r="B212" s="133" t="s">
        <v>245</v>
      </c>
      <c r="C212" s="13" t="s">
        <v>246</v>
      </c>
      <c r="D212" s="134" t="s">
        <v>247</v>
      </c>
      <c r="E212" s="135">
        <v>9.9999999999999995E-7</v>
      </c>
      <c r="F212" s="133">
        <v>2</v>
      </c>
      <c r="G212" s="132">
        <v>0.05</v>
      </c>
      <c r="H212" s="136">
        <f>E212*F212*G212</f>
        <v>9.9999999999999995E-8</v>
      </c>
      <c r="I212" s="137">
        <v>46.64</v>
      </c>
      <c r="J212" s="138">
        <f>0.05*I212</f>
        <v>2.3320000000000003</v>
      </c>
      <c r="K212" s="139" t="s">
        <v>122</v>
      </c>
      <c r="L212" s="140">
        <v>2000</v>
      </c>
      <c r="M212" s="141" t="str">
        <f t="shared" ref="M212:M220" si="204">A212</f>
        <v>С1</v>
      </c>
      <c r="N212" s="141" t="str">
        <f t="shared" ref="N212:N219" si="205">B212</f>
        <v>Емкость СУГ+токси</v>
      </c>
      <c r="O212" s="141" t="str">
        <f t="shared" ref="O212:O219" si="206">D212</f>
        <v>Полное-огенный шар</v>
      </c>
      <c r="P212" s="141" t="s">
        <v>46</v>
      </c>
      <c r="Q212" s="141" t="s">
        <v>46</v>
      </c>
      <c r="R212" s="141" t="s">
        <v>46</v>
      </c>
      <c r="S212" s="141" t="s">
        <v>46</v>
      </c>
      <c r="T212" s="141" t="s">
        <v>46</v>
      </c>
      <c r="U212" s="141" t="s">
        <v>46</v>
      </c>
      <c r="V212" s="141" t="s">
        <v>46</v>
      </c>
      <c r="W212" s="141" t="s">
        <v>46</v>
      </c>
      <c r="X212" s="141" t="s">
        <v>46</v>
      </c>
      <c r="Y212" s="141" t="s">
        <v>46</v>
      </c>
      <c r="Z212" s="141" t="s">
        <v>46</v>
      </c>
      <c r="AA212" s="141" t="s">
        <v>46</v>
      </c>
      <c r="AB212" s="141" t="s">
        <v>46</v>
      </c>
      <c r="AC212" s="141" t="s">
        <v>46</v>
      </c>
      <c r="AD212" s="141" t="s">
        <v>46</v>
      </c>
      <c r="AE212" s="141">
        <v>33.5</v>
      </c>
      <c r="AF212" s="141">
        <v>63</v>
      </c>
      <c r="AG212" s="141">
        <v>79.5</v>
      </c>
      <c r="AH212" s="141">
        <v>107</v>
      </c>
      <c r="AI212" s="141" t="s">
        <v>46</v>
      </c>
      <c r="AJ212" s="142">
        <v>1</v>
      </c>
      <c r="AK212" s="142">
        <v>2</v>
      </c>
      <c r="AL212" s="143">
        <v>6.98</v>
      </c>
      <c r="AM212" s="143">
        <v>2.7E-2</v>
      </c>
      <c r="AN212" s="143">
        <v>3</v>
      </c>
      <c r="AQ212" s="144">
        <f>AM212*I212+AL212</f>
        <v>8.2392800000000008</v>
      </c>
      <c r="AR212" s="144">
        <f>0.1*AQ212</f>
        <v>0.8239280000000001</v>
      </c>
      <c r="AS212" s="145">
        <f>AJ212*3+0.25*AK212</f>
        <v>3.5</v>
      </c>
      <c r="AT212" s="145">
        <f>SUM(AQ212:AS212)/4</f>
        <v>3.1408020000000003</v>
      </c>
      <c r="AU212" s="144">
        <f>10068.2*J212*POWER(10,-6)</f>
        <v>2.3479042400000004E-2</v>
      </c>
      <c r="AV212" s="145">
        <f t="shared" ref="AV212:AV220" si="207">AU212+AT212+AS212+AR212+AQ212</f>
        <v>15.727489042400002</v>
      </c>
      <c r="AW212" s="146">
        <f>AJ212*H212</f>
        <v>9.9999999999999995E-8</v>
      </c>
      <c r="AX212" s="146">
        <f>H212*AK212</f>
        <v>1.9999999999999999E-7</v>
      </c>
      <c r="AY212" s="146">
        <f t="shared" ref="AY212:AY220" si="208">H212*AV212</f>
        <v>1.5727489042400002E-6</v>
      </c>
      <c r="AZ212" s="330">
        <f>AW212/DB!$B$23</f>
        <v>5.1229508196721309E-11</v>
      </c>
      <c r="BA212" s="330">
        <f>AX212/DB!$B$23</f>
        <v>1.0245901639344262E-10</v>
      </c>
    </row>
    <row r="213" spans="1:53" s="141" customFormat="1" x14ac:dyDescent="0.3">
      <c r="A213" s="132" t="s">
        <v>19</v>
      </c>
      <c r="B213" s="132" t="str">
        <f>B212</f>
        <v>Емкость СУГ+токси</v>
      </c>
      <c r="C213" s="13" t="s">
        <v>149</v>
      </c>
      <c r="D213" s="134" t="s">
        <v>28</v>
      </c>
      <c r="E213" s="147">
        <f>E212</f>
        <v>9.9999999999999995E-7</v>
      </c>
      <c r="F213" s="148">
        <f>F212</f>
        <v>2</v>
      </c>
      <c r="G213" s="132">
        <v>0.19</v>
      </c>
      <c r="H213" s="136">
        <f t="shared" ref="H213:H220" si="209">E213*F213*G213</f>
        <v>3.7999999999999996E-7</v>
      </c>
      <c r="I213" s="149">
        <f>I212</f>
        <v>46.64</v>
      </c>
      <c r="J213" s="157">
        <v>1.22</v>
      </c>
      <c r="K213" s="150" t="s">
        <v>123</v>
      </c>
      <c r="L213" s="151">
        <v>2</v>
      </c>
      <c r="M213" s="141" t="str">
        <f t="shared" si="204"/>
        <v>С2</v>
      </c>
      <c r="N213" s="141" t="str">
        <f t="shared" si="205"/>
        <v>Емкость СУГ+токси</v>
      </c>
      <c r="O213" s="141" t="str">
        <f t="shared" si="206"/>
        <v>Полное-взрыв</v>
      </c>
      <c r="P213" s="141" t="s">
        <v>46</v>
      </c>
      <c r="Q213" s="141" t="s">
        <v>46</v>
      </c>
      <c r="R213" s="141" t="s">
        <v>46</v>
      </c>
      <c r="S213" s="141" t="s">
        <v>46</v>
      </c>
      <c r="T213" s="141">
        <v>0</v>
      </c>
      <c r="U213" s="141">
        <v>0</v>
      </c>
      <c r="V213" s="141">
        <v>81.099999999999994</v>
      </c>
      <c r="W213" s="141">
        <v>270.10000000000002</v>
      </c>
      <c r="X213" s="141">
        <v>702.6</v>
      </c>
      <c r="Y213" s="141" t="s">
        <v>46</v>
      </c>
      <c r="Z213" s="141" t="s">
        <v>46</v>
      </c>
      <c r="AA213" s="141" t="s">
        <v>46</v>
      </c>
      <c r="AB213" s="141" t="s">
        <v>46</v>
      </c>
      <c r="AC213" s="141" t="s">
        <v>46</v>
      </c>
      <c r="AD213" s="141" t="s">
        <v>46</v>
      </c>
      <c r="AE213" s="141" t="s">
        <v>46</v>
      </c>
      <c r="AF213" s="141" t="s">
        <v>46</v>
      </c>
      <c r="AG213" s="141" t="s">
        <v>46</v>
      </c>
      <c r="AH213" s="141" t="s">
        <v>46</v>
      </c>
      <c r="AI213" s="141" t="s">
        <v>46</v>
      </c>
      <c r="AJ213" s="142">
        <v>2</v>
      </c>
      <c r="AK213" s="142">
        <v>2</v>
      </c>
      <c r="AL213" s="141">
        <f>AL212</f>
        <v>6.98</v>
      </c>
      <c r="AM213" s="141">
        <f>AM212</f>
        <v>2.7E-2</v>
      </c>
      <c r="AN213" s="141">
        <f>AN212</f>
        <v>3</v>
      </c>
      <c r="AQ213" s="144">
        <f>AM213*I213+AL213</f>
        <v>8.2392800000000008</v>
      </c>
      <c r="AR213" s="144">
        <f t="shared" ref="AR213:AR219" si="210">0.1*AQ213</f>
        <v>0.8239280000000001</v>
      </c>
      <c r="AS213" s="145">
        <f t="shared" ref="AS213:AS219" si="211">AJ213*3+0.25*AK213</f>
        <v>6.5</v>
      </c>
      <c r="AT213" s="145">
        <f t="shared" ref="AT213:AT219" si="212">SUM(AQ213:AS213)/4</f>
        <v>3.8908020000000003</v>
      </c>
      <c r="AU213" s="144">
        <f>10068.2*J213*POWER(10,-6)*10</f>
        <v>0.12283203999999999</v>
      </c>
      <c r="AV213" s="145">
        <f t="shared" si="207"/>
        <v>19.576842040000002</v>
      </c>
      <c r="AW213" s="146">
        <f t="shared" ref="AW213:AW219" si="213">AJ213*H213</f>
        <v>7.5999999999999992E-7</v>
      </c>
      <c r="AX213" s="146">
        <f t="shared" ref="AX213:AX219" si="214">H213*AK213</f>
        <v>7.5999999999999992E-7</v>
      </c>
      <c r="AY213" s="146">
        <f t="shared" si="208"/>
        <v>7.4391999752E-6</v>
      </c>
      <c r="AZ213" s="330">
        <f>AW213/DB!$B$23</f>
        <v>3.8934426229508191E-10</v>
      </c>
      <c r="BA213" s="330">
        <f>AX213/DB!$B$23</f>
        <v>3.8934426229508191E-10</v>
      </c>
    </row>
    <row r="214" spans="1:53" s="141" customFormat="1" x14ac:dyDescent="0.3">
      <c r="A214" s="132" t="s">
        <v>20</v>
      </c>
      <c r="B214" s="132" t="str">
        <f>B212</f>
        <v>Емкость СУГ+токси</v>
      </c>
      <c r="C214" s="13" t="s">
        <v>190</v>
      </c>
      <c r="D214" s="134" t="s">
        <v>118</v>
      </c>
      <c r="E214" s="147">
        <f>E212</f>
        <v>9.9999999999999995E-7</v>
      </c>
      <c r="F214" s="148">
        <f>F212</f>
        <v>2</v>
      </c>
      <c r="G214" s="132">
        <v>0.76</v>
      </c>
      <c r="H214" s="136">
        <f t="shared" si="209"/>
        <v>1.5199999999999998E-6</v>
      </c>
      <c r="I214" s="149">
        <f>I212</f>
        <v>46.64</v>
      </c>
      <c r="J214" s="157">
        <v>0.36</v>
      </c>
      <c r="K214" s="150" t="s">
        <v>124</v>
      </c>
      <c r="L214" s="151">
        <v>1.05</v>
      </c>
      <c r="M214" s="141" t="str">
        <f t="shared" si="204"/>
        <v>С3</v>
      </c>
      <c r="N214" s="141" t="str">
        <f t="shared" si="205"/>
        <v>Емкость СУГ+токси</v>
      </c>
      <c r="O214" s="141" t="str">
        <f t="shared" si="206"/>
        <v>Полное-токси</v>
      </c>
      <c r="P214" s="141" t="s">
        <v>46</v>
      </c>
      <c r="Q214" s="141" t="s">
        <v>46</v>
      </c>
      <c r="R214" s="141" t="s">
        <v>46</v>
      </c>
      <c r="S214" s="141" t="s">
        <v>46</v>
      </c>
      <c r="T214" s="141" t="s">
        <v>46</v>
      </c>
      <c r="U214" s="141" t="s">
        <v>46</v>
      </c>
      <c r="V214" s="141" t="s">
        <v>46</v>
      </c>
      <c r="W214" s="141" t="s">
        <v>46</v>
      </c>
      <c r="X214" s="141" t="s">
        <v>46</v>
      </c>
      <c r="Y214" s="141" t="s">
        <v>46</v>
      </c>
      <c r="Z214" s="141" t="s">
        <v>46</v>
      </c>
      <c r="AA214" s="141" t="s">
        <v>46</v>
      </c>
      <c r="AB214" s="141" t="s">
        <v>46</v>
      </c>
      <c r="AC214" s="141">
        <v>131.4</v>
      </c>
      <c r="AD214" s="141">
        <v>248</v>
      </c>
      <c r="AE214" s="141" t="s">
        <v>46</v>
      </c>
      <c r="AF214" s="141" t="s">
        <v>46</v>
      </c>
      <c r="AG214" s="141" t="s">
        <v>46</v>
      </c>
      <c r="AH214" s="141" t="s">
        <v>46</v>
      </c>
      <c r="AI214" s="141" t="s">
        <v>46</v>
      </c>
      <c r="AJ214" s="141">
        <v>0</v>
      </c>
      <c r="AK214" s="141">
        <v>0</v>
      </c>
      <c r="AL214" s="141">
        <f>AL212</f>
        <v>6.98</v>
      </c>
      <c r="AM214" s="141">
        <f>AM212</f>
        <v>2.7E-2</v>
      </c>
      <c r="AN214" s="141">
        <f>AN212</f>
        <v>3</v>
      </c>
      <c r="AQ214" s="144">
        <f>AM214*I214*0.1+AL214</f>
        <v>7.1059280000000005</v>
      </c>
      <c r="AR214" s="144">
        <f t="shared" si="210"/>
        <v>0.71059280000000014</v>
      </c>
      <c r="AS214" s="145">
        <f t="shared" si="211"/>
        <v>0</v>
      </c>
      <c r="AT214" s="145">
        <f t="shared" si="212"/>
        <v>1.9541302000000003</v>
      </c>
      <c r="AU214" s="144">
        <f>1333*J212*POWER(10,-6)</f>
        <v>3.1085560000000002E-3</v>
      </c>
      <c r="AV214" s="145">
        <f t="shared" si="207"/>
        <v>9.7737595560000017</v>
      </c>
      <c r="AW214" s="146">
        <f t="shared" si="213"/>
        <v>0</v>
      </c>
      <c r="AX214" s="146">
        <f t="shared" si="214"/>
        <v>0</v>
      </c>
      <c r="AY214" s="146">
        <f t="shared" si="208"/>
        <v>1.4856114525120002E-5</v>
      </c>
      <c r="AZ214" s="330">
        <f>AW214/DB!$B$23</f>
        <v>0</v>
      </c>
      <c r="BA214" s="330">
        <f>AX214/DB!$B$23</f>
        <v>0</v>
      </c>
    </row>
    <row r="215" spans="1:53" s="141" customFormat="1" x14ac:dyDescent="0.3">
      <c r="A215" s="132" t="s">
        <v>21</v>
      </c>
      <c r="B215" s="132" t="str">
        <f>B212</f>
        <v>Емкость СУГ+токси</v>
      </c>
      <c r="C215" s="13" t="s">
        <v>160</v>
      </c>
      <c r="D215" s="134" t="s">
        <v>161</v>
      </c>
      <c r="E215" s="135">
        <v>1.0000000000000001E-5</v>
      </c>
      <c r="F215" s="148">
        <f>F212</f>
        <v>2</v>
      </c>
      <c r="G215" s="132">
        <v>4.0000000000000008E-2</v>
      </c>
      <c r="H215" s="136">
        <f t="shared" si="209"/>
        <v>8.0000000000000018E-7</v>
      </c>
      <c r="I215" s="149">
        <f>0.15*I212</f>
        <v>6.9959999999999996</v>
      </c>
      <c r="J215" s="138">
        <f>I215</f>
        <v>6.9959999999999996</v>
      </c>
      <c r="K215" s="150" t="s">
        <v>126</v>
      </c>
      <c r="L215" s="151">
        <v>45390</v>
      </c>
      <c r="M215" s="141" t="str">
        <f t="shared" si="204"/>
        <v>С4</v>
      </c>
      <c r="N215" s="141" t="str">
        <f t="shared" si="205"/>
        <v>Емкость СУГ+токси</v>
      </c>
      <c r="O215" s="141" t="str">
        <f t="shared" si="206"/>
        <v>Частичное факел</v>
      </c>
      <c r="P215" s="141" t="s">
        <v>46</v>
      </c>
      <c r="Q215" s="141" t="s">
        <v>46</v>
      </c>
      <c r="R215" s="141" t="s">
        <v>46</v>
      </c>
      <c r="S215" s="141" t="s">
        <v>46</v>
      </c>
      <c r="T215" s="141" t="s">
        <v>46</v>
      </c>
      <c r="U215" s="141" t="s">
        <v>46</v>
      </c>
      <c r="V215" s="141" t="s">
        <v>46</v>
      </c>
      <c r="W215" s="141" t="s">
        <v>46</v>
      </c>
      <c r="X215" s="141" t="s">
        <v>46</v>
      </c>
      <c r="Y215" s="141">
        <v>15</v>
      </c>
      <c r="Z215" s="141">
        <v>3</v>
      </c>
      <c r="AA215" s="141" t="s">
        <v>46</v>
      </c>
      <c r="AB215" s="141" t="s">
        <v>46</v>
      </c>
      <c r="AC215" s="141" t="s">
        <v>46</v>
      </c>
      <c r="AD215" s="141" t="s">
        <v>46</v>
      </c>
      <c r="AE215" s="141" t="s">
        <v>46</v>
      </c>
      <c r="AF215" s="141" t="s">
        <v>46</v>
      </c>
      <c r="AG215" s="141" t="s">
        <v>46</v>
      </c>
      <c r="AH215" s="141" t="s">
        <v>46</v>
      </c>
      <c r="AI215" s="141" t="s">
        <v>46</v>
      </c>
      <c r="AJ215" s="141">
        <v>0</v>
      </c>
      <c r="AK215" s="141">
        <v>1</v>
      </c>
      <c r="AL215" s="141">
        <f>0.1*$AL212</f>
        <v>0.69800000000000006</v>
      </c>
      <c r="AM215" s="141">
        <f>AM213</f>
        <v>2.7E-2</v>
      </c>
      <c r="AN215" s="141">
        <f>AN212</f>
        <v>3</v>
      </c>
      <c r="AQ215" s="144">
        <f>AM215*I215*0.1+AL215</f>
        <v>0.71688920000000012</v>
      </c>
      <c r="AR215" s="144">
        <f t="shared" si="210"/>
        <v>7.1688920000000017E-2</v>
      </c>
      <c r="AS215" s="145">
        <f t="shared" si="211"/>
        <v>0.25</v>
      </c>
      <c r="AT215" s="145">
        <f t="shared" si="212"/>
        <v>0.25964453000000004</v>
      </c>
      <c r="AU215" s="144">
        <f>10068.2*J215*POWER(10,-6)</f>
        <v>7.0437127200000005E-2</v>
      </c>
      <c r="AV215" s="145">
        <f t="shared" si="207"/>
        <v>1.3686597772000002</v>
      </c>
      <c r="AW215" s="146">
        <f t="shared" si="213"/>
        <v>0</v>
      </c>
      <c r="AX215" s="146">
        <f t="shared" si="214"/>
        <v>8.0000000000000018E-7</v>
      </c>
      <c r="AY215" s="146">
        <f t="shared" si="208"/>
        <v>1.0949278217600004E-6</v>
      </c>
      <c r="AZ215" s="330">
        <f>AW215/DB!$B$23</f>
        <v>0</v>
      </c>
      <c r="BA215" s="330">
        <f>AX215/DB!$B$23</f>
        <v>4.0983606557377057E-10</v>
      </c>
    </row>
    <row r="216" spans="1:53" s="141" customFormat="1" x14ac:dyDescent="0.3">
      <c r="A216" s="132" t="s">
        <v>22</v>
      </c>
      <c r="B216" s="132" t="str">
        <f>B212</f>
        <v>Емкость СУГ+токси</v>
      </c>
      <c r="C216" s="13" t="s">
        <v>191</v>
      </c>
      <c r="D216" s="134" t="s">
        <v>119</v>
      </c>
      <c r="E216" s="147">
        <f>E215</f>
        <v>1.0000000000000001E-5</v>
      </c>
      <c r="F216" s="148">
        <f>F212</f>
        <v>2</v>
      </c>
      <c r="G216" s="132">
        <v>0.16000000000000003</v>
      </c>
      <c r="H216" s="136">
        <f t="shared" si="209"/>
        <v>3.2000000000000007E-6</v>
      </c>
      <c r="I216" s="149">
        <f>0.15*I212</f>
        <v>6.9959999999999996</v>
      </c>
      <c r="J216" s="138">
        <f>J214*0.15</f>
        <v>5.3999999999999999E-2</v>
      </c>
      <c r="K216" s="150" t="s">
        <v>127</v>
      </c>
      <c r="L216" s="151">
        <v>3</v>
      </c>
      <c r="M216" s="141" t="str">
        <f t="shared" si="204"/>
        <v>С5</v>
      </c>
      <c r="N216" s="141" t="str">
        <f t="shared" si="205"/>
        <v>Емкость СУГ+токси</v>
      </c>
      <c r="O216" s="141" t="str">
        <f t="shared" si="206"/>
        <v>Частичное-токси</v>
      </c>
      <c r="P216" s="141" t="s">
        <v>46</v>
      </c>
      <c r="Q216" s="141" t="s">
        <v>46</v>
      </c>
      <c r="R216" s="141" t="s">
        <v>46</v>
      </c>
      <c r="S216" s="141" t="s">
        <v>46</v>
      </c>
      <c r="T216" s="141" t="s">
        <v>46</v>
      </c>
      <c r="U216" s="141" t="s">
        <v>46</v>
      </c>
      <c r="V216" s="141" t="s">
        <v>46</v>
      </c>
      <c r="W216" s="141" t="s">
        <v>46</v>
      </c>
      <c r="X216" s="141" t="s">
        <v>46</v>
      </c>
      <c r="Y216" s="141" t="s">
        <v>46</v>
      </c>
      <c r="Z216" s="141" t="s">
        <v>46</v>
      </c>
      <c r="AA216" s="141" t="s">
        <v>46</v>
      </c>
      <c r="AB216" s="141" t="s">
        <v>46</v>
      </c>
      <c r="AC216" s="141">
        <v>19.7</v>
      </c>
      <c r="AD216" s="141">
        <v>37.200000000000003</v>
      </c>
      <c r="AE216" s="141" t="s">
        <v>46</v>
      </c>
      <c r="AF216" s="141" t="s">
        <v>46</v>
      </c>
      <c r="AG216" s="141" t="s">
        <v>46</v>
      </c>
      <c r="AH216" s="141" t="s">
        <v>46</v>
      </c>
      <c r="AI216" s="141" t="s">
        <v>46</v>
      </c>
      <c r="AJ216" s="141">
        <v>0</v>
      </c>
      <c r="AK216" s="141">
        <v>1</v>
      </c>
      <c r="AL216" s="141">
        <f>0.1*$AL213</f>
        <v>0.69800000000000006</v>
      </c>
      <c r="AM216" s="141">
        <f>AM212</f>
        <v>2.7E-2</v>
      </c>
      <c r="AN216" s="141">
        <f>ROUNDUP(AN212/3,0)</f>
        <v>1</v>
      </c>
      <c r="AQ216" s="144">
        <f>AM216*I216+AL216</f>
        <v>0.88689200000000001</v>
      </c>
      <c r="AR216" s="144">
        <f t="shared" si="210"/>
        <v>8.868920000000001E-2</v>
      </c>
      <c r="AS216" s="145">
        <f t="shared" si="211"/>
        <v>0.25</v>
      </c>
      <c r="AT216" s="145">
        <f t="shared" si="212"/>
        <v>0.30639530000000004</v>
      </c>
      <c r="AU216" s="144">
        <f>1333*J213*POWER(10,-6)*10</f>
        <v>1.6262599999999999E-2</v>
      </c>
      <c r="AV216" s="145">
        <f t="shared" si="207"/>
        <v>1.5482391</v>
      </c>
      <c r="AW216" s="146">
        <f t="shared" si="213"/>
        <v>0</v>
      </c>
      <c r="AX216" s="146">
        <f t="shared" si="214"/>
        <v>3.2000000000000007E-6</v>
      </c>
      <c r="AY216" s="146">
        <f t="shared" si="208"/>
        <v>4.9543651200000009E-6</v>
      </c>
      <c r="AZ216" s="330">
        <f>AW216/DB!$B$23</f>
        <v>0</v>
      </c>
      <c r="BA216" s="330">
        <f>AX216/DB!$B$23</f>
        <v>1.6393442622950823E-9</v>
      </c>
    </row>
    <row r="217" spans="1:53" s="141" customFormat="1" x14ac:dyDescent="0.3">
      <c r="A217" s="132" t="s">
        <v>23</v>
      </c>
      <c r="B217" s="132" t="str">
        <f>B212</f>
        <v>Емкость СУГ+токси</v>
      </c>
      <c r="C217" s="13" t="s">
        <v>162</v>
      </c>
      <c r="D217" s="134" t="s">
        <v>161</v>
      </c>
      <c r="E217" s="147">
        <f>E216</f>
        <v>1.0000000000000001E-5</v>
      </c>
      <c r="F217" s="148">
        <v>1</v>
      </c>
      <c r="G217" s="132">
        <v>4.0000000000000008E-2</v>
      </c>
      <c r="H217" s="136">
        <f t="shared" si="209"/>
        <v>4.0000000000000009E-7</v>
      </c>
      <c r="I217" s="149">
        <f>I215*0.15</f>
        <v>1.0493999999999999</v>
      </c>
      <c r="J217" s="138">
        <f>I217*0.25</f>
        <v>0.26234999999999997</v>
      </c>
      <c r="K217" s="153" t="s">
        <v>138</v>
      </c>
      <c r="L217" s="154">
        <v>22</v>
      </c>
      <c r="M217" s="141" t="str">
        <f t="shared" si="204"/>
        <v>С6</v>
      </c>
      <c r="N217" s="141" t="str">
        <f t="shared" si="205"/>
        <v>Емкость СУГ+токси</v>
      </c>
      <c r="O217" s="141" t="str">
        <f t="shared" si="206"/>
        <v>Частичное факел</v>
      </c>
      <c r="P217" s="141" t="s">
        <v>46</v>
      </c>
      <c r="Q217" s="141" t="s">
        <v>46</v>
      </c>
      <c r="R217" s="141" t="s">
        <v>46</v>
      </c>
      <c r="S217" s="141" t="s">
        <v>46</v>
      </c>
      <c r="T217" s="141" t="s">
        <v>46</v>
      </c>
      <c r="U217" s="141" t="s">
        <v>46</v>
      </c>
      <c r="V217" s="141" t="s">
        <v>46</v>
      </c>
      <c r="W217" s="141" t="s">
        <v>46</v>
      </c>
      <c r="X217" s="141" t="s">
        <v>46</v>
      </c>
      <c r="Y217" s="141">
        <v>11</v>
      </c>
      <c r="Z217" s="141">
        <v>2</v>
      </c>
      <c r="AA217" s="141" t="s">
        <v>46</v>
      </c>
      <c r="AB217" s="141" t="s">
        <v>46</v>
      </c>
      <c r="AC217" s="141" t="s">
        <v>46</v>
      </c>
      <c r="AD217" s="141" t="s">
        <v>46</v>
      </c>
      <c r="AE217" s="141" t="s">
        <v>46</v>
      </c>
      <c r="AF217" s="141" t="s">
        <v>46</v>
      </c>
      <c r="AG217" s="141" t="s">
        <v>46</v>
      </c>
      <c r="AH217" s="141" t="s">
        <v>46</v>
      </c>
      <c r="AI217" s="141" t="s">
        <v>46</v>
      </c>
      <c r="AJ217" s="141">
        <v>0</v>
      </c>
      <c r="AK217" s="141">
        <v>1</v>
      </c>
      <c r="AL217" s="141">
        <f>0.1*$AL214</f>
        <v>0.69800000000000006</v>
      </c>
      <c r="AM217" s="141">
        <f>AM212</f>
        <v>2.7E-2</v>
      </c>
      <c r="AN217" s="141">
        <f>AN216</f>
        <v>1</v>
      </c>
      <c r="AQ217" s="144">
        <f>AM217*I217+AL217</f>
        <v>0.72633380000000003</v>
      </c>
      <c r="AR217" s="144">
        <f t="shared" si="210"/>
        <v>7.2633380000000011E-2</v>
      </c>
      <c r="AS217" s="145">
        <f t="shared" si="211"/>
        <v>0.25</v>
      </c>
      <c r="AT217" s="145">
        <f t="shared" si="212"/>
        <v>0.262241795</v>
      </c>
      <c r="AU217" s="144">
        <f>10068.2*J217*POWER(10,-6)</f>
        <v>2.6413922699999996E-3</v>
      </c>
      <c r="AV217" s="145">
        <f t="shared" si="207"/>
        <v>1.3138503672699999</v>
      </c>
      <c r="AW217" s="146">
        <f t="shared" si="213"/>
        <v>0</v>
      </c>
      <c r="AX217" s="146">
        <f t="shared" si="214"/>
        <v>4.0000000000000009E-7</v>
      </c>
      <c r="AY217" s="146">
        <f t="shared" si="208"/>
        <v>5.2554014690800008E-7</v>
      </c>
      <c r="AZ217" s="330">
        <f>AW217/DB!$B$23</f>
        <v>0</v>
      </c>
      <c r="BA217" s="330">
        <f>AX217/DB!$B$23</f>
        <v>2.0491803278688529E-10</v>
      </c>
    </row>
    <row r="218" spans="1:53" s="141" customFormat="1" x14ac:dyDescent="0.3">
      <c r="A218" s="132" t="s">
        <v>157</v>
      </c>
      <c r="B218" s="132" t="str">
        <f>B212</f>
        <v>Емкость СУГ+токси</v>
      </c>
      <c r="C218" s="13" t="s">
        <v>163</v>
      </c>
      <c r="D218" s="134" t="s">
        <v>112</v>
      </c>
      <c r="E218" s="147">
        <f>E216</f>
        <v>1.0000000000000001E-5</v>
      </c>
      <c r="F218" s="148">
        <f>F212</f>
        <v>2</v>
      </c>
      <c r="G218" s="132">
        <v>0.15200000000000002</v>
      </c>
      <c r="H218" s="136">
        <f t="shared" si="209"/>
        <v>3.0400000000000005E-6</v>
      </c>
      <c r="I218" s="149">
        <f>I215*0.15</f>
        <v>1.0493999999999999</v>
      </c>
      <c r="J218" s="138">
        <f>J217</f>
        <v>0.26234999999999997</v>
      </c>
      <c r="K218" s="150"/>
      <c r="L218" s="151"/>
      <c r="M218" s="141" t="str">
        <f t="shared" si="204"/>
        <v>С7</v>
      </c>
      <c r="N218" s="141" t="str">
        <f t="shared" si="205"/>
        <v>Емкость СУГ+токси</v>
      </c>
      <c r="O218" s="141" t="str">
        <f t="shared" si="206"/>
        <v>Частичное-пожар-вспышка</v>
      </c>
      <c r="P218" s="141" t="s">
        <v>46</v>
      </c>
      <c r="Q218" s="141" t="s">
        <v>46</v>
      </c>
      <c r="R218" s="141" t="s">
        <v>46</v>
      </c>
      <c r="S218" s="141" t="s">
        <v>46</v>
      </c>
      <c r="T218" s="141" t="s">
        <v>46</v>
      </c>
      <c r="U218" s="141" t="s">
        <v>46</v>
      </c>
      <c r="V218" s="141" t="s">
        <v>46</v>
      </c>
      <c r="W218" s="141" t="s">
        <v>46</v>
      </c>
      <c r="X218" s="141" t="s">
        <v>46</v>
      </c>
      <c r="Y218" s="141" t="s">
        <v>46</v>
      </c>
      <c r="Z218" s="141" t="s">
        <v>46</v>
      </c>
      <c r="AA218" s="141">
        <v>21.55</v>
      </c>
      <c r="AB218" s="141">
        <v>25.86</v>
      </c>
      <c r="AC218" s="141" t="s">
        <v>46</v>
      </c>
      <c r="AD218" s="141" t="s">
        <v>46</v>
      </c>
      <c r="AE218" s="141" t="s">
        <v>46</v>
      </c>
      <c r="AF218" s="141" t="s">
        <v>46</v>
      </c>
      <c r="AG218" s="141" t="s">
        <v>46</v>
      </c>
      <c r="AH218" s="141" t="s">
        <v>46</v>
      </c>
      <c r="AI218" s="141" t="s">
        <v>46</v>
      </c>
      <c r="AJ218" s="141">
        <v>0</v>
      </c>
      <c r="AK218" s="141">
        <v>1</v>
      </c>
      <c r="AL218" s="141">
        <f>0.1*$AL215</f>
        <v>6.9800000000000015E-2</v>
      </c>
      <c r="AM218" s="141">
        <f>AM212</f>
        <v>2.7E-2</v>
      </c>
      <c r="AN218" s="141">
        <f>ROUNDUP(AN212/3,0)</f>
        <v>1</v>
      </c>
      <c r="AQ218" s="144">
        <f>AM218*I218+AL218</f>
        <v>9.8133800000000007E-2</v>
      </c>
      <c r="AR218" s="144">
        <f t="shared" si="210"/>
        <v>9.8133800000000018E-3</v>
      </c>
      <c r="AS218" s="145">
        <f t="shared" si="211"/>
        <v>0.25</v>
      </c>
      <c r="AT218" s="145">
        <f t="shared" si="212"/>
        <v>8.9486795000000008E-2</v>
      </c>
      <c r="AU218" s="144">
        <f>10068.2*J218*POWER(10,-6)</f>
        <v>2.6413922699999996E-3</v>
      </c>
      <c r="AV218" s="145">
        <f t="shared" si="207"/>
        <v>0.45007536726999997</v>
      </c>
      <c r="AW218" s="146">
        <f t="shared" si="213"/>
        <v>0</v>
      </c>
      <c r="AX218" s="146">
        <f t="shared" si="214"/>
        <v>3.0400000000000005E-6</v>
      </c>
      <c r="AY218" s="146">
        <f t="shared" si="208"/>
        <v>1.3682291165008002E-6</v>
      </c>
      <c r="AZ218" s="330">
        <f>AW218/DB!$B$23</f>
        <v>0</v>
      </c>
      <c r="BA218" s="330">
        <f>AX218/DB!$B$23</f>
        <v>1.5573770491803281E-9</v>
      </c>
    </row>
    <row r="219" spans="1:53" s="141" customFormat="1" ht="15" thickBot="1" x14ac:dyDescent="0.35">
      <c r="A219" s="132" t="s">
        <v>158</v>
      </c>
      <c r="B219" s="132" t="str">
        <f>B212</f>
        <v>Емкость СУГ+токси</v>
      </c>
      <c r="C219" s="13" t="s">
        <v>165</v>
      </c>
      <c r="D219" s="134" t="s">
        <v>119</v>
      </c>
      <c r="E219" s="147">
        <f>E216</f>
        <v>1.0000000000000001E-5</v>
      </c>
      <c r="F219" s="148">
        <f>F212</f>
        <v>2</v>
      </c>
      <c r="G219" s="132">
        <v>0.6080000000000001</v>
      </c>
      <c r="H219" s="136">
        <f t="shared" si="209"/>
        <v>1.2160000000000002E-5</v>
      </c>
      <c r="I219" s="149">
        <f>I215*0.15</f>
        <v>1.0493999999999999</v>
      </c>
      <c r="J219" s="138">
        <f>0.15*J217</f>
        <v>3.9352499999999992E-2</v>
      </c>
      <c r="K219" s="155"/>
      <c r="L219" s="156"/>
      <c r="M219" s="141" t="str">
        <f t="shared" si="204"/>
        <v>С8</v>
      </c>
      <c r="N219" s="141" t="str">
        <f t="shared" si="205"/>
        <v>Емкость СУГ+токси</v>
      </c>
      <c r="O219" s="141" t="str">
        <f t="shared" si="206"/>
        <v>Частичное-токси</v>
      </c>
      <c r="P219" s="141" t="s">
        <v>46</v>
      </c>
      <c r="Q219" s="141" t="s">
        <v>46</v>
      </c>
      <c r="R219" s="141" t="s">
        <v>46</v>
      </c>
      <c r="S219" s="141" t="s">
        <v>46</v>
      </c>
      <c r="T219" s="141" t="s">
        <v>46</v>
      </c>
      <c r="U219" s="141" t="s">
        <v>46</v>
      </c>
      <c r="V219" s="141" t="s">
        <v>46</v>
      </c>
      <c r="W219" s="141" t="s">
        <v>46</v>
      </c>
      <c r="X219" s="141" t="s">
        <v>46</v>
      </c>
      <c r="Y219" s="141" t="s">
        <v>46</v>
      </c>
      <c r="Z219" s="141" t="s">
        <v>46</v>
      </c>
      <c r="AA219" s="141" t="s">
        <v>46</v>
      </c>
      <c r="AB219" s="141" t="s">
        <v>46</v>
      </c>
      <c r="AC219" s="141">
        <v>14.4</v>
      </c>
      <c r="AD219" s="141">
        <v>27.1</v>
      </c>
      <c r="AE219" s="141" t="s">
        <v>46</v>
      </c>
      <c r="AF219" s="141" t="s">
        <v>46</v>
      </c>
      <c r="AG219" s="141" t="s">
        <v>46</v>
      </c>
      <c r="AH219" s="141" t="s">
        <v>46</v>
      </c>
      <c r="AI219" s="141" t="s">
        <v>46</v>
      </c>
      <c r="AJ219" s="141">
        <v>0</v>
      </c>
      <c r="AK219" s="141">
        <v>0</v>
      </c>
      <c r="AL219" s="141">
        <f>0.1*$AL216</f>
        <v>6.9800000000000015E-2</v>
      </c>
      <c r="AM219" s="141">
        <f>AM212</f>
        <v>2.7E-2</v>
      </c>
      <c r="AN219" s="141">
        <f>ROUNDUP(AN212/3,0)</f>
        <v>1</v>
      </c>
      <c r="AQ219" s="144">
        <f>AM219*I219*0.1+AL219</f>
        <v>7.2633380000000011E-2</v>
      </c>
      <c r="AR219" s="144">
        <f t="shared" si="210"/>
        <v>7.2633380000000011E-3</v>
      </c>
      <c r="AS219" s="145">
        <f t="shared" si="211"/>
        <v>0</v>
      </c>
      <c r="AT219" s="145">
        <f t="shared" si="212"/>
        <v>1.9974179500000001E-2</v>
      </c>
      <c r="AU219" s="144">
        <f>1333*J217*POWER(10,-6)</f>
        <v>3.4971254999999993E-4</v>
      </c>
      <c r="AV219" s="145">
        <f t="shared" si="207"/>
        <v>0.10022061005000002</v>
      </c>
      <c r="AW219" s="146">
        <f t="shared" si="213"/>
        <v>0</v>
      </c>
      <c r="AX219" s="146">
        <f t="shared" si="214"/>
        <v>0</v>
      </c>
      <c r="AY219" s="146">
        <f t="shared" si="208"/>
        <v>1.2186826182080005E-6</v>
      </c>
      <c r="AZ219" s="330">
        <f>AW219/DB!$B$23</f>
        <v>0</v>
      </c>
      <c r="BA219" s="330">
        <f>AX219/DB!$B$23</f>
        <v>0</v>
      </c>
    </row>
    <row r="220" spans="1:53" s="141" customFormat="1" x14ac:dyDescent="0.3">
      <c r="A220" s="195" t="s">
        <v>187</v>
      </c>
      <c r="B220" s="195" t="str">
        <f>B212</f>
        <v>Емкость СУГ+токси</v>
      </c>
      <c r="C220" s="195" t="s">
        <v>248</v>
      </c>
      <c r="D220" s="195" t="s">
        <v>249</v>
      </c>
      <c r="E220" s="196">
        <v>2.5000000000000001E-5</v>
      </c>
      <c r="F220" s="148">
        <f>F213</f>
        <v>2</v>
      </c>
      <c r="G220" s="195">
        <v>1</v>
      </c>
      <c r="H220" s="197">
        <f t="shared" si="209"/>
        <v>5.0000000000000002E-5</v>
      </c>
      <c r="I220" s="198">
        <f>I212</f>
        <v>46.64</v>
      </c>
      <c r="J220" s="198">
        <f>I220*0.07</f>
        <v>3.2648000000000001</v>
      </c>
      <c r="K220" s="195"/>
      <c r="L220" s="195"/>
      <c r="M220" s="199" t="str">
        <f t="shared" si="204"/>
        <v>С9</v>
      </c>
      <c r="N220" s="199"/>
      <c r="O220" s="199"/>
      <c r="P220" s="199">
        <v>30.2</v>
      </c>
      <c r="Q220" s="199">
        <v>41.6</v>
      </c>
      <c r="R220" s="199">
        <v>59.6</v>
      </c>
      <c r="S220" s="199">
        <v>110.1</v>
      </c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>
        <v>43</v>
      </c>
      <c r="AF220" s="199">
        <v>75</v>
      </c>
      <c r="AG220" s="199">
        <v>93.5</v>
      </c>
      <c r="AH220" s="199">
        <v>125</v>
      </c>
      <c r="AI220" s="199"/>
      <c r="AJ220" s="199">
        <v>1</v>
      </c>
      <c r="AK220" s="199">
        <v>2</v>
      </c>
      <c r="AL220" s="199">
        <f>AL212</f>
        <v>6.98</v>
      </c>
      <c r="AM220" s="199">
        <f>AM212</f>
        <v>2.7E-2</v>
      </c>
      <c r="AN220" s="199">
        <v>5</v>
      </c>
      <c r="AO220" s="199"/>
      <c r="AP220" s="199"/>
      <c r="AQ220" s="200">
        <f>AM220*I220+AL220</f>
        <v>8.2392800000000008</v>
      </c>
      <c r="AR220" s="200">
        <f>0.1*AQ220</f>
        <v>0.8239280000000001</v>
      </c>
      <c r="AS220" s="201">
        <f>AJ220*3+0.25*AK220</f>
        <v>3.5</v>
      </c>
      <c r="AT220" s="201">
        <f>SUM(AQ220:AS220)/4</f>
        <v>3.1408020000000003</v>
      </c>
      <c r="AU220" s="200">
        <f>10068.2*J220*POWER(10,-6)</f>
        <v>3.2870659360000005E-2</v>
      </c>
      <c r="AV220" s="201">
        <f t="shared" si="207"/>
        <v>15.736880659360001</v>
      </c>
      <c r="AW220" s="202">
        <f>AJ220*H220</f>
        <v>5.0000000000000002E-5</v>
      </c>
      <c r="AX220" s="202">
        <f>H220*AK220</f>
        <v>1E-4</v>
      </c>
      <c r="AY220" s="202">
        <f t="shared" si="208"/>
        <v>7.8684403296800005E-4</v>
      </c>
      <c r="AZ220" s="330">
        <f>AW220/DB!$B$23</f>
        <v>2.5614754098360658E-8</v>
      </c>
      <c r="BA220" s="330">
        <f>AX220/DB!$B$23</f>
        <v>5.1229508196721316E-8</v>
      </c>
    </row>
    <row r="221" spans="1:53" ht="15" thickBot="1" x14ac:dyDescent="0.35"/>
    <row r="222" spans="1:53" ht="15" thickBot="1" x14ac:dyDescent="0.35">
      <c r="A222" s="8" t="s">
        <v>18</v>
      </c>
      <c r="B222" s="64" t="s">
        <v>250</v>
      </c>
      <c r="C222" s="80" t="s">
        <v>251</v>
      </c>
      <c r="D222" s="9" t="s">
        <v>253</v>
      </c>
      <c r="E222" s="67">
        <v>1.0000000000000001E-5</v>
      </c>
      <c r="F222" s="64">
        <v>1</v>
      </c>
      <c r="G222" s="8">
        <v>0.2</v>
      </c>
      <c r="H222" s="10">
        <f t="shared" ref="H222:H227" si="215">E222*F222*G222</f>
        <v>2.0000000000000003E-6</v>
      </c>
      <c r="I222" s="65">
        <v>8.75</v>
      </c>
      <c r="J222" s="63">
        <f>I222</f>
        <v>8.75</v>
      </c>
      <c r="K222" s="73" t="s">
        <v>122</v>
      </c>
      <c r="L222" s="78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6">
        <v>0.75</v>
      </c>
      <c r="AM222" s="66">
        <v>2.7E-2</v>
      </c>
      <c r="AN222" s="66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330">
        <f>AW222/DB!$B$23</f>
        <v>1.0245901639344264E-9</v>
      </c>
      <c r="BA222" s="330">
        <f>AX222/DB!$B$23</f>
        <v>2.0491803278688529E-9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80" t="s">
        <v>252</v>
      </c>
      <c r="D223" s="9" t="s">
        <v>253</v>
      </c>
      <c r="E223" s="68">
        <f>E222</f>
        <v>1.0000000000000001E-5</v>
      </c>
      <c r="F223" s="69">
        <f>F222</f>
        <v>1</v>
      </c>
      <c r="G223" s="8">
        <v>0.04</v>
      </c>
      <c r="H223" s="10">
        <f t="shared" si="215"/>
        <v>4.0000000000000003E-7</v>
      </c>
      <c r="I223" s="63">
        <f>I222</f>
        <v>8.75</v>
      </c>
      <c r="J223" s="63">
        <f>I222</f>
        <v>8.75</v>
      </c>
      <c r="K223" s="73" t="s">
        <v>123</v>
      </c>
      <c r="L223" s="78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330">
        <f>AW223/DB!$B$23</f>
        <v>4.0983606557377052E-10</v>
      </c>
      <c r="BA223" s="330">
        <f>AX223/DB!$B$23</f>
        <v>4.0983606557377052E-10</v>
      </c>
    </row>
    <row r="224" spans="1:53" x14ac:dyDescent="0.3">
      <c r="A224" s="8" t="s">
        <v>20</v>
      </c>
      <c r="B224" s="8" t="str">
        <f>B222</f>
        <v>Трубопровод Сера</v>
      </c>
      <c r="C224" s="80" t="s">
        <v>108</v>
      </c>
      <c r="D224" s="9" t="s">
        <v>26</v>
      </c>
      <c r="E224" s="68">
        <f>E222</f>
        <v>1.0000000000000001E-5</v>
      </c>
      <c r="F224" s="69">
        <f>F222</f>
        <v>1</v>
      </c>
      <c r="G224" s="8">
        <v>0.76</v>
      </c>
      <c r="H224" s="10">
        <f t="shared" si="215"/>
        <v>7.6000000000000009E-6</v>
      </c>
      <c r="I224" s="63">
        <f>I222</f>
        <v>8.75</v>
      </c>
      <c r="J224" s="8">
        <v>0</v>
      </c>
      <c r="K224" s="73" t="s">
        <v>124</v>
      </c>
      <c r="L224" s="78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330">
        <f>AW224/DB!$B$23</f>
        <v>0</v>
      </c>
      <c r="BA224" s="330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80" t="s">
        <v>254</v>
      </c>
      <c r="D225" s="9" t="s">
        <v>253</v>
      </c>
      <c r="E225" s="67">
        <v>1E-4</v>
      </c>
      <c r="F225" s="69">
        <f>F222</f>
        <v>1</v>
      </c>
      <c r="G225" s="8">
        <v>0.2</v>
      </c>
      <c r="H225" s="10">
        <f t="shared" si="215"/>
        <v>2.0000000000000002E-5</v>
      </c>
      <c r="I225" s="63">
        <f>0.15*I222</f>
        <v>1.3125</v>
      </c>
      <c r="J225" s="63">
        <f>I225</f>
        <v>1.3125</v>
      </c>
      <c r="K225" s="75" t="s">
        <v>126</v>
      </c>
      <c r="L225" s="79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330">
        <f>AW225/DB!$B$23</f>
        <v>0</v>
      </c>
      <c r="BA225" s="330">
        <f>AX225/DB!$B$23</f>
        <v>2.0491803278688526E-8</v>
      </c>
    </row>
    <row r="226" spans="1:53" x14ac:dyDescent="0.3">
      <c r="A226" s="8" t="s">
        <v>22</v>
      </c>
      <c r="B226" s="8" t="str">
        <f>B222</f>
        <v>Трубопровод Сера</v>
      </c>
      <c r="C226" s="80" t="s">
        <v>255</v>
      </c>
      <c r="D226" s="9" t="s">
        <v>253</v>
      </c>
      <c r="E226" s="68">
        <f>E225</f>
        <v>1E-4</v>
      </c>
      <c r="F226" s="69">
        <f>F222</f>
        <v>1</v>
      </c>
      <c r="G226" s="8">
        <v>0.04</v>
      </c>
      <c r="H226" s="10">
        <f t="shared" si="215"/>
        <v>4.0000000000000007E-6</v>
      </c>
      <c r="I226" s="63">
        <f>0.15*I222</f>
        <v>1.3125</v>
      </c>
      <c r="J226" s="63">
        <f>I225</f>
        <v>1.3125</v>
      </c>
      <c r="K226" s="75" t="s">
        <v>127</v>
      </c>
      <c r="L226" s="79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330">
        <f>AW226/DB!$B$23</f>
        <v>0</v>
      </c>
      <c r="BA226" s="330">
        <f>AX226/DB!$B$23</f>
        <v>2.0491803278688529E-9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80" t="s">
        <v>111</v>
      </c>
      <c r="D227" s="9" t="s">
        <v>27</v>
      </c>
      <c r="E227" s="68">
        <f>E225</f>
        <v>1E-4</v>
      </c>
      <c r="F227" s="69">
        <f>F222</f>
        <v>1</v>
      </c>
      <c r="G227" s="8">
        <v>0.76</v>
      </c>
      <c r="H227" s="10">
        <f t="shared" si="215"/>
        <v>7.6000000000000004E-5</v>
      </c>
      <c r="I227" s="63">
        <f>0.15*I222</f>
        <v>1.3125</v>
      </c>
      <c r="J227" s="8">
        <v>0</v>
      </c>
      <c r="K227" s="76" t="s">
        <v>138</v>
      </c>
      <c r="L227" s="82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330">
        <f>AW227/DB!$B$23</f>
        <v>0</v>
      </c>
      <c r="BA227" s="330">
        <f>AX227/DB!$B$23</f>
        <v>0</v>
      </c>
    </row>
    <row r="228" spans="1:53" x14ac:dyDescent="0.3">
      <c r="A228" s="8"/>
      <c r="B228" s="8"/>
      <c r="C228" s="80"/>
      <c r="D228" s="9"/>
      <c r="E228" s="68"/>
      <c r="F228" s="69"/>
      <c r="G228" s="8"/>
      <c r="H228" s="10"/>
      <c r="I228" s="63"/>
      <c r="J228" s="8"/>
      <c r="K228" s="192"/>
      <c r="L228" s="193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1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1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1" customFormat="1" ht="18" customHeight="1" x14ac:dyDescent="0.3">
      <c r="A232" s="132" t="s">
        <v>18</v>
      </c>
      <c r="B232" s="133" t="s">
        <v>256</v>
      </c>
      <c r="C232" s="13" t="s">
        <v>257</v>
      </c>
      <c r="D232" s="134" t="s">
        <v>25</v>
      </c>
      <c r="E232" s="135">
        <v>1.0000000000000001E-5</v>
      </c>
      <c r="F232" s="133">
        <v>1</v>
      </c>
      <c r="G232" s="132">
        <v>0.2</v>
      </c>
      <c r="H232" s="136">
        <f>E232*F232*G232</f>
        <v>2.0000000000000003E-6</v>
      </c>
      <c r="I232" s="137">
        <v>12</v>
      </c>
      <c r="J232" s="194">
        <f>I232</f>
        <v>12</v>
      </c>
      <c r="K232" s="139" t="s">
        <v>122</v>
      </c>
      <c r="L232" s="140">
        <v>200</v>
      </c>
      <c r="M232" s="141" t="str">
        <f>A232</f>
        <v>С1</v>
      </c>
      <c r="N232" s="141" t="str">
        <f>B232</f>
        <v>Трубопровод ТОКСИ</v>
      </c>
      <c r="O232" s="141" t="str">
        <f>D232</f>
        <v>Полное-пожар</v>
      </c>
      <c r="P232" s="141" t="s">
        <v>46</v>
      </c>
      <c r="Q232" s="141" t="s">
        <v>46</v>
      </c>
      <c r="R232" s="141" t="s">
        <v>46</v>
      </c>
      <c r="S232" s="141" t="s">
        <v>46</v>
      </c>
      <c r="T232" s="141" t="s">
        <v>46</v>
      </c>
      <c r="U232" s="141" t="s">
        <v>46</v>
      </c>
      <c r="V232" s="141" t="s">
        <v>46</v>
      </c>
      <c r="W232" s="141" t="s">
        <v>46</v>
      </c>
      <c r="X232" s="141" t="s">
        <v>46</v>
      </c>
      <c r="Y232" s="141" t="s">
        <v>46</v>
      </c>
      <c r="Z232" s="141" t="s">
        <v>46</v>
      </c>
      <c r="AA232" s="141" t="s">
        <v>46</v>
      </c>
      <c r="AB232" s="141" t="s">
        <v>46</v>
      </c>
      <c r="AC232" s="141" t="s">
        <v>46</v>
      </c>
      <c r="AD232" s="141" t="s">
        <v>46</v>
      </c>
      <c r="AE232" s="141" t="s">
        <v>46</v>
      </c>
      <c r="AF232" s="141" t="s">
        <v>46</v>
      </c>
      <c r="AG232" s="141" t="s">
        <v>46</v>
      </c>
      <c r="AH232" s="141" t="s">
        <v>46</v>
      </c>
      <c r="AI232" s="141">
        <v>240</v>
      </c>
      <c r="AJ232" s="142">
        <v>1</v>
      </c>
      <c r="AK232" s="142">
        <v>2</v>
      </c>
      <c r="AL232" s="143">
        <v>0.75</v>
      </c>
      <c r="AM232" s="143">
        <v>2.7E-2</v>
      </c>
      <c r="AN232" s="143">
        <v>3</v>
      </c>
      <c r="AQ232" s="144">
        <f>AM232*I232+AL232</f>
        <v>1.0740000000000001</v>
      </c>
      <c r="AR232" s="144">
        <f>0.1*AQ232</f>
        <v>0.10740000000000001</v>
      </c>
      <c r="AS232" s="145">
        <f>AJ232*3+0.25*AK232</f>
        <v>3.5</v>
      </c>
      <c r="AT232" s="145">
        <f>SUM(AQ232:AS232)/4</f>
        <v>1.17035</v>
      </c>
      <c r="AU232" s="144">
        <f>10068.2*J232*POWER(10,-6)</f>
        <v>0.12081840000000001</v>
      </c>
      <c r="AV232" s="145">
        <f>AU232+AT232+AS232+AR232+AQ232</f>
        <v>5.9725684000000001</v>
      </c>
      <c r="AW232" s="146">
        <f>AJ232*H232</f>
        <v>2.0000000000000003E-6</v>
      </c>
      <c r="AX232" s="146">
        <f>H232*AK232</f>
        <v>4.0000000000000007E-6</v>
      </c>
      <c r="AY232" s="146">
        <f>H232*AV232</f>
        <v>1.1945136800000002E-5</v>
      </c>
      <c r="AZ232" s="330">
        <f>AW232/DB!$B$23</f>
        <v>1.0245901639344264E-9</v>
      </c>
      <c r="BA232" s="330">
        <f>AX232/DB!$B$23</f>
        <v>2.0491803278688529E-9</v>
      </c>
    </row>
    <row r="233" spans="1:53" s="141" customFormat="1" x14ac:dyDescent="0.3">
      <c r="A233" s="132" t="s">
        <v>19</v>
      </c>
      <c r="B233" s="132" t="str">
        <f>B232</f>
        <v>Трубопровод ТОКСИ</v>
      </c>
      <c r="C233" s="13" t="s">
        <v>258</v>
      </c>
      <c r="D233" s="134" t="s">
        <v>28</v>
      </c>
      <c r="E233" s="147">
        <f>E232</f>
        <v>1.0000000000000001E-5</v>
      </c>
      <c r="F233" s="148">
        <f>F232</f>
        <v>1</v>
      </c>
      <c r="G233" s="132">
        <v>0.8</v>
      </c>
      <c r="H233" s="136">
        <f>E233*F233*G233</f>
        <v>8.0000000000000013E-6</v>
      </c>
      <c r="I233" s="149">
        <f>I232</f>
        <v>12</v>
      </c>
      <c r="J233" s="194">
        <f>I232</f>
        <v>12</v>
      </c>
      <c r="K233" s="150" t="s">
        <v>123</v>
      </c>
      <c r="L233" s="151">
        <v>0</v>
      </c>
      <c r="M233" s="141" t="str">
        <f>A233</f>
        <v>С2</v>
      </c>
      <c r="N233" s="141" t="str">
        <f>B233</f>
        <v>Трубопровод ТОКСИ</v>
      </c>
      <c r="O233" s="141" t="str">
        <f>D233</f>
        <v>Полное-взрыв</v>
      </c>
      <c r="P233" s="141" t="s">
        <v>46</v>
      </c>
      <c r="Q233" s="141" t="s">
        <v>46</v>
      </c>
      <c r="R233" s="141" t="s">
        <v>46</v>
      </c>
      <c r="S233" s="141" t="s">
        <v>46</v>
      </c>
      <c r="T233" s="141" t="s">
        <v>46</v>
      </c>
      <c r="U233" s="141" t="s">
        <v>46</v>
      </c>
      <c r="V233" s="141" t="s">
        <v>46</v>
      </c>
      <c r="W233" s="141" t="s">
        <v>46</v>
      </c>
      <c r="X233" s="141" t="s">
        <v>46</v>
      </c>
      <c r="Y233" s="141" t="s">
        <v>46</v>
      </c>
      <c r="Z233" s="141" t="s">
        <v>46</v>
      </c>
      <c r="AA233" s="141" t="s">
        <v>46</v>
      </c>
      <c r="AB233" s="141" t="s">
        <v>46</v>
      </c>
      <c r="AC233" s="141" t="s">
        <v>46</v>
      </c>
      <c r="AD233" s="141" t="s">
        <v>46</v>
      </c>
      <c r="AE233" s="141" t="s">
        <v>46</v>
      </c>
      <c r="AF233" s="141" t="s">
        <v>46</v>
      </c>
      <c r="AG233" s="141" t="s">
        <v>46</v>
      </c>
      <c r="AH233" s="141" t="s">
        <v>46</v>
      </c>
      <c r="AI233" s="141">
        <v>33.333333333333336</v>
      </c>
      <c r="AJ233" s="142">
        <v>2</v>
      </c>
      <c r="AK233" s="142">
        <v>2</v>
      </c>
      <c r="AL233" s="141">
        <f>AL232</f>
        <v>0.75</v>
      </c>
      <c r="AM233" s="141">
        <f>AM232</f>
        <v>2.7E-2</v>
      </c>
      <c r="AN233" s="141">
        <f>AN232</f>
        <v>3</v>
      </c>
      <c r="AQ233" s="144">
        <f>AM233*I233+AL233</f>
        <v>1.0740000000000001</v>
      </c>
      <c r="AR233" s="144">
        <f>0.1*AQ233</f>
        <v>0.10740000000000001</v>
      </c>
      <c r="AS233" s="145">
        <f>AJ233*3+0.25*AK233</f>
        <v>6.5</v>
      </c>
      <c r="AT233" s="145">
        <f>SUM(AQ233:AS233)/4</f>
        <v>1.92035</v>
      </c>
      <c r="AU233" s="144">
        <f>10068.2*J233*POWER(10,-6)*10</f>
        <v>1.2081840000000001</v>
      </c>
      <c r="AV233" s="145">
        <f>AU233+AT233+AS233+AR233+AQ233</f>
        <v>10.809934</v>
      </c>
      <c r="AW233" s="146">
        <f>AJ233*H233</f>
        <v>1.6000000000000003E-5</v>
      </c>
      <c r="AX233" s="146">
        <f>H233*AK233</f>
        <v>1.6000000000000003E-5</v>
      </c>
      <c r="AY233" s="146">
        <f>H233*AV233</f>
        <v>8.6479472000000021E-5</v>
      </c>
      <c r="AZ233" s="330">
        <f>AW233/DB!$B$23</f>
        <v>8.1967213114754115E-9</v>
      </c>
      <c r="BA233" s="330">
        <f>AX233/DB!$B$23</f>
        <v>8.1967213114754115E-9</v>
      </c>
    </row>
    <row r="234" spans="1:53" s="141" customFormat="1" x14ac:dyDescent="0.3">
      <c r="A234" s="132"/>
      <c r="B234" s="132"/>
      <c r="C234" s="13"/>
      <c r="D234" s="134"/>
      <c r="E234" s="147"/>
      <c r="F234" s="148"/>
      <c r="G234" s="132"/>
      <c r="H234" s="136"/>
      <c r="I234" s="149"/>
      <c r="J234" s="152"/>
      <c r="K234" s="150" t="s">
        <v>124</v>
      </c>
      <c r="L234" s="151">
        <v>0</v>
      </c>
      <c r="N234" s="141">
        <f>B234</f>
        <v>0</v>
      </c>
      <c r="O234" s="141">
        <f>D234</f>
        <v>0</v>
      </c>
      <c r="P234" s="141" t="s">
        <v>46</v>
      </c>
      <c r="Q234" s="141" t="s">
        <v>46</v>
      </c>
      <c r="R234" s="141" t="s">
        <v>46</v>
      </c>
      <c r="S234" s="141" t="s">
        <v>46</v>
      </c>
      <c r="T234" s="141" t="s">
        <v>46</v>
      </c>
      <c r="U234" s="141" t="s">
        <v>46</v>
      </c>
      <c r="V234" s="141" t="s">
        <v>46</v>
      </c>
      <c r="W234" s="141" t="s">
        <v>46</v>
      </c>
      <c r="X234" s="141" t="s">
        <v>46</v>
      </c>
      <c r="Y234" s="141" t="s">
        <v>46</v>
      </c>
      <c r="Z234" s="141" t="s">
        <v>46</v>
      </c>
      <c r="AA234" s="141" t="s">
        <v>46</v>
      </c>
      <c r="AB234" s="141" t="s">
        <v>46</v>
      </c>
      <c r="AC234" s="141" t="s">
        <v>46</v>
      </c>
      <c r="AD234" s="141" t="s">
        <v>46</v>
      </c>
      <c r="AQ234" s="144"/>
      <c r="AR234" s="144"/>
      <c r="AS234" s="145"/>
      <c r="AT234" s="145"/>
      <c r="AU234" s="144"/>
      <c r="AV234" s="145"/>
      <c r="AW234" s="146"/>
      <c r="AX234" s="146"/>
      <c r="AY234" s="146"/>
    </row>
    <row r="235" spans="1:53" s="141" customFormat="1" x14ac:dyDescent="0.3">
      <c r="A235" s="132"/>
      <c r="B235" s="132"/>
      <c r="C235" s="13"/>
      <c r="D235" s="134"/>
      <c r="E235" s="135"/>
      <c r="F235" s="148"/>
      <c r="G235" s="132"/>
      <c r="H235" s="136"/>
      <c r="I235" s="149"/>
      <c r="J235" s="138"/>
      <c r="K235" s="150" t="s">
        <v>126</v>
      </c>
      <c r="L235" s="151">
        <v>0</v>
      </c>
      <c r="AQ235" s="144"/>
      <c r="AR235" s="144"/>
      <c r="AS235" s="145"/>
      <c r="AT235" s="145"/>
      <c r="AU235" s="144"/>
      <c r="AV235" s="145"/>
      <c r="AW235" s="146"/>
      <c r="AX235" s="146"/>
      <c r="AY235" s="146"/>
    </row>
    <row r="236" spans="1:53" s="141" customFormat="1" x14ac:dyDescent="0.3">
      <c r="A236" s="132"/>
      <c r="B236" s="132"/>
      <c r="C236" s="13"/>
      <c r="D236" s="134"/>
      <c r="E236" s="147"/>
      <c r="F236" s="148"/>
      <c r="G236" s="132"/>
      <c r="H236" s="136"/>
      <c r="I236" s="149"/>
      <c r="J236" s="138"/>
      <c r="K236" s="150" t="s">
        <v>127</v>
      </c>
      <c r="L236" s="151">
        <v>0</v>
      </c>
      <c r="AQ236" s="144"/>
      <c r="AR236" s="144"/>
      <c r="AS236" s="145"/>
      <c r="AT236" s="145"/>
      <c r="AU236" s="144"/>
      <c r="AV236" s="145"/>
      <c r="AW236" s="146"/>
      <c r="AX236" s="146"/>
      <c r="AY236" s="146"/>
    </row>
    <row r="237" spans="1:53" s="141" customFormat="1" ht="15" thickBot="1" x14ac:dyDescent="0.35">
      <c r="A237" s="132"/>
      <c r="B237" s="132"/>
      <c r="C237" s="13"/>
      <c r="D237" s="134"/>
      <c r="E237" s="147"/>
      <c r="F237" s="148"/>
      <c r="G237" s="132"/>
      <c r="H237" s="136"/>
      <c r="I237" s="149"/>
      <c r="J237" s="138"/>
      <c r="K237" s="155" t="s">
        <v>138</v>
      </c>
      <c r="L237" s="167">
        <v>24</v>
      </c>
      <c r="AQ237" s="144"/>
      <c r="AR237" s="144"/>
      <c r="AS237" s="145"/>
      <c r="AT237" s="145"/>
      <c r="AU237" s="144"/>
      <c r="AV237" s="145"/>
      <c r="AW237" s="146"/>
      <c r="AX237" s="146"/>
      <c r="AY237" s="146"/>
    </row>
    <row r="238" spans="1:53" s="141" customFormat="1" x14ac:dyDescent="0.3">
      <c r="A238" s="142"/>
      <c r="B238" s="142"/>
      <c r="D238" s="188"/>
      <c r="E238" s="189"/>
      <c r="F238" s="190"/>
      <c r="G238" s="142"/>
      <c r="H238" s="146"/>
      <c r="I238" s="145"/>
      <c r="J238" s="145"/>
      <c r="K238" s="142"/>
      <c r="L238" s="190"/>
      <c r="AQ238" s="144"/>
      <c r="AR238" s="144"/>
      <c r="AS238" s="145"/>
      <c r="AT238" s="145"/>
      <c r="AU238" s="144"/>
      <c r="AV238" s="145"/>
      <c r="AW238" s="146"/>
      <c r="AX238" s="146"/>
      <c r="AY238" s="146"/>
    </row>
    <row r="239" spans="1:53" s="141" customFormat="1" x14ac:dyDescent="0.3">
      <c r="A239" s="142"/>
      <c r="B239" s="142"/>
      <c r="D239" s="188"/>
      <c r="E239" s="189"/>
      <c r="F239" s="190"/>
      <c r="G239" s="142"/>
      <c r="H239" s="146"/>
      <c r="I239" s="145"/>
      <c r="J239" s="145"/>
      <c r="K239" s="142"/>
      <c r="L239" s="190"/>
      <c r="AQ239" s="144"/>
      <c r="AR239" s="144"/>
      <c r="AS239" s="145"/>
      <c r="AT239" s="145"/>
      <c r="AU239" s="144"/>
      <c r="AV239" s="145"/>
      <c r="AW239" s="146"/>
      <c r="AX239" s="146"/>
      <c r="AY239" s="146"/>
    </row>
    <row r="240" spans="1:53" s="141" customFormat="1" x14ac:dyDescent="0.3">
      <c r="A240" s="142"/>
      <c r="B240" s="142"/>
      <c r="D240" s="188"/>
      <c r="E240" s="189"/>
      <c r="F240" s="190"/>
      <c r="G240" s="142"/>
      <c r="H240" s="146"/>
      <c r="I240" s="145"/>
      <c r="J240" s="145"/>
      <c r="K240" s="142"/>
      <c r="L240" s="190"/>
      <c r="AQ240" s="144"/>
      <c r="AR240" s="144"/>
      <c r="AS240" s="145"/>
      <c r="AT240" s="145"/>
      <c r="AU240" s="144"/>
      <c r="AV240" s="145"/>
      <c r="AW240" s="146"/>
      <c r="AX240" s="146"/>
      <c r="AY240" s="1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45" t="s">
        <v>59</v>
      </c>
      <c r="B1" s="346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47" t="s">
        <v>72</v>
      </c>
      <c r="F11" s="348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60" t="s">
        <v>167</v>
      </c>
      <c r="N27" s="159" t="s">
        <v>168</v>
      </c>
    </row>
    <row r="28" spans="12:15" ht="15" thickBot="1" x14ac:dyDescent="0.35">
      <c r="L28" s="161">
        <f>195*POWER(10,-4)</f>
        <v>1.95E-2</v>
      </c>
      <c r="M28" s="162">
        <f>10*LOG10(N28/195)</f>
        <v>20</v>
      </c>
      <c r="N28" s="163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DB</vt:lpstr>
      <vt:lpstr>Масса ОВ</vt:lpstr>
      <vt:lpstr>Расчет</vt:lpstr>
      <vt:lpstr>Результат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2025-03-16T09:08:17Z</dcterms:modified>
</cp:coreProperties>
</file>