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ЗЛ_Входные данные" sheetId="3" r:id="rId1"/>
    <sheet name="Сравнение УК_ЗЛ" sheetId="4" r:id="rId2"/>
    <sheet name="Лист2" sheetId="2" state="hidden" r:id="rId3"/>
  </sheets>
  <definedNames>
    <definedName name="_xlnm._FilterDatabase" localSheetId="0" hidden="1">'ЗЛ_Входные данные'!$H$86:$H$88</definedName>
  </definedNames>
  <calcPr calcId="144525" calcOnSave="0"/>
</workbook>
</file>

<file path=xl/calcChain.xml><?xml version="1.0" encoding="utf-8"?>
<calcChain xmlns="http://schemas.openxmlformats.org/spreadsheetml/2006/main">
  <c r="E63" i="3" l="1"/>
  <c r="E114" i="3" l="1"/>
  <c r="C208" i="3"/>
  <c r="C209" i="3"/>
  <c r="C210" i="3"/>
  <c r="C211" i="3"/>
  <c r="C212" i="3"/>
  <c r="C207" i="3"/>
  <c r="C200" i="3"/>
  <c r="C201" i="3"/>
  <c r="C202" i="3"/>
  <c r="C203" i="3"/>
  <c r="C204" i="3"/>
  <c r="C205" i="3"/>
  <c r="E8" i="3"/>
  <c r="E15" i="3" s="1"/>
  <c r="F8" i="3"/>
  <c r="F15" i="3"/>
  <c r="F98" i="3" s="1"/>
  <c r="E16" i="3"/>
  <c r="F16" i="3"/>
  <c r="F99" i="3" s="1"/>
  <c r="E17" i="3"/>
  <c r="F17" i="3"/>
  <c r="F100" i="3" s="1"/>
  <c r="E18" i="3"/>
  <c r="E101" i="3" s="1"/>
  <c r="F18" i="3"/>
  <c r="F101" i="3" s="1"/>
  <c r="E19" i="3"/>
  <c r="E102" i="3" s="1"/>
  <c r="F19" i="3"/>
  <c r="F102" i="3" s="1"/>
  <c r="E20" i="3"/>
  <c r="E103" i="3" s="1"/>
  <c r="F20" i="3"/>
  <c r="E32" i="3"/>
  <c r="E33" i="3" s="1"/>
  <c r="F32" i="3"/>
  <c r="E61" i="3"/>
  <c r="E156" i="3" s="1"/>
  <c r="F61" i="3"/>
  <c r="F63" i="3" s="1"/>
  <c r="F156" i="3" s="1"/>
  <c r="E68" i="3"/>
  <c r="F68" i="3"/>
  <c r="E79" i="3"/>
  <c r="F79" i="3"/>
  <c r="F107" i="3"/>
  <c r="G107" i="3" s="1"/>
  <c r="H107" i="3" s="1"/>
  <c r="I107" i="3" s="1"/>
  <c r="J107" i="3" s="1"/>
  <c r="K107" i="3" s="1"/>
  <c r="L107" i="3" s="1"/>
  <c r="M107" i="3" s="1"/>
  <c r="N107" i="3" s="1"/>
  <c r="O107" i="3" s="1"/>
  <c r="P107" i="3" s="1"/>
  <c r="F108" i="3"/>
  <c r="F109" i="3"/>
  <c r="G109" i="3" s="1"/>
  <c r="H109" i="3" s="1"/>
  <c r="I109" i="3" s="1"/>
  <c r="J109" i="3" s="1"/>
  <c r="K109" i="3" s="1"/>
  <c r="L109" i="3" s="1"/>
  <c r="M109" i="3" s="1"/>
  <c r="N109" i="3" s="1"/>
  <c r="O109" i="3" s="1"/>
  <c r="P109" i="3" s="1"/>
  <c r="F110" i="3"/>
  <c r="G110" i="3" s="1"/>
  <c r="H110" i="3" s="1"/>
  <c r="I110" i="3" s="1"/>
  <c r="J110" i="3" s="1"/>
  <c r="K110" i="3" s="1"/>
  <c r="L110" i="3" s="1"/>
  <c r="M110" i="3" s="1"/>
  <c r="N110" i="3" s="1"/>
  <c r="O110" i="3" s="1"/>
  <c r="P110" i="3" s="1"/>
  <c r="F111" i="3"/>
  <c r="G111" i="3" s="1"/>
  <c r="H111" i="3" s="1"/>
  <c r="I111" i="3" s="1"/>
  <c r="J111" i="3" s="1"/>
  <c r="K111" i="3" s="1"/>
  <c r="L111" i="3" s="1"/>
  <c r="M111" i="3" s="1"/>
  <c r="N111" i="3" s="1"/>
  <c r="O111" i="3" s="1"/>
  <c r="P111" i="3" s="1"/>
  <c r="F112" i="3"/>
  <c r="E127" i="3"/>
  <c r="F127" i="3"/>
  <c r="E129" i="3"/>
  <c r="F129" i="3"/>
  <c r="E133" i="3"/>
  <c r="F133" i="3"/>
  <c r="E134" i="3"/>
  <c r="F134" i="3"/>
  <c r="E158" i="3"/>
  <c r="F158" i="3"/>
  <c r="E170" i="3"/>
  <c r="E166" i="3" s="1"/>
  <c r="F170" i="3"/>
  <c r="F166" i="3" s="1"/>
  <c r="P170" i="3"/>
  <c r="P166" i="3" s="1"/>
  <c r="O170" i="3"/>
  <c r="O166" i="3" s="1"/>
  <c r="N170" i="3"/>
  <c r="N166" i="3" s="1"/>
  <c r="P158" i="3"/>
  <c r="O158" i="3"/>
  <c r="N158" i="3"/>
  <c r="P134" i="3"/>
  <c r="O134" i="3"/>
  <c r="N134" i="3"/>
  <c r="P133" i="3"/>
  <c r="O133" i="3"/>
  <c r="N133" i="3"/>
  <c r="P129" i="3"/>
  <c r="O129" i="3"/>
  <c r="N129" i="3"/>
  <c r="P127" i="3"/>
  <c r="O127" i="3"/>
  <c r="N127" i="3"/>
  <c r="P79" i="3"/>
  <c r="O79" i="3"/>
  <c r="N79" i="3"/>
  <c r="P68" i="3"/>
  <c r="O68" i="3"/>
  <c r="N68" i="3"/>
  <c r="P61" i="3"/>
  <c r="P63" i="3" s="1"/>
  <c r="P156" i="3" s="1"/>
  <c r="O61" i="3"/>
  <c r="O63" i="3" s="1"/>
  <c r="O156" i="3" s="1"/>
  <c r="N61" i="3"/>
  <c r="N63" i="3" s="1"/>
  <c r="N156" i="3" s="1"/>
  <c r="P32" i="3"/>
  <c r="O32" i="3"/>
  <c r="N32" i="3"/>
  <c r="P8" i="3"/>
  <c r="O8" i="3"/>
  <c r="N8" i="3"/>
  <c r="G8" i="3"/>
  <c r="G32" i="3"/>
  <c r="G33" i="3" s="1"/>
  <c r="G61" i="3"/>
  <c r="G63" i="3" s="1"/>
  <c r="G156" i="3" s="1"/>
  <c r="G68" i="3"/>
  <c r="G79" i="3"/>
  <c r="G108" i="3"/>
  <c r="H108" i="3" s="1"/>
  <c r="I108" i="3" s="1"/>
  <c r="J108" i="3" s="1"/>
  <c r="K108" i="3" s="1"/>
  <c r="L108" i="3" s="1"/>
  <c r="M108" i="3" s="1"/>
  <c r="N108" i="3" s="1"/>
  <c r="O108" i="3" s="1"/>
  <c r="P108" i="3" s="1"/>
  <c r="G112" i="3"/>
  <c r="H112" i="3" s="1"/>
  <c r="I112" i="3" s="1"/>
  <c r="J112" i="3" s="1"/>
  <c r="K112" i="3" s="1"/>
  <c r="L112" i="3" s="1"/>
  <c r="M112" i="3" s="1"/>
  <c r="N112" i="3" s="1"/>
  <c r="O112" i="3" s="1"/>
  <c r="P112" i="3" s="1"/>
  <c r="G127" i="3"/>
  <c r="G129" i="3"/>
  <c r="G133" i="3"/>
  <c r="G134" i="3"/>
  <c r="G158" i="3"/>
  <c r="G170" i="3"/>
  <c r="G166" i="3" s="1"/>
  <c r="M170" i="3"/>
  <c r="M166" i="3" s="1"/>
  <c r="L170" i="3"/>
  <c r="L166" i="3" s="1"/>
  <c r="K170" i="3"/>
  <c r="K166" i="3" s="1"/>
  <c r="J170" i="3"/>
  <c r="J166" i="3" s="1"/>
  <c r="I170" i="3"/>
  <c r="I166" i="3" s="1"/>
  <c r="H170" i="3"/>
  <c r="H166" i="3" s="1"/>
  <c r="M158" i="3"/>
  <c r="L158" i="3"/>
  <c r="K158" i="3"/>
  <c r="J158" i="3"/>
  <c r="I158" i="3"/>
  <c r="H158" i="3"/>
  <c r="M134" i="3"/>
  <c r="L134" i="3"/>
  <c r="K134" i="3"/>
  <c r="J134" i="3"/>
  <c r="I134" i="3"/>
  <c r="H134" i="3"/>
  <c r="M133" i="3"/>
  <c r="L133" i="3"/>
  <c r="K133" i="3"/>
  <c r="J133" i="3"/>
  <c r="I133" i="3"/>
  <c r="H133" i="3"/>
  <c r="M129" i="3"/>
  <c r="L129" i="3"/>
  <c r="K129" i="3"/>
  <c r="J129" i="3"/>
  <c r="I129" i="3"/>
  <c r="H129" i="3"/>
  <c r="M127" i="3"/>
  <c r="L127" i="3"/>
  <c r="K127" i="3"/>
  <c r="J127" i="3"/>
  <c r="I127" i="3"/>
  <c r="H127" i="3"/>
  <c r="M79" i="3"/>
  <c r="L79" i="3"/>
  <c r="K79" i="3"/>
  <c r="J79" i="3"/>
  <c r="I79" i="3"/>
  <c r="H79" i="3"/>
  <c r="M68" i="3"/>
  <c r="L68" i="3"/>
  <c r="K68" i="3"/>
  <c r="J68" i="3"/>
  <c r="I68" i="3"/>
  <c r="H68" i="3"/>
  <c r="M61" i="3"/>
  <c r="M63" i="3" s="1"/>
  <c r="M156" i="3" s="1"/>
  <c r="L61" i="3"/>
  <c r="L63" i="3" s="1"/>
  <c r="L156" i="3" s="1"/>
  <c r="K61" i="3"/>
  <c r="K63" i="3" s="1"/>
  <c r="K156" i="3" s="1"/>
  <c r="J61" i="3"/>
  <c r="J63" i="3" s="1"/>
  <c r="J156" i="3" s="1"/>
  <c r="I61" i="3"/>
  <c r="I63" i="3" s="1"/>
  <c r="I156" i="3" s="1"/>
  <c r="H61" i="3"/>
  <c r="H63" i="3" s="1"/>
  <c r="H156" i="3" s="1"/>
  <c r="M32" i="3"/>
  <c r="L32" i="3"/>
  <c r="K32" i="3"/>
  <c r="J32" i="3"/>
  <c r="I32" i="3"/>
  <c r="H32" i="3"/>
  <c r="M8" i="3"/>
  <c r="L8" i="3"/>
  <c r="K8" i="3"/>
  <c r="J8" i="3"/>
  <c r="I8" i="3"/>
  <c r="H8" i="3"/>
  <c r="C197" i="3"/>
  <c r="C225" i="3"/>
  <c r="C223" i="3"/>
  <c r="C171" i="3"/>
  <c r="C154" i="3"/>
  <c r="C152" i="3"/>
  <c r="C123" i="3"/>
  <c r="F5" i="3"/>
  <c r="G5" i="3" s="1"/>
  <c r="H5" i="3" s="1"/>
  <c r="E135" i="3" l="1"/>
  <c r="H124" i="3"/>
  <c r="E51" i="3"/>
  <c r="E147" i="3" s="1"/>
  <c r="K124" i="3"/>
  <c r="L124" i="3"/>
  <c r="P124" i="3"/>
  <c r="E28" i="3"/>
  <c r="E27" i="3" s="1"/>
  <c r="E34" i="3" s="1"/>
  <c r="J135" i="3"/>
  <c r="M124" i="3"/>
  <c r="I124" i="3"/>
  <c r="E46" i="3"/>
  <c r="E141" i="3" s="1"/>
  <c r="J124" i="3"/>
  <c r="J230" i="3" s="1"/>
  <c r="O124" i="3"/>
  <c r="N124" i="3"/>
  <c r="E124" i="3"/>
  <c r="E123" i="3" s="1"/>
  <c r="F33" i="3"/>
  <c r="F124" i="3"/>
  <c r="E44" i="3"/>
  <c r="E139" i="3" s="1"/>
  <c r="E53" i="3"/>
  <c r="E149" i="3" s="1"/>
  <c r="E50" i="3"/>
  <c r="E146" i="3" s="1"/>
  <c r="E45" i="3"/>
  <c r="E140" i="3" s="1"/>
  <c r="E42" i="3"/>
  <c r="E137" i="3" s="1"/>
  <c r="H33" i="3"/>
  <c r="L33" i="3"/>
  <c r="N33" i="3"/>
  <c r="I33" i="3"/>
  <c r="M33" i="3"/>
  <c r="E43" i="3"/>
  <c r="E138" i="3" s="1"/>
  <c r="F51" i="3"/>
  <c r="F147" i="3" s="1"/>
  <c r="F45" i="3"/>
  <c r="F140" i="3" s="1"/>
  <c r="F43" i="3"/>
  <c r="F138" i="3" s="1"/>
  <c r="F49" i="3"/>
  <c r="F145" i="3" s="1"/>
  <c r="F46" i="3"/>
  <c r="F141" i="3" s="1"/>
  <c r="F44" i="3"/>
  <c r="F139" i="3" s="1"/>
  <c r="F42" i="3"/>
  <c r="F137" i="3" s="1"/>
  <c r="F52" i="3"/>
  <c r="F148" i="3" s="1"/>
  <c r="F47" i="3"/>
  <c r="F142" i="3" s="1"/>
  <c r="F135" i="3"/>
  <c r="F53" i="3"/>
  <c r="F149" i="3" s="1"/>
  <c r="F50" i="3"/>
  <c r="F146" i="3" s="1"/>
  <c r="F54" i="3"/>
  <c r="F150" i="3" s="1"/>
  <c r="F103" i="3"/>
  <c r="F97" i="3" s="1"/>
  <c r="F28" i="3"/>
  <c r="F27" i="3" s="1"/>
  <c r="E49" i="3"/>
  <c r="E145" i="3" s="1"/>
  <c r="E52" i="3"/>
  <c r="E148" i="3" s="1"/>
  <c r="E99" i="3"/>
  <c r="E100" i="3"/>
  <c r="E98" i="3"/>
  <c r="E54" i="3"/>
  <c r="E150" i="3" s="1"/>
  <c r="E47" i="3"/>
  <c r="E142" i="3" s="1"/>
  <c r="K135" i="3"/>
  <c r="O135" i="3"/>
  <c r="P135" i="3"/>
  <c r="J33" i="3"/>
  <c r="H135" i="3"/>
  <c r="H230" i="3" s="1"/>
  <c r="L135" i="3"/>
  <c r="G135" i="3"/>
  <c r="G124" i="3"/>
  <c r="O33" i="3"/>
  <c r="K33" i="3"/>
  <c r="I135" i="3"/>
  <c r="M135" i="3"/>
  <c r="P33" i="3"/>
  <c r="N135" i="3"/>
  <c r="I5" i="3"/>
  <c r="F4" i="4"/>
  <c r="C194" i="3"/>
  <c r="H196" i="3" s="1"/>
  <c r="C191" i="3"/>
  <c r="C188" i="3"/>
  <c r="C185" i="3"/>
  <c r="C182" i="3"/>
  <c r="C179" i="3"/>
  <c r="C176" i="3"/>
  <c r="C173" i="3"/>
  <c r="C103" i="3"/>
  <c r="F34" i="3" l="1"/>
  <c r="E136" i="3"/>
  <c r="E143" i="3" s="1"/>
  <c r="K230" i="3"/>
  <c r="M230" i="3"/>
  <c r="L230" i="3"/>
  <c r="O230" i="3"/>
  <c r="I230" i="3"/>
  <c r="P230" i="3"/>
  <c r="N230" i="3"/>
  <c r="F123" i="3"/>
  <c r="E97" i="3"/>
  <c r="F48" i="3"/>
  <c r="F78" i="3" s="1"/>
  <c r="F136" i="3"/>
  <c r="F180" i="3" s="1"/>
  <c r="F181" i="3" s="1"/>
  <c r="F55" i="3"/>
  <c r="F144" i="3" s="1"/>
  <c r="F151" i="3" s="1"/>
  <c r="E55" i="3"/>
  <c r="E144" i="3" s="1"/>
  <c r="E151" i="3" s="1"/>
  <c r="E48" i="3"/>
  <c r="E78" i="3" s="1"/>
  <c r="F187" i="3"/>
  <c r="E187" i="3"/>
  <c r="E184" i="3"/>
  <c r="F184" i="3"/>
  <c r="H187" i="3"/>
  <c r="F190" i="3"/>
  <c r="G190" i="3"/>
  <c r="H190" i="3"/>
  <c r="G193" i="3"/>
  <c r="F193" i="3"/>
  <c r="H193" i="3"/>
  <c r="G184" i="3"/>
  <c r="H184" i="3"/>
  <c r="G187" i="3"/>
  <c r="I193" i="3"/>
  <c r="I196" i="3"/>
  <c r="I184" i="3"/>
  <c r="I187" i="3"/>
  <c r="I190" i="3"/>
  <c r="J5" i="3"/>
  <c r="E10" i="4"/>
  <c r="E2" i="4"/>
  <c r="E8" i="4" s="1"/>
  <c r="F5" i="4" s="1"/>
  <c r="G230" i="3"/>
  <c r="F230" i="3"/>
  <c r="E193" i="3"/>
  <c r="F196" i="3"/>
  <c r="E196" i="3"/>
  <c r="G196" i="3"/>
  <c r="E190" i="3"/>
  <c r="F2" i="4" l="1"/>
  <c r="E180" i="3"/>
  <c r="E181" i="3" s="1"/>
  <c r="E160" i="3"/>
  <c r="E164" i="3" s="1"/>
  <c r="E165" i="3" s="1"/>
  <c r="E174" i="3" s="1"/>
  <c r="E175" i="3" s="1"/>
  <c r="F143" i="3"/>
  <c r="F160" i="3"/>
  <c r="J193" i="3"/>
  <c r="J187" i="3"/>
  <c r="J196" i="3"/>
  <c r="J190" i="3"/>
  <c r="J184" i="3"/>
  <c r="K5" i="3"/>
  <c r="E12" i="4"/>
  <c r="E11" i="4"/>
  <c r="D7" i="4"/>
  <c r="D6" i="4"/>
  <c r="D5" i="4" s="1"/>
  <c r="E162" i="3" l="1"/>
  <c r="E155" i="3" s="1"/>
  <c r="E161" i="3"/>
  <c r="F161" i="3"/>
  <c r="F164" i="3"/>
  <c r="E177" i="3"/>
  <c r="E178" i="3" s="1"/>
  <c r="K196" i="3"/>
  <c r="K184" i="3"/>
  <c r="K187" i="3"/>
  <c r="K190" i="3"/>
  <c r="K193" i="3"/>
  <c r="L5" i="3"/>
  <c r="G5" i="4"/>
  <c r="D14" i="4"/>
  <c r="E154" i="3" l="1"/>
  <c r="F162" i="3"/>
  <c r="F155" i="3" s="1"/>
  <c r="F165" i="3"/>
  <c r="F174" i="3" s="1"/>
  <c r="E172" i="3"/>
  <c r="E153" i="3" s="1"/>
  <c r="L196" i="3"/>
  <c r="L190" i="3"/>
  <c r="L184" i="3"/>
  <c r="L193" i="3"/>
  <c r="L187" i="3"/>
  <c r="M5" i="3"/>
  <c r="N5" i="3" s="1"/>
  <c r="E15" i="4"/>
  <c r="F14" i="4"/>
  <c r="E17" i="4"/>
  <c r="F154" i="3" l="1"/>
  <c r="F175" i="3"/>
  <c r="F177" i="3"/>
  <c r="F178" i="3" s="1"/>
  <c r="E171" i="3"/>
  <c r="E152" i="3"/>
  <c r="O5" i="3"/>
  <c r="N187" i="3"/>
  <c r="N196" i="3"/>
  <c r="N190" i="3"/>
  <c r="N193" i="3"/>
  <c r="N184" i="3"/>
  <c r="M187" i="3"/>
  <c r="M190" i="3"/>
  <c r="M193" i="3"/>
  <c r="M196" i="3"/>
  <c r="M184" i="3"/>
  <c r="E16" i="4"/>
  <c r="E14" i="4" s="1"/>
  <c r="C99" i="3"/>
  <c r="C100" i="3"/>
  <c r="C101" i="3"/>
  <c r="C102" i="3"/>
  <c r="C98" i="3"/>
  <c r="F172" i="3" l="1"/>
  <c r="F153" i="3" s="1"/>
  <c r="O19" i="3"/>
  <c r="N18" i="3"/>
  <c r="P16" i="3"/>
  <c r="M19" i="3"/>
  <c r="I19" i="3"/>
  <c r="K18" i="3"/>
  <c r="M17" i="3"/>
  <c r="I17" i="3"/>
  <c r="K16" i="3"/>
  <c r="P18" i="3"/>
  <c r="N16" i="3"/>
  <c r="K19" i="3"/>
  <c r="M18" i="3"/>
  <c r="I18" i="3"/>
  <c r="K17" i="3"/>
  <c r="I16" i="3"/>
  <c r="P19" i="3"/>
  <c r="O18" i="3"/>
  <c r="N17" i="3"/>
  <c r="G18" i="3"/>
  <c r="H18" i="3"/>
  <c r="L16" i="3"/>
  <c r="N19" i="3"/>
  <c r="P17" i="3"/>
  <c r="O16" i="3"/>
  <c r="G15" i="3"/>
  <c r="G17" i="3"/>
  <c r="G19" i="3"/>
  <c r="L19" i="3"/>
  <c r="H19" i="3"/>
  <c r="J18" i="3"/>
  <c r="L17" i="3"/>
  <c r="H17" i="3"/>
  <c r="J16" i="3"/>
  <c r="O17" i="3"/>
  <c r="M16" i="3"/>
  <c r="G16" i="3"/>
  <c r="J19" i="3"/>
  <c r="L18" i="3"/>
  <c r="J17" i="3"/>
  <c r="H16" i="3"/>
  <c r="L15" i="3"/>
  <c r="P15" i="3"/>
  <c r="I15" i="3"/>
  <c r="J15" i="3"/>
  <c r="H15" i="3"/>
  <c r="G20" i="3"/>
  <c r="M15" i="3"/>
  <c r="O15" i="3"/>
  <c r="I20" i="3"/>
  <c r="O20" i="3"/>
  <c r="N15" i="3"/>
  <c r="M20" i="3"/>
  <c r="K15" i="3"/>
  <c r="K20" i="3"/>
  <c r="J20" i="3"/>
  <c r="L20" i="3"/>
  <c r="P20" i="3"/>
  <c r="H20" i="3"/>
  <c r="N20" i="3"/>
  <c r="P5" i="3"/>
  <c r="O190" i="3"/>
  <c r="O184" i="3"/>
  <c r="O196" i="3"/>
  <c r="O193" i="3"/>
  <c r="O187" i="3"/>
  <c r="G123" i="3"/>
  <c r="H123" i="3" s="1"/>
  <c r="I123" i="3" s="1"/>
  <c r="J123" i="3" s="1"/>
  <c r="K123" i="3" s="1"/>
  <c r="L123" i="3" s="1"/>
  <c r="M123" i="3" s="1"/>
  <c r="N123" i="3" s="1"/>
  <c r="O123" i="3" s="1"/>
  <c r="P123" i="3" s="1"/>
  <c r="F152" i="3" l="1"/>
  <c r="F171" i="3"/>
  <c r="P103" i="3"/>
  <c r="P54" i="3"/>
  <c r="P150" i="3" s="1"/>
  <c r="P47" i="3"/>
  <c r="P142" i="3" s="1"/>
  <c r="K49" i="3"/>
  <c r="K98" i="3"/>
  <c r="K42" i="3"/>
  <c r="I103" i="3"/>
  <c r="I47" i="3"/>
  <c r="I142" i="3" s="1"/>
  <c r="I54" i="3"/>
  <c r="I150" i="3" s="1"/>
  <c r="P49" i="3"/>
  <c r="P98" i="3"/>
  <c r="P42" i="3"/>
  <c r="P28" i="3"/>
  <c r="P27" i="3" s="1"/>
  <c r="P34" i="3" s="1"/>
  <c r="L101" i="3"/>
  <c r="L45" i="3"/>
  <c r="L140" i="3" s="1"/>
  <c r="L52" i="3"/>
  <c r="L148" i="3" s="1"/>
  <c r="O44" i="3"/>
  <c r="O139" i="3" s="1"/>
  <c r="O100" i="3"/>
  <c r="O51" i="3"/>
  <c r="O147" i="3" s="1"/>
  <c r="J101" i="3"/>
  <c r="J45" i="3"/>
  <c r="J140" i="3" s="1"/>
  <c r="J52" i="3"/>
  <c r="J148" i="3" s="1"/>
  <c r="G44" i="3"/>
  <c r="G139" i="3" s="1"/>
  <c r="G51" i="3"/>
  <c r="G147" i="3" s="1"/>
  <c r="G100" i="3"/>
  <c r="N102" i="3"/>
  <c r="N46" i="3"/>
  <c r="N141" i="3" s="1"/>
  <c r="N53" i="3"/>
  <c r="N149" i="3" s="1"/>
  <c r="N100" i="3"/>
  <c r="N51" i="3"/>
  <c r="N147" i="3" s="1"/>
  <c r="N44" i="3"/>
  <c r="N139" i="3" s="1"/>
  <c r="K51" i="3"/>
  <c r="K147" i="3" s="1"/>
  <c r="K100" i="3"/>
  <c r="K44" i="3"/>
  <c r="K139" i="3" s="1"/>
  <c r="K50" i="3"/>
  <c r="K146" i="3" s="1"/>
  <c r="K43" i="3"/>
  <c r="K138" i="3" s="1"/>
  <c r="K99" i="3"/>
  <c r="I53" i="3"/>
  <c r="I149" i="3" s="1"/>
  <c r="I46" i="3"/>
  <c r="I141" i="3" s="1"/>
  <c r="I102" i="3"/>
  <c r="P196" i="3"/>
  <c r="P184" i="3"/>
  <c r="P193" i="3"/>
  <c r="P190" i="3"/>
  <c r="P187" i="3"/>
  <c r="L54" i="3"/>
  <c r="L150" i="3" s="1"/>
  <c r="L47" i="3"/>
  <c r="L142" i="3" s="1"/>
  <c r="L103" i="3"/>
  <c r="M47" i="3"/>
  <c r="M142" i="3" s="1"/>
  <c r="M54" i="3"/>
  <c r="M150" i="3" s="1"/>
  <c r="M103" i="3"/>
  <c r="O49" i="3"/>
  <c r="O42" i="3"/>
  <c r="O98" i="3"/>
  <c r="O28" i="3"/>
  <c r="O27" i="3" s="1"/>
  <c r="O34" i="3" s="1"/>
  <c r="H42" i="3"/>
  <c r="H28" i="3"/>
  <c r="H27" i="3" s="1"/>
  <c r="H34" i="3" s="1"/>
  <c r="H98" i="3"/>
  <c r="H49" i="3"/>
  <c r="L98" i="3"/>
  <c r="L28" i="3"/>
  <c r="L27" i="3" s="1"/>
  <c r="L34" i="3" s="1"/>
  <c r="L49" i="3"/>
  <c r="L42" i="3"/>
  <c r="J102" i="3"/>
  <c r="J46" i="3"/>
  <c r="J141" i="3" s="1"/>
  <c r="J53" i="3"/>
  <c r="J149" i="3" s="1"/>
  <c r="J99" i="3"/>
  <c r="J43" i="3"/>
  <c r="J138" i="3" s="1"/>
  <c r="J50" i="3"/>
  <c r="J146" i="3" s="1"/>
  <c r="H102" i="3"/>
  <c r="H53" i="3"/>
  <c r="H149" i="3" s="1"/>
  <c r="H46" i="3"/>
  <c r="H141" i="3" s="1"/>
  <c r="G49" i="3"/>
  <c r="G42" i="3"/>
  <c r="G28" i="3"/>
  <c r="G27" i="3" s="1"/>
  <c r="G34" i="3" s="1"/>
  <c r="G98" i="3"/>
  <c r="L99" i="3"/>
  <c r="L43" i="3"/>
  <c r="L138" i="3" s="1"/>
  <c r="L50" i="3"/>
  <c r="L146" i="3" s="1"/>
  <c r="O101" i="3"/>
  <c r="O52" i="3"/>
  <c r="O148" i="3" s="1"/>
  <c r="O45" i="3"/>
  <c r="O140" i="3" s="1"/>
  <c r="I52" i="3"/>
  <c r="I148" i="3" s="1"/>
  <c r="I45" i="3"/>
  <c r="I140" i="3" s="1"/>
  <c r="I101" i="3"/>
  <c r="I44" i="3"/>
  <c r="I139" i="3" s="1"/>
  <c r="I51" i="3"/>
  <c r="I147" i="3" s="1"/>
  <c r="I100" i="3"/>
  <c r="M46" i="3"/>
  <c r="M141" i="3" s="1"/>
  <c r="M53" i="3"/>
  <c r="M149" i="3" s="1"/>
  <c r="M102" i="3"/>
  <c r="P99" i="3"/>
  <c r="P43" i="3"/>
  <c r="P138" i="3" s="1"/>
  <c r="P50" i="3"/>
  <c r="P146" i="3" s="1"/>
  <c r="N28" i="3"/>
  <c r="N27" i="3" s="1"/>
  <c r="N34" i="3" s="1"/>
  <c r="N47" i="3"/>
  <c r="N142" i="3" s="1"/>
  <c r="N103" i="3"/>
  <c r="N54" i="3"/>
  <c r="N150" i="3" s="1"/>
  <c r="J103" i="3"/>
  <c r="J54" i="3"/>
  <c r="J150" i="3" s="1"/>
  <c r="J47" i="3"/>
  <c r="J142" i="3" s="1"/>
  <c r="N42" i="3"/>
  <c r="N98" i="3"/>
  <c r="N49" i="3"/>
  <c r="M28" i="3"/>
  <c r="M27" i="3" s="1"/>
  <c r="M34" i="3" s="1"/>
  <c r="M98" i="3"/>
  <c r="M49" i="3"/>
  <c r="M42" i="3"/>
  <c r="J49" i="3"/>
  <c r="J98" i="3"/>
  <c r="J42" i="3"/>
  <c r="J28" i="3"/>
  <c r="J27" i="3" s="1"/>
  <c r="J34" i="3" s="1"/>
  <c r="H43" i="3"/>
  <c r="H138" i="3" s="1"/>
  <c r="H50" i="3"/>
  <c r="H146" i="3" s="1"/>
  <c r="H99" i="3"/>
  <c r="G99" i="3"/>
  <c r="G43" i="3"/>
  <c r="G138" i="3" s="1"/>
  <c r="G50" i="3"/>
  <c r="G146" i="3" s="1"/>
  <c r="H51" i="3"/>
  <c r="H147" i="3" s="1"/>
  <c r="H100" i="3"/>
  <c r="H44" i="3"/>
  <c r="H139" i="3" s="1"/>
  <c r="L53" i="3"/>
  <c r="L149" i="3" s="1"/>
  <c r="L102" i="3"/>
  <c r="L46" i="3"/>
  <c r="L141" i="3" s="1"/>
  <c r="O99" i="3"/>
  <c r="O43" i="3"/>
  <c r="O138" i="3" s="1"/>
  <c r="O50" i="3"/>
  <c r="O146" i="3" s="1"/>
  <c r="H101" i="3"/>
  <c r="H45" i="3"/>
  <c r="H140" i="3" s="1"/>
  <c r="H52" i="3"/>
  <c r="H148" i="3" s="1"/>
  <c r="P102" i="3"/>
  <c r="P46" i="3"/>
  <c r="P141" i="3" s="1"/>
  <c r="P53" i="3"/>
  <c r="P149" i="3" s="1"/>
  <c r="M101" i="3"/>
  <c r="M45" i="3"/>
  <c r="M140" i="3" s="1"/>
  <c r="M52" i="3"/>
  <c r="M148" i="3" s="1"/>
  <c r="N99" i="3"/>
  <c r="N50" i="3"/>
  <c r="N146" i="3" s="1"/>
  <c r="N43" i="3"/>
  <c r="N138" i="3" s="1"/>
  <c r="M100" i="3"/>
  <c r="M51" i="3"/>
  <c r="M147" i="3" s="1"/>
  <c r="M44" i="3"/>
  <c r="M139" i="3" s="1"/>
  <c r="N101" i="3"/>
  <c r="N45" i="3"/>
  <c r="N140" i="3" s="1"/>
  <c r="N52" i="3"/>
  <c r="N148" i="3" s="1"/>
  <c r="H103" i="3"/>
  <c r="H54" i="3"/>
  <c r="H150" i="3" s="1"/>
  <c r="H47" i="3"/>
  <c r="H142" i="3" s="1"/>
  <c r="K28" i="3"/>
  <c r="K27" i="3" s="1"/>
  <c r="K34" i="3" s="1"/>
  <c r="K54" i="3"/>
  <c r="K150" i="3" s="1"/>
  <c r="K103" i="3"/>
  <c r="K47" i="3"/>
  <c r="K142" i="3" s="1"/>
  <c r="O47" i="3"/>
  <c r="O142" i="3" s="1"/>
  <c r="O103" i="3"/>
  <c r="O54" i="3"/>
  <c r="O150" i="3" s="1"/>
  <c r="G103" i="3"/>
  <c r="G54" i="3"/>
  <c r="G150" i="3" s="1"/>
  <c r="G47" i="3"/>
  <c r="G142" i="3" s="1"/>
  <c r="I28" i="3"/>
  <c r="I27" i="3" s="1"/>
  <c r="I34" i="3" s="1"/>
  <c r="I98" i="3"/>
  <c r="I49" i="3"/>
  <c r="I42" i="3"/>
  <c r="J100" i="3"/>
  <c r="J51" i="3"/>
  <c r="J147" i="3" s="1"/>
  <c r="J44" i="3"/>
  <c r="J139" i="3" s="1"/>
  <c r="M43" i="3"/>
  <c r="M138" i="3" s="1"/>
  <c r="M50" i="3"/>
  <c r="M146" i="3" s="1"/>
  <c r="M99" i="3"/>
  <c r="L100" i="3"/>
  <c r="L44" i="3"/>
  <c r="L139" i="3" s="1"/>
  <c r="L51" i="3"/>
  <c r="L147" i="3" s="1"/>
  <c r="G46" i="3"/>
  <c r="G141" i="3" s="1"/>
  <c r="G53" i="3"/>
  <c r="G149" i="3" s="1"/>
  <c r="G102" i="3"/>
  <c r="P100" i="3"/>
  <c r="P44" i="3"/>
  <c r="P139" i="3" s="1"/>
  <c r="P51" i="3"/>
  <c r="P147" i="3" s="1"/>
  <c r="G101" i="3"/>
  <c r="G45" i="3"/>
  <c r="G140" i="3" s="1"/>
  <c r="G52" i="3"/>
  <c r="G148" i="3" s="1"/>
  <c r="I99" i="3"/>
  <c r="I50" i="3"/>
  <c r="I146" i="3" s="1"/>
  <c r="I43" i="3"/>
  <c r="I138" i="3" s="1"/>
  <c r="K46" i="3"/>
  <c r="K141" i="3" s="1"/>
  <c r="K53" i="3"/>
  <c r="K149" i="3" s="1"/>
  <c r="K102" i="3"/>
  <c r="P101" i="3"/>
  <c r="P45" i="3"/>
  <c r="P140" i="3" s="1"/>
  <c r="P52" i="3"/>
  <c r="P148" i="3" s="1"/>
  <c r="K45" i="3"/>
  <c r="K140" i="3" s="1"/>
  <c r="K101" i="3"/>
  <c r="K52" i="3"/>
  <c r="K148" i="3" s="1"/>
  <c r="O53" i="3"/>
  <c r="O149" i="3" s="1"/>
  <c r="O46" i="3"/>
  <c r="O141" i="3" s="1"/>
  <c r="O102" i="3"/>
  <c r="E205" i="3"/>
  <c r="E212" i="3" s="1"/>
  <c r="E230" i="3"/>
  <c r="I97" i="3" l="1"/>
  <c r="J48" i="3"/>
  <c r="J78" i="3" s="1"/>
  <c r="J137" i="3"/>
  <c r="J136" i="3" s="1"/>
  <c r="M145" i="3"/>
  <c r="M55" i="3"/>
  <c r="M144" i="3" s="1"/>
  <c r="M151" i="3" s="1"/>
  <c r="N97" i="3"/>
  <c r="G48" i="3"/>
  <c r="G78" i="3" s="1"/>
  <c r="G137" i="3"/>
  <c r="G136" i="3" s="1"/>
  <c r="L55" i="3"/>
  <c r="L144" i="3" s="1"/>
  <c r="L151" i="3" s="1"/>
  <c r="L145" i="3"/>
  <c r="H97" i="3"/>
  <c r="O97" i="3"/>
  <c r="K145" i="3"/>
  <c r="K55" i="3"/>
  <c r="K144" i="3" s="1"/>
  <c r="K151" i="3" s="1"/>
  <c r="K97" i="3"/>
  <c r="J97" i="3"/>
  <c r="M97" i="3"/>
  <c r="N137" i="3"/>
  <c r="N136" i="3" s="1"/>
  <c r="N48" i="3"/>
  <c r="N78" i="3" s="1"/>
  <c r="G145" i="3"/>
  <c r="G55" i="3"/>
  <c r="G144" i="3" s="1"/>
  <c r="G151" i="3" s="1"/>
  <c r="O48" i="3"/>
  <c r="O78" i="3" s="1"/>
  <c r="O137" i="3"/>
  <c r="O136" i="3" s="1"/>
  <c r="P137" i="3"/>
  <c r="P136" i="3" s="1"/>
  <c r="P48" i="3"/>
  <c r="P78" i="3" s="1"/>
  <c r="I137" i="3"/>
  <c r="I136" i="3" s="1"/>
  <c r="I48" i="3"/>
  <c r="I78" i="3" s="1"/>
  <c r="J145" i="3"/>
  <c r="J55" i="3"/>
  <c r="J144" i="3" s="1"/>
  <c r="J151" i="3" s="1"/>
  <c r="G97" i="3"/>
  <c r="L97" i="3"/>
  <c r="H48" i="3"/>
  <c r="H78" i="3" s="1"/>
  <c r="H137" i="3"/>
  <c r="H136" i="3" s="1"/>
  <c r="O145" i="3"/>
  <c r="O55" i="3"/>
  <c r="O144" i="3" s="1"/>
  <c r="O151" i="3" s="1"/>
  <c r="P97" i="3"/>
  <c r="K137" i="3"/>
  <c r="K136" i="3" s="1"/>
  <c r="K48" i="3"/>
  <c r="K78" i="3" s="1"/>
  <c r="I145" i="3"/>
  <c r="I55" i="3"/>
  <c r="I144" i="3" s="1"/>
  <c r="I151" i="3" s="1"/>
  <c r="M137" i="3"/>
  <c r="M136" i="3" s="1"/>
  <c r="M48" i="3"/>
  <c r="M78" i="3" s="1"/>
  <c r="N145" i="3"/>
  <c r="N55" i="3"/>
  <c r="N144" i="3" s="1"/>
  <c r="N151" i="3" s="1"/>
  <c r="L137" i="3"/>
  <c r="L136" i="3" s="1"/>
  <c r="L48" i="3"/>
  <c r="L78" i="3" s="1"/>
  <c r="H55" i="3"/>
  <c r="H144" i="3" s="1"/>
  <c r="H151" i="3" s="1"/>
  <c r="H145" i="3"/>
  <c r="P145" i="3"/>
  <c r="P55" i="3"/>
  <c r="P144" i="3" s="1"/>
  <c r="P151" i="3" s="1"/>
  <c r="E219" i="3"/>
  <c r="F212" i="3" s="1"/>
  <c r="F205" i="3"/>
  <c r="E204" i="3"/>
  <c r="E211" i="3" s="1"/>
  <c r="E201" i="3"/>
  <c r="E208" i="3" s="1"/>
  <c r="E200" i="3"/>
  <c r="E207" i="3" s="1"/>
  <c r="E203" i="3"/>
  <c r="E210" i="3" s="1"/>
  <c r="E202" i="3"/>
  <c r="E209" i="3" s="1"/>
  <c r="E4" i="4"/>
  <c r="G14" i="4"/>
  <c r="E215" i="3" l="1"/>
  <c r="F208" i="3" s="1"/>
  <c r="I160" i="3"/>
  <c r="I143" i="3"/>
  <c r="I180" i="3"/>
  <c r="I181" i="3" s="1"/>
  <c r="K180" i="3"/>
  <c r="K181" i="3" s="1"/>
  <c r="K143" i="3"/>
  <c r="K160" i="3"/>
  <c r="H180" i="3"/>
  <c r="H181" i="3" s="1"/>
  <c r="H160" i="3"/>
  <c r="H143" i="3"/>
  <c r="L143" i="3"/>
  <c r="L180" i="3"/>
  <c r="L181" i="3" s="1"/>
  <c r="L160" i="3"/>
  <c r="M143" i="3"/>
  <c r="M160" i="3"/>
  <c r="M180" i="3"/>
  <c r="M181" i="3" s="1"/>
  <c r="P160" i="3"/>
  <c r="P143" i="3"/>
  <c r="P180" i="3"/>
  <c r="P181" i="3" s="1"/>
  <c r="O143" i="3"/>
  <c r="O180" i="3"/>
  <c r="O181" i="3" s="1"/>
  <c r="O160" i="3"/>
  <c r="N143" i="3"/>
  <c r="N180" i="3"/>
  <c r="N181" i="3" s="1"/>
  <c r="N160" i="3"/>
  <c r="G143" i="3"/>
  <c r="G180" i="3"/>
  <c r="G181" i="3" s="1"/>
  <c r="G160" i="3"/>
  <c r="J143" i="3"/>
  <c r="J160" i="3"/>
  <c r="J180" i="3"/>
  <c r="J181" i="3" s="1"/>
  <c r="E214" i="3"/>
  <c r="F219" i="3"/>
  <c r="G212" i="3" s="1"/>
  <c r="E218" i="3"/>
  <c r="F211" i="3" s="1"/>
  <c r="E217" i="3"/>
  <c r="F210" i="3" s="1"/>
  <c r="E216" i="3"/>
  <c r="F209" i="3" s="1"/>
  <c r="F200" i="3"/>
  <c r="F204" i="3"/>
  <c r="F201" i="3"/>
  <c r="F203" i="3"/>
  <c r="G205" i="3"/>
  <c r="H205" i="3" s="1"/>
  <c r="I205" i="3" s="1"/>
  <c r="J205" i="3" s="1"/>
  <c r="K205" i="3" s="1"/>
  <c r="L205" i="3" s="1"/>
  <c r="M205" i="3" s="1"/>
  <c r="N205" i="3" s="1"/>
  <c r="O205" i="3" s="1"/>
  <c r="P205" i="3" s="1"/>
  <c r="F202" i="3"/>
  <c r="G4" i="4"/>
  <c r="H4" i="4" s="1"/>
  <c r="I4" i="4" s="1"/>
  <c r="H14" i="4"/>
  <c r="I14" i="4" s="1"/>
  <c r="F215" i="3" l="1"/>
  <c r="G208" i="3" s="1"/>
  <c r="E220" i="3"/>
  <c r="F207" i="3"/>
  <c r="F214" i="3" s="1"/>
  <c r="M164" i="3"/>
  <c r="M161" i="3"/>
  <c r="L221" i="3"/>
  <c r="L222" i="3"/>
  <c r="K222" i="3"/>
  <c r="K221" i="3"/>
  <c r="I221" i="3"/>
  <c r="I222" i="3"/>
  <c r="J164" i="3"/>
  <c r="J161" i="3"/>
  <c r="O164" i="3"/>
  <c r="O161" i="3"/>
  <c r="P222" i="3"/>
  <c r="P221" i="3"/>
  <c r="M222" i="3"/>
  <c r="M221" i="3"/>
  <c r="H222" i="3"/>
  <c r="H221" i="3"/>
  <c r="I161" i="3"/>
  <c r="I164" i="3"/>
  <c r="J221" i="3"/>
  <c r="J222" i="3"/>
  <c r="N164" i="3"/>
  <c r="N161" i="3"/>
  <c r="P164" i="3"/>
  <c r="P161" i="3"/>
  <c r="L164" i="3"/>
  <c r="L161" i="3"/>
  <c r="H164" i="3"/>
  <c r="H161" i="3"/>
  <c r="N221" i="3"/>
  <c r="N222" i="3"/>
  <c r="G164" i="3"/>
  <c r="G161" i="3"/>
  <c r="O222" i="3"/>
  <c r="O221" i="3"/>
  <c r="K164" i="3"/>
  <c r="K161" i="3"/>
  <c r="G219" i="3"/>
  <c r="H212" i="3" s="1"/>
  <c r="F217" i="3"/>
  <c r="G210" i="3" s="1"/>
  <c r="F218" i="3"/>
  <c r="G211" i="3" s="1"/>
  <c r="F216" i="3"/>
  <c r="G209" i="3" s="1"/>
  <c r="G203" i="3"/>
  <c r="H203" i="3" s="1"/>
  <c r="I203" i="3" s="1"/>
  <c r="J203" i="3" s="1"/>
  <c r="K203" i="3" s="1"/>
  <c r="L203" i="3" s="1"/>
  <c r="M203" i="3" s="1"/>
  <c r="N203" i="3" s="1"/>
  <c r="O203" i="3" s="1"/>
  <c r="P203" i="3" s="1"/>
  <c r="G204" i="3"/>
  <c r="H204" i="3" s="1"/>
  <c r="I204" i="3" s="1"/>
  <c r="J204" i="3" s="1"/>
  <c r="K204" i="3" s="1"/>
  <c r="L204" i="3" s="1"/>
  <c r="M204" i="3" s="1"/>
  <c r="N204" i="3" s="1"/>
  <c r="O204" i="3" s="1"/>
  <c r="P204" i="3" s="1"/>
  <c r="G202" i="3"/>
  <c r="H202" i="3" s="1"/>
  <c r="I202" i="3" s="1"/>
  <c r="J202" i="3" s="1"/>
  <c r="K202" i="3" s="1"/>
  <c r="L202" i="3" s="1"/>
  <c r="M202" i="3" s="1"/>
  <c r="N202" i="3" s="1"/>
  <c r="O202" i="3" s="1"/>
  <c r="P202" i="3" s="1"/>
  <c r="G201" i="3"/>
  <c r="H201" i="3" s="1"/>
  <c r="I201" i="3" s="1"/>
  <c r="J201" i="3" s="1"/>
  <c r="K201" i="3" s="1"/>
  <c r="L201" i="3" s="1"/>
  <c r="M201" i="3" s="1"/>
  <c r="N201" i="3" s="1"/>
  <c r="O201" i="3" s="1"/>
  <c r="P201" i="3" s="1"/>
  <c r="G200" i="3"/>
  <c r="H200" i="3" s="1"/>
  <c r="I200" i="3" s="1"/>
  <c r="J200" i="3" s="1"/>
  <c r="K200" i="3" s="1"/>
  <c r="L200" i="3" s="1"/>
  <c r="M200" i="3" s="1"/>
  <c r="N200" i="3" s="1"/>
  <c r="O200" i="3" s="1"/>
  <c r="P200" i="3" s="1"/>
  <c r="E221" i="3"/>
  <c r="G222" i="3"/>
  <c r="G221" i="3"/>
  <c r="F221" i="3"/>
  <c r="F222" i="3"/>
  <c r="G207" i="3" l="1"/>
  <c r="G214" i="3" s="1"/>
  <c r="F220" i="3"/>
  <c r="F198" i="3" s="1"/>
  <c r="K165" i="3"/>
  <c r="K174" i="3" s="1"/>
  <c r="K162" i="3"/>
  <c r="K155" i="3" s="1"/>
  <c r="G165" i="3"/>
  <c r="G174" i="3" s="1"/>
  <c r="G162" i="3"/>
  <c r="G155" i="3" s="1"/>
  <c r="H165" i="3"/>
  <c r="H174" i="3" s="1"/>
  <c r="H162" i="3"/>
  <c r="H155" i="3" s="1"/>
  <c r="P162" i="3"/>
  <c r="P155" i="3" s="1"/>
  <c r="P165" i="3"/>
  <c r="P174" i="3" s="1"/>
  <c r="J162" i="3"/>
  <c r="J155" i="3" s="1"/>
  <c r="J165" i="3"/>
  <c r="J174" i="3" s="1"/>
  <c r="I162" i="3"/>
  <c r="I155" i="3" s="1"/>
  <c r="I165" i="3"/>
  <c r="I174" i="3" s="1"/>
  <c r="L162" i="3"/>
  <c r="L155" i="3" s="1"/>
  <c r="L165" i="3"/>
  <c r="L174" i="3" s="1"/>
  <c r="N165" i="3"/>
  <c r="N174" i="3" s="1"/>
  <c r="N162" i="3"/>
  <c r="N155" i="3" s="1"/>
  <c r="O165" i="3"/>
  <c r="O174" i="3" s="1"/>
  <c r="O162" i="3"/>
  <c r="O155" i="3" s="1"/>
  <c r="M162" i="3"/>
  <c r="M155" i="3" s="1"/>
  <c r="M165" i="3"/>
  <c r="M174" i="3" s="1"/>
  <c r="H219" i="3"/>
  <c r="I212" i="3" s="1"/>
  <c r="G215" i="3"/>
  <c r="H208" i="3" s="1"/>
  <c r="G216" i="3"/>
  <c r="H209" i="3" s="1"/>
  <c r="G218" i="3"/>
  <c r="H211" i="3" s="1"/>
  <c r="G217" i="3"/>
  <c r="H210" i="3" s="1"/>
  <c r="R30" i="2"/>
  <c r="P28" i="2"/>
  <c r="P30" i="2"/>
  <c r="P29" i="2"/>
  <c r="O30" i="2"/>
  <c r="O28" i="2"/>
  <c r="O21" i="2"/>
  <c r="O12" i="2"/>
  <c r="M29" i="2"/>
  <c r="M28" i="2"/>
  <c r="M35" i="2"/>
  <c r="M34" i="2"/>
  <c r="M30" i="2" s="1"/>
  <c r="M33" i="2"/>
  <c r="M32" i="2"/>
  <c r="M31" i="2"/>
  <c r="F228" i="3" l="1"/>
  <c r="F226" i="3"/>
  <c r="L175" i="3"/>
  <c r="L177" i="3"/>
  <c r="L178" i="3" s="1"/>
  <c r="I175" i="3"/>
  <c r="I177" i="3"/>
  <c r="I178" i="3" s="1"/>
  <c r="P175" i="3"/>
  <c r="P177" i="3"/>
  <c r="P178" i="3" s="1"/>
  <c r="O177" i="3"/>
  <c r="O178" i="3" s="1"/>
  <c r="O175" i="3"/>
  <c r="G175" i="3"/>
  <c r="G177" i="3"/>
  <c r="G178" i="3" s="1"/>
  <c r="M175" i="3"/>
  <c r="M177" i="3"/>
  <c r="M178" i="3" s="1"/>
  <c r="J175" i="3"/>
  <c r="J177" i="3"/>
  <c r="J178" i="3" s="1"/>
  <c r="N175" i="3"/>
  <c r="N177" i="3"/>
  <c r="N178" i="3" s="1"/>
  <c r="H177" i="3"/>
  <c r="H178" i="3" s="1"/>
  <c r="H175" i="3"/>
  <c r="K177" i="3"/>
  <c r="K178" i="3" s="1"/>
  <c r="K175" i="3"/>
  <c r="G220" i="3"/>
  <c r="G198" i="3" s="1"/>
  <c r="G228" i="3" s="1"/>
  <c r="H215" i="3"/>
  <c r="I208" i="3" s="1"/>
  <c r="H218" i="3"/>
  <c r="I211" i="3" s="1"/>
  <c r="H217" i="3"/>
  <c r="I210" i="3" s="1"/>
  <c r="H216" i="3"/>
  <c r="I209" i="3" s="1"/>
  <c r="H207" i="3"/>
  <c r="I219" i="3"/>
  <c r="J212" i="3" s="1"/>
  <c r="O172" i="3" l="1"/>
  <c r="O153" i="3" s="1"/>
  <c r="O229" i="3" s="1"/>
  <c r="J172" i="3"/>
  <c r="J153" i="3" s="1"/>
  <c r="J229" i="3" s="1"/>
  <c r="H172" i="3"/>
  <c r="H153" i="3" s="1"/>
  <c r="H229" i="3" s="1"/>
  <c r="N172" i="3"/>
  <c r="M172" i="3"/>
  <c r="M153" i="3" s="1"/>
  <c r="M229" i="3" s="1"/>
  <c r="I172" i="3"/>
  <c r="I153" i="3" s="1"/>
  <c r="I229" i="3" s="1"/>
  <c r="K172" i="3"/>
  <c r="K153" i="3" s="1"/>
  <c r="K229" i="3" s="1"/>
  <c r="G172" i="3"/>
  <c r="G153" i="3" s="1"/>
  <c r="P172" i="3"/>
  <c r="P153" i="3" s="1"/>
  <c r="L172" i="3"/>
  <c r="L153" i="3" s="1"/>
  <c r="L229" i="3" s="1"/>
  <c r="I216" i="3"/>
  <c r="J209" i="3" s="1"/>
  <c r="J216" i="3" s="1"/>
  <c r="I217" i="3"/>
  <c r="J210" i="3" s="1"/>
  <c r="J217" i="3" s="1"/>
  <c r="K210" i="3" s="1"/>
  <c r="K217" i="3" s="1"/>
  <c r="L210" i="3" s="1"/>
  <c r="L217" i="3" s="1"/>
  <c r="M210" i="3" s="1"/>
  <c r="I218" i="3"/>
  <c r="J211" i="3" s="1"/>
  <c r="J218" i="3" s="1"/>
  <c r="I215" i="3"/>
  <c r="J208" i="3" s="1"/>
  <c r="J215" i="3" s="1"/>
  <c r="K208" i="3" s="1"/>
  <c r="H214" i="3"/>
  <c r="H220" i="3" s="1"/>
  <c r="H198" i="3" s="1"/>
  <c r="J219" i="3"/>
  <c r="K212" i="3" s="1"/>
  <c r="G224" i="3" l="1"/>
  <c r="G226" i="3"/>
  <c r="G231" i="3" s="1"/>
  <c r="K215" i="3"/>
  <c r="L208" i="3" s="1"/>
  <c r="P229" i="3"/>
  <c r="M217" i="3"/>
  <c r="N210" i="3" s="1"/>
  <c r="N153" i="3"/>
  <c r="K211" i="3"/>
  <c r="K219" i="3"/>
  <c r="L212" i="3" s="1"/>
  <c r="K209" i="3"/>
  <c r="H228" i="3"/>
  <c r="H226" i="3"/>
  <c r="H231" i="3" s="1"/>
  <c r="H224" i="3"/>
  <c r="I207" i="3"/>
  <c r="F229" i="3"/>
  <c r="F231" i="3"/>
  <c r="G229" i="3"/>
  <c r="E222" i="3"/>
  <c r="E198" i="3" s="1"/>
  <c r="E226" i="3" s="1"/>
  <c r="E231" i="3" s="1"/>
  <c r="L215" i="3" l="1"/>
  <c r="M208" i="3" s="1"/>
  <c r="M215" i="3" s="1"/>
  <c r="N208" i="3" s="1"/>
  <c r="N215" i="3" s="1"/>
  <c r="O208" i="3" s="1"/>
  <c r="N229" i="3"/>
  <c r="N217" i="3"/>
  <c r="O210" i="3" s="1"/>
  <c r="F224" i="3"/>
  <c r="L219" i="3"/>
  <c r="M212" i="3" s="1"/>
  <c r="K218" i="3"/>
  <c r="L211" i="3" s="1"/>
  <c r="L218" i="3" s="1"/>
  <c r="M211" i="3" s="1"/>
  <c r="I214" i="3"/>
  <c r="I220" i="3" s="1"/>
  <c r="I198" i="3" s="1"/>
  <c r="K216" i="3"/>
  <c r="L209" i="3" s="1"/>
  <c r="E197" i="3" l="1"/>
  <c r="F197" i="3" s="1"/>
  <c r="G197" i="3" s="1"/>
  <c r="H197" i="3" s="1"/>
  <c r="I197" i="3" s="1"/>
  <c r="E228" i="3"/>
  <c r="O217" i="3"/>
  <c r="P210" i="3" s="1"/>
  <c r="P217" i="3" s="1"/>
  <c r="O215" i="3"/>
  <c r="P208" i="3" s="1"/>
  <c r="P215" i="3" s="1"/>
  <c r="M218" i="3"/>
  <c r="N211" i="3" s="1"/>
  <c r="M219" i="3"/>
  <c r="N212" i="3" s="1"/>
  <c r="L216" i="3"/>
  <c r="M209" i="3" s="1"/>
  <c r="J207" i="3"/>
  <c r="I228" i="3"/>
  <c r="I226" i="3"/>
  <c r="I231" i="3" s="1"/>
  <c r="I224" i="3"/>
  <c r="N219" i="3" l="1"/>
  <c r="O212" i="3" s="1"/>
  <c r="N218" i="3"/>
  <c r="O211" i="3" s="1"/>
  <c r="O218" i="3" s="1"/>
  <c r="P211" i="3" s="1"/>
  <c r="P218" i="3" s="1"/>
  <c r="M216" i="3"/>
  <c r="N209" i="3" s="1"/>
  <c r="J214" i="3"/>
  <c r="J220" i="3" s="1"/>
  <c r="J198" i="3" s="1"/>
  <c r="J197" i="3" s="1"/>
  <c r="G154" i="3"/>
  <c r="H154" i="3" s="1"/>
  <c r="I154" i="3" s="1"/>
  <c r="J154" i="3" s="1"/>
  <c r="K154" i="3" s="1"/>
  <c r="L154" i="3" s="1"/>
  <c r="M154" i="3" s="1"/>
  <c r="N154" i="3" s="1"/>
  <c r="O154" i="3" s="1"/>
  <c r="P154" i="3" s="1"/>
  <c r="N216" i="3" l="1"/>
  <c r="O209" i="3" s="1"/>
  <c r="O216" i="3" s="1"/>
  <c r="P209" i="3" s="1"/>
  <c r="P216" i="3" s="1"/>
  <c r="O219" i="3"/>
  <c r="P212" i="3" s="1"/>
  <c r="P219" i="3" s="1"/>
  <c r="K207" i="3"/>
  <c r="J228" i="3"/>
  <c r="J226" i="3"/>
  <c r="J231" i="3" s="1"/>
  <c r="J224" i="3"/>
  <c r="K214" i="3" l="1"/>
  <c r="K220" i="3" s="1"/>
  <c r="K198" i="3" s="1"/>
  <c r="G171" i="3"/>
  <c r="H171" i="3" s="1"/>
  <c r="I171" i="3" s="1"/>
  <c r="J171" i="3" s="1"/>
  <c r="K171" i="3" s="1"/>
  <c r="L171" i="3" s="1"/>
  <c r="M171" i="3" s="1"/>
  <c r="N171" i="3" s="1"/>
  <c r="O171" i="3" s="1"/>
  <c r="P171" i="3" s="1"/>
  <c r="K228" i="3" l="1"/>
  <c r="K226" i="3"/>
  <c r="K231" i="3" s="1"/>
  <c r="K224" i="3"/>
  <c r="K197" i="3"/>
  <c r="L207" i="3"/>
  <c r="G152" i="3"/>
  <c r="H152" i="3" s="1"/>
  <c r="I152" i="3" s="1"/>
  <c r="J152" i="3" s="1"/>
  <c r="K152" i="3" s="1"/>
  <c r="L152" i="3" s="1"/>
  <c r="M152" i="3" s="1"/>
  <c r="N152" i="3" s="1"/>
  <c r="O152" i="3" s="1"/>
  <c r="P152" i="3" s="1"/>
  <c r="E229" i="3"/>
  <c r="E224" i="3"/>
  <c r="E223" i="3" s="1"/>
  <c r="F223" i="3" s="1"/>
  <c r="G223" i="3" s="1"/>
  <c r="H223" i="3" s="1"/>
  <c r="I223" i="3" s="1"/>
  <c r="J223" i="3" s="1"/>
  <c r="K223" i="3" l="1"/>
  <c r="L214" i="3"/>
  <c r="L220" i="3" s="1"/>
  <c r="L198" i="3" s="1"/>
  <c r="E225" i="3"/>
  <c r="F225" i="3" s="1"/>
  <c r="G225" i="3" s="1"/>
  <c r="H225" i="3" s="1"/>
  <c r="I225" i="3" s="1"/>
  <c r="J225" i="3" s="1"/>
  <c r="K225" i="3" s="1"/>
  <c r="M207" i="3" l="1"/>
  <c r="L228" i="3"/>
  <c r="L226" i="3"/>
  <c r="L231" i="3" s="1"/>
  <c r="L224" i="3"/>
  <c r="L223" i="3" s="1"/>
  <c r="L197" i="3"/>
  <c r="L225" i="3" l="1"/>
  <c r="M214" i="3"/>
  <c r="M220" i="3" s="1"/>
  <c r="M198" i="3" s="1"/>
  <c r="M228" i="3" s="1"/>
  <c r="M197" i="3" l="1"/>
  <c r="N207" i="3"/>
  <c r="M224" i="3"/>
  <c r="M223" i="3" s="1"/>
  <c r="M226" i="3"/>
  <c r="M231" i="3" s="1"/>
  <c r="M225" i="3" l="1"/>
  <c r="N214" i="3"/>
  <c r="N220" i="3" s="1"/>
  <c r="N198" i="3" s="1"/>
  <c r="N197" i="3" s="1"/>
  <c r="O207" i="3" l="1"/>
  <c r="O214" i="3" s="1"/>
  <c r="O220" i="3" s="1"/>
  <c r="O198" i="3" s="1"/>
  <c r="N228" i="3"/>
  <c r="N224" i="3"/>
  <c r="N223" i="3" s="1"/>
  <c r="N226" i="3"/>
  <c r="P207" i="3" l="1"/>
  <c r="P214" i="3" s="1"/>
  <c r="P220" i="3" s="1"/>
  <c r="P198" i="3" s="1"/>
  <c r="P224" i="3" s="1"/>
  <c r="N231" i="3"/>
  <c r="N225" i="3"/>
  <c r="O228" i="3"/>
  <c r="O226" i="3"/>
  <c r="O231" i="3" s="1"/>
  <c r="O224" i="3"/>
  <c r="O223" i="3" s="1"/>
  <c r="O197" i="3"/>
  <c r="P228" i="3" l="1"/>
  <c r="P226" i="3"/>
  <c r="P231" i="3" s="1"/>
  <c r="P197" i="3"/>
  <c r="P223" i="3"/>
  <c r="O225" i="3"/>
  <c r="P225" i="3" l="1"/>
</calcChain>
</file>

<file path=xl/sharedStrings.xml><?xml version="1.0" encoding="utf-8"?>
<sst xmlns="http://schemas.openxmlformats.org/spreadsheetml/2006/main" count="578" uniqueCount="181">
  <si>
    <t>Мобильное(бытовка)</t>
  </si>
  <si>
    <t>Переменные</t>
  </si>
  <si>
    <t>Постоянные</t>
  </si>
  <si>
    <t>CAPEX (разовые вложения на нач этапе чтоб проект запустить)</t>
  </si>
  <si>
    <t>Ремонт бытовки (договор с Подрядчиком + Свои расходы)</t>
  </si>
  <si>
    <t>Закупка Биг_Бэгов</t>
  </si>
  <si>
    <t>Амортизационные затраты (например ремонт бытовки, ожидаемый межремонтный период и ориентировочная ее стоимость)</t>
  </si>
  <si>
    <t>Будут ли тут еще затраты на кроме этих?, например подключить электричество от Диз-генераторов или …?</t>
  </si>
  <si>
    <t>ФОТ</t>
  </si>
  <si>
    <r>
      <t xml:space="preserve">Транспортирование (вывоз отходов). </t>
    </r>
    <r>
      <rPr>
        <sz val="11"/>
        <color rgb="FFFF0000"/>
        <rFont val="Calibri"/>
        <family val="2"/>
        <charset val="204"/>
        <scheme val="minor"/>
      </rPr>
      <t>Способ и какой объем? И стоимость?</t>
    </r>
  </si>
  <si>
    <t>Выручка</t>
  </si>
  <si>
    <t>Договр с УК</t>
  </si>
  <si>
    <t>Донаты</t>
  </si>
  <si>
    <t>бумага, картон</t>
  </si>
  <si>
    <t>металл</t>
  </si>
  <si>
    <t>стекло</t>
  </si>
  <si>
    <t>ПЭТ, 2ка, пленка</t>
  </si>
  <si>
    <t>прочие пластики</t>
  </si>
  <si>
    <t>руб</t>
  </si>
  <si>
    <t>м3</t>
  </si>
  <si>
    <t>кг</t>
  </si>
  <si>
    <t>стоимость</t>
  </si>
  <si>
    <t>Бытовка 8м3</t>
  </si>
  <si>
    <t>-</t>
  </si>
  <si>
    <t>Затраты на строительство площадки</t>
  </si>
  <si>
    <t>Затраты на рабочих</t>
  </si>
  <si>
    <t>Сырье</t>
  </si>
  <si>
    <t>*</t>
  </si>
  <si>
    <t>ФОТ (кто, кол-во, ЗП)</t>
  </si>
  <si>
    <t>ЭкоТАКСИ</t>
  </si>
  <si>
    <t>Покупка АВТО?</t>
  </si>
  <si>
    <t>Переоборудовать имеющееся авто?</t>
  </si>
  <si>
    <t>Амортизация АВТО на ком лежит?</t>
  </si>
  <si>
    <t>Договор с авто</t>
  </si>
  <si>
    <t>или</t>
  </si>
  <si>
    <t>Оборудовать условия хранения</t>
  </si>
  <si>
    <t>Амортизация оборудования дворника</t>
  </si>
  <si>
    <t>Соместно с УК</t>
  </si>
  <si>
    <t>Траспорт свой или аренда?</t>
  </si>
  <si>
    <t>к транспорту?</t>
  </si>
  <si>
    <t>Сабина</t>
  </si>
  <si>
    <t>Площадка РСО</t>
  </si>
  <si>
    <t>Аренда зем участка</t>
  </si>
  <si>
    <t>Транспортирование (от клиента до склада). Способ и какой объем? И стоимость?</t>
  </si>
  <si>
    <t>кол-во</t>
  </si>
  <si>
    <t>м3/мес</t>
  </si>
  <si>
    <t>Население</t>
  </si>
  <si>
    <t>Всего</t>
  </si>
  <si>
    <t>Доля участия</t>
  </si>
  <si>
    <t>%</t>
  </si>
  <si>
    <t>Участвуют в процессе</t>
  </si>
  <si>
    <t>Собственный транспорт</t>
  </si>
  <si>
    <t>Вместимость</t>
  </si>
  <si>
    <t>Заполняемость за рейс</t>
  </si>
  <si>
    <t>Средняя вместимость Спец. транспорта</t>
  </si>
  <si>
    <t>Способ накопления отходов</t>
  </si>
  <si>
    <t>Бытовка</t>
  </si>
  <si>
    <t>Локальная площадка для РСО</t>
  </si>
  <si>
    <t>м3/м2</t>
  </si>
  <si>
    <r>
      <t xml:space="preserve">Коэффициент оценки площади
</t>
    </r>
    <r>
      <rPr>
        <sz val="8"/>
        <color theme="0" tint="-0.499984740745262"/>
        <rFont val="Calibri"/>
        <family val="2"/>
        <charset val="204"/>
        <scheme val="minor"/>
      </rPr>
      <t>(объем накопления на единицу площади)</t>
    </r>
  </si>
  <si>
    <t>м2</t>
  </si>
  <si>
    <t>Минимальный отгрузочный объем партий каждого вида</t>
  </si>
  <si>
    <t>Минимальный размер Локальной площадки для РСО</t>
  </si>
  <si>
    <t>Эффективная вместимость Спец. транспорта</t>
  </si>
  <si>
    <t>формула</t>
  </si>
  <si>
    <t>в ручную</t>
  </si>
  <si>
    <t>выборка</t>
  </si>
  <si>
    <t>Объем отходов</t>
  </si>
  <si>
    <t>мес</t>
  </si>
  <si>
    <t>Руб</t>
  </si>
  <si>
    <t>Бытовка под ключ(1 единица)</t>
  </si>
  <si>
    <t>OPEX (операционные затраты)</t>
  </si>
  <si>
    <t>руб/рейс</t>
  </si>
  <si>
    <t>руб/час</t>
  </si>
  <si>
    <t>л/100км</t>
  </si>
  <si>
    <t>Сред цена топлива</t>
  </si>
  <si>
    <t>Руб/л</t>
  </si>
  <si>
    <t>Расход топлива</t>
  </si>
  <si>
    <t>машина/рейс</t>
  </si>
  <si>
    <t>CAPEX (инвестиционные вложения)</t>
  </si>
  <si>
    <t>авто</t>
  </si>
  <si>
    <t>часов</t>
  </si>
  <si>
    <t>Часов за 1 рейс</t>
  </si>
  <si>
    <t>∑ машина/рейс</t>
  </si>
  <si>
    <t>Минимальный период без отгрузки, время накопления отходов</t>
  </si>
  <si>
    <t>кг/м3</t>
  </si>
  <si>
    <t>руб/кг</t>
  </si>
  <si>
    <t>Средняя плотность образования отходов</t>
  </si>
  <si>
    <t>кг/мес</t>
  </si>
  <si>
    <t>руб/мес</t>
  </si>
  <si>
    <r>
      <rPr>
        <i/>
        <sz val="11"/>
        <color theme="1"/>
        <rFont val="Calibri"/>
        <family val="2"/>
        <charset val="204"/>
      </rPr>
      <t xml:space="preserve">∑ </t>
    </r>
    <r>
      <rPr>
        <i/>
        <sz val="11"/>
        <color theme="1"/>
        <rFont val="Calibri"/>
        <family val="2"/>
        <charset val="204"/>
        <scheme val="minor"/>
      </rPr>
      <t>машина/рейс</t>
    </r>
  </si>
  <si>
    <t>Входные данные</t>
  </si>
  <si>
    <t>Вовлеченность населения</t>
  </si>
  <si>
    <t>м3/кузов</t>
  </si>
  <si>
    <t>Плечо возки</t>
  </si>
  <si>
    <t>Арендный транспорт, стоимость</t>
  </si>
  <si>
    <t>Закупка транспорта</t>
  </si>
  <si>
    <t>Дополнительные вложения</t>
  </si>
  <si>
    <t>км/рейс</t>
  </si>
  <si>
    <t>Донаты с 1 чел</t>
  </si>
  <si>
    <t>руб/м3</t>
  </si>
  <si>
    <t>Оплата УК</t>
  </si>
  <si>
    <t>Реализация отходов</t>
  </si>
  <si>
    <t>УК</t>
  </si>
  <si>
    <t>Водитель-рабочий</t>
  </si>
  <si>
    <t>ФОТ/тариф, водитель-рабочий</t>
  </si>
  <si>
    <t xml:space="preserve">Удельная стоимость строительства </t>
  </si>
  <si>
    <t>Руб/м2</t>
  </si>
  <si>
    <t>Сотрудник 3</t>
  </si>
  <si>
    <t>Сотрудник 4</t>
  </si>
  <si>
    <t>Сотрудник 5</t>
  </si>
  <si>
    <t>Сотрудник 6</t>
  </si>
  <si>
    <t>Сотрудник 7</t>
  </si>
  <si>
    <t>Чистая прибыль</t>
  </si>
  <si>
    <t>Операционная прибыль</t>
  </si>
  <si>
    <t>Удельные показатели</t>
  </si>
  <si>
    <t>Выручка на 1 жителя</t>
  </si>
  <si>
    <t>руб/чел</t>
  </si>
  <si>
    <t>Операционные затраты на 1 жителя</t>
  </si>
  <si>
    <t>Инвестиционные затраты на 1 жителя</t>
  </si>
  <si>
    <t>Операционная прибыль на 1 жителя</t>
  </si>
  <si>
    <t>Аренда транспора</t>
  </si>
  <si>
    <t>Аренда транспорта</t>
  </si>
  <si>
    <t>Руб/м3</t>
  </si>
  <si>
    <t>Отходы</t>
  </si>
  <si>
    <t>Пухто</t>
  </si>
  <si>
    <t>м3/сут</t>
  </si>
  <si>
    <t>Остальное</t>
  </si>
  <si>
    <t>ТКО</t>
  </si>
  <si>
    <t>не разделяется</t>
  </si>
  <si>
    <t>Авто</t>
  </si>
  <si>
    <t>м3/рейс</t>
  </si>
  <si>
    <t>час/рейс</t>
  </si>
  <si>
    <t>Сортировка</t>
  </si>
  <si>
    <t>час/м3</t>
  </si>
  <si>
    <t>ФОТ(сортирвка)</t>
  </si>
  <si>
    <t>ФОТ(авто)</t>
  </si>
  <si>
    <t>Расходы уделки</t>
  </si>
  <si>
    <t>расходы ИТОГО</t>
  </si>
  <si>
    <t>ИТОГО</t>
  </si>
  <si>
    <t>УК_Стало</t>
  </si>
  <si>
    <t>Дельта</t>
  </si>
  <si>
    <t>Стало-Было</t>
  </si>
  <si>
    <t>Дельта%</t>
  </si>
  <si>
    <t>Дельта/БЫЛО</t>
  </si>
  <si>
    <t>экспедитор</t>
  </si>
  <si>
    <t>5% через 29</t>
  </si>
  <si>
    <t>органика</t>
  </si>
  <si>
    <t>Объем отходов на Зел_Лещ</t>
  </si>
  <si>
    <t>волонтер в кафе</t>
  </si>
  <si>
    <t>Масса отходов на Зел_Лещ</t>
  </si>
  <si>
    <t>Масса отходов</t>
  </si>
  <si>
    <t>1м3 /1час</t>
  </si>
  <si>
    <t>газель 9-12 м3 в плане</t>
  </si>
  <si>
    <t>Транспортирование-затраты, ИТОГО</t>
  </si>
  <si>
    <t>Человеческие ресурсы ФОТ, ИТОГО</t>
  </si>
  <si>
    <t>5.9(2)</t>
  </si>
  <si>
    <t>5.16(2)</t>
  </si>
  <si>
    <t>Расчет на 1 человека</t>
  </si>
  <si>
    <t>Объем образования отходов на Зел_Лещ на 1 человека</t>
  </si>
  <si>
    <t>Масса образования отходов на Зел_Лещ, ∑</t>
  </si>
  <si>
    <t>Масса образования отходов на Зел_Лещ на 1 человека</t>
  </si>
  <si>
    <t>объемный%</t>
  </si>
  <si>
    <t>Накопительная за преиод</t>
  </si>
  <si>
    <t>Остаток предыдущего месяца+новый месяц</t>
  </si>
  <si>
    <t>Отгрузка</t>
  </si>
  <si>
    <t>Справочные данные по транспортированию втор.сырья</t>
  </si>
  <si>
    <t>СКЛАД _Зеленый Лещ</t>
  </si>
  <si>
    <t xml:space="preserve">Справочные данные _Население </t>
  </si>
  <si>
    <t>Нормативы образования отходов на 1 человека</t>
  </si>
  <si>
    <t>Стоимостные характеристики обращения с втор.сырьем</t>
  </si>
  <si>
    <t>СКЛАД ВТОР.СЫРЬЯ Зеленый Лещ</t>
  </si>
  <si>
    <t xml:space="preserve">ОБЪЕМ ПРОДАЖ_ Отгрузка партий </t>
  </si>
  <si>
    <t>ОПЛАТА ТРУДА_Человеческие ресурсы</t>
  </si>
  <si>
    <t>* необходимо уточнение по объему с УК</t>
  </si>
  <si>
    <t>УК_БЫЛО*</t>
  </si>
  <si>
    <t>УК+Петроваст</t>
  </si>
  <si>
    <t>УК+Зел Лещ</t>
  </si>
  <si>
    <t>% чистота продукции</t>
  </si>
  <si>
    <t>цвет изменить</t>
  </si>
  <si>
    <r>
      <t xml:space="preserve">Объем образования отходов в Ангаре , </t>
    </r>
    <r>
      <rPr>
        <i/>
        <sz val="11"/>
        <color theme="1"/>
        <rFont val="Calibri"/>
        <family val="2"/>
        <charset val="204"/>
      </rPr>
      <t>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</si>
</sst>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0.000"/>
    <numFmt numFmtId="167" formatCode="#,##0.0"/>
    <numFmt numFmtId="168" formatCode="[$-419]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color theme="0" tint="-0.49998474074526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9"/>
      <color rgb="FFFF000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i/>
      <sz val="9"/>
      <color theme="1"/>
      <name val="Calibri"/>
      <family val="2"/>
      <charset val="204"/>
      <scheme val="minor"/>
    </font>
    <font>
      <sz val="10"/>
      <color theme="1"/>
      <name val="Cambria"/>
      <family val="1"/>
      <charset val="204"/>
      <scheme val="major"/>
    </font>
    <font>
      <sz val="10"/>
      <color rgb="FFFF0000"/>
      <name val="Cambria"/>
      <family val="1"/>
      <charset val="204"/>
      <scheme val="major"/>
    </font>
    <font>
      <sz val="10"/>
      <color rgb="FF00B050"/>
      <name val="Cambria"/>
      <family val="1"/>
      <charset val="204"/>
      <scheme val="major"/>
    </font>
    <font>
      <sz val="10"/>
      <name val="Cambria"/>
      <family val="1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  <xf numFmtId="3" fontId="0" fillId="0" borderId="4" xfId="0" applyNumberFormat="1" applyBorder="1" applyAlignment="1"/>
    <xf numFmtId="3" fontId="0" fillId="0" borderId="0" xfId="0" applyNumberFormat="1" applyBorder="1" applyAlignment="1"/>
    <xf numFmtId="3" fontId="0" fillId="0" borderId="5" xfId="0" applyNumberFormat="1" applyBorder="1" applyAlignment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6" xfId="0" applyNumberFormat="1" applyBorder="1" applyAlignment="1"/>
    <xf numFmtId="3" fontId="0" fillId="0" borderId="7" xfId="0" applyNumberFormat="1" applyBorder="1" applyAlignment="1"/>
    <xf numFmtId="3" fontId="0" fillId="0" borderId="8" xfId="0" applyNumberFormat="1" applyBorder="1" applyAlignment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0" fontId="0" fillId="0" borderId="0" xfId="0" applyFill="1" applyBorder="1"/>
    <xf numFmtId="0" fontId="0" fillId="0" borderId="0" xfId="0" quotePrefix="1" applyFill="1" applyBorder="1"/>
    <xf numFmtId="3" fontId="0" fillId="0" borderId="0" xfId="0" applyNumberFormat="1" applyFill="1" applyBorder="1"/>
    <xf numFmtId="0" fontId="0" fillId="0" borderId="1" xfId="0" applyFill="1" applyBorder="1"/>
    <xf numFmtId="0" fontId="0" fillId="0" borderId="6" xfId="0" applyFill="1" applyBorder="1"/>
    <xf numFmtId="0" fontId="5" fillId="0" borderId="0" xfId="0" applyFont="1" applyFill="1" applyBorder="1"/>
    <xf numFmtId="0" fontId="5" fillId="0" borderId="0" xfId="0" applyFont="1" applyBorder="1"/>
    <xf numFmtId="3" fontId="0" fillId="3" borderId="2" xfId="0" applyNumberFormat="1" applyFill="1" applyBorder="1"/>
    <xf numFmtId="0" fontId="9" fillId="0" borderId="0" xfId="0" applyFont="1"/>
    <xf numFmtId="0" fontId="8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9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3" fontId="5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wrapText="1"/>
    </xf>
    <xf numFmtId="0" fontId="13" fillId="0" borderId="0" xfId="0" applyFont="1" applyAlignment="1">
      <alignment horizontal="right" wrapText="1"/>
    </xf>
    <xf numFmtId="0" fontId="13" fillId="5" borderId="0" xfId="0" applyFont="1" applyFill="1" applyAlignment="1">
      <alignment horizontal="center" wrapText="1"/>
    </xf>
    <xf numFmtId="3" fontId="0" fillId="5" borderId="0" xfId="0" applyNumberFormat="1" applyFill="1" applyAlignment="1">
      <alignment horizontal="left"/>
    </xf>
    <xf numFmtId="3" fontId="12" fillId="7" borderId="0" xfId="0" applyNumberFormat="1" applyFont="1" applyFill="1"/>
    <xf numFmtId="3" fontId="0" fillId="7" borderId="0" xfId="0" applyNumberFormat="1" applyFill="1" applyAlignment="1">
      <alignment horizontal="left"/>
    </xf>
    <xf numFmtId="164" fontId="0" fillId="5" borderId="0" xfId="0" applyNumberForma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3" fontId="13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horizontal="right"/>
    </xf>
    <xf numFmtId="3" fontId="0" fillId="0" borderId="0" xfId="0" applyNumberFormat="1" applyFill="1" applyAlignment="1">
      <alignment horizontal="left"/>
    </xf>
    <xf numFmtId="3" fontId="12" fillId="0" borderId="0" xfId="0" applyNumberFormat="1" applyFont="1" applyFill="1"/>
    <xf numFmtId="3" fontId="12" fillId="0" borderId="0" xfId="0" applyNumberFormat="1" applyFont="1" applyFill="1" applyAlignment="1">
      <alignment horizontal="left"/>
    </xf>
    <xf numFmtId="0" fontId="12" fillId="0" borderId="0" xfId="0" applyFont="1" applyFill="1"/>
    <xf numFmtId="0" fontId="12" fillId="0" borderId="0" xfId="0" applyFont="1"/>
    <xf numFmtId="3" fontId="13" fillId="0" borderId="0" xfId="0" applyNumberFormat="1" applyFont="1" applyAlignment="1">
      <alignment horizontal="right"/>
    </xf>
    <xf numFmtId="3" fontId="15" fillId="4" borderId="0" xfId="0" applyNumberFormat="1" applyFont="1" applyFill="1" applyAlignment="1">
      <alignment horizontal="center" vertical="center"/>
    </xf>
    <xf numFmtId="9" fontId="0" fillId="4" borderId="0" xfId="1" applyNumberFormat="1" applyFont="1" applyFill="1" applyAlignment="1">
      <alignment horizontal="center" vertical="center"/>
    </xf>
    <xf numFmtId="164" fontId="0" fillId="0" borderId="0" xfId="0" applyNumberFormat="1"/>
    <xf numFmtId="1" fontId="15" fillId="5" borderId="0" xfId="0" applyNumberFormat="1" applyFont="1" applyFill="1" applyAlignment="1">
      <alignment horizontal="center" vertical="center"/>
    </xf>
    <xf numFmtId="3" fontId="19" fillId="0" borderId="0" xfId="0" applyNumberFormat="1" applyFont="1" applyAlignment="1">
      <alignment horizontal="right"/>
    </xf>
    <xf numFmtId="0" fontId="20" fillId="0" borderId="0" xfId="0" applyFont="1" applyAlignment="1">
      <alignment horizontal="right" wrapText="1"/>
    </xf>
    <xf numFmtId="0" fontId="21" fillId="0" borderId="0" xfId="0" applyFont="1" applyAlignment="1">
      <alignment horizontal="left" vertical="center"/>
    </xf>
    <xf numFmtId="0" fontId="0" fillId="8" borderId="0" xfId="0" applyFont="1" applyFill="1"/>
    <xf numFmtId="0" fontId="10" fillId="8" borderId="0" xfId="0" applyFont="1" applyFill="1"/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16" fillId="7" borderId="0" xfId="0" applyNumberFormat="1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16" fillId="4" borderId="0" xfId="0" applyNumberFormat="1" applyFon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3" fontId="16" fillId="5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8" borderId="0" xfId="0" applyNumberFormat="1" applyFont="1" applyFill="1"/>
    <xf numFmtId="14" fontId="12" fillId="0" borderId="0" xfId="0" applyNumberFormat="1" applyFont="1"/>
    <xf numFmtId="14" fontId="0" fillId="0" borderId="0" xfId="0" applyNumberFormat="1"/>
    <xf numFmtId="0" fontId="12" fillId="0" borderId="2" xfId="0" applyFont="1" applyFill="1" applyBorder="1"/>
    <xf numFmtId="3" fontId="12" fillId="7" borderId="2" xfId="0" applyNumberFormat="1" applyFont="1" applyFill="1" applyBorder="1"/>
    <xf numFmtId="3" fontId="0" fillId="7" borderId="2" xfId="0" applyNumberFormat="1" applyFill="1" applyBorder="1" applyAlignment="1">
      <alignment horizontal="left"/>
    </xf>
    <xf numFmtId="3" fontId="16" fillId="7" borderId="2" xfId="0" applyNumberFormat="1" applyFont="1" applyFill="1" applyBorder="1" applyAlignment="1">
      <alignment horizontal="center" vertical="center"/>
    </xf>
    <xf numFmtId="3" fontId="0" fillId="7" borderId="2" xfId="0" applyNumberFormat="1" applyFill="1" applyBorder="1" applyAlignment="1">
      <alignment horizontal="center" vertical="center"/>
    </xf>
    <xf numFmtId="0" fontId="0" fillId="8" borderId="2" xfId="0" applyFont="1" applyFill="1" applyBorder="1"/>
    <xf numFmtId="14" fontId="0" fillId="0" borderId="0" xfId="0" applyNumberFormat="1" applyBorder="1"/>
    <xf numFmtId="0" fontId="9" fillId="0" borderId="0" xfId="0" applyFont="1" applyBorder="1"/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22" fillId="0" borderId="0" xfId="0" applyFont="1" applyAlignment="1">
      <alignment horizontal="right" wrapText="1"/>
    </xf>
    <xf numFmtId="3" fontId="22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Fill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wrapText="1"/>
    </xf>
    <xf numFmtId="168" fontId="0" fillId="0" borderId="0" xfId="0" applyNumberFormat="1" applyFill="1" applyAlignment="1">
      <alignment horizontal="center" vertical="center"/>
    </xf>
    <xf numFmtId="0" fontId="23" fillId="0" borderId="9" xfId="0" applyFont="1" applyBorder="1"/>
    <xf numFmtId="0" fontId="23" fillId="0" borderId="10" xfId="0" applyFont="1" applyBorder="1"/>
    <xf numFmtId="0" fontId="23" fillId="0" borderId="17" xfId="0" applyFont="1" applyBorder="1" applyAlignment="1">
      <alignment horizontal="center" vertical="center"/>
    </xf>
    <xf numFmtId="9" fontId="23" fillId="0" borderId="9" xfId="0" applyNumberFormat="1" applyFont="1" applyBorder="1" applyAlignment="1">
      <alignment horizontal="center" vertical="center"/>
    </xf>
    <xf numFmtId="9" fontId="23" fillId="0" borderId="10" xfId="1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7" borderId="10" xfId="0" applyFont="1" applyFill="1" applyBorder="1"/>
    <xf numFmtId="0" fontId="23" fillId="7" borderId="11" xfId="0" applyFont="1" applyFill="1" applyBorder="1"/>
    <xf numFmtId="0" fontId="23" fillId="0" borderId="12" xfId="0" applyFont="1" applyBorder="1"/>
    <xf numFmtId="0" fontId="23" fillId="0" borderId="0" xfId="0" applyFont="1" applyBorder="1"/>
    <xf numFmtId="0" fontId="23" fillId="0" borderId="18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4" borderId="0" xfId="0" applyFont="1" applyFill="1" applyBorder="1"/>
    <xf numFmtId="0" fontId="24" fillId="4" borderId="18" xfId="0" applyFont="1" applyFill="1" applyBorder="1" applyAlignment="1">
      <alignment horizontal="center" vertical="center"/>
    </xf>
    <xf numFmtId="1" fontId="23" fillId="4" borderId="12" xfId="0" applyNumberFormat="1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1" fontId="23" fillId="4" borderId="13" xfId="0" applyNumberFormat="1" applyFont="1" applyFill="1" applyBorder="1" applyAlignment="1">
      <alignment horizontal="center" vertical="center"/>
    </xf>
    <xf numFmtId="1" fontId="23" fillId="7" borderId="0" xfId="0" applyNumberFormat="1" applyFont="1" applyFill="1" applyBorder="1"/>
    <xf numFmtId="9" fontId="23" fillId="7" borderId="13" xfId="1" applyFont="1" applyFill="1" applyBorder="1"/>
    <xf numFmtId="0" fontId="23" fillId="0" borderId="2" xfId="0" applyFont="1" applyBorder="1"/>
    <xf numFmtId="164" fontId="25" fillId="0" borderId="21" xfId="0" applyNumberFormat="1" applyFont="1" applyBorder="1" applyAlignment="1">
      <alignment horizontal="center" vertical="center"/>
    </xf>
    <xf numFmtId="164" fontId="23" fillId="0" borderId="22" xfId="0" applyNumberFormat="1" applyFont="1" applyBorder="1" applyAlignment="1">
      <alignment horizontal="center" vertical="center"/>
    </xf>
    <xf numFmtId="164" fontId="25" fillId="0" borderId="2" xfId="0" applyNumberFormat="1" applyFont="1" applyBorder="1" applyAlignment="1">
      <alignment horizontal="center" vertical="center"/>
    </xf>
    <xf numFmtId="164" fontId="25" fillId="0" borderId="20" xfId="0" applyNumberFormat="1" applyFont="1" applyBorder="1" applyAlignment="1">
      <alignment horizontal="center" vertical="center"/>
    </xf>
    <xf numFmtId="0" fontId="23" fillId="0" borderId="13" xfId="0" applyFont="1" applyBorder="1"/>
    <xf numFmtId="164" fontId="23" fillId="0" borderId="18" xfId="0" applyNumberFormat="1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0" fontId="23" fillId="0" borderId="7" xfId="0" applyFont="1" applyBorder="1"/>
    <xf numFmtId="0" fontId="23" fillId="0" borderId="23" xfId="0" applyFont="1" applyBorder="1" applyAlignment="1">
      <alignment horizontal="center" vertical="center"/>
    </xf>
    <xf numFmtId="164" fontId="25" fillId="0" borderId="24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3" fontId="23" fillId="4" borderId="18" xfId="0" applyNumberFormat="1" applyFont="1" applyFill="1" applyBorder="1" applyAlignment="1">
      <alignment horizontal="center" vertical="center"/>
    </xf>
    <xf numFmtId="3" fontId="23" fillId="4" borderId="12" xfId="0" applyNumberFormat="1" applyFont="1" applyFill="1" applyBorder="1" applyAlignment="1">
      <alignment horizontal="center" vertical="center"/>
    </xf>
    <xf numFmtId="3" fontId="23" fillId="4" borderId="0" xfId="0" applyNumberFormat="1" applyFont="1" applyFill="1" applyBorder="1" applyAlignment="1">
      <alignment horizontal="center" vertical="center"/>
    </xf>
    <xf numFmtId="3" fontId="23" fillId="4" borderId="13" xfId="0" applyNumberFormat="1" applyFont="1" applyFill="1" applyBorder="1" applyAlignment="1">
      <alignment horizontal="center" vertical="center"/>
    </xf>
    <xf numFmtId="3" fontId="23" fillId="9" borderId="0" xfId="0" applyNumberFormat="1" applyFont="1" applyFill="1" applyBorder="1"/>
    <xf numFmtId="9" fontId="23" fillId="9" borderId="13" xfId="1" applyFont="1" applyFill="1" applyBorder="1"/>
    <xf numFmtId="167" fontId="23" fillId="0" borderId="12" xfId="0" applyNumberFormat="1" applyFont="1" applyBorder="1" applyAlignment="1">
      <alignment horizontal="center" vertical="center"/>
    </xf>
    <xf numFmtId="0" fontId="23" fillId="0" borderId="14" xfId="0" applyFont="1" applyBorder="1"/>
    <xf numFmtId="0" fontId="23" fillId="0" borderId="15" xfId="0" applyFont="1" applyBorder="1"/>
    <xf numFmtId="0" fontId="23" fillId="0" borderId="19" xfId="0" applyFont="1" applyBorder="1" applyAlignment="1">
      <alignment horizontal="center" vertical="center"/>
    </xf>
    <xf numFmtId="167" fontId="26" fillId="0" borderId="14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6" xfId="0" applyFont="1" applyBorder="1"/>
    <xf numFmtId="0" fontId="4" fillId="2" borderId="3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3" fontId="0" fillId="0" borderId="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188"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tabSelected="1" zoomScale="85" zoomScaleNormal="85" workbookViewId="0">
      <pane xSplit="4" ySplit="6" topLeftCell="E58" activePane="bottomRight" state="frozen"/>
      <selection pane="topRight" activeCell="E1" sqref="E1"/>
      <selection pane="bottomLeft" activeCell="A7" sqref="A7"/>
      <selection pane="bottomRight" activeCell="E69" sqref="E69"/>
    </sheetView>
  </sheetViews>
  <sheetFormatPr defaultRowHeight="15" outlineLevelRow="1" x14ac:dyDescent="0.25"/>
  <cols>
    <col min="1" max="1" width="5.5703125" style="72" bestFit="1" customWidth="1"/>
    <col min="2" max="2" width="18.85546875" style="63" customWidth="1"/>
    <col min="3" max="3" width="57.140625" style="1" customWidth="1"/>
    <col min="4" max="4" width="17.85546875" style="99" bestFit="1" customWidth="1"/>
    <col min="5" max="5" width="11.85546875" style="36" bestFit="1" customWidth="1"/>
    <col min="6" max="16" width="14.140625" style="36" bestFit="1" customWidth="1"/>
    <col min="17" max="16384" width="9.140625" style="2"/>
  </cols>
  <sheetData>
    <row r="1" spans="1:16" x14ac:dyDescent="0.25">
      <c r="D1" s="48"/>
      <c r="E1" s="36" t="s">
        <v>64</v>
      </c>
      <c r="I1" s="106"/>
    </row>
    <row r="2" spans="1:16" x14ac:dyDescent="0.25">
      <c r="D2" s="93"/>
      <c r="E2" s="36" t="s">
        <v>64</v>
      </c>
      <c r="I2" s="81"/>
    </row>
    <row r="3" spans="1:16" x14ac:dyDescent="0.25">
      <c r="D3" s="94"/>
      <c r="E3" s="36" t="s">
        <v>65</v>
      </c>
    </row>
    <row r="4" spans="1:16" x14ac:dyDescent="0.25">
      <c r="C4"/>
      <c r="D4" s="95"/>
      <c r="E4" s="36" t="s">
        <v>66</v>
      </c>
    </row>
    <row r="5" spans="1:16" x14ac:dyDescent="0.25">
      <c r="C5"/>
      <c r="D5" s="96"/>
      <c r="E5" s="75">
        <v>1</v>
      </c>
      <c r="F5" s="75">
        <f>E5+1</f>
        <v>2</v>
      </c>
      <c r="G5" s="75">
        <f t="shared" ref="G5" si="0">F5+1</f>
        <v>3</v>
      </c>
      <c r="H5" s="75">
        <f t="shared" ref="H5:M5" si="1">G5+1</f>
        <v>4</v>
      </c>
      <c r="I5" s="75">
        <f t="shared" si="1"/>
        <v>5</v>
      </c>
      <c r="J5" s="75">
        <f t="shared" si="1"/>
        <v>6</v>
      </c>
      <c r="K5" s="75">
        <f t="shared" si="1"/>
        <v>7</v>
      </c>
      <c r="L5" s="75">
        <f t="shared" si="1"/>
        <v>8</v>
      </c>
      <c r="M5" s="75">
        <f t="shared" si="1"/>
        <v>9</v>
      </c>
      <c r="N5" s="75">
        <f t="shared" ref="N5:P5" si="2">M5+1</f>
        <v>10</v>
      </c>
      <c r="O5" s="75">
        <f t="shared" si="2"/>
        <v>11</v>
      </c>
      <c r="P5" s="75">
        <f t="shared" si="2"/>
        <v>12</v>
      </c>
    </row>
    <row r="6" spans="1:16" s="91" customFormat="1" x14ac:dyDescent="0.25">
      <c r="A6" s="82"/>
      <c r="B6" s="83"/>
      <c r="C6" s="84"/>
      <c r="D6" s="97"/>
      <c r="E6" s="113">
        <v>44044</v>
      </c>
      <c r="F6" s="113">
        <v>44075</v>
      </c>
      <c r="G6" s="113">
        <v>44105</v>
      </c>
      <c r="H6" s="113">
        <v>44136</v>
      </c>
      <c r="I6" s="113">
        <v>44166</v>
      </c>
      <c r="J6" s="113">
        <v>44197</v>
      </c>
      <c r="K6" s="113">
        <v>44228</v>
      </c>
      <c r="L6" s="113">
        <v>44256</v>
      </c>
      <c r="M6" s="113">
        <v>44287</v>
      </c>
      <c r="N6" s="113">
        <v>44317</v>
      </c>
      <c r="O6" s="113">
        <v>44348</v>
      </c>
      <c r="P6" s="113">
        <v>44378</v>
      </c>
    </row>
    <row r="7" spans="1:16" s="92" customFormat="1" ht="15.75" x14ac:dyDescent="0.25">
      <c r="A7" s="73">
        <v>1</v>
      </c>
      <c r="B7" s="30" t="s">
        <v>169</v>
      </c>
      <c r="C7" s="32"/>
      <c r="D7" s="98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outlineLevel="1" x14ac:dyDescent="0.25">
      <c r="C8" s="1" t="s">
        <v>67</v>
      </c>
      <c r="D8" s="99" t="s">
        <v>45</v>
      </c>
      <c r="E8" s="52">
        <f>1.732/12</f>
        <v>0.14433333333333334</v>
      </c>
      <c r="F8" s="52">
        <f>1.732/12</f>
        <v>0.14433333333333334</v>
      </c>
      <c r="G8" s="52">
        <f>1.732/12</f>
        <v>0.14433333333333334</v>
      </c>
      <c r="H8" s="52">
        <f t="shared" ref="H8:P8" si="3">1.732/12</f>
        <v>0.14433333333333334</v>
      </c>
      <c r="I8" s="52">
        <f t="shared" si="3"/>
        <v>0.14433333333333334</v>
      </c>
      <c r="J8" s="52">
        <f t="shared" si="3"/>
        <v>0.14433333333333334</v>
      </c>
      <c r="K8" s="52">
        <f t="shared" si="3"/>
        <v>0.14433333333333334</v>
      </c>
      <c r="L8" s="52">
        <f t="shared" si="3"/>
        <v>0.14433333333333334</v>
      </c>
      <c r="M8" s="52">
        <f t="shared" si="3"/>
        <v>0.14433333333333334</v>
      </c>
      <c r="N8" s="52">
        <f t="shared" si="3"/>
        <v>0.14433333333333334</v>
      </c>
      <c r="O8" s="52">
        <f t="shared" si="3"/>
        <v>0.14433333333333334</v>
      </c>
      <c r="P8" s="52">
        <f t="shared" si="3"/>
        <v>0.14433333333333334</v>
      </c>
    </row>
    <row r="9" spans="1:16" outlineLevel="1" x14ac:dyDescent="0.25">
      <c r="C9" s="31" t="s">
        <v>17</v>
      </c>
      <c r="D9" s="100" t="s">
        <v>162</v>
      </c>
      <c r="E9" s="66">
        <v>0.1</v>
      </c>
      <c r="F9" s="66">
        <v>0.1</v>
      </c>
      <c r="G9" s="66">
        <v>0.1</v>
      </c>
      <c r="H9" s="66">
        <v>0.1</v>
      </c>
      <c r="I9" s="66">
        <v>0.1</v>
      </c>
      <c r="J9" s="66">
        <v>0.1</v>
      </c>
      <c r="K9" s="66">
        <v>0.1</v>
      </c>
      <c r="L9" s="66">
        <v>0.1</v>
      </c>
      <c r="M9" s="66">
        <v>0.1</v>
      </c>
      <c r="N9" s="66">
        <v>0.1</v>
      </c>
      <c r="O9" s="66">
        <v>0.1</v>
      </c>
      <c r="P9" s="66">
        <v>0.1</v>
      </c>
    </row>
    <row r="10" spans="1:16" outlineLevel="1" x14ac:dyDescent="0.25">
      <c r="C10" s="31" t="s">
        <v>13</v>
      </c>
      <c r="D10" s="100" t="s">
        <v>162</v>
      </c>
      <c r="E10" s="66">
        <v>0.26</v>
      </c>
      <c r="F10" s="66">
        <v>0.26</v>
      </c>
      <c r="G10" s="66">
        <v>0.26</v>
      </c>
      <c r="H10" s="66">
        <v>0.26</v>
      </c>
      <c r="I10" s="66">
        <v>0.26</v>
      </c>
      <c r="J10" s="66">
        <v>0.26</v>
      </c>
      <c r="K10" s="66">
        <v>0.26</v>
      </c>
      <c r="L10" s="66">
        <v>0.26</v>
      </c>
      <c r="M10" s="66">
        <v>0.26</v>
      </c>
      <c r="N10" s="66">
        <v>0.26</v>
      </c>
      <c r="O10" s="66">
        <v>0.26</v>
      </c>
      <c r="P10" s="66">
        <v>0.26</v>
      </c>
    </row>
    <row r="11" spans="1:16" outlineLevel="1" x14ac:dyDescent="0.25">
      <c r="C11" s="31" t="s">
        <v>16</v>
      </c>
      <c r="D11" s="100" t="s">
        <v>162</v>
      </c>
      <c r="E11" s="66">
        <v>0.15</v>
      </c>
      <c r="F11" s="66">
        <v>0.15</v>
      </c>
      <c r="G11" s="66">
        <v>0.15</v>
      </c>
      <c r="H11" s="66">
        <v>0.15</v>
      </c>
      <c r="I11" s="66">
        <v>0.15</v>
      </c>
      <c r="J11" s="66">
        <v>0.15</v>
      </c>
      <c r="K11" s="66">
        <v>0.15</v>
      </c>
      <c r="L11" s="66">
        <v>0.15</v>
      </c>
      <c r="M11" s="66">
        <v>0.15</v>
      </c>
      <c r="N11" s="66">
        <v>0.15</v>
      </c>
      <c r="O11" s="66">
        <v>0.15</v>
      </c>
      <c r="P11" s="66">
        <v>0.15</v>
      </c>
    </row>
    <row r="12" spans="1:16" outlineLevel="1" x14ac:dyDescent="0.25">
      <c r="C12" s="31" t="s">
        <v>15</v>
      </c>
      <c r="D12" s="100" t="s">
        <v>162</v>
      </c>
      <c r="E12" s="66">
        <v>0.04</v>
      </c>
      <c r="F12" s="66">
        <v>0.04</v>
      </c>
      <c r="G12" s="66">
        <v>0.04</v>
      </c>
      <c r="H12" s="66">
        <v>0.04</v>
      </c>
      <c r="I12" s="66">
        <v>0.04</v>
      </c>
      <c r="J12" s="66">
        <v>0.04</v>
      </c>
      <c r="K12" s="66">
        <v>0.04</v>
      </c>
      <c r="L12" s="66">
        <v>0.04</v>
      </c>
      <c r="M12" s="66">
        <v>0.04</v>
      </c>
      <c r="N12" s="66">
        <v>0.04</v>
      </c>
      <c r="O12" s="66">
        <v>0.04</v>
      </c>
      <c r="P12" s="66">
        <v>0.04</v>
      </c>
    </row>
    <row r="13" spans="1:16" outlineLevel="1" x14ac:dyDescent="0.25">
      <c r="C13" s="31" t="s">
        <v>14</v>
      </c>
      <c r="D13" s="100" t="s">
        <v>162</v>
      </c>
      <c r="E13" s="66">
        <v>0.03</v>
      </c>
      <c r="F13" s="66">
        <v>0.03</v>
      </c>
      <c r="G13" s="66">
        <v>0.03</v>
      </c>
      <c r="H13" s="66">
        <v>0.03</v>
      </c>
      <c r="I13" s="66">
        <v>0.03</v>
      </c>
      <c r="J13" s="66">
        <v>0.03</v>
      </c>
      <c r="K13" s="66">
        <v>0.03</v>
      </c>
      <c r="L13" s="66">
        <v>0.03</v>
      </c>
      <c r="M13" s="66">
        <v>0.03</v>
      </c>
      <c r="N13" s="66">
        <v>0.03</v>
      </c>
      <c r="O13" s="66">
        <v>0.03</v>
      </c>
      <c r="P13" s="66">
        <v>0.03</v>
      </c>
    </row>
    <row r="14" spans="1:16" outlineLevel="1" x14ac:dyDescent="0.25">
      <c r="C14" s="31" t="s">
        <v>147</v>
      </c>
      <c r="D14" s="100" t="s">
        <v>162</v>
      </c>
      <c r="E14" s="66">
        <v>0.3</v>
      </c>
      <c r="F14" s="66">
        <v>0.3</v>
      </c>
      <c r="G14" s="66">
        <v>0.3</v>
      </c>
      <c r="H14" s="66">
        <v>0.3</v>
      </c>
      <c r="I14" s="66">
        <v>0.3</v>
      </c>
      <c r="J14" s="66">
        <v>0.3</v>
      </c>
      <c r="K14" s="66">
        <v>0.3</v>
      </c>
      <c r="L14" s="66">
        <v>0.3</v>
      </c>
      <c r="M14" s="66">
        <v>0.3</v>
      </c>
      <c r="N14" s="66">
        <v>0.3</v>
      </c>
      <c r="O14" s="66">
        <v>0.3</v>
      </c>
      <c r="P14" s="66">
        <v>0.3</v>
      </c>
    </row>
    <row r="15" spans="1:16" outlineLevel="1" x14ac:dyDescent="0.25">
      <c r="C15" s="31" t="s">
        <v>17</v>
      </c>
      <c r="D15" s="100" t="s">
        <v>45</v>
      </c>
      <c r="E15" s="51">
        <f t="shared" ref="E15:E20" si="4">$E$8*E9</f>
        <v>1.4433333333333334E-2</v>
      </c>
      <c r="F15" s="51">
        <f t="shared" ref="F15:F20" si="5">$E$8*F9</f>
        <v>1.4433333333333334E-2</v>
      </c>
      <c r="G15" s="51">
        <f t="shared" ref="G15:M15" si="6">$E$8*G9</f>
        <v>1.4433333333333334E-2</v>
      </c>
      <c r="H15" s="51">
        <f t="shared" si="6"/>
        <v>1.4433333333333334E-2</v>
      </c>
      <c r="I15" s="51">
        <f t="shared" si="6"/>
        <v>1.4433333333333334E-2</v>
      </c>
      <c r="J15" s="51">
        <f t="shared" si="6"/>
        <v>1.4433333333333334E-2</v>
      </c>
      <c r="K15" s="51">
        <f t="shared" si="6"/>
        <v>1.4433333333333334E-2</v>
      </c>
      <c r="L15" s="51">
        <f t="shared" si="6"/>
        <v>1.4433333333333334E-2</v>
      </c>
      <c r="M15" s="51">
        <f t="shared" si="6"/>
        <v>1.4433333333333334E-2</v>
      </c>
      <c r="N15" s="51">
        <f t="shared" ref="N15:P15" si="7">$E$8*N9</f>
        <v>1.4433333333333334E-2</v>
      </c>
      <c r="O15" s="51">
        <f t="shared" si="7"/>
        <v>1.4433333333333334E-2</v>
      </c>
      <c r="P15" s="51">
        <f t="shared" si="7"/>
        <v>1.4433333333333334E-2</v>
      </c>
    </row>
    <row r="16" spans="1:16" outlineLevel="1" x14ac:dyDescent="0.25">
      <c r="C16" s="31" t="s">
        <v>13</v>
      </c>
      <c r="D16" s="100" t="s">
        <v>45</v>
      </c>
      <c r="E16" s="51">
        <f t="shared" si="4"/>
        <v>3.7526666666666673E-2</v>
      </c>
      <c r="F16" s="51">
        <f t="shared" si="5"/>
        <v>3.7526666666666673E-2</v>
      </c>
      <c r="G16" s="51">
        <f t="shared" ref="G16:M16" si="8">$E$8*G10</f>
        <v>3.7526666666666673E-2</v>
      </c>
      <c r="H16" s="51">
        <f t="shared" si="8"/>
        <v>3.7526666666666673E-2</v>
      </c>
      <c r="I16" s="51">
        <f t="shared" si="8"/>
        <v>3.7526666666666673E-2</v>
      </c>
      <c r="J16" s="51">
        <f t="shared" si="8"/>
        <v>3.7526666666666673E-2</v>
      </c>
      <c r="K16" s="51">
        <f t="shared" si="8"/>
        <v>3.7526666666666673E-2</v>
      </c>
      <c r="L16" s="51">
        <f t="shared" si="8"/>
        <v>3.7526666666666673E-2</v>
      </c>
      <c r="M16" s="51">
        <f t="shared" si="8"/>
        <v>3.7526666666666673E-2</v>
      </c>
      <c r="N16" s="51">
        <f t="shared" ref="N16:P16" si="9">$E$8*N10</f>
        <v>3.7526666666666673E-2</v>
      </c>
      <c r="O16" s="51">
        <f t="shared" si="9"/>
        <v>3.7526666666666673E-2</v>
      </c>
      <c r="P16" s="51">
        <f t="shared" si="9"/>
        <v>3.7526666666666673E-2</v>
      </c>
    </row>
    <row r="17" spans="1:16" outlineLevel="1" x14ac:dyDescent="0.25">
      <c r="C17" s="31" t="s">
        <v>16</v>
      </c>
      <c r="D17" s="100" t="s">
        <v>45</v>
      </c>
      <c r="E17" s="51">
        <f t="shared" si="4"/>
        <v>2.1649999999999999E-2</v>
      </c>
      <c r="F17" s="51">
        <f t="shared" si="5"/>
        <v>2.1649999999999999E-2</v>
      </c>
      <c r="G17" s="51">
        <f t="shared" ref="G17:M17" si="10">$E$8*G11</f>
        <v>2.1649999999999999E-2</v>
      </c>
      <c r="H17" s="51">
        <f t="shared" si="10"/>
        <v>2.1649999999999999E-2</v>
      </c>
      <c r="I17" s="51">
        <f t="shared" si="10"/>
        <v>2.1649999999999999E-2</v>
      </c>
      <c r="J17" s="51">
        <f t="shared" si="10"/>
        <v>2.1649999999999999E-2</v>
      </c>
      <c r="K17" s="51">
        <f t="shared" si="10"/>
        <v>2.1649999999999999E-2</v>
      </c>
      <c r="L17" s="51">
        <f t="shared" si="10"/>
        <v>2.1649999999999999E-2</v>
      </c>
      <c r="M17" s="51">
        <f t="shared" si="10"/>
        <v>2.1649999999999999E-2</v>
      </c>
      <c r="N17" s="51">
        <f t="shared" ref="N17:P17" si="11">$E$8*N11</f>
        <v>2.1649999999999999E-2</v>
      </c>
      <c r="O17" s="51">
        <f t="shared" si="11"/>
        <v>2.1649999999999999E-2</v>
      </c>
      <c r="P17" s="51">
        <f t="shared" si="11"/>
        <v>2.1649999999999999E-2</v>
      </c>
    </row>
    <row r="18" spans="1:16" outlineLevel="1" x14ac:dyDescent="0.25">
      <c r="C18" s="31" t="s">
        <v>15</v>
      </c>
      <c r="D18" s="100" t="s">
        <v>45</v>
      </c>
      <c r="E18" s="51">
        <f t="shared" si="4"/>
        <v>5.7733333333333334E-3</v>
      </c>
      <c r="F18" s="51">
        <f t="shared" si="5"/>
        <v>5.7733333333333334E-3</v>
      </c>
      <c r="G18" s="51">
        <f t="shared" ref="G18:M18" si="12">$E$8*G12</f>
        <v>5.7733333333333334E-3</v>
      </c>
      <c r="H18" s="51">
        <f t="shared" si="12"/>
        <v>5.7733333333333334E-3</v>
      </c>
      <c r="I18" s="51">
        <f t="shared" si="12"/>
        <v>5.7733333333333334E-3</v>
      </c>
      <c r="J18" s="51">
        <f t="shared" si="12"/>
        <v>5.7733333333333334E-3</v>
      </c>
      <c r="K18" s="51">
        <f t="shared" si="12"/>
        <v>5.7733333333333334E-3</v>
      </c>
      <c r="L18" s="51">
        <f t="shared" si="12"/>
        <v>5.7733333333333334E-3</v>
      </c>
      <c r="M18" s="51">
        <f t="shared" si="12"/>
        <v>5.7733333333333334E-3</v>
      </c>
      <c r="N18" s="51">
        <f t="shared" ref="N18:P18" si="13">$E$8*N12</f>
        <v>5.7733333333333334E-3</v>
      </c>
      <c r="O18" s="51">
        <f t="shared" si="13"/>
        <v>5.7733333333333334E-3</v>
      </c>
      <c r="P18" s="51">
        <f t="shared" si="13"/>
        <v>5.7733333333333334E-3</v>
      </c>
    </row>
    <row r="19" spans="1:16" outlineLevel="1" x14ac:dyDescent="0.25">
      <c r="C19" s="31" t="s">
        <v>14</v>
      </c>
      <c r="D19" s="100" t="s">
        <v>45</v>
      </c>
      <c r="E19" s="51">
        <f t="shared" si="4"/>
        <v>4.3299999999999996E-3</v>
      </c>
      <c r="F19" s="51">
        <f t="shared" si="5"/>
        <v>4.3299999999999996E-3</v>
      </c>
      <c r="G19" s="51">
        <f t="shared" ref="G19:M19" si="14">$E$8*G13</f>
        <v>4.3299999999999996E-3</v>
      </c>
      <c r="H19" s="51">
        <f t="shared" si="14"/>
        <v>4.3299999999999996E-3</v>
      </c>
      <c r="I19" s="51">
        <f t="shared" si="14"/>
        <v>4.3299999999999996E-3</v>
      </c>
      <c r="J19" s="51">
        <f t="shared" si="14"/>
        <v>4.3299999999999996E-3</v>
      </c>
      <c r="K19" s="51">
        <f t="shared" si="14"/>
        <v>4.3299999999999996E-3</v>
      </c>
      <c r="L19" s="51">
        <f t="shared" si="14"/>
        <v>4.3299999999999996E-3</v>
      </c>
      <c r="M19" s="51">
        <f t="shared" si="14"/>
        <v>4.3299999999999996E-3</v>
      </c>
      <c r="N19" s="51">
        <f t="shared" ref="N19:P19" si="15">$E$8*N13</f>
        <v>4.3299999999999996E-3</v>
      </c>
      <c r="O19" s="51">
        <f t="shared" si="15"/>
        <v>4.3299999999999996E-3</v>
      </c>
      <c r="P19" s="51">
        <f t="shared" si="15"/>
        <v>4.3299999999999996E-3</v>
      </c>
    </row>
    <row r="20" spans="1:16" outlineLevel="1" x14ac:dyDescent="0.25">
      <c r="C20" s="31" t="s">
        <v>147</v>
      </c>
      <c r="D20" s="100" t="s">
        <v>45</v>
      </c>
      <c r="E20" s="51">
        <f t="shared" si="4"/>
        <v>4.3299999999999998E-2</v>
      </c>
      <c r="F20" s="51">
        <f t="shared" si="5"/>
        <v>4.3299999999999998E-2</v>
      </c>
      <c r="G20" s="51">
        <f t="shared" ref="G20:M20" si="16">$E$8*G14</f>
        <v>4.3299999999999998E-2</v>
      </c>
      <c r="H20" s="51">
        <f t="shared" si="16"/>
        <v>4.3299999999999998E-2</v>
      </c>
      <c r="I20" s="51">
        <f t="shared" si="16"/>
        <v>4.3299999999999998E-2</v>
      </c>
      <c r="J20" s="51">
        <f t="shared" si="16"/>
        <v>4.3299999999999998E-2</v>
      </c>
      <c r="K20" s="51">
        <f t="shared" si="16"/>
        <v>4.3299999999999998E-2</v>
      </c>
      <c r="L20" s="51">
        <f t="shared" si="16"/>
        <v>4.3299999999999998E-2</v>
      </c>
      <c r="M20" s="51">
        <f t="shared" si="16"/>
        <v>4.3299999999999998E-2</v>
      </c>
      <c r="N20" s="51">
        <f t="shared" ref="N20:P20" si="17">$E$8*N14</f>
        <v>4.3299999999999998E-2</v>
      </c>
      <c r="O20" s="51">
        <f t="shared" si="17"/>
        <v>4.3299999999999998E-2</v>
      </c>
      <c r="P20" s="51">
        <f t="shared" si="17"/>
        <v>4.3299999999999998E-2</v>
      </c>
    </row>
    <row r="21" spans="1:16" outlineLevel="1" x14ac:dyDescent="0.25">
      <c r="C21" s="31" t="s">
        <v>17</v>
      </c>
      <c r="D21" s="100" t="s">
        <v>85</v>
      </c>
      <c r="E21" s="39">
        <v>55</v>
      </c>
      <c r="F21" s="39">
        <v>55</v>
      </c>
      <c r="G21" s="39">
        <v>55</v>
      </c>
      <c r="H21" s="39">
        <v>55</v>
      </c>
      <c r="I21" s="39">
        <v>55</v>
      </c>
      <c r="J21" s="39">
        <v>55</v>
      </c>
      <c r="K21" s="39">
        <v>55</v>
      </c>
      <c r="L21" s="39">
        <v>55</v>
      </c>
      <c r="M21" s="39">
        <v>55</v>
      </c>
      <c r="N21" s="39">
        <v>55</v>
      </c>
      <c r="O21" s="39">
        <v>55</v>
      </c>
      <c r="P21" s="39">
        <v>55</v>
      </c>
    </row>
    <row r="22" spans="1:16" outlineLevel="1" x14ac:dyDescent="0.25">
      <c r="C22" s="31" t="s">
        <v>13</v>
      </c>
      <c r="D22" s="100" t="s">
        <v>85</v>
      </c>
      <c r="E22" s="39">
        <v>110</v>
      </c>
      <c r="F22" s="39">
        <v>110</v>
      </c>
      <c r="G22" s="39">
        <v>110</v>
      </c>
      <c r="H22" s="39">
        <v>110</v>
      </c>
      <c r="I22" s="39">
        <v>110</v>
      </c>
      <c r="J22" s="39">
        <v>110</v>
      </c>
      <c r="K22" s="39">
        <v>110</v>
      </c>
      <c r="L22" s="39">
        <v>110</v>
      </c>
      <c r="M22" s="39">
        <v>110</v>
      </c>
      <c r="N22" s="39">
        <v>110</v>
      </c>
      <c r="O22" s="39">
        <v>110</v>
      </c>
      <c r="P22" s="39">
        <v>110</v>
      </c>
    </row>
    <row r="23" spans="1:16" outlineLevel="1" x14ac:dyDescent="0.25">
      <c r="C23" s="31" t="s">
        <v>16</v>
      </c>
      <c r="D23" s="100" t="s">
        <v>85</v>
      </c>
      <c r="E23" s="39">
        <v>55</v>
      </c>
      <c r="F23" s="39">
        <v>55</v>
      </c>
      <c r="G23" s="39">
        <v>55</v>
      </c>
      <c r="H23" s="39">
        <v>55</v>
      </c>
      <c r="I23" s="39">
        <v>55</v>
      </c>
      <c r="J23" s="39">
        <v>55</v>
      </c>
      <c r="K23" s="39">
        <v>55</v>
      </c>
      <c r="L23" s="39">
        <v>55</v>
      </c>
      <c r="M23" s="39">
        <v>55</v>
      </c>
      <c r="N23" s="39">
        <v>55</v>
      </c>
      <c r="O23" s="39">
        <v>55</v>
      </c>
      <c r="P23" s="39">
        <v>55</v>
      </c>
    </row>
    <row r="24" spans="1:16" outlineLevel="1" x14ac:dyDescent="0.25">
      <c r="C24" s="31" t="s">
        <v>15</v>
      </c>
      <c r="D24" s="100" t="s">
        <v>85</v>
      </c>
      <c r="E24" s="39">
        <v>250</v>
      </c>
      <c r="F24" s="39">
        <v>250</v>
      </c>
      <c r="G24" s="39">
        <v>250</v>
      </c>
      <c r="H24" s="39">
        <v>250</v>
      </c>
      <c r="I24" s="39">
        <v>250</v>
      </c>
      <c r="J24" s="39">
        <v>250</v>
      </c>
      <c r="K24" s="39">
        <v>250</v>
      </c>
      <c r="L24" s="39">
        <v>250</v>
      </c>
      <c r="M24" s="39">
        <v>250</v>
      </c>
      <c r="N24" s="39">
        <v>250</v>
      </c>
      <c r="O24" s="39">
        <v>250</v>
      </c>
      <c r="P24" s="39">
        <v>250</v>
      </c>
    </row>
    <row r="25" spans="1:16" outlineLevel="1" x14ac:dyDescent="0.25">
      <c r="C25" s="31" t="s">
        <v>14</v>
      </c>
      <c r="D25" s="100" t="s">
        <v>85</v>
      </c>
      <c r="E25" s="50">
        <v>153</v>
      </c>
      <c r="F25" s="50">
        <v>153</v>
      </c>
      <c r="G25" s="50">
        <v>153</v>
      </c>
      <c r="H25" s="50">
        <v>153</v>
      </c>
      <c r="I25" s="50">
        <v>153</v>
      </c>
      <c r="J25" s="50">
        <v>153</v>
      </c>
      <c r="K25" s="50">
        <v>153</v>
      </c>
      <c r="L25" s="50">
        <v>153</v>
      </c>
      <c r="M25" s="50">
        <v>153</v>
      </c>
      <c r="N25" s="50">
        <v>153</v>
      </c>
      <c r="O25" s="50">
        <v>153</v>
      </c>
      <c r="P25" s="50">
        <v>153</v>
      </c>
    </row>
    <row r="26" spans="1:16" outlineLevel="1" x14ac:dyDescent="0.25">
      <c r="C26" s="31" t="s">
        <v>147</v>
      </c>
      <c r="D26" s="100" t="s">
        <v>85</v>
      </c>
      <c r="E26" s="50">
        <v>370</v>
      </c>
      <c r="F26" s="50">
        <v>370</v>
      </c>
      <c r="G26" s="50">
        <v>370</v>
      </c>
      <c r="H26" s="50">
        <v>370</v>
      </c>
      <c r="I26" s="50">
        <v>370</v>
      </c>
      <c r="J26" s="50">
        <v>370</v>
      </c>
      <c r="K26" s="50">
        <v>370</v>
      </c>
      <c r="L26" s="50">
        <v>370</v>
      </c>
      <c r="M26" s="50">
        <v>370</v>
      </c>
      <c r="N26" s="50">
        <v>370</v>
      </c>
      <c r="O26" s="50">
        <v>370</v>
      </c>
      <c r="P26" s="50">
        <v>370</v>
      </c>
    </row>
    <row r="27" spans="1:16" outlineLevel="1" x14ac:dyDescent="0.25">
      <c r="C27" s="31" t="s">
        <v>87</v>
      </c>
      <c r="D27" s="100" t="s">
        <v>85</v>
      </c>
      <c r="E27" s="49">
        <f>E28/E8</f>
        <v>167.94</v>
      </c>
      <c r="F27" s="49">
        <f t="shared" ref="F27" si="18">F28/F8</f>
        <v>167.94</v>
      </c>
      <c r="G27" s="49">
        <f>G28/G8</f>
        <v>167.94</v>
      </c>
      <c r="H27" s="49">
        <f t="shared" ref="H27:M27" si="19">H28/H8</f>
        <v>167.94</v>
      </c>
      <c r="I27" s="49">
        <f t="shared" si="19"/>
        <v>167.94</v>
      </c>
      <c r="J27" s="49">
        <f t="shared" si="19"/>
        <v>167.94</v>
      </c>
      <c r="K27" s="49">
        <f t="shared" si="19"/>
        <v>167.94</v>
      </c>
      <c r="L27" s="49">
        <f t="shared" si="19"/>
        <v>167.94</v>
      </c>
      <c r="M27" s="49">
        <f t="shared" si="19"/>
        <v>167.94</v>
      </c>
      <c r="N27" s="49">
        <f t="shared" ref="N27" si="20">N28/N8</f>
        <v>167.94</v>
      </c>
      <c r="O27" s="49">
        <f t="shared" ref="O27" si="21">O28/O8</f>
        <v>167.94</v>
      </c>
      <c r="P27" s="49">
        <f t="shared" ref="P27" si="22">P28/P8</f>
        <v>167.94</v>
      </c>
    </row>
    <row r="28" spans="1:16" outlineLevel="1" x14ac:dyDescent="0.25">
      <c r="C28" s="1" t="s">
        <v>151</v>
      </c>
      <c r="D28" s="99" t="s">
        <v>88</v>
      </c>
      <c r="E28" s="49">
        <f>SUMPRODUCT(E21:E26,E15:E20)</f>
        <v>24.239340000000002</v>
      </c>
      <c r="F28" s="49">
        <f t="shared" ref="F28:G28" si="23">SUMPRODUCT(F21:F26,F15:F20)</f>
        <v>24.239340000000002</v>
      </c>
      <c r="G28" s="49">
        <f t="shared" si="23"/>
        <v>24.239340000000002</v>
      </c>
      <c r="H28" s="49">
        <f t="shared" ref="H28:M28" si="24">SUMPRODUCT(H21:H26,H15:H20)</f>
        <v>24.239340000000002</v>
      </c>
      <c r="I28" s="49">
        <f t="shared" si="24"/>
        <v>24.239340000000002</v>
      </c>
      <c r="J28" s="49">
        <f t="shared" si="24"/>
        <v>24.239340000000002</v>
      </c>
      <c r="K28" s="49">
        <f t="shared" si="24"/>
        <v>24.239340000000002</v>
      </c>
      <c r="L28" s="49">
        <f t="shared" si="24"/>
        <v>24.239340000000002</v>
      </c>
      <c r="M28" s="49">
        <f t="shared" si="24"/>
        <v>24.239340000000002</v>
      </c>
      <c r="N28" s="49">
        <f t="shared" ref="N28:P28" si="25">SUMPRODUCT(N21:N26,N15:N20)</f>
        <v>24.239340000000002</v>
      </c>
      <c r="O28" s="49">
        <f t="shared" si="25"/>
        <v>24.239340000000002</v>
      </c>
      <c r="P28" s="49">
        <f t="shared" si="25"/>
        <v>24.239340000000002</v>
      </c>
    </row>
    <row r="29" spans="1:16" s="92" customFormat="1" ht="15.75" x14ac:dyDescent="0.25">
      <c r="A29" s="73">
        <v>2</v>
      </c>
      <c r="B29" s="30" t="s">
        <v>168</v>
      </c>
      <c r="C29" s="32"/>
      <c r="D29" s="98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outlineLevel="1" x14ac:dyDescent="0.25">
      <c r="C30" s="33" t="s">
        <v>47</v>
      </c>
      <c r="D30" s="99" t="s">
        <v>44</v>
      </c>
      <c r="E30" s="39">
        <v>800</v>
      </c>
      <c r="F30" s="39">
        <v>800</v>
      </c>
      <c r="G30" s="39">
        <v>800</v>
      </c>
      <c r="H30" s="39">
        <v>800</v>
      </c>
      <c r="I30" s="39">
        <v>800</v>
      </c>
      <c r="J30" s="39">
        <v>800</v>
      </c>
      <c r="K30" s="39">
        <v>800</v>
      </c>
      <c r="L30" s="39">
        <v>800</v>
      </c>
      <c r="M30" s="39">
        <v>800</v>
      </c>
      <c r="N30" s="39">
        <v>800</v>
      </c>
      <c r="O30" s="39">
        <v>800</v>
      </c>
      <c r="P30" s="39">
        <v>800</v>
      </c>
    </row>
    <row r="31" spans="1:16" outlineLevel="1" x14ac:dyDescent="0.25">
      <c r="C31" s="33" t="s">
        <v>48</v>
      </c>
      <c r="D31" s="99" t="s">
        <v>49</v>
      </c>
      <c r="E31" s="37">
        <v>0.05</v>
      </c>
      <c r="F31" s="37">
        <v>0.1</v>
      </c>
      <c r="G31" s="37">
        <v>0.15</v>
      </c>
      <c r="H31" s="37">
        <v>0.2</v>
      </c>
      <c r="I31" s="37">
        <v>0.25</v>
      </c>
      <c r="J31" s="37">
        <v>0.3</v>
      </c>
      <c r="K31" s="37">
        <v>0.35</v>
      </c>
      <c r="L31" s="37">
        <v>0.4</v>
      </c>
      <c r="M31" s="37">
        <v>0.4</v>
      </c>
      <c r="N31" s="37">
        <v>0.4</v>
      </c>
      <c r="O31" s="37">
        <v>0.4</v>
      </c>
      <c r="P31" s="37">
        <v>0.4</v>
      </c>
    </row>
    <row r="32" spans="1:16" outlineLevel="1" x14ac:dyDescent="0.25">
      <c r="C32" s="33" t="s">
        <v>50</v>
      </c>
      <c r="D32" s="99" t="s">
        <v>44</v>
      </c>
      <c r="E32" s="40">
        <f>E30*E31</f>
        <v>40</v>
      </c>
      <c r="F32" s="40">
        <f>F30*F31</f>
        <v>80</v>
      </c>
      <c r="G32" s="40">
        <f>G30*G31</f>
        <v>120</v>
      </c>
      <c r="H32" s="40">
        <f t="shared" ref="H32:M32" si="26">H30*H31</f>
        <v>160</v>
      </c>
      <c r="I32" s="40">
        <f t="shared" si="26"/>
        <v>200</v>
      </c>
      <c r="J32" s="40">
        <f t="shared" si="26"/>
        <v>240</v>
      </c>
      <c r="K32" s="40">
        <f t="shared" si="26"/>
        <v>280</v>
      </c>
      <c r="L32" s="40">
        <f t="shared" si="26"/>
        <v>320</v>
      </c>
      <c r="M32" s="40">
        <f t="shared" si="26"/>
        <v>320</v>
      </c>
      <c r="N32" s="40">
        <f t="shared" ref="N32" si="27">N30*N31</f>
        <v>320</v>
      </c>
      <c r="O32" s="40">
        <f t="shared" ref="O32" si="28">O30*O31</f>
        <v>320</v>
      </c>
      <c r="P32" s="40">
        <f t="shared" ref="P32" si="29">P30*P31</f>
        <v>320</v>
      </c>
    </row>
    <row r="33" spans="1:16" outlineLevel="1" x14ac:dyDescent="0.25">
      <c r="C33" s="33" t="s">
        <v>67</v>
      </c>
      <c r="D33" s="99" t="s">
        <v>45</v>
      </c>
      <c r="E33" s="40">
        <f>E32*E8</f>
        <v>5.7733333333333334</v>
      </c>
      <c r="F33" s="40">
        <f>F32*F8</f>
        <v>11.546666666666667</v>
      </c>
      <c r="G33" s="40">
        <f>G32*G8</f>
        <v>17.32</v>
      </c>
      <c r="H33" s="40">
        <f t="shared" ref="H33:M33" si="30">H32*H8</f>
        <v>23.093333333333334</v>
      </c>
      <c r="I33" s="40">
        <f t="shared" si="30"/>
        <v>28.866666666666667</v>
      </c>
      <c r="J33" s="40">
        <f t="shared" si="30"/>
        <v>34.64</v>
      </c>
      <c r="K33" s="40">
        <f t="shared" si="30"/>
        <v>40.413333333333334</v>
      </c>
      <c r="L33" s="40">
        <f t="shared" si="30"/>
        <v>46.186666666666667</v>
      </c>
      <c r="M33" s="40">
        <f t="shared" si="30"/>
        <v>46.186666666666667</v>
      </c>
      <c r="N33" s="40">
        <f t="shared" ref="N33" si="31">N32*N8</f>
        <v>46.186666666666667</v>
      </c>
      <c r="O33" s="40">
        <f t="shared" ref="O33" si="32">O32*O8</f>
        <v>46.186666666666667</v>
      </c>
      <c r="P33" s="40">
        <f t="shared" ref="P33" si="33">P32*P8</f>
        <v>46.186666666666667</v>
      </c>
    </row>
    <row r="34" spans="1:16" outlineLevel="1" x14ac:dyDescent="0.25">
      <c r="C34" s="33" t="s">
        <v>151</v>
      </c>
      <c r="D34" s="99" t="s">
        <v>88</v>
      </c>
      <c r="E34" s="40">
        <f>E33*E27</f>
        <v>969.57360000000006</v>
      </c>
      <c r="F34" s="40">
        <f>F33*F27</f>
        <v>1939.1472000000001</v>
      </c>
      <c r="G34" s="40">
        <f>G33*G27</f>
        <v>2908.7208000000001</v>
      </c>
      <c r="H34" s="40">
        <f t="shared" ref="H34:M34" si="34">H33*H27</f>
        <v>3878.2944000000002</v>
      </c>
      <c r="I34" s="40">
        <f t="shared" si="34"/>
        <v>4847.8680000000004</v>
      </c>
      <c r="J34" s="40">
        <f t="shared" si="34"/>
        <v>5817.4416000000001</v>
      </c>
      <c r="K34" s="40">
        <f t="shared" si="34"/>
        <v>6787.0151999999998</v>
      </c>
      <c r="L34" s="40">
        <f t="shared" si="34"/>
        <v>7756.5888000000004</v>
      </c>
      <c r="M34" s="40">
        <f t="shared" si="34"/>
        <v>7756.5888000000004</v>
      </c>
      <c r="N34" s="40">
        <f t="shared" ref="N34" si="35">N33*N27</f>
        <v>7756.5888000000004</v>
      </c>
      <c r="O34" s="40">
        <f t="shared" ref="O34" si="36">O33*O27</f>
        <v>7756.5888000000004</v>
      </c>
      <c r="P34" s="40">
        <f t="shared" ref="P34" si="37">P33*P27</f>
        <v>7756.5888000000004</v>
      </c>
    </row>
    <row r="35" spans="1:16" s="92" customFormat="1" ht="15.75" x14ac:dyDescent="0.25">
      <c r="A35" s="73">
        <v>3</v>
      </c>
      <c r="B35" s="30" t="s">
        <v>167</v>
      </c>
      <c r="C35" s="32"/>
      <c r="D35" s="98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outlineLevel="1" x14ac:dyDescent="0.25">
      <c r="C36" s="31" t="s">
        <v>17</v>
      </c>
      <c r="D36" s="100" t="s">
        <v>178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</row>
    <row r="37" spans="1:16" outlineLevel="1" x14ac:dyDescent="0.25">
      <c r="C37" s="31" t="s">
        <v>13</v>
      </c>
      <c r="D37" s="100" t="s">
        <v>49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</row>
    <row r="38" spans="1:16" outlineLevel="1" x14ac:dyDescent="0.25">
      <c r="C38" s="31" t="s">
        <v>16</v>
      </c>
      <c r="D38" s="100" t="s">
        <v>49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</row>
    <row r="39" spans="1:16" outlineLevel="1" x14ac:dyDescent="0.25">
      <c r="C39" s="31" t="s">
        <v>15</v>
      </c>
      <c r="D39" s="100" t="s">
        <v>49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  <c r="P39" s="37">
        <v>1</v>
      </c>
    </row>
    <row r="40" spans="1:16" outlineLevel="1" x14ac:dyDescent="0.25">
      <c r="C40" s="31" t="s">
        <v>14</v>
      </c>
      <c r="D40" s="100" t="s">
        <v>49</v>
      </c>
      <c r="E40" s="37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</row>
    <row r="41" spans="1:16" outlineLevel="1" x14ac:dyDescent="0.25">
      <c r="C41" s="31" t="s">
        <v>147</v>
      </c>
      <c r="D41" s="100" t="s">
        <v>49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</row>
    <row r="42" spans="1:16" outlineLevel="1" x14ac:dyDescent="0.25">
      <c r="C42" s="31" t="s">
        <v>17</v>
      </c>
      <c r="D42" s="100" t="s">
        <v>45</v>
      </c>
      <c r="E42" s="41">
        <f t="shared" ref="E42:E47" si="38">E15*E36*E$32</f>
        <v>0</v>
      </c>
      <c r="F42" s="41">
        <f t="shared" ref="F42:G42" si="39">F15*F36*F$32</f>
        <v>0</v>
      </c>
      <c r="G42" s="41">
        <f t="shared" si="39"/>
        <v>0</v>
      </c>
      <c r="H42" s="41">
        <f t="shared" ref="H42:M42" si="40">H15*H36*H$32</f>
        <v>0</v>
      </c>
      <c r="I42" s="41">
        <f t="shared" si="40"/>
        <v>0</v>
      </c>
      <c r="J42" s="41">
        <f t="shared" si="40"/>
        <v>0</v>
      </c>
      <c r="K42" s="41">
        <f t="shared" si="40"/>
        <v>0</v>
      </c>
      <c r="L42" s="41">
        <f t="shared" si="40"/>
        <v>0</v>
      </c>
      <c r="M42" s="41">
        <f t="shared" si="40"/>
        <v>0</v>
      </c>
      <c r="N42" s="41">
        <f t="shared" ref="N42:P42" si="41">N15*N36*N$32</f>
        <v>0</v>
      </c>
      <c r="O42" s="41">
        <f t="shared" si="41"/>
        <v>0</v>
      </c>
      <c r="P42" s="41">
        <f t="shared" si="41"/>
        <v>0</v>
      </c>
    </row>
    <row r="43" spans="1:16" outlineLevel="1" x14ac:dyDescent="0.25">
      <c r="C43" s="31" t="s">
        <v>13</v>
      </c>
      <c r="D43" s="100" t="s">
        <v>45</v>
      </c>
      <c r="E43" s="49">
        <f t="shared" si="38"/>
        <v>1.501066666666667</v>
      </c>
      <c r="F43" s="49">
        <f t="shared" ref="F43:G43" si="42">F16*F37*F$32</f>
        <v>3.002133333333334</v>
      </c>
      <c r="G43" s="49">
        <f t="shared" si="42"/>
        <v>4.5032000000000005</v>
      </c>
      <c r="H43" s="49">
        <f t="shared" ref="H43:M43" si="43">H16*H37*H$32</f>
        <v>6.004266666666668</v>
      </c>
      <c r="I43" s="49">
        <f t="shared" si="43"/>
        <v>7.5053333333333345</v>
      </c>
      <c r="J43" s="49">
        <f t="shared" si="43"/>
        <v>9.0064000000000011</v>
      </c>
      <c r="K43" s="49">
        <f t="shared" si="43"/>
        <v>10.507466666666669</v>
      </c>
      <c r="L43" s="49">
        <f t="shared" si="43"/>
        <v>12.008533333333336</v>
      </c>
      <c r="M43" s="49">
        <f t="shared" si="43"/>
        <v>12.008533333333336</v>
      </c>
      <c r="N43" s="49">
        <f t="shared" ref="N43:P43" si="44">N16*N37*N$32</f>
        <v>12.008533333333336</v>
      </c>
      <c r="O43" s="49">
        <f t="shared" si="44"/>
        <v>12.008533333333336</v>
      </c>
      <c r="P43" s="49">
        <f t="shared" si="44"/>
        <v>12.008533333333336</v>
      </c>
    </row>
    <row r="44" spans="1:16" outlineLevel="1" x14ac:dyDescent="0.25">
      <c r="C44" s="31" t="s">
        <v>16</v>
      </c>
      <c r="D44" s="100" t="s">
        <v>45</v>
      </c>
      <c r="E44" s="49">
        <f t="shared" si="38"/>
        <v>0.86599999999999999</v>
      </c>
      <c r="F44" s="49">
        <f t="shared" ref="F44:G44" si="45">F17*F38*F$32</f>
        <v>1.732</v>
      </c>
      <c r="G44" s="49">
        <f t="shared" si="45"/>
        <v>2.5979999999999999</v>
      </c>
      <c r="H44" s="49">
        <f t="shared" ref="H44:M44" si="46">H17*H38*H$32</f>
        <v>3.464</v>
      </c>
      <c r="I44" s="49">
        <f t="shared" si="46"/>
        <v>4.33</v>
      </c>
      <c r="J44" s="49">
        <f t="shared" si="46"/>
        <v>5.1959999999999997</v>
      </c>
      <c r="K44" s="49">
        <f t="shared" si="46"/>
        <v>6.0619999999999994</v>
      </c>
      <c r="L44" s="49">
        <f t="shared" si="46"/>
        <v>6.9279999999999999</v>
      </c>
      <c r="M44" s="49">
        <f t="shared" si="46"/>
        <v>6.9279999999999999</v>
      </c>
      <c r="N44" s="49">
        <f t="shared" ref="N44:P44" si="47">N17*N38*N$32</f>
        <v>6.9279999999999999</v>
      </c>
      <c r="O44" s="49">
        <f t="shared" si="47"/>
        <v>6.9279999999999999</v>
      </c>
      <c r="P44" s="49">
        <f t="shared" si="47"/>
        <v>6.9279999999999999</v>
      </c>
    </row>
    <row r="45" spans="1:16" outlineLevel="1" x14ac:dyDescent="0.25">
      <c r="C45" s="31" t="s">
        <v>15</v>
      </c>
      <c r="D45" s="100" t="s">
        <v>45</v>
      </c>
      <c r="E45" s="49">
        <f t="shared" si="38"/>
        <v>0.23093333333333332</v>
      </c>
      <c r="F45" s="49">
        <f t="shared" ref="F45:G45" si="48">F18*F39*F$32</f>
        <v>0.46186666666666665</v>
      </c>
      <c r="G45" s="49">
        <f t="shared" si="48"/>
        <v>0.69279999999999997</v>
      </c>
      <c r="H45" s="49">
        <f t="shared" ref="H45:M45" si="49">H18*H39*H$32</f>
        <v>0.9237333333333333</v>
      </c>
      <c r="I45" s="49">
        <f t="shared" si="49"/>
        <v>1.1546666666666667</v>
      </c>
      <c r="J45" s="49">
        <f t="shared" si="49"/>
        <v>1.3855999999999999</v>
      </c>
      <c r="K45" s="49">
        <f t="shared" si="49"/>
        <v>1.6165333333333334</v>
      </c>
      <c r="L45" s="49">
        <f t="shared" si="49"/>
        <v>1.8474666666666666</v>
      </c>
      <c r="M45" s="49">
        <f t="shared" si="49"/>
        <v>1.8474666666666666</v>
      </c>
      <c r="N45" s="49">
        <f t="shared" ref="N45:P45" si="50">N18*N39*N$32</f>
        <v>1.8474666666666666</v>
      </c>
      <c r="O45" s="49">
        <f t="shared" si="50"/>
        <v>1.8474666666666666</v>
      </c>
      <c r="P45" s="49">
        <f t="shared" si="50"/>
        <v>1.8474666666666666</v>
      </c>
    </row>
    <row r="46" spans="1:16" outlineLevel="1" x14ac:dyDescent="0.25">
      <c r="C46" s="31" t="s">
        <v>14</v>
      </c>
      <c r="D46" s="100" t="s">
        <v>45</v>
      </c>
      <c r="E46" s="49">
        <f t="shared" si="38"/>
        <v>0.17319999999999999</v>
      </c>
      <c r="F46" s="49">
        <f t="shared" ref="F46:G46" si="51">F19*F40*F$32</f>
        <v>0.34639999999999999</v>
      </c>
      <c r="G46" s="49">
        <f t="shared" si="51"/>
        <v>0.51959999999999995</v>
      </c>
      <c r="H46" s="49">
        <f t="shared" ref="H46:M46" si="52">H19*H40*H$32</f>
        <v>0.69279999999999997</v>
      </c>
      <c r="I46" s="49">
        <f t="shared" si="52"/>
        <v>0.86599999999999988</v>
      </c>
      <c r="J46" s="49">
        <f t="shared" si="52"/>
        <v>1.0391999999999999</v>
      </c>
      <c r="K46" s="49">
        <f t="shared" si="52"/>
        <v>1.2123999999999999</v>
      </c>
      <c r="L46" s="49">
        <f t="shared" si="52"/>
        <v>1.3855999999999999</v>
      </c>
      <c r="M46" s="49">
        <f t="shared" si="52"/>
        <v>1.3855999999999999</v>
      </c>
      <c r="N46" s="49">
        <f t="shared" ref="N46:P46" si="53">N19*N40*N$32</f>
        <v>1.3855999999999999</v>
      </c>
      <c r="O46" s="49">
        <f t="shared" si="53"/>
        <v>1.3855999999999999</v>
      </c>
      <c r="P46" s="49">
        <f t="shared" si="53"/>
        <v>1.3855999999999999</v>
      </c>
    </row>
    <row r="47" spans="1:16" outlineLevel="1" x14ac:dyDescent="0.25">
      <c r="C47" s="31" t="s">
        <v>147</v>
      </c>
      <c r="D47" s="100" t="s">
        <v>45</v>
      </c>
      <c r="E47" s="41">
        <f t="shared" si="38"/>
        <v>0</v>
      </c>
      <c r="F47" s="41">
        <f t="shared" ref="F47:G47" si="54">F20*F41*F$32</f>
        <v>0</v>
      </c>
      <c r="G47" s="41">
        <f t="shared" si="54"/>
        <v>0</v>
      </c>
      <c r="H47" s="41">
        <f t="shared" ref="H47:M47" si="55">H20*H41*H$32</f>
        <v>0</v>
      </c>
      <c r="I47" s="41">
        <f t="shared" si="55"/>
        <v>0</v>
      </c>
      <c r="J47" s="41">
        <f t="shared" si="55"/>
        <v>0</v>
      </c>
      <c r="K47" s="41">
        <f t="shared" si="55"/>
        <v>0</v>
      </c>
      <c r="L47" s="41">
        <f t="shared" si="55"/>
        <v>0</v>
      </c>
      <c r="M47" s="41">
        <f t="shared" si="55"/>
        <v>0</v>
      </c>
      <c r="N47" s="41">
        <f t="shared" ref="N47:P47" si="56">N20*N41*N$32</f>
        <v>0</v>
      </c>
      <c r="O47" s="41">
        <f t="shared" si="56"/>
        <v>0</v>
      </c>
      <c r="P47" s="41">
        <f t="shared" si="56"/>
        <v>0</v>
      </c>
    </row>
    <row r="48" spans="1:16" outlineLevel="1" x14ac:dyDescent="0.25">
      <c r="C48" s="33" t="s">
        <v>148</v>
      </c>
      <c r="D48" s="99" t="s">
        <v>45</v>
      </c>
      <c r="E48" s="40">
        <f>SUM(E42:E47)</f>
        <v>2.7712000000000003</v>
      </c>
      <c r="F48" s="40">
        <f t="shared" ref="F48:G48" si="57">SUM(F42:F47)</f>
        <v>5.5424000000000007</v>
      </c>
      <c r="G48" s="40">
        <f t="shared" si="57"/>
        <v>8.313600000000001</v>
      </c>
      <c r="H48" s="40">
        <f t="shared" ref="H48" si="58">SUM(H42:H47)</f>
        <v>11.084800000000001</v>
      </c>
      <c r="I48" s="40">
        <f t="shared" ref="I48" si="59">SUM(I42:I47)</f>
        <v>13.856000000000002</v>
      </c>
      <c r="J48" s="40">
        <f t="shared" ref="J48" si="60">SUM(J42:J47)</f>
        <v>16.627200000000002</v>
      </c>
      <c r="K48" s="40">
        <f t="shared" ref="K48" si="61">SUM(K42:K47)</f>
        <v>19.398400000000002</v>
      </c>
      <c r="L48" s="40">
        <f t="shared" ref="L48" si="62">SUM(L42:L47)</f>
        <v>22.169600000000003</v>
      </c>
      <c r="M48" s="40">
        <f t="shared" ref="M48" si="63">SUM(M42:M47)</f>
        <v>22.169600000000003</v>
      </c>
      <c r="N48" s="40">
        <f t="shared" ref="N48" si="64">SUM(N42:N47)</f>
        <v>22.169600000000003</v>
      </c>
      <c r="O48" s="40">
        <f t="shared" ref="O48" si="65">SUM(O42:O47)</f>
        <v>22.169600000000003</v>
      </c>
      <c r="P48" s="40">
        <f t="shared" ref="P48" si="66">SUM(P42:P47)</f>
        <v>22.169600000000003</v>
      </c>
    </row>
    <row r="49" spans="1:16" outlineLevel="1" x14ac:dyDescent="0.25">
      <c r="C49" s="31" t="s">
        <v>17</v>
      </c>
      <c r="D49" s="100" t="s">
        <v>88</v>
      </c>
      <c r="E49" s="40">
        <f t="shared" ref="E49:E54" si="67">E36*E21*E15*E36*E$32</f>
        <v>0</v>
      </c>
      <c r="F49" s="40">
        <f t="shared" ref="F49:G49" si="68">F36*F21*F15*F36*F$32</f>
        <v>0</v>
      </c>
      <c r="G49" s="40">
        <f t="shared" si="68"/>
        <v>0</v>
      </c>
      <c r="H49" s="40">
        <f t="shared" ref="H49:M49" si="69">H36*H21*H15*H36*H$32</f>
        <v>0</v>
      </c>
      <c r="I49" s="40">
        <f t="shared" si="69"/>
        <v>0</v>
      </c>
      <c r="J49" s="40">
        <f t="shared" si="69"/>
        <v>0</v>
      </c>
      <c r="K49" s="40">
        <f t="shared" si="69"/>
        <v>0</v>
      </c>
      <c r="L49" s="40">
        <f t="shared" si="69"/>
        <v>0</v>
      </c>
      <c r="M49" s="40">
        <f t="shared" si="69"/>
        <v>0</v>
      </c>
      <c r="N49" s="40">
        <f t="shared" ref="N49:P49" si="70">N36*N21*N15*N36*N$32</f>
        <v>0</v>
      </c>
      <c r="O49" s="40">
        <f t="shared" si="70"/>
        <v>0</v>
      </c>
      <c r="P49" s="40">
        <f t="shared" si="70"/>
        <v>0</v>
      </c>
    </row>
    <row r="50" spans="1:16" outlineLevel="1" x14ac:dyDescent="0.25">
      <c r="C50" s="31" t="s">
        <v>13</v>
      </c>
      <c r="D50" s="100" t="s">
        <v>88</v>
      </c>
      <c r="E50" s="40">
        <f t="shared" si="67"/>
        <v>165.11733333333336</v>
      </c>
      <c r="F50" s="40">
        <f t="shared" ref="F50:G54" si="71">F37*F22*F16*F37*F$32</f>
        <v>330.23466666666673</v>
      </c>
      <c r="G50" s="40">
        <f t="shared" si="71"/>
        <v>495.35200000000009</v>
      </c>
      <c r="H50" s="40">
        <f t="shared" ref="H50:M50" si="72">H37*H22*H16*H37*H$32</f>
        <v>660.46933333333345</v>
      </c>
      <c r="I50" s="40">
        <f t="shared" si="72"/>
        <v>825.58666666666682</v>
      </c>
      <c r="J50" s="40">
        <f t="shared" si="72"/>
        <v>990.70400000000018</v>
      </c>
      <c r="K50" s="40">
        <f t="shared" si="72"/>
        <v>1155.8213333333335</v>
      </c>
      <c r="L50" s="40">
        <f t="shared" si="72"/>
        <v>1320.9386666666669</v>
      </c>
      <c r="M50" s="40">
        <f t="shared" si="72"/>
        <v>1320.9386666666669</v>
      </c>
      <c r="N50" s="40">
        <f t="shared" ref="N50:P50" si="73">N37*N22*N16*N37*N$32</f>
        <v>1320.9386666666669</v>
      </c>
      <c r="O50" s="40">
        <f t="shared" si="73"/>
        <v>1320.9386666666669</v>
      </c>
      <c r="P50" s="40">
        <f t="shared" si="73"/>
        <v>1320.9386666666669</v>
      </c>
    </row>
    <row r="51" spans="1:16" outlineLevel="1" x14ac:dyDescent="0.25">
      <c r="C51" s="31" t="s">
        <v>16</v>
      </c>
      <c r="D51" s="100" t="s">
        <v>88</v>
      </c>
      <c r="E51" s="40">
        <f>E38*E23*E17*E38*E$32</f>
        <v>47.629999999999995</v>
      </c>
      <c r="F51" s="40">
        <f t="shared" si="71"/>
        <v>95.259999999999991</v>
      </c>
      <c r="G51" s="40">
        <f t="shared" si="71"/>
        <v>142.88999999999999</v>
      </c>
      <c r="H51" s="40">
        <f t="shared" ref="H51:M51" si="74">H38*H23*H17*H38*H$32</f>
        <v>190.51999999999998</v>
      </c>
      <c r="I51" s="40">
        <f t="shared" si="74"/>
        <v>238.15</v>
      </c>
      <c r="J51" s="40">
        <f t="shared" si="74"/>
        <v>285.77999999999997</v>
      </c>
      <c r="K51" s="40">
        <f t="shared" si="74"/>
        <v>333.40999999999997</v>
      </c>
      <c r="L51" s="40">
        <f t="shared" si="74"/>
        <v>381.03999999999996</v>
      </c>
      <c r="M51" s="40">
        <f t="shared" si="74"/>
        <v>381.03999999999996</v>
      </c>
      <c r="N51" s="40">
        <f t="shared" ref="N51:P51" si="75">N38*N23*N17*N38*N$32</f>
        <v>381.03999999999996</v>
      </c>
      <c r="O51" s="40">
        <f t="shared" si="75"/>
        <v>381.03999999999996</v>
      </c>
      <c r="P51" s="40">
        <f t="shared" si="75"/>
        <v>381.03999999999996</v>
      </c>
    </row>
    <row r="52" spans="1:16" outlineLevel="1" x14ac:dyDescent="0.25">
      <c r="C52" s="31" t="s">
        <v>15</v>
      </c>
      <c r="D52" s="100" t="s">
        <v>88</v>
      </c>
      <c r="E52" s="40">
        <f t="shared" si="67"/>
        <v>57.733333333333334</v>
      </c>
      <c r="F52" s="40">
        <f t="shared" si="71"/>
        <v>115.46666666666667</v>
      </c>
      <c r="G52" s="40">
        <f t="shared" si="71"/>
        <v>173.2</v>
      </c>
      <c r="H52" s="40">
        <f t="shared" ref="H52:M52" si="76">H39*H24*H18*H39*H$32</f>
        <v>230.93333333333334</v>
      </c>
      <c r="I52" s="40">
        <f t="shared" si="76"/>
        <v>288.66666666666669</v>
      </c>
      <c r="J52" s="40">
        <f t="shared" si="76"/>
        <v>346.4</v>
      </c>
      <c r="K52" s="40">
        <f t="shared" si="76"/>
        <v>404.13333333333333</v>
      </c>
      <c r="L52" s="40">
        <f t="shared" si="76"/>
        <v>461.86666666666667</v>
      </c>
      <c r="M52" s="40">
        <f t="shared" si="76"/>
        <v>461.86666666666667</v>
      </c>
      <c r="N52" s="40">
        <f t="shared" ref="N52:P52" si="77">N39*N24*N18*N39*N$32</f>
        <v>461.86666666666667</v>
      </c>
      <c r="O52" s="40">
        <f t="shared" si="77"/>
        <v>461.86666666666667</v>
      </c>
      <c r="P52" s="40">
        <f t="shared" si="77"/>
        <v>461.86666666666667</v>
      </c>
    </row>
    <row r="53" spans="1:16" outlineLevel="1" x14ac:dyDescent="0.25">
      <c r="C53" s="31" t="s">
        <v>14</v>
      </c>
      <c r="D53" s="100" t="s">
        <v>88</v>
      </c>
      <c r="E53" s="40">
        <f t="shared" si="67"/>
        <v>26.499599999999997</v>
      </c>
      <c r="F53" s="40">
        <f t="shared" si="71"/>
        <v>52.999199999999995</v>
      </c>
      <c r="G53" s="40">
        <f t="shared" si="71"/>
        <v>79.498799999999989</v>
      </c>
      <c r="H53" s="40">
        <f t="shared" ref="H53:M53" si="78">H40*H25*H19*H40*H$32</f>
        <v>105.99839999999999</v>
      </c>
      <c r="I53" s="40">
        <f t="shared" si="78"/>
        <v>132.49799999999999</v>
      </c>
      <c r="J53" s="40">
        <f t="shared" si="78"/>
        <v>158.99759999999998</v>
      </c>
      <c r="K53" s="40">
        <f t="shared" si="78"/>
        <v>185.49719999999996</v>
      </c>
      <c r="L53" s="40">
        <f t="shared" si="78"/>
        <v>211.99679999999998</v>
      </c>
      <c r="M53" s="40">
        <f t="shared" si="78"/>
        <v>211.99679999999998</v>
      </c>
      <c r="N53" s="40">
        <f t="shared" ref="N53:P53" si="79">N40*N25*N19*N40*N$32</f>
        <v>211.99679999999998</v>
      </c>
      <c r="O53" s="40">
        <f t="shared" si="79"/>
        <v>211.99679999999998</v>
      </c>
      <c r="P53" s="40">
        <f t="shared" si="79"/>
        <v>211.99679999999998</v>
      </c>
    </row>
    <row r="54" spans="1:16" outlineLevel="1" x14ac:dyDescent="0.25">
      <c r="C54" s="31" t="s">
        <v>147</v>
      </c>
      <c r="D54" s="100" t="s">
        <v>88</v>
      </c>
      <c r="E54" s="40">
        <f t="shared" si="67"/>
        <v>0</v>
      </c>
      <c r="F54" s="40">
        <f t="shared" si="71"/>
        <v>0</v>
      </c>
      <c r="G54" s="40">
        <f t="shared" si="71"/>
        <v>0</v>
      </c>
      <c r="H54" s="40">
        <f t="shared" ref="H54:M54" si="80">H41*H26*H20*H41*H$32</f>
        <v>0</v>
      </c>
      <c r="I54" s="40">
        <f t="shared" si="80"/>
        <v>0</v>
      </c>
      <c r="J54" s="40">
        <f t="shared" si="80"/>
        <v>0</v>
      </c>
      <c r="K54" s="40">
        <f t="shared" si="80"/>
        <v>0</v>
      </c>
      <c r="L54" s="40">
        <f t="shared" si="80"/>
        <v>0</v>
      </c>
      <c r="M54" s="40">
        <f t="shared" si="80"/>
        <v>0</v>
      </c>
      <c r="N54" s="40">
        <f t="shared" ref="N54:P54" si="81">N41*N26*N20*N41*N$32</f>
        <v>0</v>
      </c>
      <c r="O54" s="40">
        <f t="shared" si="81"/>
        <v>0</v>
      </c>
      <c r="P54" s="40">
        <f t="shared" si="81"/>
        <v>0</v>
      </c>
    </row>
    <row r="55" spans="1:16" outlineLevel="1" x14ac:dyDescent="0.25">
      <c r="C55" s="33" t="s">
        <v>150</v>
      </c>
      <c r="D55" s="99" t="s">
        <v>88</v>
      </c>
      <c r="E55" s="40">
        <f>SUM(E49:E54)</f>
        <v>296.98026666666669</v>
      </c>
      <c r="F55" s="40">
        <f t="shared" ref="F55:G55" si="82">SUM(F49:F54)</f>
        <v>593.96053333333339</v>
      </c>
      <c r="G55" s="40">
        <f t="shared" si="82"/>
        <v>890.94079999999997</v>
      </c>
      <c r="H55" s="40">
        <f t="shared" ref="H55" si="83">SUM(H49:H54)</f>
        <v>1187.9210666666668</v>
      </c>
      <c r="I55" s="40">
        <f t="shared" ref="I55" si="84">SUM(I49:I54)</f>
        <v>1484.9013333333337</v>
      </c>
      <c r="J55" s="40">
        <f t="shared" ref="J55" si="85">SUM(J49:J54)</f>
        <v>1781.8815999999999</v>
      </c>
      <c r="K55" s="40">
        <f t="shared" ref="K55" si="86">SUM(K49:K54)</f>
        <v>2078.8618666666666</v>
      </c>
      <c r="L55" s="40">
        <f t="shared" ref="L55" si="87">SUM(L49:L54)</f>
        <v>2375.8421333333335</v>
      </c>
      <c r="M55" s="40">
        <f t="shared" ref="M55" si="88">SUM(M49:M54)</f>
        <v>2375.8421333333335</v>
      </c>
      <c r="N55" s="40">
        <f t="shared" ref="N55" si="89">SUM(N49:N54)</f>
        <v>2375.8421333333335</v>
      </c>
      <c r="O55" s="40">
        <f t="shared" ref="O55" si="90">SUM(O49:O54)</f>
        <v>2375.8421333333335</v>
      </c>
      <c r="P55" s="40">
        <f t="shared" ref="P55" si="91">SUM(P49:P54)</f>
        <v>2375.8421333333335</v>
      </c>
    </row>
    <row r="56" spans="1:16" s="92" customFormat="1" ht="15.75" x14ac:dyDescent="0.25">
      <c r="A56" s="73">
        <v>3</v>
      </c>
      <c r="B56" s="30" t="s">
        <v>166</v>
      </c>
      <c r="C56" s="32"/>
      <c r="D56" s="108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</row>
    <row r="57" spans="1:16" outlineLevel="1" x14ac:dyDescent="0.25">
      <c r="C57" s="1" t="s">
        <v>51</v>
      </c>
      <c r="D57" s="110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</row>
    <row r="58" spans="1:16" outlineLevel="1" x14ac:dyDescent="0.25">
      <c r="C58" s="31" t="s">
        <v>105</v>
      </c>
      <c r="D58" s="100" t="s">
        <v>73</v>
      </c>
      <c r="E58" s="39">
        <v>500</v>
      </c>
      <c r="F58" s="39">
        <v>500</v>
      </c>
      <c r="G58" s="39">
        <v>500</v>
      </c>
      <c r="H58" s="39">
        <v>500</v>
      </c>
      <c r="I58" s="39">
        <v>500</v>
      </c>
      <c r="J58" s="39">
        <v>500</v>
      </c>
      <c r="K58" s="39">
        <v>500</v>
      </c>
      <c r="L58" s="39">
        <v>500</v>
      </c>
      <c r="M58" s="39">
        <v>500</v>
      </c>
      <c r="N58" s="39">
        <v>500</v>
      </c>
      <c r="O58" s="39">
        <v>500</v>
      </c>
      <c r="P58" s="39">
        <v>500</v>
      </c>
    </row>
    <row r="59" spans="1:16" outlineLevel="1" x14ac:dyDescent="0.25">
      <c r="C59" s="1" t="s">
        <v>122</v>
      </c>
      <c r="D59" s="110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</row>
    <row r="60" spans="1:16" outlineLevel="1" x14ac:dyDescent="0.25">
      <c r="C60" s="31" t="s">
        <v>95</v>
      </c>
      <c r="D60" s="100" t="s">
        <v>73</v>
      </c>
      <c r="E60" s="39">
        <v>400</v>
      </c>
      <c r="F60" s="39">
        <v>400</v>
      </c>
      <c r="G60" s="39">
        <v>400</v>
      </c>
      <c r="H60" s="39">
        <v>400</v>
      </c>
      <c r="I60" s="39">
        <v>400</v>
      </c>
      <c r="J60" s="39">
        <v>400</v>
      </c>
      <c r="K60" s="39">
        <v>400</v>
      </c>
      <c r="L60" s="39">
        <v>400</v>
      </c>
      <c r="M60" s="39">
        <v>400</v>
      </c>
      <c r="N60" s="39">
        <v>400</v>
      </c>
      <c r="O60" s="39">
        <v>400</v>
      </c>
      <c r="P60" s="39">
        <v>400</v>
      </c>
    </row>
    <row r="61" spans="1:16" outlineLevel="1" x14ac:dyDescent="0.25">
      <c r="B61" s="71" t="s">
        <v>153</v>
      </c>
      <c r="C61" s="1" t="s">
        <v>54</v>
      </c>
      <c r="D61" s="99" t="s">
        <v>19</v>
      </c>
      <c r="E61" s="35">
        <f>(3+8)/2</f>
        <v>5.5</v>
      </c>
      <c r="F61" s="35">
        <f>(3+8)/2</f>
        <v>5.5</v>
      </c>
      <c r="G61" s="35">
        <f>(3+8)/2</f>
        <v>5.5</v>
      </c>
      <c r="H61" s="35">
        <f t="shared" ref="H61:P61" si="92">(3+8)/2</f>
        <v>5.5</v>
      </c>
      <c r="I61" s="35">
        <f t="shared" si="92"/>
        <v>5.5</v>
      </c>
      <c r="J61" s="35">
        <f t="shared" si="92"/>
        <v>5.5</v>
      </c>
      <c r="K61" s="35">
        <f t="shared" si="92"/>
        <v>5.5</v>
      </c>
      <c r="L61" s="35">
        <f t="shared" si="92"/>
        <v>5.5</v>
      </c>
      <c r="M61" s="35">
        <f t="shared" si="92"/>
        <v>5.5</v>
      </c>
      <c r="N61" s="35">
        <f t="shared" si="92"/>
        <v>5.5</v>
      </c>
      <c r="O61" s="35">
        <f t="shared" si="92"/>
        <v>5.5</v>
      </c>
      <c r="P61" s="35">
        <f t="shared" si="92"/>
        <v>5.5</v>
      </c>
    </row>
    <row r="62" spans="1:16" outlineLevel="1" x14ac:dyDescent="0.25">
      <c r="C62" s="1" t="s">
        <v>53</v>
      </c>
      <c r="D62" s="99" t="s">
        <v>49</v>
      </c>
      <c r="E62" s="37">
        <v>0.9</v>
      </c>
      <c r="F62" s="37">
        <v>0.9</v>
      </c>
      <c r="G62" s="37">
        <v>0.9</v>
      </c>
      <c r="H62" s="37">
        <v>0.9</v>
      </c>
      <c r="I62" s="37">
        <v>0.9</v>
      </c>
      <c r="J62" s="37">
        <v>0.9</v>
      </c>
      <c r="K62" s="37">
        <v>0.9</v>
      </c>
      <c r="L62" s="37">
        <v>0.9</v>
      </c>
      <c r="M62" s="37">
        <v>0.9</v>
      </c>
      <c r="N62" s="37">
        <v>0.9</v>
      </c>
      <c r="O62" s="37">
        <v>0.9</v>
      </c>
      <c r="P62" s="37">
        <v>0.9</v>
      </c>
    </row>
    <row r="63" spans="1:16" outlineLevel="1" x14ac:dyDescent="0.25">
      <c r="C63" s="1" t="s">
        <v>63</v>
      </c>
      <c r="D63" s="99" t="s">
        <v>19</v>
      </c>
      <c r="E63" s="49">
        <f>E61*E62</f>
        <v>4.95</v>
      </c>
      <c r="F63" s="49">
        <f>F61*F62</f>
        <v>4.95</v>
      </c>
      <c r="G63" s="49">
        <f>G61*G62</f>
        <v>4.95</v>
      </c>
      <c r="H63" s="49">
        <f t="shared" ref="H63:M63" si="93">H61*H62</f>
        <v>4.95</v>
      </c>
      <c r="I63" s="49">
        <f t="shared" si="93"/>
        <v>4.95</v>
      </c>
      <c r="J63" s="49">
        <f t="shared" si="93"/>
        <v>4.95</v>
      </c>
      <c r="K63" s="49">
        <f t="shared" si="93"/>
        <v>4.95</v>
      </c>
      <c r="L63" s="49">
        <f t="shared" si="93"/>
        <v>4.95</v>
      </c>
      <c r="M63" s="49">
        <f t="shared" si="93"/>
        <v>4.95</v>
      </c>
      <c r="N63" s="49">
        <f t="shared" ref="N63" si="94">N61*N62</f>
        <v>4.95</v>
      </c>
      <c r="O63" s="49">
        <f t="shared" ref="O63" si="95">O61*O62</f>
        <v>4.95</v>
      </c>
      <c r="P63" s="49">
        <f t="shared" ref="P63" si="96">P61*P62</f>
        <v>4.95</v>
      </c>
    </row>
    <row r="64" spans="1:16" outlineLevel="1" x14ac:dyDescent="0.25">
      <c r="C64" s="43" t="s">
        <v>77</v>
      </c>
      <c r="D64" s="99" t="s">
        <v>74</v>
      </c>
      <c r="E64" s="35">
        <v>10</v>
      </c>
      <c r="F64" s="35">
        <v>10</v>
      </c>
      <c r="G64" s="35">
        <v>10</v>
      </c>
      <c r="H64" s="35">
        <v>10</v>
      </c>
      <c r="I64" s="35">
        <v>10</v>
      </c>
      <c r="J64" s="35">
        <v>10</v>
      </c>
      <c r="K64" s="35">
        <v>10</v>
      </c>
      <c r="L64" s="35">
        <v>10</v>
      </c>
      <c r="M64" s="35">
        <v>10</v>
      </c>
      <c r="N64" s="35">
        <v>10</v>
      </c>
      <c r="O64" s="35">
        <v>10</v>
      </c>
      <c r="P64" s="35">
        <v>10</v>
      </c>
    </row>
    <row r="65" spans="1:17" outlineLevel="1" x14ac:dyDescent="0.25">
      <c r="C65" s="43" t="s">
        <v>75</v>
      </c>
      <c r="D65" s="99" t="s">
        <v>76</v>
      </c>
      <c r="E65" s="35">
        <v>50</v>
      </c>
      <c r="F65" s="35">
        <v>50</v>
      </c>
      <c r="G65" s="35">
        <v>50</v>
      </c>
      <c r="H65" s="35">
        <v>50</v>
      </c>
      <c r="I65" s="35">
        <v>50</v>
      </c>
      <c r="J65" s="35">
        <v>50</v>
      </c>
      <c r="K65" s="35">
        <v>50</v>
      </c>
      <c r="L65" s="35">
        <v>50</v>
      </c>
      <c r="M65" s="35">
        <v>50</v>
      </c>
      <c r="N65" s="35">
        <v>50</v>
      </c>
      <c r="O65" s="35">
        <v>50</v>
      </c>
      <c r="P65" s="35">
        <v>50</v>
      </c>
    </row>
    <row r="66" spans="1:17" ht="15.75" x14ac:dyDescent="0.25">
      <c r="A66" s="73">
        <v>4</v>
      </c>
      <c r="B66" s="30" t="s">
        <v>55</v>
      </c>
      <c r="C66" s="32"/>
      <c r="D66" s="98"/>
    </row>
    <row r="67" spans="1:17" outlineLevel="1" x14ac:dyDescent="0.25">
      <c r="A67" s="72">
        <v>4.0999999999999996</v>
      </c>
      <c r="C67" s="1" t="s">
        <v>56</v>
      </c>
    </row>
    <row r="68" spans="1:17" outlineLevel="1" x14ac:dyDescent="0.25">
      <c r="A68" s="72">
        <v>4.2</v>
      </c>
      <c r="C68" s="1" t="s">
        <v>52</v>
      </c>
      <c r="D68" s="99" t="s">
        <v>19</v>
      </c>
      <c r="E68" s="56">
        <f>SUM(E69:E74)</f>
        <v>9.4</v>
      </c>
      <c r="F68" s="56">
        <f>SUM(F69:F74)</f>
        <v>9.4</v>
      </c>
      <c r="G68" s="56">
        <f>SUM(G69:G74)</f>
        <v>9.4</v>
      </c>
      <c r="H68" s="56">
        <f t="shared" ref="H68:M68" si="97">SUM(H69:H74)</f>
        <v>9.4</v>
      </c>
      <c r="I68" s="56">
        <f t="shared" si="97"/>
        <v>9.4</v>
      </c>
      <c r="J68" s="56">
        <f t="shared" si="97"/>
        <v>9.4</v>
      </c>
      <c r="K68" s="56">
        <f t="shared" si="97"/>
        <v>9.4</v>
      </c>
      <c r="L68" s="56">
        <f t="shared" si="97"/>
        <v>9.4</v>
      </c>
      <c r="M68" s="56">
        <f t="shared" si="97"/>
        <v>9.4</v>
      </c>
      <c r="N68" s="56">
        <f t="shared" ref="N68" si="98">SUM(N69:N74)</f>
        <v>9.4</v>
      </c>
      <c r="O68" s="56">
        <f t="shared" ref="O68" si="99">SUM(O69:O74)</f>
        <v>9.4</v>
      </c>
      <c r="P68" s="56">
        <f t="shared" ref="P68" si="100">SUM(P69:P74)</f>
        <v>9.4</v>
      </c>
    </row>
    <row r="69" spans="1:17" outlineLevel="1" x14ac:dyDescent="0.25">
      <c r="A69" s="72">
        <v>4.3</v>
      </c>
      <c r="C69" s="31" t="s">
        <v>17</v>
      </c>
      <c r="D69" s="100" t="s">
        <v>19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2" t="s">
        <v>179</v>
      </c>
    </row>
    <row r="70" spans="1:17" outlineLevel="1" x14ac:dyDescent="0.25">
      <c r="A70" s="72">
        <v>4.4000000000000004</v>
      </c>
      <c r="C70" s="31" t="s">
        <v>13</v>
      </c>
      <c r="D70" s="100" t="s">
        <v>19</v>
      </c>
      <c r="E70" s="49">
        <v>3</v>
      </c>
      <c r="F70" s="49">
        <v>3</v>
      </c>
      <c r="G70" s="49">
        <v>3</v>
      </c>
      <c r="H70" s="49">
        <v>3</v>
      </c>
      <c r="I70" s="49">
        <v>3</v>
      </c>
      <c r="J70" s="49">
        <v>3</v>
      </c>
      <c r="K70" s="49">
        <v>3</v>
      </c>
      <c r="L70" s="49">
        <v>3</v>
      </c>
      <c r="M70" s="49">
        <v>3</v>
      </c>
      <c r="N70" s="49">
        <v>3</v>
      </c>
      <c r="O70" s="49">
        <v>3</v>
      </c>
      <c r="P70" s="49">
        <v>3</v>
      </c>
    </row>
    <row r="71" spans="1:17" outlineLevel="1" x14ac:dyDescent="0.25">
      <c r="A71" s="72">
        <v>4.5</v>
      </c>
      <c r="C71" s="31" t="s">
        <v>16</v>
      </c>
      <c r="D71" s="100" t="s">
        <v>19</v>
      </c>
      <c r="E71" s="49">
        <v>3</v>
      </c>
      <c r="F71" s="49">
        <v>3</v>
      </c>
      <c r="G71" s="49">
        <v>3</v>
      </c>
      <c r="H71" s="49">
        <v>3</v>
      </c>
      <c r="I71" s="49">
        <v>3</v>
      </c>
      <c r="J71" s="49">
        <v>3</v>
      </c>
      <c r="K71" s="49">
        <v>3</v>
      </c>
      <c r="L71" s="49">
        <v>3</v>
      </c>
      <c r="M71" s="49">
        <v>3</v>
      </c>
      <c r="N71" s="49">
        <v>3</v>
      </c>
      <c r="O71" s="49">
        <v>3</v>
      </c>
      <c r="P71" s="49">
        <v>3</v>
      </c>
    </row>
    <row r="72" spans="1:17" outlineLevel="1" x14ac:dyDescent="0.25">
      <c r="A72" s="72">
        <v>4.5999999999999996</v>
      </c>
      <c r="C72" s="31" t="s">
        <v>15</v>
      </c>
      <c r="D72" s="100" t="s">
        <v>19</v>
      </c>
      <c r="E72" s="49">
        <v>1.7</v>
      </c>
      <c r="F72" s="49">
        <v>1.7</v>
      </c>
      <c r="G72" s="49">
        <v>1.7</v>
      </c>
      <c r="H72" s="49">
        <v>1.7</v>
      </c>
      <c r="I72" s="49">
        <v>1.7</v>
      </c>
      <c r="J72" s="49">
        <v>1.7</v>
      </c>
      <c r="K72" s="49">
        <v>1.7</v>
      </c>
      <c r="L72" s="49">
        <v>1.7</v>
      </c>
      <c r="M72" s="49">
        <v>1.7</v>
      </c>
      <c r="N72" s="49">
        <v>1.7</v>
      </c>
      <c r="O72" s="49">
        <v>1.7</v>
      </c>
      <c r="P72" s="49">
        <v>1.7</v>
      </c>
    </row>
    <row r="73" spans="1:17" outlineLevel="1" x14ac:dyDescent="0.25">
      <c r="A73" s="72">
        <v>4.7</v>
      </c>
      <c r="C73" s="31" t="s">
        <v>14</v>
      </c>
      <c r="D73" s="100" t="s">
        <v>19</v>
      </c>
      <c r="E73" s="49">
        <v>1.7</v>
      </c>
      <c r="F73" s="49">
        <v>1.7</v>
      </c>
      <c r="G73" s="49">
        <v>1.7</v>
      </c>
      <c r="H73" s="49">
        <v>1.7</v>
      </c>
      <c r="I73" s="49">
        <v>1.7</v>
      </c>
      <c r="J73" s="49">
        <v>1.7</v>
      </c>
      <c r="K73" s="49">
        <v>1.7</v>
      </c>
      <c r="L73" s="49">
        <v>1.7</v>
      </c>
      <c r="M73" s="49">
        <v>1.7</v>
      </c>
      <c r="N73" s="49">
        <v>1.7</v>
      </c>
      <c r="O73" s="49">
        <v>1.7</v>
      </c>
      <c r="P73" s="49">
        <v>1.7</v>
      </c>
    </row>
    <row r="74" spans="1:17" outlineLevel="1" x14ac:dyDescent="0.25">
      <c r="A74" s="72">
        <v>4.8</v>
      </c>
      <c r="C74" s="31" t="s">
        <v>147</v>
      </c>
      <c r="D74" s="100" t="s">
        <v>19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</row>
    <row r="75" spans="1:17" outlineLevel="1" x14ac:dyDescent="0.25">
      <c r="A75" s="72">
        <v>4.9000000000000004</v>
      </c>
      <c r="C75" s="1" t="s">
        <v>57</v>
      </c>
    </row>
    <row r="76" spans="1:17" ht="24" outlineLevel="1" x14ac:dyDescent="0.25">
      <c r="A76" s="72">
        <v>4.1100000000000003</v>
      </c>
      <c r="C76" s="31" t="s">
        <v>59</v>
      </c>
      <c r="D76" s="99" t="s">
        <v>58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</row>
    <row r="77" spans="1:17" outlineLevel="1" x14ac:dyDescent="0.25">
      <c r="A77" s="72">
        <v>4.12</v>
      </c>
      <c r="C77" s="1" t="s">
        <v>61</v>
      </c>
      <c r="D77" s="99" t="s">
        <v>19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</row>
    <row r="78" spans="1:17" ht="30" outlineLevel="1" x14ac:dyDescent="0.25">
      <c r="A78" s="72">
        <v>4.13</v>
      </c>
      <c r="C78" s="1" t="s">
        <v>84</v>
      </c>
      <c r="D78" s="99" t="s">
        <v>68</v>
      </c>
      <c r="E78" s="49">
        <f t="shared" ref="E78:P78" si="101">E79/E48</f>
        <v>0</v>
      </c>
      <c r="F78" s="49">
        <f t="shared" si="101"/>
        <v>0</v>
      </c>
      <c r="G78" s="49">
        <f t="shared" si="101"/>
        <v>0</v>
      </c>
      <c r="H78" s="49">
        <f t="shared" si="101"/>
        <v>0</v>
      </c>
      <c r="I78" s="49">
        <f t="shared" si="101"/>
        <v>0</v>
      </c>
      <c r="J78" s="49">
        <f t="shared" si="101"/>
        <v>0</v>
      </c>
      <c r="K78" s="49">
        <f t="shared" si="101"/>
        <v>0</v>
      </c>
      <c r="L78" s="49">
        <f t="shared" si="101"/>
        <v>0</v>
      </c>
      <c r="M78" s="49">
        <f t="shared" si="101"/>
        <v>0</v>
      </c>
      <c r="N78" s="49">
        <f t="shared" si="101"/>
        <v>0</v>
      </c>
      <c r="O78" s="49">
        <f t="shared" si="101"/>
        <v>0</v>
      </c>
      <c r="P78" s="49">
        <f t="shared" si="101"/>
        <v>0</v>
      </c>
    </row>
    <row r="79" spans="1:17" outlineLevel="1" x14ac:dyDescent="0.25">
      <c r="A79" s="72">
        <v>4.1399999999999997</v>
      </c>
      <c r="C79" s="1" t="s">
        <v>62</v>
      </c>
      <c r="D79" s="99" t="s">
        <v>60</v>
      </c>
      <c r="E79" s="41">
        <f>SUM(E80:E85)</f>
        <v>0</v>
      </c>
      <c r="F79" s="41">
        <f>SUM(F80:F85)</f>
        <v>0</v>
      </c>
      <c r="G79" s="41">
        <f>SUM(G80:G85)</f>
        <v>0</v>
      </c>
      <c r="H79" s="41">
        <f t="shared" ref="H79:M79" si="102">SUM(H80:H85)</f>
        <v>0</v>
      </c>
      <c r="I79" s="41">
        <f t="shared" si="102"/>
        <v>0</v>
      </c>
      <c r="J79" s="41">
        <f t="shared" si="102"/>
        <v>0</v>
      </c>
      <c r="K79" s="41">
        <f t="shared" si="102"/>
        <v>0</v>
      </c>
      <c r="L79" s="41">
        <f t="shared" si="102"/>
        <v>0</v>
      </c>
      <c r="M79" s="41">
        <f t="shared" si="102"/>
        <v>0</v>
      </c>
      <c r="N79" s="41">
        <f t="shared" ref="N79" si="103">SUM(N80:N85)</f>
        <v>0</v>
      </c>
      <c r="O79" s="41">
        <f t="shared" ref="O79" si="104">SUM(O80:O85)</f>
        <v>0</v>
      </c>
      <c r="P79" s="41">
        <f t="shared" ref="P79" si="105">SUM(P80:P85)</f>
        <v>0</v>
      </c>
    </row>
    <row r="80" spans="1:17" outlineLevel="1" x14ac:dyDescent="0.25">
      <c r="A80" s="72">
        <v>4.1500000000000004</v>
      </c>
      <c r="C80" s="31" t="s">
        <v>17</v>
      </c>
      <c r="D80" s="100" t="s">
        <v>60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</row>
    <row r="81" spans="1:16" outlineLevel="1" x14ac:dyDescent="0.25">
      <c r="A81" s="72">
        <v>4.16</v>
      </c>
      <c r="C81" s="31" t="s">
        <v>13</v>
      </c>
      <c r="D81" s="100" t="s">
        <v>60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</row>
    <row r="82" spans="1:16" outlineLevel="1" x14ac:dyDescent="0.25">
      <c r="A82" s="72">
        <v>4.17</v>
      </c>
      <c r="C82" s="31" t="s">
        <v>16</v>
      </c>
      <c r="D82" s="100" t="s">
        <v>60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</row>
    <row r="83" spans="1:16" outlineLevel="1" x14ac:dyDescent="0.25">
      <c r="A83" s="72">
        <v>4.18</v>
      </c>
      <c r="C83" s="31" t="s">
        <v>15</v>
      </c>
      <c r="D83" s="100" t="s">
        <v>60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</row>
    <row r="84" spans="1:16" outlineLevel="1" x14ac:dyDescent="0.25">
      <c r="A84" s="72">
        <v>4.1900000000000004</v>
      </c>
      <c r="C84" s="31" t="s">
        <v>14</v>
      </c>
      <c r="D84" s="100" t="s">
        <v>60</v>
      </c>
      <c r="E84" s="49">
        <v>0</v>
      </c>
      <c r="F84" s="49">
        <v>0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>
        <v>0</v>
      </c>
    </row>
    <row r="85" spans="1:16" outlineLevel="1" x14ac:dyDescent="0.25">
      <c r="A85" s="72">
        <v>4.21</v>
      </c>
      <c r="C85" s="31" t="s">
        <v>147</v>
      </c>
      <c r="D85" s="100" t="s">
        <v>60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</row>
    <row r="86" spans="1:16" ht="15.75" x14ac:dyDescent="0.25">
      <c r="A86" s="73">
        <v>5</v>
      </c>
      <c r="B86" s="30" t="s">
        <v>170</v>
      </c>
      <c r="C86" s="32"/>
      <c r="D86" s="98"/>
    </row>
    <row r="87" spans="1:16" outlineLevel="1" x14ac:dyDescent="0.25">
      <c r="A87" s="72">
        <v>5.0999999999999996</v>
      </c>
      <c r="C87" s="54" t="s">
        <v>56</v>
      </c>
      <c r="D87" s="101" t="s">
        <v>44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</row>
    <row r="88" spans="1:16" outlineLevel="1" x14ac:dyDescent="0.25">
      <c r="A88" s="72">
        <v>5.2</v>
      </c>
      <c r="C88" s="31" t="s">
        <v>70</v>
      </c>
      <c r="D88" s="100" t="s">
        <v>69</v>
      </c>
      <c r="E88" s="65">
        <v>0</v>
      </c>
      <c r="F88" s="65">
        <v>0</v>
      </c>
      <c r="G88" s="65">
        <v>0</v>
      </c>
      <c r="H88" s="65">
        <v>0</v>
      </c>
      <c r="I88" s="65">
        <v>0</v>
      </c>
      <c r="J88" s="65">
        <v>0</v>
      </c>
      <c r="K88" s="65">
        <v>0</v>
      </c>
      <c r="L88" s="65">
        <v>0</v>
      </c>
      <c r="M88" s="65">
        <v>0</v>
      </c>
      <c r="N88" s="65">
        <v>0</v>
      </c>
      <c r="O88" s="65">
        <v>0</v>
      </c>
      <c r="P88" s="65">
        <v>0</v>
      </c>
    </row>
    <row r="89" spans="1:16" outlineLevel="1" x14ac:dyDescent="0.25">
      <c r="A89" s="72">
        <v>5.3</v>
      </c>
      <c r="C89" s="112" t="s">
        <v>171</v>
      </c>
      <c r="D89" s="102" t="s">
        <v>44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</row>
    <row r="90" spans="1:16" outlineLevel="1" x14ac:dyDescent="0.25">
      <c r="A90" s="72">
        <v>5.4</v>
      </c>
      <c r="C90" s="31" t="s">
        <v>106</v>
      </c>
      <c r="D90" s="100" t="s">
        <v>107</v>
      </c>
      <c r="E90" s="65">
        <v>0</v>
      </c>
      <c r="F90" s="65">
        <v>0</v>
      </c>
      <c r="G90" s="65">
        <v>0</v>
      </c>
      <c r="H90" s="65">
        <v>0</v>
      </c>
      <c r="I90" s="65">
        <v>0</v>
      </c>
      <c r="J90" s="65">
        <v>0</v>
      </c>
      <c r="K90" s="65">
        <v>0</v>
      </c>
      <c r="L90" s="65">
        <v>0</v>
      </c>
      <c r="M90" s="65">
        <v>0</v>
      </c>
      <c r="N90" s="65">
        <v>0</v>
      </c>
      <c r="O90" s="65">
        <v>0</v>
      </c>
      <c r="P90" s="65">
        <v>0</v>
      </c>
    </row>
    <row r="91" spans="1:16" outlineLevel="1" x14ac:dyDescent="0.25">
      <c r="A91" s="72">
        <v>5.5</v>
      </c>
      <c r="C91" s="43" t="s">
        <v>17</v>
      </c>
      <c r="D91" s="99" t="s">
        <v>86</v>
      </c>
      <c r="E91" s="65">
        <v>4</v>
      </c>
      <c r="F91" s="65">
        <v>4</v>
      </c>
      <c r="G91" s="65">
        <v>4</v>
      </c>
      <c r="H91" s="65">
        <v>4</v>
      </c>
      <c r="I91" s="65">
        <v>4</v>
      </c>
      <c r="J91" s="65">
        <v>4</v>
      </c>
      <c r="K91" s="65">
        <v>4</v>
      </c>
      <c r="L91" s="65">
        <v>4</v>
      </c>
      <c r="M91" s="65">
        <v>4</v>
      </c>
      <c r="N91" s="65">
        <v>4</v>
      </c>
      <c r="O91" s="65">
        <v>4</v>
      </c>
      <c r="P91" s="65">
        <v>4</v>
      </c>
    </row>
    <row r="92" spans="1:16" outlineLevel="1" x14ac:dyDescent="0.25">
      <c r="A92" s="72">
        <v>5.6</v>
      </c>
      <c r="C92" s="43" t="s">
        <v>13</v>
      </c>
      <c r="D92" s="99" t="s">
        <v>86</v>
      </c>
      <c r="E92" s="65">
        <v>7</v>
      </c>
      <c r="F92" s="65">
        <v>7</v>
      </c>
      <c r="G92" s="65">
        <v>7</v>
      </c>
      <c r="H92" s="65">
        <v>7</v>
      </c>
      <c r="I92" s="65">
        <v>7</v>
      </c>
      <c r="J92" s="65">
        <v>7</v>
      </c>
      <c r="K92" s="65">
        <v>7</v>
      </c>
      <c r="L92" s="65">
        <v>7</v>
      </c>
      <c r="M92" s="65">
        <v>7</v>
      </c>
      <c r="N92" s="65">
        <v>7</v>
      </c>
      <c r="O92" s="65">
        <v>7</v>
      </c>
      <c r="P92" s="65">
        <v>7</v>
      </c>
    </row>
    <row r="93" spans="1:16" outlineLevel="1" x14ac:dyDescent="0.25">
      <c r="A93" s="72">
        <v>5.7</v>
      </c>
      <c r="C93" s="43" t="s">
        <v>16</v>
      </c>
      <c r="D93" s="99" t="s">
        <v>86</v>
      </c>
      <c r="E93" s="65">
        <v>10</v>
      </c>
      <c r="F93" s="65">
        <v>10</v>
      </c>
      <c r="G93" s="65">
        <v>10</v>
      </c>
      <c r="H93" s="65">
        <v>10</v>
      </c>
      <c r="I93" s="65">
        <v>10</v>
      </c>
      <c r="J93" s="65">
        <v>10</v>
      </c>
      <c r="K93" s="65">
        <v>10</v>
      </c>
      <c r="L93" s="65">
        <v>10</v>
      </c>
      <c r="M93" s="65">
        <v>10</v>
      </c>
      <c r="N93" s="65">
        <v>10</v>
      </c>
      <c r="O93" s="65">
        <v>10</v>
      </c>
      <c r="P93" s="65">
        <v>10</v>
      </c>
    </row>
    <row r="94" spans="1:16" outlineLevel="1" x14ac:dyDescent="0.25">
      <c r="A94" s="72">
        <v>5.8</v>
      </c>
      <c r="C94" s="43" t="s">
        <v>15</v>
      </c>
      <c r="D94" s="99" t="s">
        <v>86</v>
      </c>
      <c r="E94" s="65">
        <v>3</v>
      </c>
      <c r="F94" s="65">
        <v>3</v>
      </c>
      <c r="G94" s="65">
        <v>3</v>
      </c>
      <c r="H94" s="65">
        <v>3</v>
      </c>
      <c r="I94" s="65">
        <v>3</v>
      </c>
      <c r="J94" s="65">
        <v>3</v>
      </c>
      <c r="K94" s="65">
        <v>3</v>
      </c>
      <c r="L94" s="65">
        <v>3</v>
      </c>
      <c r="M94" s="65">
        <v>3</v>
      </c>
      <c r="N94" s="65">
        <v>3</v>
      </c>
      <c r="O94" s="65">
        <v>3</v>
      </c>
      <c r="P94" s="65">
        <v>3</v>
      </c>
    </row>
    <row r="95" spans="1:16" outlineLevel="1" x14ac:dyDescent="0.25">
      <c r="A95" s="72">
        <v>5.9</v>
      </c>
      <c r="C95" s="43" t="s">
        <v>14</v>
      </c>
      <c r="D95" s="99" t="s">
        <v>86</v>
      </c>
      <c r="E95" s="65">
        <v>12</v>
      </c>
      <c r="F95" s="65">
        <v>12</v>
      </c>
      <c r="G95" s="65">
        <v>12</v>
      </c>
      <c r="H95" s="65">
        <v>12</v>
      </c>
      <c r="I95" s="65">
        <v>12</v>
      </c>
      <c r="J95" s="65">
        <v>12</v>
      </c>
      <c r="K95" s="65">
        <v>12</v>
      </c>
      <c r="L95" s="65">
        <v>12</v>
      </c>
      <c r="M95" s="65">
        <v>12</v>
      </c>
      <c r="N95" s="65">
        <v>12</v>
      </c>
      <c r="O95" s="65">
        <v>12</v>
      </c>
      <c r="P95" s="65">
        <v>12</v>
      </c>
    </row>
    <row r="96" spans="1:16" outlineLevel="1" x14ac:dyDescent="0.25">
      <c r="A96" s="72" t="s">
        <v>156</v>
      </c>
      <c r="C96" s="43" t="s">
        <v>147</v>
      </c>
      <c r="D96" s="99" t="s">
        <v>86</v>
      </c>
      <c r="E96" s="65">
        <v>0</v>
      </c>
      <c r="F96" s="65">
        <v>0</v>
      </c>
      <c r="G96" s="65">
        <v>0</v>
      </c>
      <c r="H96" s="65">
        <v>0</v>
      </c>
      <c r="I96" s="65">
        <v>0</v>
      </c>
      <c r="J96" s="65">
        <v>0</v>
      </c>
      <c r="K96" s="65">
        <v>0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</row>
    <row r="97" spans="1:16" ht="16.5" customHeight="1" outlineLevel="1" x14ac:dyDescent="0.25">
      <c r="A97" s="72">
        <v>5.1100000000000003</v>
      </c>
      <c r="C97" s="1" t="s">
        <v>158</v>
      </c>
      <c r="D97" s="99" t="s">
        <v>89</v>
      </c>
      <c r="E97" s="41">
        <f>SUM(E98:E103)</f>
        <v>53.08291333333333</v>
      </c>
      <c r="F97" s="41">
        <f>SUM(F98:F103)</f>
        <v>53.08291333333333</v>
      </c>
      <c r="G97" s="41">
        <f>SUM(G98:G103)</f>
        <v>53.08291333333333</v>
      </c>
      <c r="H97" s="41">
        <f t="shared" ref="H97:M97" si="106">SUM(H98:H103)</f>
        <v>53.08291333333333</v>
      </c>
      <c r="I97" s="41">
        <f t="shared" si="106"/>
        <v>53.08291333333333</v>
      </c>
      <c r="J97" s="41">
        <f t="shared" si="106"/>
        <v>53.08291333333333</v>
      </c>
      <c r="K97" s="41">
        <f t="shared" si="106"/>
        <v>53.08291333333333</v>
      </c>
      <c r="L97" s="41">
        <f t="shared" si="106"/>
        <v>53.08291333333333</v>
      </c>
      <c r="M97" s="41">
        <f t="shared" si="106"/>
        <v>53.08291333333333</v>
      </c>
      <c r="N97" s="41">
        <f t="shared" ref="N97" si="107">SUM(N98:N103)</f>
        <v>53.08291333333333</v>
      </c>
      <c r="O97" s="41">
        <f t="shared" ref="O97" si="108">SUM(O98:O103)</f>
        <v>53.08291333333333</v>
      </c>
      <c r="P97" s="41">
        <f t="shared" ref="P97" si="109">SUM(P98:P103)</f>
        <v>53.08291333333333</v>
      </c>
    </row>
    <row r="98" spans="1:16" outlineLevel="1" x14ac:dyDescent="0.25">
      <c r="A98" s="72">
        <v>5.12</v>
      </c>
      <c r="C98" s="31" t="str">
        <f t="shared" ref="C98:C103" si="110">CONCATENATE(C21,", ","на 1 чел")</f>
        <v>прочие пластики, на 1 чел</v>
      </c>
      <c r="D98" s="100" t="s">
        <v>89</v>
      </c>
      <c r="E98" s="41">
        <f t="shared" ref="E98:P98" si="111">E21*E15*E91*E36</f>
        <v>0</v>
      </c>
      <c r="F98" s="41">
        <f t="shared" si="111"/>
        <v>0</v>
      </c>
      <c r="G98" s="41">
        <f t="shared" si="111"/>
        <v>0</v>
      </c>
      <c r="H98" s="41">
        <f t="shared" si="111"/>
        <v>0</v>
      </c>
      <c r="I98" s="41">
        <f t="shared" si="111"/>
        <v>0</v>
      </c>
      <c r="J98" s="41">
        <f t="shared" si="111"/>
        <v>0</v>
      </c>
      <c r="K98" s="41">
        <f t="shared" si="111"/>
        <v>0</v>
      </c>
      <c r="L98" s="41">
        <f t="shared" si="111"/>
        <v>0</v>
      </c>
      <c r="M98" s="41">
        <f t="shared" si="111"/>
        <v>0</v>
      </c>
      <c r="N98" s="41">
        <f t="shared" si="111"/>
        <v>0</v>
      </c>
      <c r="O98" s="41">
        <f t="shared" si="111"/>
        <v>0</v>
      </c>
      <c r="P98" s="41">
        <f t="shared" si="111"/>
        <v>0</v>
      </c>
    </row>
    <row r="99" spans="1:16" outlineLevel="1" x14ac:dyDescent="0.25">
      <c r="A99" s="72">
        <v>5.13</v>
      </c>
      <c r="C99" s="31" t="str">
        <f t="shared" si="110"/>
        <v>бумага, картон, на 1 чел</v>
      </c>
      <c r="D99" s="100" t="s">
        <v>89</v>
      </c>
      <c r="E99" s="41">
        <f t="shared" ref="E99:P99" si="112">E22*E16*E92*E37</f>
        <v>28.895533333333336</v>
      </c>
      <c r="F99" s="41">
        <f t="shared" si="112"/>
        <v>28.895533333333336</v>
      </c>
      <c r="G99" s="41">
        <f t="shared" si="112"/>
        <v>28.895533333333336</v>
      </c>
      <c r="H99" s="41">
        <f t="shared" si="112"/>
        <v>28.895533333333336</v>
      </c>
      <c r="I99" s="41">
        <f t="shared" si="112"/>
        <v>28.895533333333336</v>
      </c>
      <c r="J99" s="41">
        <f t="shared" si="112"/>
        <v>28.895533333333336</v>
      </c>
      <c r="K99" s="41">
        <f t="shared" si="112"/>
        <v>28.895533333333336</v>
      </c>
      <c r="L99" s="41">
        <f t="shared" si="112"/>
        <v>28.895533333333336</v>
      </c>
      <c r="M99" s="41">
        <f t="shared" si="112"/>
        <v>28.895533333333336</v>
      </c>
      <c r="N99" s="41">
        <f t="shared" si="112"/>
        <v>28.895533333333336</v>
      </c>
      <c r="O99" s="41">
        <f t="shared" si="112"/>
        <v>28.895533333333336</v>
      </c>
      <c r="P99" s="41">
        <f t="shared" si="112"/>
        <v>28.895533333333336</v>
      </c>
    </row>
    <row r="100" spans="1:16" outlineLevel="1" x14ac:dyDescent="0.25">
      <c r="A100" s="72">
        <v>5.14</v>
      </c>
      <c r="C100" s="31" t="str">
        <f t="shared" si="110"/>
        <v>ПЭТ, 2ка, пленка, на 1 чел</v>
      </c>
      <c r="D100" s="100" t="s">
        <v>89</v>
      </c>
      <c r="E100" s="41">
        <f t="shared" ref="E100:P100" si="113">E23*E17*E93*E38</f>
        <v>11.907499999999999</v>
      </c>
      <c r="F100" s="41">
        <f t="shared" si="113"/>
        <v>11.907499999999999</v>
      </c>
      <c r="G100" s="41">
        <f t="shared" si="113"/>
        <v>11.907499999999999</v>
      </c>
      <c r="H100" s="41">
        <f t="shared" si="113"/>
        <v>11.907499999999999</v>
      </c>
      <c r="I100" s="41">
        <f t="shared" si="113"/>
        <v>11.907499999999999</v>
      </c>
      <c r="J100" s="41">
        <f t="shared" si="113"/>
        <v>11.907499999999999</v>
      </c>
      <c r="K100" s="41">
        <f t="shared" si="113"/>
        <v>11.907499999999999</v>
      </c>
      <c r="L100" s="41">
        <f t="shared" si="113"/>
        <v>11.907499999999999</v>
      </c>
      <c r="M100" s="41">
        <f t="shared" si="113"/>
        <v>11.907499999999999</v>
      </c>
      <c r="N100" s="41">
        <f t="shared" si="113"/>
        <v>11.907499999999999</v>
      </c>
      <c r="O100" s="41">
        <f t="shared" si="113"/>
        <v>11.907499999999999</v>
      </c>
      <c r="P100" s="41">
        <f t="shared" si="113"/>
        <v>11.907499999999999</v>
      </c>
    </row>
    <row r="101" spans="1:16" outlineLevel="1" x14ac:dyDescent="0.25">
      <c r="A101" s="72">
        <v>5.15</v>
      </c>
      <c r="C101" s="31" t="str">
        <f t="shared" si="110"/>
        <v>стекло, на 1 чел</v>
      </c>
      <c r="D101" s="100" t="s">
        <v>89</v>
      </c>
      <c r="E101" s="41">
        <f t="shared" ref="E101:P101" si="114">E24*E18*E94*E39</f>
        <v>4.33</v>
      </c>
      <c r="F101" s="41">
        <f t="shared" si="114"/>
        <v>4.33</v>
      </c>
      <c r="G101" s="41">
        <f t="shared" si="114"/>
        <v>4.33</v>
      </c>
      <c r="H101" s="41">
        <f t="shared" si="114"/>
        <v>4.33</v>
      </c>
      <c r="I101" s="41">
        <f t="shared" si="114"/>
        <v>4.33</v>
      </c>
      <c r="J101" s="41">
        <f t="shared" si="114"/>
        <v>4.33</v>
      </c>
      <c r="K101" s="41">
        <f t="shared" si="114"/>
        <v>4.33</v>
      </c>
      <c r="L101" s="41">
        <f t="shared" si="114"/>
        <v>4.33</v>
      </c>
      <c r="M101" s="41">
        <f t="shared" si="114"/>
        <v>4.33</v>
      </c>
      <c r="N101" s="41">
        <f t="shared" si="114"/>
        <v>4.33</v>
      </c>
      <c r="O101" s="41">
        <f t="shared" si="114"/>
        <v>4.33</v>
      </c>
      <c r="P101" s="41">
        <f t="shared" si="114"/>
        <v>4.33</v>
      </c>
    </row>
    <row r="102" spans="1:16" outlineLevel="1" x14ac:dyDescent="0.25">
      <c r="A102" s="72">
        <v>5.16</v>
      </c>
      <c r="C102" s="31" t="str">
        <f t="shared" si="110"/>
        <v>металл, на 1 чел</v>
      </c>
      <c r="D102" s="100" t="s">
        <v>89</v>
      </c>
      <c r="E102" s="41">
        <f t="shared" ref="E102:P102" si="115">E25*E19*E95*E40</f>
        <v>7.9498799999999985</v>
      </c>
      <c r="F102" s="41">
        <f t="shared" si="115"/>
        <v>7.9498799999999985</v>
      </c>
      <c r="G102" s="41">
        <f t="shared" si="115"/>
        <v>7.9498799999999985</v>
      </c>
      <c r="H102" s="41">
        <f t="shared" si="115"/>
        <v>7.9498799999999985</v>
      </c>
      <c r="I102" s="41">
        <f t="shared" si="115"/>
        <v>7.9498799999999985</v>
      </c>
      <c r="J102" s="41">
        <f t="shared" si="115"/>
        <v>7.9498799999999985</v>
      </c>
      <c r="K102" s="41">
        <f t="shared" si="115"/>
        <v>7.9498799999999985</v>
      </c>
      <c r="L102" s="41">
        <f t="shared" si="115"/>
        <v>7.9498799999999985</v>
      </c>
      <c r="M102" s="41">
        <f t="shared" si="115"/>
        <v>7.9498799999999985</v>
      </c>
      <c r="N102" s="41">
        <f t="shared" si="115"/>
        <v>7.9498799999999985</v>
      </c>
      <c r="O102" s="41">
        <f t="shared" si="115"/>
        <v>7.9498799999999985</v>
      </c>
      <c r="P102" s="41">
        <f t="shared" si="115"/>
        <v>7.9498799999999985</v>
      </c>
    </row>
    <row r="103" spans="1:16" outlineLevel="1" x14ac:dyDescent="0.25">
      <c r="A103" s="72" t="s">
        <v>157</v>
      </c>
      <c r="C103" s="31" t="str">
        <f t="shared" si="110"/>
        <v>органика, на 1 чел</v>
      </c>
      <c r="D103" s="100" t="s">
        <v>89</v>
      </c>
      <c r="E103" s="41">
        <f t="shared" ref="E103:P103" si="116">E26*E20*E96*E41</f>
        <v>0</v>
      </c>
      <c r="F103" s="41">
        <f t="shared" si="116"/>
        <v>0</v>
      </c>
      <c r="G103" s="41">
        <f t="shared" si="116"/>
        <v>0</v>
      </c>
      <c r="H103" s="41">
        <f t="shared" si="116"/>
        <v>0</v>
      </c>
      <c r="I103" s="41">
        <f t="shared" si="116"/>
        <v>0</v>
      </c>
      <c r="J103" s="41">
        <f t="shared" si="116"/>
        <v>0</v>
      </c>
      <c r="K103" s="41">
        <f t="shared" si="116"/>
        <v>0</v>
      </c>
      <c r="L103" s="41">
        <f t="shared" si="116"/>
        <v>0</v>
      </c>
      <c r="M103" s="41">
        <f t="shared" si="116"/>
        <v>0</v>
      </c>
      <c r="N103" s="41">
        <f t="shared" si="116"/>
        <v>0</v>
      </c>
      <c r="O103" s="41">
        <f t="shared" si="116"/>
        <v>0</v>
      </c>
      <c r="P103" s="41">
        <f t="shared" si="116"/>
        <v>0</v>
      </c>
    </row>
    <row r="104" spans="1:16" outlineLevel="1" x14ac:dyDescent="0.25">
      <c r="A104" s="72">
        <v>5.17</v>
      </c>
      <c r="C104" s="1" t="s">
        <v>99</v>
      </c>
      <c r="D104" s="99" t="s">
        <v>100</v>
      </c>
      <c r="E104" s="65">
        <v>200</v>
      </c>
      <c r="F104" s="65">
        <v>200</v>
      </c>
      <c r="G104" s="65">
        <v>200</v>
      </c>
      <c r="H104" s="65">
        <v>200</v>
      </c>
      <c r="I104" s="65">
        <v>200</v>
      </c>
      <c r="J104" s="65">
        <v>200</v>
      </c>
      <c r="K104" s="65">
        <v>200</v>
      </c>
      <c r="L104" s="65">
        <v>200</v>
      </c>
      <c r="M104" s="65">
        <v>200</v>
      </c>
      <c r="N104" s="65">
        <v>200</v>
      </c>
      <c r="O104" s="65">
        <v>200</v>
      </c>
      <c r="P104" s="65">
        <v>200</v>
      </c>
    </row>
    <row r="105" spans="1:16" outlineLevel="1" x14ac:dyDescent="0.25">
      <c r="A105" s="72">
        <v>5.18</v>
      </c>
      <c r="C105" s="1" t="s">
        <v>101</v>
      </c>
      <c r="D105" s="99" t="s">
        <v>100</v>
      </c>
      <c r="E105" s="65">
        <v>400</v>
      </c>
      <c r="F105" s="65">
        <v>400</v>
      </c>
      <c r="G105" s="65">
        <v>400</v>
      </c>
      <c r="H105" s="65">
        <v>400</v>
      </c>
      <c r="I105" s="65">
        <v>400</v>
      </c>
      <c r="J105" s="65">
        <v>400</v>
      </c>
      <c r="K105" s="65">
        <v>400</v>
      </c>
      <c r="L105" s="65">
        <v>400</v>
      </c>
      <c r="M105" s="65">
        <v>400</v>
      </c>
      <c r="N105" s="65">
        <v>400</v>
      </c>
      <c r="O105" s="65">
        <v>400</v>
      </c>
      <c r="P105" s="65">
        <v>400</v>
      </c>
    </row>
    <row r="106" spans="1:16" ht="15.75" x14ac:dyDescent="0.25">
      <c r="A106" s="73">
        <v>6</v>
      </c>
      <c r="B106" s="30" t="s">
        <v>172</v>
      </c>
      <c r="C106" s="32"/>
      <c r="D106" s="98"/>
    </row>
    <row r="107" spans="1:16" outlineLevel="1" x14ac:dyDescent="0.25">
      <c r="A107" s="72">
        <v>6.1</v>
      </c>
      <c r="C107" s="31" t="s">
        <v>17</v>
      </c>
      <c r="D107" s="99" t="s">
        <v>20</v>
      </c>
      <c r="E107" s="65">
        <v>0</v>
      </c>
      <c r="F107" s="65">
        <f>E107</f>
        <v>0</v>
      </c>
      <c r="G107" s="65">
        <f t="shared" ref="G107:M112" si="117">F107</f>
        <v>0</v>
      </c>
      <c r="H107" s="65">
        <f t="shared" si="117"/>
        <v>0</v>
      </c>
      <c r="I107" s="65">
        <f t="shared" si="117"/>
        <v>0</v>
      </c>
      <c r="J107" s="65">
        <f t="shared" si="117"/>
        <v>0</v>
      </c>
      <c r="K107" s="65">
        <f t="shared" si="117"/>
        <v>0</v>
      </c>
      <c r="L107" s="65">
        <f t="shared" si="117"/>
        <v>0</v>
      </c>
      <c r="M107" s="65">
        <f t="shared" si="117"/>
        <v>0</v>
      </c>
      <c r="N107" s="65">
        <f t="shared" ref="N107:P107" si="118">M107</f>
        <v>0</v>
      </c>
      <c r="O107" s="65">
        <f t="shared" si="118"/>
        <v>0</v>
      </c>
      <c r="P107" s="65">
        <f t="shared" si="118"/>
        <v>0</v>
      </c>
    </row>
    <row r="108" spans="1:16" outlineLevel="1" x14ac:dyDescent="0.25">
      <c r="A108" s="72">
        <v>6.2</v>
      </c>
      <c r="C108" s="31" t="s">
        <v>13</v>
      </c>
      <c r="D108" s="99" t="s">
        <v>20</v>
      </c>
      <c r="E108" s="65">
        <v>700</v>
      </c>
      <c r="F108" s="65">
        <f t="shared" ref="F108" si="119">E108</f>
        <v>700</v>
      </c>
      <c r="G108" s="65">
        <f t="shared" si="117"/>
        <v>700</v>
      </c>
      <c r="H108" s="65">
        <f t="shared" si="117"/>
        <v>700</v>
      </c>
      <c r="I108" s="65">
        <f t="shared" si="117"/>
        <v>700</v>
      </c>
      <c r="J108" s="65">
        <f t="shared" si="117"/>
        <v>700</v>
      </c>
      <c r="K108" s="65">
        <f t="shared" si="117"/>
        <v>700</v>
      </c>
      <c r="L108" s="65">
        <f t="shared" si="117"/>
        <v>700</v>
      </c>
      <c r="M108" s="65">
        <f t="shared" si="117"/>
        <v>700</v>
      </c>
      <c r="N108" s="65">
        <f t="shared" ref="N108:P108" si="120">M108</f>
        <v>700</v>
      </c>
      <c r="O108" s="65">
        <f t="shared" si="120"/>
        <v>700</v>
      </c>
      <c r="P108" s="65">
        <f t="shared" si="120"/>
        <v>700</v>
      </c>
    </row>
    <row r="109" spans="1:16" outlineLevel="1" x14ac:dyDescent="0.25">
      <c r="A109" s="72">
        <v>6.3</v>
      </c>
      <c r="C109" s="31" t="s">
        <v>16</v>
      </c>
      <c r="D109" s="99" t="s">
        <v>20</v>
      </c>
      <c r="E109" s="65">
        <v>1500</v>
      </c>
      <c r="F109" s="65">
        <f t="shared" ref="F109" si="121">E109</f>
        <v>1500</v>
      </c>
      <c r="G109" s="65">
        <f t="shared" si="117"/>
        <v>1500</v>
      </c>
      <c r="H109" s="65">
        <f t="shared" si="117"/>
        <v>1500</v>
      </c>
      <c r="I109" s="65">
        <f t="shared" si="117"/>
        <v>1500</v>
      </c>
      <c r="J109" s="65">
        <f t="shared" si="117"/>
        <v>1500</v>
      </c>
      <c r="K109" s="65">
        <f t="shared" si="117"/>
        <v>1500</v>
      </c>
      <c r="L109" s="65">
        <f t="shared" si="117"/>
        <v>1500</v>
      </c>
      <c r="M109" s="65">
        <f t="shared" si="117"/>
        <v>1500</v>
      </c>
      <c r="N109" s="65">
        <f t="shared" ref="N109:P109" si="122">M109</f>
        <v>1500</v>
      </c>
      <c r="O109" s="65">
        <f t="shared" si="122"/>
        <v>1500</v>
      </c>
      <c r="P109" s="65">
        <f t="shared" si="122"/>
        <v>1500</v>
      </c>
    </row>
    <row r="110" spans="1:16" outlineLevel="1" x14ac:dyDescent="0.25">
      <c r="A110" s="72">
        <v>6.4</v>
      </c>
      <c r="C110" s="31" t="s">
        <v>15</v>
      </c>
      <c r="D110" s="99" t="s">
        <v>20</v>
      </c>
      <c r="E110" s="65">
        <v>6750</v>
      </c>
      <c r="F110" s="65">
        <f t="shared" ref="F110" si="123">E110</f>
        <v>6750</v>
      </c>
      <c r="G110" s="65">
        <f t="shared" si="117"/>
        <v>6750</v>
      </c>
      <c r="H110" s="65">
        <f t="shared" si="117"/>
        <v>6750</v>
      </c>
      <c r="I110" s="65">
        <f t="shared" si="117"/>
        <v>6750</v>
      </c>
      <c r="J110" s="65">
        <f t="shared" si="117"/>
        <v>6750</v>
      </c>
      <c r="K110" s="65">
        <f t="shared" si="117"/>
        <v>6750</v>
      </c>
      <c r="L110" s="65">
        <f t="shared" si="117"/>
        <v>6750</v>
      </c>
      <c r="M110" s="65">
        <f t="shared" si="117"/>
        <v>6750</v>
      </c>
      <c r="N110" s="65">
        <f t="shared" ref="N110:P110" si="124">M110</f>
        <v>6750</v>
      </c>
      <c r="O110" s="65">
        <f t="shared" si="124"/>
        <v>6750</v>
      </c>
      <c r="P110" s="65">
        <f t="shared" si="124"/>
        <v>6750</v>
      </c>
    </row>
    <row r="111" spans="1:16" outlineLevel="1" x14ac:dyDescent="0.25">
      <c r="A111" s="72">
        <v>6.5</v>
      </c>
      <c r="C111" s="31" t="s">
        <v>14</v>
      </c>
      <c r="D111" s="99" t="s">
        <v>20</v>
      </c>
      <c r="E111" s="65">
        <v>400</v>
      </c>
      <c r="F111" s="65">
        <f t="shared" ref="F111" si="125">E111</f>
        <v>400</v>
      </c>
      <c r="G111" s="65">
        <f t="shared" si="117"/>
        <v>400</v>
      </c>
      <c r="H111" s="65">
        <f t="shared" si="117"/>
        <v>400</v>
      </c>
      <c r="I111" s="65">
        <f t="shared" si="117"/>
        <v>400</v>
      </c>
      <c r="J111" s="65">
        <f t="shared" si="117"/>
        <v>400</v>
      </c>
      <c r="K111" s="65">
        <f t="shared" si="117"/>
        <v>400</v>
      </c>
      <c r="L111" s="65">
        <f t="shared" si="117"/>
        <v>400</v>
      </c>
      <c r="M111" s="65">
        <f t="shared" si="117"/>
        <v>400</v>
      </c>
      <c r="N111" s="65">
        <f t="shared" ref="N111:P111" si="126">M111</f>
        <v>400</v>
      </c>
      <c r="O111" s="65">
        <f t="shared" si="126"/>
        <v>400</v>
      </c>
      <c r="P111" s="65">
        <f t="shared" si="126"/>
        <v>400</v>
      </c>
    </row>
    <row r="112" spans="1:16" outlineLevel="1" x14ac:dyDescent="0.25">
      <c r="A112" s="72">
        <v>6.6</v>
      </c>
      <c r="C112" s="31" t="s">
        <v>147</v>
      </c>
      <c r="D112" s="99" t="s">
        <v>20</v>
      </c>
      <c r="E112" s="65">
        <v>0</v>
      </c>
      <c r="F112" s="65">
        <f t="shared" ref="F112" si="127">E112</f>
        <v>0</v>
      </c>
      <c r="G112" s="65">
        <f t="shared" si="117"/>
        <v>0</v>
      </c>
      <c r="H112" s="65">
        <f t="shared" si="117"/>
        <v>0</v>
      </c>
      <c r="I112" s="65">
        <f t="shared" si="117"/>
        <v>0</v>
      </c>
      <c r="J112" s="65">
        <f t="shared" si="117"/>
        <v>0</v>
      </c>
      <c r="K112" s="65">
        <f t="shared" si="117"/>
        <v>0</v>
      </c>
      <c r="L112" s="65">
        <f t="shared" si="117"/>
        <v>0</v>
      </c>
      <c r="M112" s="65">
        <f t="shared" si="117"/>
        <v>0</v>
      </c>
      <c r="N112" s="65">
        <f t="shared" ref="N112:P112" si="128">M112</f>
        <v>0</v>
      </c>
      <c r="O112" s="65">
        <f t="shared" si="128"/>
        <v>0</v>
      </c>
      <c r="P112" s="65">
        <f t="shared" si="128"/>
        <v>0</v>
      </c>
    </row>
    <row r="113" spans="1:16" ht="15.75" x14ac:dyDescent="0.25">
      <c r="A113" s="73">
        <v>7</v>
      </c>
      <c r="B113" s="30" t="s">
        <v>173</v>
      </c>
      <c r="C113" s="32"/>
      <c r="D113" s="98"/>
    </row>
    <row r="114" spans="1:16" outlineLevel="1" x14ac:dyDescent="0.25">
      <c r="A114" s="72">
        <v>7.1</v>
      </c>
      <c r="C114" s="31" t="s">
        <v>104</v>
      </c>
      <c r="D114" s="100" t="s">
        <v>73</v>
      </c>
      <c r="E114" s="68">
        <f>E58</f>
        <v>500</v>
      </c>
      <c r="F114" s="68">
        <v>500</v>
      </c>
      <c r="G114" s="68">
        <v>500</v>
      </c>
      <c r="H114" s="68">
        <v>500</v>
      </c>
      <c r="I114" s="68">
        <v>500</v>
      </c>
      <c r="J114" s="68">
        <v>500</v>
      </c>
      <c r="K114" s="68">
        <v>500</v>
      </c>
      <c r="L114" s="68">
        <v>500</v>
      </c>
      <c r="M114" s="68">
        <v>500</v>
      </c>
      <c r="N114" s="68">
        <v>500</v>
      </c>
      <c r="O114" s="68">
        <v>500</v>
      </c>
      <c r="P114" s="68">
        <v>500</v>
      </c>
    </row>
    <row r="115" spans="1:16" outlineLevel="1" x14ac:dyDescent="0.25">
      <c r="A115" s="72">
        <v>7.2</v>
      </c>
      <c r="C115" s="31" t="s">
        <v>145</v>
      </c>
      <c r="D115" s="100" t="s">
        <v>73</v>
      </c>
      <c r="E115" s="65">
        <v>200</v>
      </c>
      <c r="F115" s="65">
        <v>200</v>
      </c>
      <c r="G115" s="65">
        <v>200</v>
      </c>
      <c r="H115" s="65">
        <v>200</v>
      </c>
      <c r="I115" s="65">
        <v>200</v>
      </c>
      <c r="J115" s="65">
        <v>200</v>
      </c>
      <c r="K115" s="65">
        <v>200</v>
      </c>
      <c r="L115" s="65">
        <v>200</v>
      </c>
      <c r="M115" s="65">
        <v>200</v>
      </c>
      <c r="N115" s="65">
        <v>200</v>
      </c>
      <c r="O115" s="65">
        <v>200</v>
      </c>
      <c r="P115" s="65">
        <v>200</v>
      </c>
    </row>
    <row r="116" spans="1:16" outlineLevel="1" x14ac:dyDescent="0.25">
      <c r="A116" s="72">
        <v>7.3</v>
      </c>
      <c r="C116" s="31" t="s">
        <v>149</v>
      </c>
      <c r="D116" s="100" t="s">
        <v>73</v>
      </c>
      <c r="E116" s="65">
        <v>200</v>
      </c>
      <c r="F116" s="65">
        <v>200</v>
      </c>
      <c r="G116" s="65">
        <v>200</v>
      </c>
      <c r="H116" s="65">
        <v>200</v>
      </c>
      <c r="I116" s="65">
        <v>200</v>
      </c>
      <c r="J116" s="65">
        <v>200</v>
      </c>
      <c r="K116" s="65">
        <v>200</v>
      </c>
      <c r="L116" s="65">
        <v>200</v>
      </c>
      <c r="M116" s="65">
        <v>200</v>
      </c>
      <c r="N116" s="65">
        <v>200</v>
      </c>
      <c r="O116" s="65">
        <v>200</v>
      </c>
      <c r="P116" s="65">
        <v>200</v>
      </c>
    </row>
    <row r="117" spans="1:16" outlineLevel="1" x14ac:dyDescent="0.25">
      <c r="A117" s="72">
        <v>7.4</v>
      </c>
      <c r="C117" s="31" t="s">
        <v>108</v>
      </c>
      <c r="D117" s="100" t="s">
        <v>73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</row>
    <row r="118" spans="1:16" outlineLevel="1" x14ac:dyDescent="0.25">
      <c r="A118" s="72">
        <v>7.5</v>
      </c>
      <c r="C118" s="31" t="s">
        <v>109</v>
      </c>
      <c r="D118" s="100" t="s">
        <v>73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</row>
    <row r="119" spans="1:16" outlineLevel="1" x14ac:dyDescent="0.25">
      <c r="A119" s="72">
        <v>7.6</v>
      </c>
      <c r="C119" s="31" t="s">
        <v>110</v>
      </c>
      <c r="D119" s="100" t="s">
        <v>73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0</v>
      </c>
    </row>
    <row r="120" spans="1:16" outlineLevel="1" x14ac:dyDescent="0.25">
      <c r="A120" s="72">
        <v>7.7</v>
      </c>
      <c r="C120" s="31" t="s">
        <v>111</v>
      </c>
      <c r="D120" s="100" t="s">
        <v>73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</row>
    <row r="121" spans="1:16" outlineLevel="1" x14ac:dyDescent="0.25">
      <c r="A121" s="72">
        <v>7.8</v>
      </c>
      <c r="C121" s="31" t="s">
        <v>112</v>
      </c>
      <c r="D121" s="100" t="s">
        <v>73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</row>
    <row r="122" spans="1:16" ht="15.75" customHeight="1" x14ac:dyDescent="0.25">
      <c r="C122" s="70"/>
      <c r="D122" s="100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</row>
    <row r="123" spans="1:16" x14ac:dyDescent="0.25">
      <c r="A123" s="90"/>
      <c r="B123" s="85">
        <v>1</v>
      </c>
      <c r="C123" s="86" t="str">
        <f>CONCATENATE("∑ ",C124)</f>
        <v>∑ CAPEX (инвестиционные вложения)</v>
      </c>
      <c r="D123" s="87" t="s">
        <v>18</v>
      </c>
      <c r="E123" s="88">
        <f>E124</f>
        <v>0</v>
      </c>
      <c r="F123" s="88">
        <f>E123+F124</f>
        <v>0</v>
      </c>
      <c r="G123" s="88">
        <f>F123+G124</f>
        <v>0</v>
      </c>
      <c r="H123" s="88">
        <f t="shared" ref="H123:M123" si="129">G123+H124</f>
        <v>0</v>
      </c>
      <c r="I123" s="88">
        <f t="shared" si="129"/>
        <v>0</v>
      </c>
      <c r="J123" s="88">
        <f t="shared" si="129"/>
        <v>0</v>
      </c>
      <c r="K123" s="88">
        <f t="shared" si="129"/>
        <v>0</v>
      </c>
      <c r="L123" s="88">
        <f t="shared" si="129"/>
        <v>0</v>
      </c>
      <c r="M123" s="88">
        <f t="shared" si="129"/>
        <v>0</v>
      </c>
      <c r="N123" s="88">
        <f t="shared" ref="N123" si="130">M123+N124</f>
        <v>0</v>
      </c>
      <c r="O123" s="88">
        <f t="shared" ref="O123" si="131">N123+O124</f>
        <v>0</v>
      </c>
      <c r="P123" s="88">
        <f t="shared" ref="P123" si="132">O123+P124</f>
        <v>0</v>
      </c>
    </row>
    <row r="124" spans="1:16" x14ac:dyDescent="0.25">
      <c r="B124" s="62"/>
      <c r="C124" s="47" t="s">
        <v>79</v>
      </c>
      <c r="D124" s="48" t="s">
        <v>18</v>
      </c>
      <c r="E124" s="76">
        <f>E125+E127+E129+E131</f>
        <v>0</v>
      </c>
      <c r="F124" s="76">
        <f>F125+F127+F129+F131</f>
        <v>0</v>
      </c>
      <c r="G124" s="76">
        <f>G125+G127+G129+G131</f>
        <v>0</v>
      </c>
      <c r="H124" s="76">
        <f t="shared" ref="H124:M124" si="133">H125+H127+H129+H131</f>
        <v>0</v>
      </c>
      <c r="I124" s="76">
        <f t="shared" si="133"/>
        <v>0</v>
      </c>
      <c r="J124" s="76">
        <f t="shared" si="133"/>
        <v>0</v>
      </c>
      <c r="K124" s="76">
        <f t="shared" si="133"/>
        <v>0</v>
      </c>
      <c r="L124" s="76">
        <f t="shared" si="133"/>
        <v>0</v>
      </c>
      <c r="M124" s="76">
        <f t="shared" si="133"/>
        <v>0</v>
      </c>
      <c r="N124" s="76">
        <f t="shared" ref="N124" si="134">N125+N127+N129+N131</f>
        <v>0</v>
      </c>
      <c r="O124" s="76">
        <f t="shared" ref="O124" si="135">O125+O127+O129+O131</f>
        <v>0</v>
      </c>
      <c r="P124" s="76">
        <f t="shared" ref="P124" si="136">P125+P127+P129+P131</f>
        <v>0</v>
      </c>
    </row>
    <row r="125" spans="1:16" outlineLevel="1" x14ac:dyDescent="0.25">
      <c r="B125" s="62"/>
      <c r="C125" s="61" t="s">
        <v>96</v>
      </c>
      <c r="D125" s="59" t="s">
        <v>18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</row>
    <row r="126" spans="1:16" outlineLevel="1" x14ac:dyDescent="0.25">
      <c r="B126" s="62"/>
      <c r="C126" s="58"/>
      <c r="D126" s="59" t="s">
        <v>44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</row>
    <row r="127" spans="1:16" outlineLevel="1" x14ac:dyDescent="0.25">
      <c r="B127" s="62"/>
      <c r="C127" s="61" t="s">
        <v>56</v>
      </c>
      <c r="D127" s="59" t="s">
        <v>18</v>
      </c>
      <c r="E127" s="78">
        <f>E88*E128</f>
        <v>0</v>
      </c>
      <c r="F127" s="78">
        <f>F88*F128</f>
        <v>0</v>
      </c>
      <c r="G127" s="78">
        <f>G88*G128</f>
        <v>0</v>
      </c>
      <c r="H127" s="78">
        <f t="shared" ref="H127:M127" si="137">H88*H128</f>
        <v>0</v>
      </c>
      <c r="I127" s="78">
        <f t="shared" si="137"/>
        <v>0</v>
      </c>
      <c r="J127" s="78">
        <f t="shared" si="137"/>
        <v>0</v>
      </c>
      <c r="K127" s="78">
        <f t="shared" si="137"/>
        <v>0</v>
      </c>
      <c r="L127" s="78">
        <f t="shared" si="137"/>
        <v>0</v>
      </c>
      <c r="M127" s="78">
        <f t="shared" si="137"/>
        <v>0</v>
      </c>
      <c r="N127" s="78">
        <f t="shared" ref="N127" si="138">N88*N128</f>
        <v>0</v>
      </c>
      <c r="O127" s="78">
        <f t="shared" ref="O127" si="139">O88*O128</f>
        <v>0</v>
      </c>
      <c r="P127" s="78">
        <f t="shared" ref="P127" si="140">P88*P128</f>
        <v>0</v>
      </c>
    </row>
    <row r="128" spans="1:16" outlineLevel="1" x14ac:dyDescent="0.25">
      <c r="B128" s="62"/>
      <c r="C128" s="58"/>
      <c r="D128" s="59" t="s">
        <v>44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39">
        <v>0</v>
      </c>
      <c r="L128" s="39">
        <v>0</v>
      </c>
      <c r="M128" s="39">
        <v>0</v>
      </c>
      <c r="N128" s="39">
        <v>0</v>
      </c>
      <c r="O128" s="39">
        <v>0</v>
      </c>
      <c r="P128" s="39">
        <v>0</v>
      </c>
    </row>
    <row r="129" spans="1:16" outlineLevel="1" x14ac:dyDescent="0.25">
      <c r="B129" s="62"/>
      <c r="C129" s="61" t="s">
        <v>57</v>
      </c>
      <c r="D129" s="59" t="s">
        <v>18</v>
      </c>
      <c r="E129" s="78">
        <f>E90*E130</f>
        <v>0</v>
      </c>
      <c r="F129" s="78">
        <f>F90*F130</f>
        <v>0</v>
      </c>
      <c r="G129" s="78">
        <f>G90*G130</f>
        <v>0</v>
      </c>
      <c r="H129" s="78">
        <f t="shared" ref="H129:M129" si="141">H90*H130</f>
        <v>0</v>
      </c>
      <c r="I129" s="78">
        <f t="shared" si="141"/>
        <v>0</v>
      </c>
      <c r="J129" s="78">
        <f t="shared" si="141"/>
        <v>0</v>
      </c>
      <c r="K129" s="78">
        <f t="shared" si="141"/>
        <v>0</v>
      </c>
      <c r="L129" s="78">
        <f t="shared" si="141"/>
        <v>0</v>
      </c>
      <c r="M129" s="78">
        <f t="shared" si="141"/>
        <v>0</v>
      </c>
      <c r="N129" s="78">
        <f t="shared" ref="N129" si="142">N90*N130</f>
        <v>0</v>
      </c>
      <c r="O129" s="78">
        <f t="shared" ref="O129" si="143">O90*O130</f>
        <v>0</v>
      </c>
      <c r="P129" s="78">
        <f t="shared" ref="P129" si="144">P90*P130</f>
        <v>0</v>
      </c>
    </row>
    <row r="130" spans="1:16" outlineLevel="1" x14ac:dyDescent="0.25">
      <c r="B130" s="62"/>
      <c r="C130" s="60"/>
      <c r="D130" s="59" t="s">
        <v>60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39">
        <v>0</v>
      </c>
      <c r="L130" s="39">
        <v>0</v>
      </c>
      <c r="M130" s="39">
        <v>0</v>
      </c>
      <c r="N130" s="39">
        <v>0</v>
      </c>
      <c r="O130" s="39">
        <v>0</v>
      </c>
      <c r="P130" s="39">
        <v>0</v>
      </c>
    </row>
    <row r="131" spans="1:16" outlineLevel="1" x14ac:dyDescent="0.25">
      <c r="B131" s="62"/>
      <c r="C131" s="60" t="s">
        <v>97</v>
      </c>
      <c r="D131" s="59" t="s">
        <v>18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39">
        <v>0</v>
      </c>
      <c r="L131" s="39">
        <v>0</v>
      </c>
      <c r="M131" s="39">
        <v>0</v>
      </c>
      <c r="N131" s="39">
        <v>0</v>
      </c>
      <c r="O131" s="39">
        <v>0</v>
      </c>
      <c r="P131" s="39">
        <v>0</v>
      </c>
    </row>
    <row r="132" spans="1:16" x14ac:dyDescent="0.25">
      <c r="A132" s="20"/>
      <c r="B132" s="85">
        <v>2</v>
      </c>
      <c r="C132" s="86" t="s">
        <v>91</v>
      </c>
      <c r="D132" s="87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</row>
    <row r="133" spans="1:16" outlineLevel="1" x14ac:dyDescent="0.25">
      <c r="A133"/>
      <c r="B133" s="62"/>
      <c r="C133" s="44" t="s">
        <v>46</v>
      </c>
      <c r="D133" s="53" t="s">
        <v>44</v>
      </c>
      <c r="E133" s="68">
        <f t="shared" ref="E133:P133" si="145">E30</f>
        <v>800</v>
      </c>
      <c r="F133" s="68">
        <f t="shared" si="145"/>
        <v>800</v>
      </c>
      <c r="G133" s="68">
        <f t="shared" si="145"/>
        <v>800</v>
      </c>
      <c r="H133" s="68">
        <f t="shared" si="145"/>
        <v>800</v>
      </c>
      <c r="I133" s="68">
        <f t="shared" si="145"/>
        <v>800</v>
      </c>
      <c r="J133" s="68">
        <f t="shared" si="145"/>
        <v>800</v>
      </c>
      <c r="K133" s="68">
        <f t="shared" si="145"/>
        <v>800</v>
      </c>
      <c r="L133" s="68">
        <f t="shared" si="145"/>
        <v>800</v>
      </c>
      <c r="M133" s="68">
        <f t="shared" si="145"/>
        <v>800</v>
      </c>
      <c r="N133" s="68">
        <f t="shared" si="145"/>
        <v>800</v>
      </c>
      <c r="O133" s="68">
        <f t="shared" si="145"/>
        <v>800</v>
      </c>
      <c r="P133" s="68">
        <f t="shared" si="145"/>
        <v>800</v>
      </c>
    </row>
    <row r="134" spans="1:16" outlineLevel="1" x14ac:dyDescent="0.25">
      <c r="A134"/>
      <c r="B134" s="62"/>
      <c r="C134" s="44" t="s">
        <v>92</v>
      </c>
      <c r="D134" s="53" t="s">
        <v>49</v>
      </c>
      <c r="E134" s="38">
        <f t="shared" ref="E134:P134" si="146">E31</f>
        <v>0.05</v>
      </c>
      <c r="F134" s="38">
        <f t="shared" si="146"/>
        <v>0.1</v>
      </c>
      <c r="G134" s="38">
        <f t="shared" si="146"/>
        <v>0.15</v>
      </c>
      <c r="H134" s="38">
        <f t="shared" si="146"/>
        <v>0.2</v>
      </c>
      <c r="I134" s="38">
        <f t="shared" si="146"/>
        <v>0.25</v>
      </c>
      <c r="J134" s="38">
        <f t="shared" si="146"/>
        <v>0.3</v>
      </c>
      <c r="K134" s="38">
        <f t="shared" si="146"/>
        <v>0.35</v>
      </c>
      <c r="L134" s="38">
        <f t="shared" si="146"/>
        <v>0.4</v>
      </c>
      <c r="M134" s="38">
        <f t="shared" si="146"/>
        <v>0.4</v>
      </c>
      <c r="N134" s="38">
        <f t="shared" si="146"/>
        <v>0.4</v>
      </c>
      <c r="O134" s="38">
        <f t="shared" si="146"/>
        <v>0.4</v>
      </c>
      <c r="P134" s="38">
        <f t="shared" si="146"/>
        <v>0.4</v>
      </c>
    </row>
    <row r="135" spans="1:16" outlineLevel="1" x14ac:dyDescent="0.25">
      <c r="A135"/>
      <c r="B135" s="62"/>
      <c r="C135" s="44" t="s">
        <v>92</v>
      </c>
      <c r="D135" s="53" t="s">
        <v>44</v>
      </c>
      <c r="E135" s="41">
        <f>E134*E133</f>
        <v>40</v>
      </c>
      <c r="F135" s="41">
        <f>F134*F133</f>
        <v>80</v>
      </c>
      <c r="G135" s="41">
        <f>G134*G133</f>
        <v>120</v>
      </c>
      <c r="H135" s="41">
        <f t="shared" ref="H135:M135" si="147">H134*H133</f>
        <v>160</v>
      </c>
      <c r="I135" s="41">
        <f t="shared" si="147"/>
        <v>200</v>
      </c>
      <c r="J135" s="41">
        <f t="shared" si="147"/>
        <v>240</v>
      </c>
      <c r="K135" s="41">
        <f t="shared" si="147"/>
        <v>280</v>
      </c>
      <c r="L135" s="41">
        <f t="shared" si="147"/>
        <v>320</v>
      </c>
      <c r="M135" s="41">
        <f t="shared" si="147"/>
        <v>320</v>
      </c>
      <c r="N135" s="41">
        <f t="shared" ref="N135" si="148">N134*N133</f>
        <v>320</v>
      </c>
      <c r="O135" s="41">
        <f t="shared" ref="O135" si="149">O134*O133</f>
        <v>320</v>
      </c>
      <c r="P135" s="41">
        <f t="shared" ref="P135" si="150">P134*P133</f>
        <v>320</v>
      </c>
    </row>
    <row r="136" spans="1:16" outlineLevel="1" x14ac:dyDescent="0.25">
      <c r="A136"/>
      <c r="B136" s="62"/>
      <c r="C136" s="44" t="s">
        <v>180</v>
      </c>
      <c r="D136" s="53" t="s">
        <v>45</v>
      </c>
      <c r="E136" s="49">
        <f>SUM(E137:E142)</f>
        <v>2.7712000000000003</v>
      </c>
      <c r="F136" s="49">
        <f t="shared" ref="F136:G136" si="151">SUM(F137:F142)</f>
        <v>5.5424000000000007</v>
      </c>
      <c r="G136" s="49">
        <f t="shared" si="151"/>
        <v>8.313600000000001</v>
      </c>
      <c r="H136" s="49">
        <f t="shared" ref="H136:M136" si="152">SUM(H137:H142)</f>
        <v>11.084800000000001</v>
      </c>
      <c r="I136" s="49">
        <f t="shared" si="152"/>
        <v>13.856000000000002</v>
      </c>
      <c r="J136" s="49">
        <f t="shared" si="152"/>
        <v>16.627200000000002</v>
      </c>
      <c r="K136" s="49">
        <f t="shared" si="152"/>
        <v>19.398400000000002</v>
      </c>
      <c r="L136" s="49">
        <f t="shared" si="152"/>
        <v>22.169600000000003</v>
      </c>
      <c r="M136" s="49">
        <f t="shared" si="152"/>
        <v>22.169600000000003</v>
      </c>
      <c r="N136" s="49">
        <f t="shared" ref="N136:P136" si="153">SUM(N137:N142)</f>
        <v>22.169600000000003</v>
      </c>
      <c r="O136" s="49">
        <f t="shared" si="153"/>
        <v>22.169600000000003</v>
      </c>
      <c r="P136" s="49">
        <f t="shared" si="153"/>
        <v>22.169600000000003</v>
      </c>
    </row>
    <row r="137" spans="1:16" outlineLevel="1" x14ac:dyDescent="0.25">
      <c r="A137"/>
      <c r="B137" s="62"/>
      <c r="C137" s="31" t="s">
        <v>17</v>
      </c>
      <c r="D137" s="103" t="s">
        <v>45</v>
      </c>
      <c r="E137" s="49">
        <f t="shared" ref="E137:P137" si="154">E42</f>
        <v>0</v>
      </c>
      <c r="F137" s="49">
        <f t="shared" si="154"/>
        <v>0</v>
      </c>
      <c r="G137" s="49">
        <f t="shared" si="154"/>
        <v>0</v>
      </c>
      <c r="H137" s="49">
        <f t="shared" si="154"/>
        <v>0</v>
      </c>
      <c r="I137" s="49">
        <f t="shared" si="154"/>
        <v>0</v>
      </c>
      <c r="J137" s="49">
        <f t="shared" si="154"/>
        <v>0</v>
      </c>
      <c r="K137" s="49">
        <f t="shared" si="154"/>
        <v>0</v>
      </c>
      <c r="L137" s="49">
        <f t="shared" si="154"/>
        <v>0</v>
      </c>
      <c r="M137" s="49">
        <f t="shared" si="154"/>
        <v>0</v>
      </c>
      <c r="N137" s="49">
        <f t="shared" si="154"/>
        <v>0</v>
      </c>
      <c r="O137" s="49">
        <f t="shared" si="154"/>
        <v>0</v>
      </c>
      <c r="P137" s="49">
        <f t="shared" si="154"/>
        <v>0</v>
      </c>
    </row>
    <row r="138" spans="1:16" outlineLevel="1" x14ac:dyDescent="0.25">
      <c r="A138"/>
      <c r="B138" s="62"/>
      <c r="C138" s="31" t="s">
        <v>13</v>
      </c>
      <c r="D138" s="103" t="s">
        <v>45</v>
      </c>
      <c r="E138" s="49">
        <f>E43</f>
        <v>1.501066666666667</v>
      </c>
      <c r="F138" s="49">
        <f t="shared" ref="F138:P138" si="155">F43</f>
        <v>3.002133333333334</v>
      </c>
      <c r="G138" s="49">
        <f t="shared" si="155"/>
        <v>4.5032000000000005</v>
      </c>
      <c r="H138" s="49">
        <f t="shared" si="155"/>
        <v>6.004266666666668</v>
      </c>
      <c r="I138" s="49">
        <f>I43</f>
        <v>7.5053333333333345</v>
      </c>
      <c r="J138" s="49">
        <f t="shared" si="155"/>
        <v>9.0064000000000011</v>
      </c>
      <c r="K138" s="49">
        <f t="shared" si="155"/>
        <v>10.507466666666669</v>
      </c>
      <c r="L138" s="49">
        <f t="shared" si="155"/>
        <v>12.008533333333336</v>
      </c>
      <c r="M138" s="49">
        <f t="shared" si="155"/>
        <v>12.008533333333336</v>
      </c>
      <c r="N138" s="49">
        <f t="shared" si="155"/>
        <v>12.008533333333336</v>
      </c>
      <c r="O138" s="49">
        <f t="shared" si="155"/>
        <v>12.008533333333336</v>
      </c>
      <c r="P138" s="49">
        <f t="shared" si="155"/>
        <v>12.008533333333336</v>
      </c>
    </row>
    <row r="139" spans="1:16" outlineLevel="1" x14ac:dyDescent="0.25">
      <c r="A139"/>
      <c r="B139" s="62"/>
      <c r="C139" s="31" t="s">
        <v>16</v>
      </c>
      <c r="D139" s="103" t="s">
        <v>45</v>
      </c>
      <c r="E139" s="49">
        <f>E44</f>
        <v>0.86599999999999999</v>
      </c>
      <c r="F139" s="49">
        <f t="shared" ref="F139:P139" si="156">F44</f>
        <v>1.732</v>
      </c>
      <c r="G139" s="49">
        <f t="shared" si="156"/>
        <v>2.5979999999999999</v>
      </c>
      <c r="H139" s="49">
        <f t="shared" si="156"/>
        <v>3.464</v>
      </c>
      <c r="I139" s="49">
        <f t="shared" si="156"/>
        <v>4.33</v>
      </c>
      <c r="J139" s="49">
        <f t="shared" si="156"/>
        <v>5.1959999999999997</v>
      </c>
      <c r="K139" s="49">
        <f t="shared" si="156"/>
        <v>6.0619999999999994</v>
      </c>
      <c r="L139" s="49">
        <f t="shared" si="156"/>
        <v>6.9279999999999999</v>
      </c>
      <c r="M139" s="49">
        <f t="shared" si="156"/>
        <v>6.9279999999999999</v>
      </c>
      <c r="N139" s="49">
        <f t="shared" si="156"/>
        <v>6.9279999999999999</v>
      </c>
      <c r="O139" s="49">
        <f t="shared" si="156"/>
        <v>6.9279999999999999</v>
      </c>
      <c r="P139" s="49">
        <f t="shared" si="156"/>
        <v>6.9279999999999999</v>
      </c>
    </row>
    <row r="140" spans="1:16" outlineLevel="1" x14ac:dyDescent="0.25">
      <c r="A140"/>
      <c r="B140" s="62"/>
      <c r="C140" s="31" t="s">
        <v>15</v>
      </c>
      <c r="D140" s="103" t="s">
        <v>45</v>
      </c>
      <c r="E140" s="49">
        <f t="shared" ref="E140:P140" si="157">E45</f>
        <v>0.23093333333333332</v>
      </c>
      <c r="F140" s="49">
        <f t="shared" si="157"/>
        <v>0.46186666666666665</v>
      </c>
      <c r="G140" s="49">
        <f t="shared" si="157"/>
        <v>0.69279999999999997</v>
      </c>
      <c r="H140" s="49">
        <f t="shared" si="157"/>
        <v>0.9237333333333333</v>
      </c>
      <c r="I140" s="49">
        <f t="shared" si="157"/>
        <v>1.1546666666666667</v>
      </c>
      <c r="J140" s="49">
        <f t="shared" si="157"/>
        <v>1.3855999999999999</v>
      </c>
      <c r="K140" s="49">
        <f t="shared" si="157"/>
        <v>1.6165333333333334</v>
      </c>
      <c r="L140" s="49">
        <f t="shared" si="157"/>
        <v>1.8474666666666666</v>
      </c>
      <c r="M140" s="49">
        <f t="shared" si="157"/>
        <v>1.8474666666666666</v>
      </c>
      <c r="N140" s="49">
        <f t="shared" si="157"/>
        <v>1.8474666666666666</v>
      </c>
      <c r="O140" s="49">
        <f t="shared" si="157"/>
        <v>1.8474666666666666</v>
      </c>
      <c r="P140" s="49">
        <f t="shared" si="157"/>
        <v>1.8474666666666666</v>
      </c>
    </row>
    <row r="141" spans="1:16" outlineLevel="1" x14ac:dyDescent="0.25">
      <c r="A141"/>
      <c r="B141" s="62"/>
      <c r="C141" s="31" t="s">
        <v>14</v>
      </c>
      <c r="D141" s="103" t="s">
        <v>45</v>
      </c>
      <c r="E141" s="49">
        <f>E46</f>
        <v>0.17319999999999999</v>
      </c>
      <c r="F141" s="49">
        <f t="shared" ref="F141:P141" si="158">F46</f>
        <v>0.34639999999999999</v>
      </c>
      <c r="G141" s="49">
        <f t="shared" si="158"/>
        <v>0.51959999999999995</v>
      </c>
      <c r="H141" s="49">
        <f t="shared" si="158"/>
        <v>0.69279999999999997</v>
      </c>
      <c r="I141" s="49">
        <f t="shared" si="158"/>
        <v>0.86599999999999988</v>
      </c>
      <c r="J141" s="49">
        <f t="shared" si="158"/>
        <v>1.0391999999999999</v>
      </c>
      <c r="K141" s="49">
        <f t="shared" si="158"/>
        <v>1.2123999999999999</v>
      </c>
      <c r="L141" s="49">
        <f t="shared" si="158"/>
        <v>1.3855999999999999</v>
      </c>
      <c r="M141" s="49">
        <f t="shared" si="158"/>
        <v>1.3855999999999999</v>
      </c>
      <c r="N141" s="49">
        <f t="shared" si="158"/>
        <v>1.3855999999999999</v>
      </c>
      <c r="O141" s="49">
        <f t="shared" si="158"/>
        <v>1.3855999999999999</v>
      </c>
      <c r="P141" s="49">
        <f t="shared" si="158"/>
        <v>1.3855999999999999</v>
      </c>
    </row>
    <row r="142" spans="1:16" outlineLevel="1" x14ac:dyDescent="0.25">
      <c r="A142"/>
      <c r="B142" s="62"/>
      <c r="C142" s="31" t="s">
        <v>147</v>
      </c>
      <c r="D142" s="103" t="s">
        <v>45</v>
      </c>
      <c r="E142" s="49">
        <f t="shared" ref="E142:P142" si="159">E47</f>
        <v>0</v>
      </c>
      <c r="F142" s="49">
        <f t="shared" si="159"/>
        <v>0</v>
      </c>
      <c r="G142" s="49">
        <f t="shared" si="159"/>
        <v>0</v>
      </c>
      <c r="H142" s="49">
        <f t="shared" si="159"/>
        <v>0</v>
      </c>
      <c r="I142" s="49">
        <f t="shared" si="159"/>
        <v>0</v>
      </c>
      <c r="J142" s="49">
        <f t="shared" si="159"/>
        <v>0</v>
      </c>
      <c r="K142" s="49">
        <f t="shared" si="159"/>
        <v>0</v>
      </c>
      <c r="L142" s="49">
        <f t="shared" si="159"/>
        <v>0</v>
      </c>
      <c r="M142" s="49">
        <f t="shared" si="159"/>
        <v>0</v>
      </c>
      <c r="N142" s="49">
        <f t="shared" si="159"/>
        <v>0</v>
      </c>
      <c r="O142" s="49">
        <f t="shared" si="159"/>
        <v>0</v>
      </c>
      <c r="P142" s="49">
        <f t="shared" si="159"/>
        <v>0</v>
      </c>
    </row>
    <row r="143" spans="1:16" outlineLevel="1" x14ac:dyDescent="0.25">
      <c r="A143"/>
      <c r="B143" s="62"/>
      <c r="C143" s="104" t="s">
        <v>159</v>
      </c>
      <c r="D143" s="105" t="s">
        <v>45</v>
      </c>
      <c r="E143" s="79">
        <f>E136/E135</f>
        <v>6.9280000000000008E-2</v>
      </c>
      <c r="F143" s="79">
        <f>F136/F135</f>
        <v>6.9280000000000008E-2</v>
      </c>
      <c r="G143" s="79">
        <f>G136/G135</f>
        <v>6.9280000000000008E-2</v>
      </c>
      <c r="H143" s="79">
        <f t="shared" ref="H143:M143" si="160">H136/H135</f>
        <v>6.9280000000000008E-2</v>
      </c>
      <c r="I143" s="79">
        <f t="shared" si="160"/>
        <v>6.9280000000000008E-2</v>
      </c>
      <c r="J143" s="79">
        <f t="shared" si="160"/>
        <v>6.9280000000000008E-2</v>
      </c>
      <c r="K143" s="79">
        <f t="shared" si="160"/>
        <v>6.9280000000000008E-2</v>
      </c>
      <c r="L143" s="79">
        <f t="shared" si="160"/>
        <v>6.9280000000000008E-2</v>
      </c>
      <c r="M143" s="79">
        <f t="shared" si="160"/>
        <v>6.9280000000000008E-2</v>
      </c>
      <c r="N143" s="79">
        <f t="shared" ref="N143:P143" si="161">N136/N135</f>
        <v>6.9280000000000008E-2</v>
      </c>
      <c r="O143" s="79">
        <f t="shared" si="161"/>
        <v>6.9280000000000008E-2</v>
      </c>
      <c r="P143" s="79">
        <f t="shared" si="161"/>
        <v>6.9280000000000008E-2</v>
      </c>
    </row>
    <row r="144" spans="1:16" outlineLevel="1" x14ac:dyDescent="0.25">
      <c r="A144"/>
      <c r="B144" s="62"/>
      <c r="C144" s="44" t="s">
        <v>160</v>
      </c>
      <c r="D144" s="53" t="s">
        <v>88</v>
      </c>
      <c r="E144" s="40">
        <f t="shared" ref="E144:P144" si="162">E55</f>
        <v>296.98026666666669</v>
      </c>
      <c r="F144" s="40">
        <f t="shared" si="162"/>
        <v>593.96053333333339</v>
      </c>
      <c r="G144" s="40">
        <f t="shared" si="162"/>
        <v>890.94079999999997</v>
      </c>
      <c r="H144" s="40">
        <f t="shared" si="162"/>
        <v>1187.9210666666668</v>
      </c>
      <c r="I144" s="40">
        <f t="shared" si="162"/>
        <v>1484.9013333333337</v>
      </c>
      <c r="J144" s="40">
        <f t="shared" si="162"/>
        <v>1781.8815999999999</v>
      </c>
      <c r="K144" s="40">
        <f t="shared" si="162"/>
        <v>2078.8618666666666</v>
      </c>
      <c r="L144" s="40">
        <f t="shared" si="162"/>
        <v>2375.8421333333335</v>
      </c>
      <c r="M144" s="40">
        <f t="shared" si="162"/>
        <v>2375.8421333333335</v>
      </c>
      <c r="N144" s="40">
        <f t="shared" si="162"/>
        <v>2375.8421333333335</v>
      </c>
      <c r="O144" s="40">
        <f t="shared" si="162"/>
        <v>2375.8421333333335</v>
      </c>
      <c r="P144" s="40">
        <f t="shared" si="162"/>
        <v>2375.8421333333335</v>
      </c>
    </row>
    <row r="145" spans="1:16" outlineLevel="1" x14ac:dyDescent="0.25">
      <c r="A145"/>
      <c r="B145" s="62"/>
      <c r="C145" s="31" t="s">
        <v>17</v>
      </c>
      <c r="D145" s="100" t="s">
        <v>88</v>
      </c>
      <c r="E145" s="40">
        <f t="shared" ref="E145:P145" si="163">E49</f>
        <v>0</v>
      </c>
      <c r="F145" s="40">
        <f t="shared" si="163"/>
        <v>0</v>
      </c>
      <c r="G145" s="40">
        <f t="shared" si="163"/>
        <v>0</v>
      </c>
      <c r="H145" s="40">
        <f t="shared" si="163"/>
        <v>0</v>
      </c>
      <c r="I145" s="40">
        <f t="shared" si="163"/>
        <v>0</v>
      </c>
      <c r="J145" s="40">
        <f t="shared" si="163"/>
        <v>0</v>
      </c>
      <c r="K145" s="40">
        <f t="shared" si="163"/>
        <v>0</v>
      </c>
      <c r="L145" s="40">
        <f t="shared" si="163"/>
        <v>0</v>
      </c>
      <c r="M145" s="40">
        <f t="shared" si="163"/>
        <v>0</v>
      </c>
      <c r="N145" s="40">
        <f t="shared" si="163"/>
        <v>0</v>
      </c>
      <c r="O145" s="40">
        <f t="shared" si="163"/>
        <v>0</v>
      </c>
      <c r="P145" s="40">
        <f t="shared" si="163"/>
        <v>0</v>
      </c>
    </row>
    <row r="146" spans="1:16" outlineLevel="1" x14ac:dyDescent="0.25">
      <c r="A146"/>
      <c r="B146" s="62"/>
      <c r="C146" s="31" t="s">
        <v>13</v>
      </c>
      <c r="D146" s="100" t="s">
        <v>88</v>
      </c>
      <c r="E146" s="40">
        <f>E50</f>
        <v>165.11733333333336</v>
      </c>
      <c r="F146" s="40">
        <f t="shared" ref="F146:P146" si="164">F50</f>
        <v>330.23466666666673</v>
      </c>
      <c r="G146" s="40">
        <f t="shared" si="164"/>
        <v>495.35200000000009</v>
      </c>
      <c r="H146" s="40">
        <f t="shared" si="164"/>
        <v>660.46933333333345</v>
      </c>
      <c r="I146" s="40">
        <f t="shared" si="164"/>
        <v>825.58666666666682</v>
      </c>
      <c r="J146" s="40">
        <f t="shared" si="164"/>
        <v>990.70400000000018</v>
      </c>
      <c r="K146" s="40">
        <f t="shared" si="164"/>
        <v>1155.8213333333335</v>
      </c>
      <c r="L146" s="40">
        <f t="shared" si="164"/>
        <v>1320.9386666666669</v>
      </c>
      <c r="M146" s="40">
        <f t="shared" si="164"/>
        <v>1320.9386666666669</v>
      </c>
      <c r="N146" s="40">
        <f t="shared" si="164"/>
        <v>1320.9386666666669</v>
      </c>
      <c r="O146" s="40">
        <f t="shared" si="164"/>
        <v>1320.9386666666669</v>
      </c>
      <c r="P146" s="40">
        <f t="shared" si="164"/>
        <v>1320.9386666666669</v>
      </c>
    </row>
    <row r="147" spans="1:16" outlineLevel="1" x14ac:dyDescent="0.25">
      <c r="A147"/>
      <c r="B147" s="62"/>
      <c r="C147" s="31" t="s">
        <v>16</v>
      </c>
      <c r="D147" s="100" t="s">
        <v>88</v>
      </c>
      <c r="E147" s="40">
        <f>E51</f>
        <v>47.629999999999995</v>
      </c>
      <c r="F147" s="40">
        <f t="shared" ref="F147:P147" si="165">F51</f>
        <v>95.259999999999991</v>
      </c>
      <c r="G147" s="40">
        <f t="shared" si="165"/>
        <v>142.88999999999999</v>
      </c>
      <c r="H147" s="40">
        <f t="shared" si="165"/>
        <v>190.51999999999998</v>
      </c>
      <c r="I147" s="40">
        <f t="shared" si="165"/>
        <v>238.15</v>
      </c>
      <c r="J147" s="40">
        <f t="shared" si="165"/>
        <v>285.77999999999997</v>
      </c>
      <c r="K147" s="40">
        <f t="shared" si="165"/>
        <v>333.40999999999997</v>
      </c>
      <c r="L147" s="40">
        <f t="shared" si="165"/>
        <v>381.03999999999996</v>
      </c>
      <c r="M147" s="40">
        <f t="shared" si="165"/>
        <v>381.03999999999996</v>
      </c>
      <c r="N147" s="40">
        <f t="shared" si="165"/>
        <v>381.03999999999996</v>
      </c>
      <c r="O147" s="40">
        <f t="shared" si="165"/>
        <v>381.03999999999996</v>
      </c>
      <c r="P147" s="40">
        <f t="shared" si="165"/>
        <v>381.03999999999996</v>
      </c>
    </row>
    <row r="148" spans="1:16" outlineLevel="1" x14ac:dyDescent="0.25">
      <c r="A148"/>
      <c r="B148" s="62"/>
      <c r="C148" s="31" t="s">
        <v>15</v>
      </c>
      <c r="D148" s="100" t="s">
        <v>88</v>
      </c>
      <c r="E148" s="40">
        <f t="shared" ref="E148:P148" si="166">E52</f>
        <v>57.733333333333334</v>
      </c>
      <c r="F148" s="40">
        <f t="shared" si="166"/>
        <v>115.46666666666667</v>
      </c>
      <c r="G148" s="40">
        <f t="shared" si="166"/>
        <v>173.2</v>
      </c>
      <c r="H148" s="40">
        <f t="shared" si="166"/>
        <v>230.93333333333334</v>
      </c>
      <c r="I148" s="40">
        <f t="shared" si="166"/>
        <v>288.66666666666669</v>
      </c>
      <c r="J148" s="40">
        <f>J52</f>
        <v>346.4</v>
      </c>
      <c r="K148" s="40">
        <f t="shared" si="166"/>
        <v>404.13333333333333</v>
      </c>
      <c r="L148" s="40">
        <f t="shared" si="166"/>
        <v>461.86666666666667</v>
      </c>
      <c r="M148" s="40">
        <f t="shared" si="166"/>
        <v>461.86666666666667</v>
      </c>
      <c r="N148" s="40">
        <f t="shared" si="166"/>
        <v>461.86666666666667</v>
      </c>
      <c r="O148" s="40">
        <f t="shared" si="166"/>
        <v>461.86666666666667</v>
      </c>
      <c r="P148" s="40">
        <f t="shared" si="166"/>
        <v>461.86666666666667</v>
      </c>
    </row>
    <row r="149" spans="1:16" outlineLevel="1" x14ac:dyDescent="0.25">
      <c r="A149"/>
      <c r="B149" s="62"/>
      <c r="C149" s="31" t="s">
        <v>14</v>
      </c>
      <c r="D149" s="100" t="s">
        <v>88</v>
      </c>
      <c r="E149" s="40">
        <f t="shared" ref="E149:P149" si="167">E53</f>
        <v>26.499599999999997</v>
      </c>
      <c r="F149" s="40">
        <f t="shared" si="167"/>
        <v>52.999199999999995</v>
      </c>
      <c r="G149" s="40">
        <f t="shared" si="167"/>
        <v>79.498799999999989</v>
      </c>
      <c r="H149" s="40">
        <f t="shared" si="167"/>
        <v>105.99839999999999</v>
      </c>
      <c r="I149" s="40">
        <f t="shared" si="167"/>
        <v>132.49799999999999</v>
      </c>
      <c r="J149" s="40">
        <f t="shared" si="167"/>
        <v>158.99759999999998</v>
      </c>
      <c r="K149" s="40">
        <f t="shared" si="167"/>
        <v>185.49719999999996</v>
      </c>
      <c r="L149" s="40">
        <f t="shared" si="167"/>
        <v>211.99679999999998</v>
      </c>
      <c r="M149" s="40">
        <f t="shared" si="167"/>
        <v>211.99679999999998</v>
      </c>
      <c r="N149" s="40">
        <f t="shared" si="167"/>
        <v>211.99679999999998</v>
      </c>
      <c r="O149" s="40">
        <f t="shared" si="167"/>
        <v>211.99679999999998</v>
      </c>
      <c r="P149" s="40">
        <f t="shared" si="167"/>
        <v>211.99679999999998</v>
      </c>
    </row>
    <row r="150" spans="1:16" outlineLevel="1" x14ac:dyDescent="0.25">
      <c r="A150"/>
      <c r="B150" s="62"/>
      <c r="C150" s="31" t="s">
        <v>147</v>
      </c>
      <c r="D150" s="100" t="s">
        <v>88</v>
      </c>
      <c r="E150" s="40">
        <f t="shared" ref="E150:P150" si="168">E54</f>
        <v>0</v>
      </c>
      <c r="F150" s="40">
        <f t="shared" si="168"/>
        <v>0</v>
      </c>
      <c r="G150" s="40">
        <f t="shared" si="168"/>
        <v>0</v>
      </c>
      <c r="H150" s="40">
        <f t="shared" si="168"/>
        <v>0</v>
      </c>
      <c r="I150" s="40">
        <f t="shared" si="168"/>
        <v>0</v>
      </c>
      <c r="J150" s="40">
        <f t="shared" si="168"/>
        <v>0</v>
      </c>
      <c r="K150" s="40">
        <f t="shared" si="168"/>
        <v>0</v>
      </c>
      <c r="L150" s="40">
        <f t="shared" si="168"/>
        <v>0</v>
      </c>
      <c r="M150" s="40">
        <f t="shared" si="168"/>
        <v>0</v>
      </c>
      <c r="N150" s="40">
        <f t="shared" si="168"/>
        <v>0</v>
      </c>
      <c r="O150" s="40">
        <f t="shared" si="168"/>
        <v>0</v>
      </c>
      <c r="P150" s="40">
        <f t="shared" si="168"/>
        <v>0</v>
      </c>
    </row>
    <row r="151" spans="1:16" outlineLevel="1" x14ac:dyDescent="0.25">
      <c r="A151"/>
      <c r="B151" s="62"/>
      <c r="C151" s="104" t="s">
        <v>161</v>
      </c>
      <c r="D151" s="105" t="s">
        <v>88</v>
      </c>
      <c r="E151" s="49">
        <f>E144/E135</f>
        <v>7.4245066666666677</v>
      </c>
      <c r="F151" s="49">
        <f>F144/F135</f>
        <v>7.4245066666666677</v>
      </c>
      <c r="G151" s="49">
        <f t="shared" ref="G151" si="169">G144/G135</f>
        <v>7.4245066666666668</v>
      </c>
      <c r="H151" s="49">
        <f t="shared" ref="H151:M151" si="170">H144/H135</f>
        <v>7.4245066666666677</v>
      </c>
      <c r="I151" s="49">
        <f t="shared" si="170"/>
        <v>7.4245066666666686</v>
      </c>
      <c r="J151" s="49">
        <f t="shared" si="170"/>
        <v>7.4245066666666668</v>
      </c>
      <c r="K151" s="49">
        <f t="shared" si="170"/>
        <v>7.4245066666666668</v>
      </c>
      <c r="L151" s="49">
        <f t="shared" si="170"/>
        <v>7.4245066666666677</v>
      </c>
      <c r="M151" s="49">
        <f t="shared" si="170"/>
        <v>7.4245066666666677</v>
      </c>
      <c r="N151" s="49">
        <f t="shared" ref="N151:P151" si="171">N144/N135</f>
        <v>7.4245066666666677</v>
      </c>
      <c r="O151" s="49">
        <f t="shared" si="171"/>
        <v>7.4245066666666677</v>
      </c>
      <c r="P151" s="49">
        <f t="shared" si="171"/>
        <v>7.4245066666666677</v>
      </c>
    </row>
    <row r="152" spans="1:16" x14ac:dyDescent="0.25">
      <c r="A152" s="20"/>
      <c r="B152" s="85">
        <v>3</v>
      </c>
      <c r="C152" s="86" t="str">
        <f>CONCATENATE("∑ ",C153)</f>
        <v>∑ OPEX (операционные затраты)</v>
      </c>
      <c r="D152" s="87" t="s">
        <v>18</v>
      </c>
      <c r="E152" s="88">
        <f>E153</f>
        <v>1366.0056565656569</v>
      </c>
      <c r="F152" s="88">
        <f>E152+F153</f>
        <v>4098.0169696969706</v>
      </c>
      <c r="G152" s="88">
        <f>F152+G153</f>
        <v>8196.0339393939394</v>
      </c>
      <c r="H152" s="88">
        <f t="shared" ref="H152:M152" si="172">G152+H153</f>
        <v>13660.056565656567</v>
      </c>
      <c r="I152" s="88">
        <f t="shared" si="172"/>
        <v>20490.08484848485</v>
      </c>
      <c r="J152" s="88">
        <f t="shared" si="172"/>
        <v>28686.11878787879</v>
      </c>
      <c r="K152" s="88">
        <f t="shared" si="172"/>
        <v>38248.158383838381</v>
      </c>
      <c r="L152" s="88">
        <f t="shared" si="172"/>
        <v>49176.203636363636</v>
      </c>
      <c r="M152" s="88">
        <f t="shared" si="172"/>
        <v>60104.248888888891</v>
      </c>
      <c r="N152" s="88">
        <f t="shared" ref="N152" si="173">M152+N153</f>
        <v>71032.294141414139</v>
      </c>
      <c r="O152" s="88">
        <f t="shared" ref="O152" si="174">N152+O153</f>
        <v>81960.339393939386</v>
      </c>
      <c r="P152" s="88">
        <f t="shared" ref="P152" si="175">O152+P153</f>
        <v>92888.384646464634</v>
      </c>
    </row>
    <row r="153" spans="1:16" x14ac:dyDescent="0.25">
      <c r="A153"/>
      <c r="B153" s="62"/>
      <c r="C153" s="47" t="s">
        <v>71</v>
      </c>
      <c r="D153" s="48" t="s">
        <v>18</v>
      </c>
      <c r="E153" s="76">
        <f>E155+E172</f>
        <v>1366.0056565656569</v>
      </c>
      <c r="F153" s="76">
        <f>F155+F172</f>
        <v>2732.0113131313137</v>
      </c>
      <c r="G153" s="76">
        <f>G155+G172</f>
        <v>4098.0169696969697</v>
      </c>
      <c r="H153" s="76">
        <f t="shared" ref="H153:M153" si="176">H155+H172</f>
        <v>5464.0226262626275</v>
      </c>
      <c r="I153" s="76">
        <f t="shared" si="176"/>
        <v>6830.0282828282834</v>
      </c>
      <c r="J153" s="76">
        <f t="shared" si="176"/>
        <v>8196.0339393939394</v>
      </c>
      <c r="K153" s="76">
        <f t="shared" si="176"/>
        <v>9562.0395959595953</v>
      </c>
      <c r="L153" s="76">
        <f t="shared" si="176"/>
        <v>10928.045252525255</v>
      </c>
      <c r="M153" s="76">
        <f t="shared" si="176"/>
        <v>10928.045252525255</v>
      </c>
      <c r="N153" s="76">
        <f t="shared" ref="N153:P153" si="177">N155+N172</f>
        <v>10928.045252525255</v>
      </c>
      <c r="O153" s="76">
        <f t="shared" si="177"/>
        <v>10928.045252525255</v>
      </c>
      <c r="P153" s="76">
        <f t="shared" si="177"/>
        <v>10928.045252525255</v>
      </c>
    </row>
    <row r="154" spans="1:16" outlineLevel="1" x14ac:dyDescent="0.25">
      <c r="A154" s="20"/>
      <c r="B154" s="85">
        <v>3.1</v>
      </c>
      <c r="C154" s="86" t="str">
        <f>CONCATENATE("∑ ",C155)</f>
        <v>∑ Транспортирование-затраты, ИТОГО</v>
      </c>
      <c r="D154" s="87" t="s">
        <v>18</v>
      </c>
      <c r="E154" s="88">
        <f>E155</f>
        <v>223.93535353535356</v>
      </c>
      <c r="F154" s="88">
        <f>E154+F155</f>
        <v>671.80606060606067</v>
      </c>
      <c r="G154" s="88">
        <f>F154+G155</f>
        <v>1343.6121212121213</v>
      </c>
      <c r="H154" s="88">
        <f t="shared" ref="H154:M154" si="178">G154+H155</f>
        <v>2239.3535353535353</v>
      </c>
      <c r="I154" s="88">
        <f t="shared" si="178"/>
        <v>3359.030303030303</v>
      </c>
      <c r="J154" s="88">
        <f t="shared" si="178"/>
        <v>4702.6424242424246</v>
      </c>
      <c r="K154" s="88">
        <f t="shared" si="178"/>
        <v>6270.1898989898991</v>
      </c>
      <c r="L154" s="88">
        <f t="shared" si="178"/>
        <v>8061.6727272727276</v>
      </c>
      <c r="M154" s="88">
        <f t="shared" si="178"/>
        <v>9853.1555555555569</v>
      </c>
      <c r="N154" s="88">
        <f t="shared" ref="N154" si="179">M154+N155</f>
        <v>11644.638383838384</v>
      </c>
      <c r="O154" s="88">
        <f t="shared" ref="O154" si="180">N154+O155</f>
        <v>13436.121212121212</v>
      </c>
      <c r="P154" s="88">
        <f t="shared" ref="P154" si="181">O154+P155</f>
        <v>15227.60404040404</v>
      </c>
    </row>
    <row r="155" spans="1:16" outlineLevel="1" x14ac:dyDescent="0.25">
      <c r="A155"/>
      <c r="B155" s="62"/>
      <c r="C155" s="47" t="s">
        <v>154</v>
      </c>
      <c r="D155" s="48" t="s">
        <v>18</v>
      </c>
      <c r="E155" s="76">
        <f>E162+E166</f>
        <v>223.93535353535356</v>
      </c>
      <c r="F155" s="76">
        <f>F162+F166</f>
        <v>447.87070707070711</v>
      </c>
      <c r="G155" s="76">
        <f>G162+G166</f>
        <v>671.80606060606067</v>
      </c>
      <c r="H155" s="76">
        <f t="shared" ref="H155:M155" si="182">H162+H166</f>
        <v>895.74141414141423</v>
      </c>
      <c r="I155" s="76">
        <f t="shared" si="182"/>
        <v>1119.6767676767677</v>
      </c>
      <c r="J155" s="76">
        <f t="shared" si="182"/>
        <v>1343.6121212121213</v>
      </c>
      <c r="K155" s="76">
        <f t="shared" si="182"/>
        <v>1567.5474747474748</v>
      </c>
      <c r="L155" s="76">
        <f t="shared" si="182"/>
        <v>1791.4828282828285</v>
      </c>
      <c r="M155" s="76">
        <f t="shared" si="182"/>
        <v>1791.4828282828285</v>
      </c>
      <c r="N155" s="76">
        <f t="shared" ref="N155:P155" si="183">N162+N166</f>
        <v>1791.4828282828285</v>
      </c>
      <c r="O155" s="76">
        <f t="shared" si="183"/>
        <v>1791.4828282828285</v>
      </c>
      <c r="P155" s="76">
        <f t="shared" si="183"/>
        <v>1791.4828282828285</v>
      </c>
    </row>
    <row r="156" spans="1:16" outlineLevel="1" x14ac:dyDescent="0.25">
      <c r="A156"/>
      <c r="B156" s="62"/>
      <c r="C156" s="44" t="s">
        <v>54</v>
      </c>
      <c r="D156" s="53" t="s">
        <v>93</v>
      </c>
      <c r="E156" s="49">
        <f>E63</f>
        <v>4.95</v>
      </c>
      <c r="F156" s="49">
        <f>F63</f>
        <v>4.95</v>
      </c>
      <c r="G156" s="49">
        <f>G63</f>
        <v>4.95</v>
      </c>
      <c r="H156" s="49">
        <f t="shared" ref="H156:M156" si="184">H63</f>
        <v>4.95</v>
      </c>
      <c r="I156" s="49">
        <f t="shared" si="184"/>
        <v>4.95</v>
      </c>
      <c r="J156" s="49">
        <f t="shared" si="184"/>
        <v>4.95</v>
      </c>
      <c r="K156" s="49">
        <f t="shared" si="184"/>
        <v>4.95</v>
      </c>
      <c r="L156" s="49">
        <f t="shared" si="184"/>
        <v>4.95</v>
      </c>
      <c r="M156" s="49">
        <f t="shared" si="184"/>
        <v>4.95</v>
      </c>
      <c r="N156" s="49">
        <f t="shared" ref="N156:P156" si="185">N63</f>
        <v>4.95</v>
      </c>
      <c r="O156" s="49">
        <f t="shared" si="185"/>
        <v>4.95</v>
      </c>
      <c r="P156" s="49">
        <f t="shared" si="185"/>
        <v>4.95</v>
      </c>
    </row>
    <row r="157" spans="1:16" outlineLevel="1" x14ac:dyDescent="0.25">
      <c r="A157"/>
      <c r="B157" s="62"/>
      <c r="C157" s="44" t="s">
        <v>94</v>
      </c>
      <c r="D157" s="53" t="s">
        <v>98</v>
      </c>
      <c r="E157" s="56">
        <v>80</v>
      </c>
      <c r="F157" s="56">
        <v>80</v>
      </c>
      <c r="G157" s="56">
        <v>80</v>
      </c>
      <c r="H157" s="56">
        <v>80</v>
      </c>
      <c r="I157" s="56">
        <v>80</v>
      </c>
      <c r="J157" s="56">
        <v>80</v>
      </c>
      <c r="K157" s="56">
        <v>80</v>
      </c>
      <c r="L157" s="56">
        <v>80</v>
      </c>
      <c r="M157" s="56">
        <v>80</v>
      </c>
      <c r="N157" s="56">
        <v>80</v>
      </c>
      <c r="O157" s="56">
        <v>80</v>
      </c>
      <c r="P157" s="56">
        <v>80</v>
      </c>
    </row>
    <row r="158" spans="1:16" outlineLevel="1" x14ac:dyDescent="0.25">
      <c r="A158"/>
      <c r="B158" s="62"/>
      <c r="C158" s="43" t="s">
        <v>77</v>
      </c>
      <c r="D158" s="53" t="s">
        <v>72</v>
      </c>
      <c r="E158" s="49">
        <f>E64*E157/100*E65</f>
        <v>400</v>
      </c>
      <c r="F158" s="49">
        <f>F64*F157/100*F65</f>
        <v>400</v>
      </c>
      <c r="G158" s="49">
        <f>G64*G157/100*G65</f>
        <v>400</v>
      </c>
      <c r="H158" s="49">
        <f t="shared" ref="H158:M158" si="186">H64*H157/100*H65</f>
        <v>400</v>
      </c>
      <c r="I158" s="49">
        <f t="shared" si="186"/>
        <v>400</v>
      </c>
      <c r="J158" s="49">
        <f t="shared" si="186"/>
        <v>400</v>
      </c>
      <c r="K158" s="49">
        <f t="shared" si="186"/>
        <v>400</v>
      </c>
      <c r="L158" s="49">
        <f t="shared" si="186"/>
        <v>400</v>
      </c>
      <c r="M158" s="49">
        <f t="shared" si="186"/>
        <v>400</v>
      </c>
      <c r="N158" s="49">
        <f t="shared" ref="N158" si="187">N64*N157/100*N65</f>
        <v>400</v>
      </c>
      <c r="O158" s="49">
        <f t="shared" ref="O158" si="188">O64*O157/100*O65</f>
        <v>400</v>
      </c>
      <c r="P158" s="49">
        <f t="shared" ref="P158" si="189">P64*P157/100*P65</f>
        <v>400</v>
      </c>
    </row>
    <row r="159" spans="1:16" outlineLevel="1" x14ac:dyDescent="0.25">
      <c r="A159"/>
      <c r="B159" s="62"/>
      <c r="C159" s="44" t="s">
        <v>82</v>
      </c>
      <c r="D159" s="53" t="s">
        <v>132</v>
      </c>
      <c r="E159" s="35">
        <v>1.5</v>
      </c>
      <c r="F159" s="35">
        <v>1.5</v>
      </c>
      <c r="G159" s="35">
        <v>1.5</v>
      </c>
      <c r="H159" s="35">
        <v>1.5</v>
      </c>
      <c r="I159" s="35">
        <v>1.5</v>
      </c>
      <c r="J159" s="35">
        <v>1.5</v>
      </c>
      <c r="K159" s="35">
        <v>1.5</v>
      </c>
      <c r="L159" s="35">
        <v>1.5</v>
      </c>
      <c r="M159" s="35">
        <v>1.5</v>
      </c>
      <c r="N159" s="35">
        <v>1.5</v>
      </c>
      <c r="O159" s="35">
        <v>1.5</v>
      </c>
      <c r="P159" s="35">
        <v>1.5</v>
      </c>
    </row>
    <row r="160" spans="1:16" outlineLevel="1" x14ac:dyDescent="0.25">
      <c r="A160"/>
      <c r="B160" s="62"/>
      <c r="C160" s="44" t="s">
        <v>90</v>
      </c>
      <c r="D160" s="53" t="s">
        <v>44</v>
      </c>
      <c r="E160" s="49">
        <f>E136/E156</f>
        <v>0.55983838383838391</v>
      </c>
      <c r="F160" s="49">
        <f>F136/F156</f>
        <v>1.1196767676767678</v>
      </c>
      <c r="G160" s="49">
        <f>G136/G156</f>
        <v>1.6795151515151516</v>
      </c>
      <c r="H160" s="49">
        <f t="shared" ref="H160:M160" si="190">H136/H156</f>
        <v>2.2393535353535357</v>
      </c>
      <c r="I160" s="49">
        <f t="shared" si="190"/>
        <v>2.7991919191919195</v>
      </c>
      <c r="J160" s="49">
        <f t="shared" si="190"/>
        <v>3.3590303030303033</v>
      </c>
      <c r="K160" s="49">
        <f t="shared" si="190"/>
        <v>3.9188686868686871</v>
      </c>
      <c r="L160" s="49">
        <f t="shared" si="190"/>
        <v>4.4787070707070713</v>
      </c>
      <c r="M160" s="49">
        <f t="shared" si="190"/>
        <v>4.4787070707070713</v>
      </c>
      <c r="N160" s="49">
        <f t="shared" ref="N160:P160" si="191">N136/N156</f>
        <v>4.4787070707070713</v>
      </c>
      <c r="O160" s="49">
        <f t="shared" si="191"/>
        <v>4.4787070707070713</v>
      </c>
      <c r="P160" s="49">
        <f t="shared" si="191"/>
        <v>4.4787070707070713</v>
      </c>
    </row>
    <row r="161" spans="1:16" outlineLevel="1" x14ac:dyDescent="0.25">
      <c r="A161"/>
      <c r="B161" s="62"/>
      <c r="C161" s="44" t="s">
        <v>83</v>
      </c>
      <c r="D161" s="53" t="s">
        <v>81</v>
      </c>
      <c r="E161" s="49">
        <f>E160*E159</f>
        <v>0.83975757575757592</v>
      </c>
      <c r="F161" s="49">
        <f>F160*F159</f>
        <v>1.6795151515151518</v>
      </c>
      <c r="G161" s="49">
        <f>G160*G159</f>
        <v>2.5192727272727273</v>
      </c>
      <c r="H161" s="49">
        <f t="shared" ref="H161:M161" si="192">H160*H159</f>
        <v>3.3590303030303037</v>
      </c>
      <c r="I161" s="49">
        <f t="shared" si="192"/>
        <v>4.1987878787878792</v>
      </c>
      <c r="J161" s="49">
        <f t="shared" si="192"/>
        <v>5.0385454545454547</v>
      </c>
      <c r="K161" s="49">
        <f t="shared" si="192"/>
        <v>5.8783030303030301</v>
      </c>
      <c r="L161" s="49">
        <f t="shared" si="192"/>
        <v>6.7180606060606074</v>
      </c>
      <c r="M161" s="49">
        <f t="shared" si="192"/>
        <v>6.7180606060606074</v>
      </c>
      <c r="N161" s="49">
        <f t="shared" ref="N161" si="193">N160*N159</f>
        <v>6.7180606060606074</v>
      </c>
      <c r="O161" s="49">
        <f t="shared" ref="O161" si="194">O160*O159</f>
        <v>6.7180606060606074</v>
      </c>
      <c r="P161" s="49">
        <f t="shared" ref="P161" si="195">P160*P159</f>
        <v>6.7180606060606074</v>
      </c>
    </row>
    <row r="162" spans="1:16" outlineLevel="1" collapsed="1" x14ac:dyDescent="0.25">
      <c r="A162"/>
      <c r="B162" s="62"/>
      <c r="C162" s="45" t="s">
        <v>51</v>
      </c>
      <c r="D162" s="46" t="s">
        <v>18</v>
      </c>
      <c r="E162" s="80">
        <f>IF(E163&gt;0,E158*E164,0)</f>
        <v>223.93535353535356</v>
      </c>
      <c r="F162" s="80">
        <f>IF(F163&gt;0,F158*F164,0)</f>
        <v>447.87070707070711</v>
      </c>
      <c r="G162" s="80">
        <f>IF(G163&gt;0,G158*G164,0)</f>
        <v>671.80606060606067</v>
      </c>
      <c r="H162" s="80">
        <f t="shared" ref="H162:M162" si="196">IF(H163&gt;0,H158*H164,0)</f>
        <v>895.74141414141423</v>
      </c>
      <c r="I162" s="80">
        <f t="shared" si="196"/>
        <v>1119.6767676767677</v>
      </c>
      <c r="J162" s="80">
        <f t="shared" si="196"/>
        <v>1343.6121212121213</v>
      </c>
      <c r="K162" s="80">
        <f t="shared" si="196"/>
        <v>1567.5474747474748</v>
      </c>
      <c r="L162" s="80">
        <f t="shared" si="196"/>
        <v>1791.4828282828285</v>
      </c>
      <c r="M162" s="80">
        <f t="shared" si="196"/>
        <v>1791.4828282828285</v>
      </c>
      <c r="N162" s="80">
        <f t="shared" ref="N162" si="197">IF(N163&gt;0,N158*N164,0)</f>
        <v>1791.4828282828285</v>
      </c>
      <c r="O162" s="80">
        <f t="shared" ref="O162" si="198">IF(O163&gt;0,O158*O164,0)</f>
        <v>1791.4828282828285</v>
      </c>
      <c r="P162" s="80">
        <f t="shared" ref="P162" si="199">IF(P163&gt;0,P158*P164,0)</f>
        <v>1791.4828282828285</v>
      </c>
    </row>
    <row r="163" spans="1:16" outlineLevel="1" x14ac:dyDescent="0.25">
      <c r="A163"/>
      <c r="B163" s="62"/>
      <c r="C163" s="64" t="s">
        <v>80</v>
      </c>
      <c r="D163" s="55" t="s">
        <v>44</v>
      </c>
      <c r="E163" s="39">
        <v>2</v>
      </c>
      <c r="F163" s="39">
        <v>2</v>
      </c>
      <c r="G163" s="39">
        <v>2</v>
      </c>
      <c r="H163" s="39">
        <v>2</v>
      </c>
      <c r="I163" s="39">
        <v>2</v>
      </c>
      <c r="J163" s="39">
        <v>2</v>
      </c>
      <c r="K163" s="39">
        <v>2</v>
      </c>
      <c r="L163" s="39">
        <v>2</v>
      </c>
      <c r="M163" s="39">
        <v>2</v>
      </c>
      <c r="N163" s="39">
        <v>2</v>
      </c>
      <c r="O163" s="39">
        <v>2</v>
      </c>
      <c r="P163" s="39">
        <v>2</v>
      </c>
    </row>
    <row r="164" spans="1:16" outlineLevel="1" x14ac:dyDescent="0.25">
      <c r="A164"/>
      <c r="B164" s="62"/>
      <c r="C164" s="64" t="s">
        <v>78</v>
      </c>
      <c r="D164" s="53" t="s">
        <v>44</v>
      </c>
      <c r="E164" s="49">
        <f>E160</f>
        <v>0.55983838383838391</v>
      </c>
      <c r="F164" s="49">
        <f>F160</f>
        <v>1.1196767676767678</v>
      </c>
      <c r="G164" s="49">
        <f>G160</f>
        <v>1.6795151515151516</v>
      </c>
      <c r="H164" s="49">
        <f t="shared" ref="H164:M164" si="200">H160</f>
        <v>2.2393535353535357</v>
      </c>
      <c r="I164" s="49">
        <f t="shared" si="200"/>
        <v>2.7991919191919195</v>
      </c>
      <c r="J164" s="49">
        <f t="shared" si="200"/>
        <v>3.3590303030303033</v>
      </c>
      <c r="K164" s="49">
        <f t="shared" si="200"/>
        <v>3.9188686868686871</v>
      </c>
      <c r="L164" s="49">
        <f t="shared" si="200"/>
        <v>4.4787070707070713</v>
      </c>
      <c r="M164" s="49">
        <f t="shared" si="200"/>
        <v>4.4787070707070713</v>
      </c>
      <c r="N164" s="49">
        <f t="shared" ref="N164:P164" si="201">N160</f>
        <v>4.4787070707070713</v>
      </c>
      <c r="O164" s="49">
        <f t="shared" si="201"/>
        <v>4.4787070707070713</v>
      </c>
      <c r="P164" s="49">
        <f t="shared" si="201"/>
        <v>4.4787070707070713</v>
      </c>
    </row>
    <row r="165" spans="1:16" outlineLevel="1" x14ac:dyDescent="0.25">
      <c r="A165"/>
      <c r="B165" s="62"/>
      <c r="C165" s="64" t="s">
        <v>78</v>
      </c>
      <c r="D165" s="53" t="s">
        <v>81</v>
      </c>
      <c r="E165" s="49">
        <f>E164*E159</f>
        <v>0.83975757575757592</v>
      </c>
      <c r="F165" s="49">
        <f>F164*F159</f>
        <v>1.6795151515151518</v>
      </c>
      <c r="G165" s="49">
        <f>G164*G159</f>
        <v>2.5192727272727273</v>
      </c>
      <c r="H165" s="49">
        <f t="shared" ref="H165:M165" si="202">H164*H159</f>
        <v>3.3590303030303037</v>
      </c>
      <c r="I165" s="49">
        <f t="shared" si="202"/>
        <v>4.1987878787878792</v>
      </c>
      <c r="J165" s="49">
        <f t="shared" si="202"/>
        <v>5.0385454545454547</v>
      </c>
      <c r="K165" s="49">
        <f t="shared" si="202"/>
        <v>5.8783030303030301</v>
      </c>
      <c r="L165" s="49">
        <f t="shared" si="202"/>
        <v>6.7180606060606074</v>
      </c>
      <c r="M165" s="49">
        <f t="shared" si="202"/>
        <v>6.7180606060606074</v>
      </c>
      <c r="N165" s="49">
        <f t="shared" ref="N165" si="203">N164*N159</f>
        <v>6.7180606060606074</v>
      </c>
      <c r="O165" s="49">
        <f t="shared" ref="O165" si="204">O164*O159</f>
        <v>6.7180606060606074</v>
      </c>
      <c r="P165" s="49">
        <f t="shared" ref="P165" si="205">P164*P159</f>
        <v>6.7180606060606074</v>
      </c>
    </row>
    <row r="166" spans="1:16" outlineLevel="1" x14ac:dyDescent="0.25">
      <c r="A166"/>
      <c r="B166" s="62"/>
      <c r="C166" s="45" t="s">
        <v>121</v>
      </c>
      <c r="D166" s="46"/>
      <c r="E166" s="80">
        <f>E170</f>
        <v>0</v>
      </c>
      <c r="F166" s="80">
        <f>F170</f>
        <v>0</v>
      </c>
      <c r="G166" s="80">
        <f>G170</f>
        <v>0</v>
      </c>
      <c r="H166" s="80">
        <f t="shared" ref="H166:M166" si="206">H170</f>
        <v>0</v>
      </c>
      <c r="I166" s="80">
        <f t="shared" si="206"/>
        <v>0</v>
      </c>
      <c r="J166" s="80">
        <f t="shared" si="206"/>
        <v>0</v>
      </c>
      <c r="K166" s="80">
        <f t="shared" si="206"/>
        <v>0</v>
      </c>
      <c r="L166" s="80">
        <f t="shared" si="206"/>
        <v>0</v>
      </c>
      <c r="M166" s="80">
        <f t="shared" si="206"/>
        <v>0</v>
      </c>
      <c r="N166" s="80">
        <f t="shared" ref="N166:P166" si="207">N170</f>
        <v>0</v>
      </c>
      <c r="O166" s="80">
        <f t="shared" si="207"/>
        <v>0</v>
      </c>
      <c r="P166" s="80">
        <f t="shared" si="207"/>
        <v>0</v>
      </c>
    </row>
    <row r="167" spans="1:16" outlineLevel="1" x14ac:dyDescent="0.25">
      <c r="A167"/>
      <c r="B167" s="62"/>
      <c r="C167" s="64" t="s">
        <v>80</v>
      </c>
      <c r="D167" s="55" t="s">
        <v>44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  <c r="N167" s="39">
        <v>0</v>
      </c>
      <c r="O167" s="39">
        <v>0</v>
      </c>
      <c r="P167" s="39">
        <v>0</v>
      </c>
    </row>
    <row r="168" spans="1:16" outlineLevel="1" x14ac:dyDescent="0.25">
      <c r="A168"/>
      <c r="B168" s="62"/>
      <c r="C168" s="64" t="s">
        <v>78</v>
      </c>
      <c r="D168" s="53" t="s">
        <v>44</v>
      </c>
      <c r="E168" s="39">
        <v>0</v>
      </c>
      <c r="F168" s="39">
        <v>0</v>
      </c>
      <c r="G168" s="39">
        <v>0</v>
      </c>
      <c r="H168" s="39">
        <v>0</v>
      </c>
      <c r="I168" s="39">
        <v>0</v>
      </c>
      <c r="J168" s="39">
        <v>0</v>
      </c>
      <c r="K168" s="39">
        <v>0</v>
      </c>
      <c r="L168" s="39">
        <v>0</v>
      </c>
      <c r="M168" s="39">
        <v>0</v>
      </c>
      <c r="N168" s="39">
        <v>0</v>
      </c>
      <c r="O168" s="39">
        <v>0</v>
      </c>
      <c r="P168" s="39">
        <v>0</v>
      </c>
    </row>
    <row r="169" spans="1:16" outlineLevel="1" x14ac:dyDescent="0.25">
      <c r="A169"/>
      <c r="B169" s="62"/>
      <c r="C169" s="64" t="s">
        <v>78</v>
      </c>
      <c r="D169" s="53" t="s">
        <v>81</v>
      </c>
      <c r="E169" s="39">
        <v>0</v>
      </c>
      <c r="F169" s="39">
        <v>0</v>
      </c>
      <c r="G169" s="39">
        <v>0</v>
      </c>
      <c r="H169" s="39">
        <v>0</v>
      </c>
      <c r="I169" s="39">
        <v>0</v>
      </c>
      <c r="J169" s="39">
        <v>0</v>
      </c>
      <c r="K169" s="39">
        <v>0</v>
      </c>
      <c r="L169" s="39">
        <v>0</v>
      </c>
      <c r="M169" s="39">
        <v>0</v>
      </c>
      <c r="N169" s="39">
        <v>0</v>
      </c>
      <c r="O169" s="39">
        <v>0</v>
      </c>
      <c r="P169" s="39">
        <v>0</v>
      </c>
    </row>
    <row r="170" spans="1:16" outlineLevel="1" x14ac:dyDescent="0.25">
      <c r="A170"/>
      <c r="B170" s="62"/>
      <c r="C170" s="64" t="s">
        <v>80</v>
      </c>
      <c r="D170" s="53" t="s">
        <v>18</v>
      </c>
      <c r="E170" s="80">
        <f t="shared" ref="E170:P170" si="208">E60*E169</f>
        <v>0</v>
      </c>
      <c r="F170" s="80">
        <f t="shared" si="208"/>
        <v>0</v>
      </c>
      <c r="G170" s="80">
        <f t="shared" si="208"/>
        <v>0</v>
      </c>
      <c r="H170" s="80">
        <f t="shared" si="208"/>
        <v>0</v>
      </c>
      <c r="I170" s="80">
        <f t="shared" si="208"/>
        <v>0</v>
      </c>
      <c r="J170" s="80">
        <f t="shared" si="208"/>
        <v>0</v>
      </c>
      <c r="K170" s="80">
        <f t="shared" si="208"/>
        <v>0</v>
      </c>
      <c r="L170" s="80">
        <f t="shared" si="208"/>
        <v>0</v>
      </c>
      <c r="M170" s="80">
        <f t="shared" si="208"/>
        <v>0</v>
      </c>
      <c r="N170" s="80">
        <f t="shared" si="208"/>
        <v>0</v>
      </c>
      <c r="O170" s="80">
        <f t="shared" si="208"/>
        <v>0</v>
      </c>
      <c r="P170" s="80">
        <f t="shared" si="208"/>
        <v>0</v>
      </c>
    </row>
    <row r="171" spans="1:16" outlineLevel="1" x14ac:dyDescent="0.25">
      <c r="A171" s="20"/>
      <c r="B171" s="85">
        <v>3.2</v>
      </c>
      <c r="C171" s="86" t="str">
        <f>CONCATENATE("∑ ",C172)</f>
        <v>∑ Человеческие ресурсы ФОТ, ИТОГО</v>
      </c>
      <c r="D171" s="87" t="s">
        <v>18</v>
      </c>
      <c r="E171" s="88">
        <f>E172</f>
        <v>1142.0703030303032</v>
      </c>
      <c r="F171" s="88">
        <f>E171+F172</f>
        <v>3426.2109090909098</v>
      </c>
      <c r="G171" s="88">
        <f>F171+G172</f>
        <v>6852.4218181818196</v>
      </c>
      <c r="H171" s="88">
        <f t="shared" ref="H171:M171" si="209">G171+H172</f>
        <v>11420.703030303033</v>
      </c>
      <c r="I171" s="88">
        <f t="shared" si="209"/>
        <v>17131.05454545455</v>
      </c>
      <c r="J171" s="88">
        <f t="shared" si="209"/>
        <v>23983.476363636368</v>
      </c>
      <c r="K171" s="88">
        <f t="shared" si="209"/>
        <v>31977.96848484849</v>
      </c>
      <c r="L171" s="88">
        <f t="shared" si="209"/>
        <v>41114.530909090914</v>
      </c>
      <c r="M171" s="88">
        <f t="shared" si="209"/>
        <v>50251.093333333338</v>
      </c>
      <c r="N171" s="88">
        <f t="shared" ref="N171" si="210">M171+N172</f>
        <v>59387.655757575762</v>
      </c>
      <c r="O171" s="88">
        <f t="shared" ref="O171" si="211">N171+O172</f>
        <v>68524.218181818185</v>
      </c>
      <c r="P171" s="88">
        <f t="shared" ref="P171" si="212">O171+P172</f>
        <v>77660.780606060609</v>
      </c>
    </row>
    <row r="172" spans="1:16" outlineLevel="1" x14ac:dyDescent="0.25">
      <c r="A172"/>
      <c r="B172" s="62"/>
      <c r="C172" s="47" t="s">
        <v>155</v>
      </c>
      <c r="D172" s="48" t="s">
        <v>18</v>
      </c>
      <c r="E172" s="76">
        <f>E175+E178+E181+E184+E187+E190+E193+E196</f>
        <v>1142.0703030303032</v>
      </c>
      <c r="F172" s="76">
        <f>F175+F178+F181+F184+F187+F190+F193+F196</f>
        <v>2284.1406060606064</v>
      </c>
      <c r="G172" s="76">
        <f>G175+G178+G181+G184+G187+G190+G193+G196</f>
        <v>3426.2109090909094</v>
      </c>
      <c r="H172" s="76">
        <f t="shared" ref="H172:M172" si="213">H175+H178+H181+H184+H187+H190+H193+H196</f>
        <v>4568.2812121212128</v>
      </c>
      <c r="I172" s="76">
        <f t="shared" si="213"/>
        <v>5710.3515151515157</v>
      </c>
      <c r="J172" s="76">
        <f t="shared" si="213"/>
        <v>6852.4218181818187</v>
      </c>
      <c r="K172" s="76">
        <f t="shared" si="213"/>
        <v>7994.4921212121208</v>
      </c>
      <c r="L172" s="76">
        <f t="shared" si="213"/>
        <v>9136.5624242424255</v>
      </c>
      <c r="M172" s="76">
        <f t="shared" si="213"/>
        <v>9136.5624242424255</v>
      </c>
      <c r="N172" s="76">
        <f t="shared" ref="N172:P172" si="214">N175+N178+N181+N184+N187+N190+N193+N196</f>
        <v>9136.5624242424255</v>
      </c>
      <c r="O172" s="76">
        <f t="shared" si="214"/>
        <v>9136.5624242424255</v>
      </c>
      <c r="P172" s="76">
        <f t="shared" si="214"/>
        <v>9136.5624242424255</v>
      </c>
    </row>
    <row r="173" spans="1:16" outlineLevel="1" x14ac:dyDescent="0.25">
      <c r="A173"/>
      <c r="B173" s="62"/>
      <c r="C173" s="64" t="str">
        <f>C114</f>
        <v>Водитель-рабочий</v>
      </c>
      <c r="D173" s="53" t="s">
        <v>44</v>
      </c>
      <c r="E173" s="39">
        <v>1</v>
      </c>
      <c r="F173" s="39">
        <v>1</v>
      </c>
      <c r="G173" s="39">
        <v>1</v>
      </c>
      <c r="H173" s="39">
        <v>1</v>
      </c>
      <c r="I173" s="39">
        <v>1</v>
      </c>
      <c r="J173" s="39">
        <v>1</v>
      </c>
      <c r="K173" s="39">
        <v>1</v>
      </c>
      <c r="L173" s="39">
        <v>1</v>
      </c>
      <c r="M173" s="39">
        <v>1</v>
      </c>
      <c r="N173" s="39">
        <v>1</v>
      </c>
      <c r="O173" s="39">
        <v>1</v>
      </c>
      <c r="P173" s="39">
        <v>1</v>
      </c>
    </row>
    <row r="174" spans="1:16" outlineLevel="1" x14ac:dyDescent="0.25">
      <c r="A174"/>
      <c r="B174" s="62"/>
      <c r="C174" s="64"/>
      <c r="D174" s="53" t="s">
        <v>81</v>
      </c>
      <c r="E174" s="49">
        <f>E165</f>
        <v>0.83975757575757592</v>
      </c>
      <c r="F174" s="49">
        <f>F165</f>
        <v>1.6795151515151518</v>
      </c>
      <c r="G174" s="49">
        <f>G165</f>
        <v>2.5192727272727273</v>
      </c>
      <c r="H174" s="49">
        <f t="shared" ref="H174:M174" si="215">H165</f>
        <v>3.3590303030303037</v>
      </c>
      <c r="I174" s="49">
        <f t="shared" si="215"/>
        <v>4.1987878787878792</v>
      </c>
      <c r="J174" s="49">
        <f t="shared" si="215"/>
        <v>5.0385454545454547</v>
      </c>
      <c r="K174" s="49">
        <f t="shared" si="215"/>
        <v>5.8783030303030301</v>
      </c>
      <c r="L174" s="49">
        <f t="shared" si="215"/>
        <v>6.7180606060606074</v>
      </c>
      <c r="M174" s="49">
        <f t="shared" si="215"/>
        <v>6.7180606060606074</v>
      </c>
      <c r="N174" s="49">
        <f t="shared" ref="N174:P174" si="216">N165</f>
        <v>6.7180606060606074</v>
      </c>
      <c r="O174" s="49">
        <f t="shared" si="216"/>
        <v>6.7180606060606074</v>
      </c>
      <c r="P174" s="49">
        <f t="shared" si="216"/>
        <v>6.7180606060606074</v>
      </c>
    </row>
    <row r="175" spans="1:16" outlineLevel="1" x14ac:dyDescent="0.25">
      <c r="A175"/>
      <c r="B175" s="62"/>
      <c r="C175" s="64"/>
      <c r="D175" s="53" t="s">
        <v>18</v>
      </c>
      <c r="E175" s="80">
        <f>E174*VLOOKUP($C173,$C$114:E$121,E$5+2,0)</f>
        <v>419.87878787878799</v>
      </c>
      <c r="F175" s="80">
        <f>F174*VLOOKUP($C173,$C$114:F$121,F$5+2,0)</f>
        <v>839.75757575757598</v>
      </c>
      <c r="G175" s="80">
        <f>G174*VLOOKUP($C173,$C$114:G$121,G$5+2,0)</f>
        <v>1259.6363636363637</v>
      </c>
      <c r="H175" s="80">
        <f>H174*VLOOKUP($C173,$C$114:H$121,H$5+2,0)</f>
        <v>1679.515151515152</v>
      </c>
      <c r="I175" s="80">
        <f>I174*VLOOKUP($C173,$C$114:I$121,I$5+2,0)</f>
        <v>2099.3939393939395</v>
      </c>
      <c r="J175" s="80">
        <f>J174*VLOOKUP($C173,$C$114:J$121,J$5+2,0)</f>
        <v>2519.2727272727275</v>
      </c>
      <c r="K175" s="80">
        <f>K174*VLOOKUP($C173,$C$114:K$121,K$5+2,0)</f>
        <v>2939.151515151515</v>
      </c>
      <c r="L175" s="80">
        <f>L174*VLOOKUP($C173,$C$114:L$121,L$5+2,0)</f>
        <v>3359.0303030303039</v>
      </c>
      <c r="M175" s="80">
        <f>M174*VLOOKUP($C173,$C$114:M$121,M$5+2,0)</f>
        <v>3359.0303030303039</v>
      </c>
      <c r="N175" s="80">
        <f>N174*VLOOKUP($C173,$C$114:N$121,N$5+2,0)</f>
        <v>3359.0303030303039</v>
      </c>
      <c r="O175" s="80">
        <f>O174*VLOOKUP($C173,$C$114:O$121,O$5+2,0)</f>
        <v>3359.0303030303039</v>
      </c>
      <c r="P175" s="80">
        <f>P174*VLOOKUP($C173,$C$114:P$121,P$5+2,0)</f>
        <v>3359.0303030303039</v>
      </c>
    </row>
    <row r="176" spans="1:16" outlineLevel="1" x14ac:dyDescent="0.25">
      <c r="A176"/>
      <c r="B176" s="62"/>
      <c r="C176" s="64" t="str">
        <f>C115</f>
        <v>экспедитор</v>
      </c>
      <c r="D176" s="53" t="s">
        <v>44</v>
      </c>
      <c r="E176" s="39">
        <v>1</v>
      </c>
      <c r="F176" s="39">
        <v>1</v>
      </c>
      <c r="G176" s="39">
        <v>1</v>
      </c>
      <c r="H176" s="39">
        <v>1</v>
      </c>
      <c r="I176" s="39">
        <v>1</v>
      </c>
      <c r="J176" s="39">
        <v>1</v>
      </c>
      <c r="K176" s="39">
        <v>1</v>
      </c>
      <c r="L176" s="39">
        <v>1</v>
      </c>
      <c r="M176" s="39">
        <v>1</v>
      </c>
      <c r="N176" s="39">
        <v>1</v>
      </c>
      <c r="O176" s="39">
        <v>1</v>
      </c>
      <c r="P176" s="39">
        <v>1</v>
      </c>
    </row>
    <row r="177" spans="1:16" outlineLevel="1" x14ac:dyDescent="0.25">
      <c r="A177"/>
      <c r="B177" s="62"/>
      <c r="C177" s="64"/>
      <c r="D177" s="53" t="s">
        <v>81</v>
      </c>
      <c r="E177" s="49">
        <f>E174</f>
        <v>0.83975757575757592</v>
      </c>
      <c r="F177" s="49">
        <f>F174</f>
        <v>1.6795151515151518</v>
      </c>
      <c r="G177" s="49">
        <f>G174</f>
        <v>2.5192727272727273</v>
      </c>
      <c r="H177" s="49">
        <f t="shared" ref="H177:M177" si="217">H174</f>
        <v>3.3590303030303037</v>
      </c>
      <c r="I177" s="49">
        <f t="shared" si="217"/>
        <v>4.1987878787878792</v>
      </c>
      <c r="J177" s="49">
        <f t="shared" si="217"/>
        <v>5.0385454545454547</v>
      </c>
      <c r="K177" s="49">
        <f t="shared" si="217"/>
        <v>5.8783030303030301</v>
      </c>
      <c r="L177" s="49">
        <f t="shared" si="217"/>
        <v>6.7180606060606074</v>
      </c>
      <c r="M177" s="49">
        <f t="shared" si="217"/>
        <v>6.7180606060606074</v>
      </c>
      <c r="N177" s="49">
        <f t="shared" ref="N177:P177" si="218">N174</f>
        <v>6.7180606060606074</v>
      </c>
      <c r="O177" s="49">
        <f t="shared" si="218"/>
        <v>6.7180606060606074</v>
      </c>
      <c r="P177" s="49">
        <f t="shared" si="218"/>
        <v>6.7180606060606074</v>
      </c>
    </row>
    <row r="178" spans="1:16" outlineLevel="1" x14ac:dyDescent="0.25">
      <c r="A178"/>
      <c r="B178" s="62"/>
      <c r="C178" s="64"/>
      <c r="D178" s="53" t="s">
        <v>18</v>
      </c>
      <c r="E178" s="80">
        <f>E177*VLOOKUP($C176,$C$114:E$121,E$5+2,0)</f>
        <v>167.9515151515152</v>
      </c>
      <c r="F178" s="80">
        <f>F177*VLOOKUP($C176,$C$114:F$121,F$5+2,0)</f>
        <v>335.90303030303039</v>
      </c>
      <c r="G178" s="80">
        <f>G177*VLOOKUP($C176,$C$114:G$121,G$5+2,0)</f>
        <v>503.85454545454547</v>
      </c>
      <c r="H178" s="80">
        <f>H177*VLOOKUP($C176,$C$114:H$121,H$5+2,0)</f>
        <v>671.80606060606078</v>
      </c>
      <c r="I178" s="80">
        <f>I177*VLOOKUP($C176,$C$114:I$121,I$5+2,0)</f>
        <v>839.75757575757586</v>
      </c>
      <c r="J178" s="80">
        <f>J177*VLOOKUP($C176,$C$114:J$121,J$5+2,0)</f>
        <v>1007.7090909090909</v>
      </c>
      <c r="K178" s="80">
        <f>K177*VLOOKUP($C176,$C$114:K$121,K$5+2,0)</f>
        <v>1175.6606060606059</v>
      </c>
      <c r="L178" s="80">
        <f>L177*VLOOKUP($C176,$C$114:L$121,L$5+2,0)</f>
        <v>1343.6121212121216</v>
      </c>
      <c r="M178" s="80">
        <f>M177*VLOOKUP($C176,$C$114:M$121,M$5+2,0)</f>
        <v>1343.6121212121216</v>
      </c>
      <c r="N178" s="80">
        <f>N177*VLOOKUP($C176,$C$114:N$121,N$5+2,0)</f>
        <v>1343.6121212121216</v>
      </c>
      <c r="O178" s="80">
        <f>O177*VLOOKUP($C176,$C$114:O$121,O$5+2,0)</f>
        <v>1343.6121212121216</v>
      </c>
      <c r="P178" s="80">
        <f>P177*VLOOKUP($C176,$C$114:P$121,P$5+2,0)</f>
        <v>1343.6121212121216</v>
      </c>
    </row>
    <row r="179" spans="1:16" outlineLevel="1" x14ac:dyDescent="0.25">
      <c r="A179"/>
      <c r="B179" s="62"/>
      <c r="C179" s="64" t="str">
        <f>C116</f>
        <v>волонтер в кафе</v>
      </c>
      <c r="D179" s="53" t="s">
        <v>44</v>
      </c>
      <c r="E179" s="39">
        <v>1</v>
      </c>
      <c r="F179" s="39">
        <v>1</v>
      </c>
      <c r="G179" s="39">
        <v>1</v>
      </c>
      <c r="H179" s="39">
        <v>1</v>
      </c>
      <c r="I179" s="39">
        <v>1</v>
      </c>
      <c r="J179" s="39">
        <v>1</v>
      </c>
      <c r="K179" s="39">
        <v>1</v>
      </c>
      <c r="L179" s="39">
        <v>1</v>
      </c>
      <c r="M179" s="39">
        <v>1</v>
      </c>
      <c r="N179" s="39">
        <v>1</v>
      </c>
      <c r="O179" s="39">
        <v>1</v>
      </c>
      <c r="P179" s="39">
        <v>1</v>
      </c>
    </row>
    <row r="180" spans="1:16" outlineLevel="1" x14ac:dyDescent="0.25">
      <c r="A180"/>
      <c r="B180" s="62"/>
      <c r="C180" s="69" t="s">
        <v>152</v>
      </c>
      <c r="D180" s="53" t="s">
        <v>81</v>
      </c>
      <c r="E180" s="49">
        <f>E136</f>
        <v>2.7712000000000003</v>
      </c>
      <c r="F180" s="49">
        <f>F136</f>
        <v>5.5424000000000007</v>
      </c>
      <c r="G180" s="49">
        <f>G136</f>
        <v>8.313600000000001</v>
      </c>
      <c r="H180" s="49">
        <f t="shared" ref="H180:M180" si="219">H136</f>
        <v>11.084800000000001</v>
      </c>
      <c r="I180" s="49">
        <f t="shared" si="219"/>
        <v>13.856000000000002</v>
      </c>
      <c r="J180" s="49">
        <f t="shared" si="219"/>
        <v>16.627200000000002</v>
      </c>
      <c r="K180" s="49">
        <f t="shared" si="219"/>
        <v>19.398400000000002</v>
      </c>
      <c r="L180" s="49">
        <f t="shared" si="219"/>
        <v>22.169600000000003</v>
      </c>
      <c r="M180" s="49">
        <f t="shared" si="219"/>
        <v>22.169600000000003</v>
      </c>
      <c r="N180" s="49">
        <f t="shared" ref="N180:P180" si="220">N136</f>
        <v>22.169600000000003</v>
      </c>
      <c r="O180" s="49">
        <f t="shared" si="220"/>
        <v>22.169600000000003</v>
      </c>
      <c r="P180" s="49">
        <f t="shared" si="220"/>
        <v>22.169600000000003</v>
      </c>
    </row>
    <row r="181" spans="1:16" outlineLevel="1" x14ac:dyDescent="0.25">
      <c r="A181"/>
      <c r="B181" s="62"/>
      <c r="C181" s="64"/>
      <c r="D181" s="53" t="s">
        <v>18</v>
      </c>
      <c r="E181" s="80">
        <f>E180*VLOOKUP($C179,$C$114:E$121,E$5+2,0)</f>
        <v>554.24</v>
      </c>
      <c r="F181" s="80">
        <f>F180*VLOOKUP($C179,$C$114:F$121,F$5+2,0)</f>
        <v>1108.48</v>
      </c>
      <c r="G181" s="80">
        <f>G180*VLOOKUP($C179,$C$114:G$121,G$5+2,0)</f>
        <v>1662.7200000000003</v>
      </c>
      <c r="H181" s="80">
        <f>H180*VLOOKUP($C179,$C$114:H$121,H$5+2,0)</f>
        <v>2216.96</v>
      </c>
      <c r="I181" s="80">
        <f>I180*VLOOKUP($C179,$C$114:I$121,I$5+2,0)</f>
        <v>2771.2000000000003</v>
      </c>
      <c r="J181" s="80">
        <f>J180*VLOOKUP($C179,$C$114:J$121,J$5+2,0)</f>
        <v>3325.4400000000005</v>
      </c>
      <c r="K181" s="80">
        <f>K180*VLOOKUP($C179,$C$114:K$121,K$5+2,0)</f>
        <v>3879.6800000000003</v>
      </c>
      <c r="L181" s="80">
        <f>L180*VLOOKUP($C179,$C$114:L$121,L$5+2,0)</f>
        <v>4433.92</v>
      </c>
      <c r="M181" s="80">
        <f>M180*VLOOKUP($C179,$C$114:M$121,M$5+2,0)</f>
        <v>4433.92</v>
      </c>
      <c r="N181" s="80">
        <f>N180*VLOOKUP($C179,$C$114:N$121,N$5+2,0)</f>
        <v>4433.92</v>
      </c>
      <c r="O181" s="80">
        <f>O180*VLOOKUP($C179,$C$114:O$121,O$5+2,0)</f>
        <v>4433.92</v>
      </c>
      <c r="P181" s="80">
        <f>P180*VLOOKUP($C179,$C$114:P$121,P$5+2,0)</f>
        <v>4433.92</v>
      </c>
    </row>
    <row r="182" spans="1:16" outlineLevel="1" x14ac:dyDescent="0.25">
      <c r="A182"/>
      <c r="B182" s="62"/>
      <c r="C182" s="64" t="str">
        <f>C117</f>
        <v>Сотрудник 3</v>
      </c>
      <c r="D182" s="53" t="s">
        <v>44</v>
      </c>
      <c r="E182" s="39">
        <v>0</v>
      </c>
      <c r="F182" s="39">
        <v>0</v>
      </c>
      <c r="G182" s="39">
        <v>0</v>
      </c>
      <c r="H182" s="39">
        <v>0</v>
      </c>
      <c r="I182" s="39">
        <v>0</v>
      </c>
      <c r="J182" s="39">
        <v>0</v>
      </c>
      <c r="K182" s="39">
        <v>0</v>
      </c>
      <c r="L182" s="39">
        <v>0</v>
      </c>
      <c r="M182" s="39">
        <v>0</v>
      </c>
      <c r="N182" s="39">
        <v>0</v>
      </c>
      <c r="O182" s="39">
        <v>0</v>
      </c>
      <c r="P182" s="39">
        <v>0</v>
      </c>
    </row>
    <row r="183" spans="1:16" outlineLevel="1" x14ac:dyDescent="0.25">
      <c r="A183"/>
      <c r="B183" s="62"/>
      <c r="C183" s="64"/>
      <c r="D183" s="53" t="s">
        <v>81</v>
      </c>
      <c r="E183" s="39">
        <v>0</v>
      </c>
      <c r="F183" s="39">
        <v>0</v>
      </c>
      <c r="G183" s="39">
        <v>0</v>
      </c>
      <c r="H183" s="39">
        <v>0</v>
      </c>
      <c r="I183" s="39">
        <v>0</v>
      </c>
      <c r="J183" s="39">
        <v>0</v>
      </c>
      <c r="K183" s="39">
        <v>0</v>
      </c>
      <c r="L183" s="39">
        <v>0</v>
      </c>
      <c r="M183" s="39">
        <v>0</v>
      </c>
      <c r="N183" s="39">
        <v>0</v>
      </c>
      <c r="O183" s="39">
        <v>0</v>
      </c>
      <c r="P183" s="39">
        <v>0</v>
      </c>
    </row>
    <row r="184" spans="1:16" outlineLevel="1" x14ac:dyDescent="0.25">
      <c r="A184"/>
      <c r="B184" s="62"/>
      <c r="C184" s="64"/>
      <c r="D184" s="53" t="s">
        <v>18</v>
      </c>
      <c r="E184" s="80">
        <f>E183*VLOOKUP($C182,$C$114:E$121,E$5+2,0)</f>
        <v>0</v>
      </c>
      <c r="F184" s="80">
        <f>F183*VLOOKUP($C182,$C$114:F$121,F$5+2,0)</f>
        <v>0</v>
      </c>
      <c r="G184" s="80">
        <f>G183*VLOOKUP($C182,$C$114:G$121,G$5+2,0)</f>
        <v>0</v>
      </c>
      <c r="H184" s="80">
        <f>H183*VLOOKUP($C182,$C$114:H$121,H$5+2,0)</f>
        <v>0</v>
      </c>
      <c r="I184" s="80">
        <f>I183*VLOOKUP($C182,$C$114:I$121,I$5+2,0)</f>
        <v>0</v>
      </c>
      <c r="J184" s="80">
        <f>J183*VLOOKUP($C182,$C$114:J$121,J$5+2,0)</f>
        <v>0</v>
      </c>
      <c r="K184" s="80">
        <f>K183*VLOOKUP($C182,$C$114:K$121,K$5+2,0)</f>
        <v>0</v>
      </c>
      <c r="L184" s="80">
        <f>L183*VLOOKUP($C182,$C$114:L$121,L$5+2,0)</f>
        <v>0</v>
      </c>
      <c r="M184" s="80">
        <f>M183*VLOOKUP($C182,$C$114:M$121,M$5+2,0)</f>
        <v>0</v>
      </c>
      <c r="N184" s="80">
        <f>N183*VLOOKUP($C182,$C$114:N$121,N$5+2,0)</f>
        <v>0</v>
      </c>
      <c r="O184" s="80">
        <f>O183*VLOOKUP($C182,$C$114:O$121,O$5+2,0)</f>
        <v>0</v>
      </c>
      <c r="P184" s="80">
        <f>P183*VLOOKUP($C182,$C$114:P$121,P$5+2,0)</f>
        <v>0</v>
      </c>
    </row>
    <row r="185" spans="1:16" outlineLevel="1" x14ac:dyDescent="0.25">
      <c r="A185"/>
      <c r="B185" s="62"/>
      <c r="C185" s="64" t="str">
        <f>C118</f>
        <v>Сотрудник 4</v>
      </c>
      <c r="D185" s="53" t="s">
        <v>44</v>
      </c>
      <c r="E185" s="39">
        <v>0</v>
      </c>
      <c r="F185" s="39">
        <v>0</v>
      </c>
      <c r="G185" s="39">
        <v>0</v>
      </c>
      <c r="H185" s="39">
        <v>0</v>
      </c>
      <c r="I185" s="39">
        <v>0</v>
      </c>
      <c r="J185" s="39">
        <v>0</v>
      </c>
      <c r="K185" s="39">
        <v>0</v>
      </c>
      <c r="L185" s="39">
        <v>0</v>
      </c>
      <c r="M185" s="39">
        <v>0</v>
      </c>
      <c r="N185" s="39">
        <v>0</v>
      </c>
      <c r="O185" s="39">
        <v>0</v>
      </c>
      <c r="P185" s="39">
        <v>0</v>
      </c>
    </row>
    <row r="186" spans="1:16" outlineLevel="1" x14ac:dyDescent="0.25">
      <c r="A186"/>
      <c r="B186" s="62"/>
      <c r="C186" s="64"/>
      <c r="D186" s="53" t="s">
        <v>81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39">
        <v>0</v>
      </c>
      <c r="L186" s="39">
        <v>0</v>
      </c>
      <c r="M186" s="39">
        <v>0</v>
      </c>
      <c r="N186" s="39">
        <v>0</v>
      </c>
      <c r="O186" s="39">
        <v>0</v>
      </c>
      <c r="P186" s="39">
        <v>0</v>
      </c>
    </row>
    <row r="187" spans="1:16" outlineLevel="1" x14ac:dyDescent="0.25">
      <c r="A187"/>
      <c r="B187" s="62"/>
      <c r="C187" s="64"/>
      <c r="D187" s="53" t="s">
        <v>18</v>
      </c>
      <c r="E187" s="80">
        <f>E186*VLOOKUP($C185,$C$114:E$121,E$5+2,0)</f>
        <v>0</v>
      </c>
      <c r="F187" s="80">
        <f>F186*VLOOKUP($C185,$C$114:F$121,F$5+2,0)</f>
        <v>0</v>
      </c>
      <c r="G187" s="80">
        <f>G186*VLOOKUP($C185,$C$114:G$121,G$5+2,0)</f>
        <v>0</v>
      </c>
      <c r="H187" s="80">
        <f>H186*VLOOKUP($C185,$C$114:H$121,H$5+2,0)</f>
        <v>0</v>
      </c>
      <c r="I187" s="80">
        <f>I186*VLOOKUP($C185,$C$114:I$121,I$5+2,0)</f>
        <v>0</v>
      </c>
      <c r="J187" s="80">
        <f>J186*VLOOKUP($C185,$C$114:J$121,J$5+2,0)</f>
        <v>0</v>
      </c>
      <c r="K187" s="80">
        <f>K186*VLOOKUP($C185,$C$114:K$121,K$5+2,0)</f>
        <v>0</v>
      </c>
      <c r="L187" s="80">
        <f>L186*VLOOKUP($C185,$C$114:L$121,L$5+2,0)</f>
        <v>0</v>
      </c>
      <c r="M187" s="80">
        <f>M186*VLOOKUP($C185,$C$114:M$121,M$5+2,0)</f>
        <v>0</v>
      </c>
      <c r="N187" s="80">
        <f>N186*VLOOKUP($C185,$C$114:N$121,N$5+2,0)</f>
        <v>0</v>
      </c>
      <c r="O187" s="80">
        <f>O186*VLOOKUP($C185,$C$114:O$121,O$5+2,0)</f>
        <v>0</v>
      </c>
      <c r="P187" s="80">
        <f>P186*VLOOKUP($C185,$C$114:P$121,P$5+2,0)</f>
        <v>0</v>
      </c>
    </row>
    <row r="188" spans="1:16" outlineLevel="1" x14ac:dyDescent="0.25">
      <c r="A188"/>
      <c r="B188" s="62"/>
      <c r="C188" s="64" t="str">
        <f>C119</f>
        <v>Сотрудник 5</v>
      </c>
      <c r="D188" s="53" t="s">
        <v>44</v>
      </c>
      <c r="E188" s="39">
        <v>0</v>
      </c>
      <c r="F188" s="39">
        <v>0</v>
      </c>
      <c r="G188" s="39">
        <v>0</v>
      </c>
      <c r="H188" s="39">
        <v>0</v>
      </c>
      <c r="I188" s="39">
        <v>0</v>
      </c>
      <c r="J188" s="39">
        <v>0</v>
      </c>
      <c r="K188" s="39">
        <v>0</v>
      </c>
      <c r="L188" s="39">
        <v>0</v>
      </c>
      <c r="M188" s="39">
        <v>0</v>
      </c>
      <c r="N188" s="39">
        <v>0</v>
      </c>
      <c r="O188" s="39">
        <v>0</v>
      </c>
      <c r="P188" s="39">
        <v>0</v>
      </c>
    </row>
    <row r="189" spans="1:16" outlineLevel="1" x14ac:dyDescent="0.25">
      <c r="A189"/>
      <c r="B189" s="62"/>
      <c r="C189" s="64"/>
      <c r="D189" s="53" t="s">
        <v>81</v>
      </c>
      <c r="E189" s="39">
        <v>0</v>
      </c>
      <c r="F189" s="39">
        <v>0</v>
      </c>
      <c r="G189" s="39">
        <v>0</v>
      </c>
      <c r="H189" s="39">
        <v>0</v>
      </c>
      <c r="I189" s="39">
        <v>0</v>
      </c>
      <c r="J189" s="39">
        <v>0</v>
      </c>
      <c r="K189" s="39">
        <v>0</v>
      </c>
      <c r="L189" s="39">
        <v>0</v>
      </c>
      <c r="M189" s="39">
        <v>0</v>
      </c>
      <c r="N189" s="39">
        <v>0</v>
      </c>
      <c r="O189" s="39">
        <v>0</v>
      </c>
      <c r="P189" s="39">
        <v>0</v>
      </c>
    </row>
    <row r="190" spans="1:16" outlineLevel="1" x14ac:dyDescent="0.25">
      <c r="A190"/>
      <c r="B190" s="62"/>
      <c r="C190" s="64"/>
      <c r="D190" s="53" t="s">
        <v>18</v>
      </c>
      <c r="E190" s="80">
        <f>E189*VLOOKUP($C188,$C$114:E$121,E$5+2,0)</f>
        <v>0</v>
      </c>
      <c r="F190" s="80">
        <f>F189*VLOOKUP($C188,$C$114:F$121,F$5+2,0)</f>
        <v>0</v>
      </c>
      <c r="G190" s="80">
        <f>G189*VLOOKUP($C188,$C$114:G$121,G$5+2,0)</f>
        <v>0</v>
      </c>
      <c r="H190" s="80">
        <f>H189*VLOOKUP($C188,$C$114:H$121,H$5+2,0)</f>
        <v>0</v>
      </c>
      <c r="I190" s="80">
        <f>I189*VLOOKUP($C188,$C$114:I$121,I$5+2,0)</f>
        <v>0</v>
      </c>
      <c r="J190" s="80">
        <f>J189*VLOOKUP($C188,$C$114:J$121,J$5+2,0)</f>
        <v>0</v>
      </c>
      <c r="K190" s="80">
        <f>K189*VLOOKUP($C188,$C$114:K$121,K$5+2,0)</f>
        <v>0</v>
      </c>
      <c r="L190" s="80">
        <f>L189*VLOOKUP($C188,$C$114:L$121,L$5+2,0)</f>
        <v>0</v>
      </c>
      <c r="M190" s="80">
        <f>M189*VLOOKUP($C188,$C$114:M$121,M$5+2,0)</f>
        <v>0</v>
      </c>
      <c r="N190" s="80">
        <f>N189*VLOOKUP($C188,$C$114:N$121,N$5+2,0)</f>
        <v>0</v>
      </c>
      <c r="O190" s="80">
        <f>O189*VLOOKUP($C188,$C$114:O$121,O$5+2,0)</f>
        <v>0</v>
      </c>
      <c r="P190" s="80">
        <f>P189*VLOOKUP($C188,$C$114:P$121,P$5+2,0)</f>
        <v>0</v>
      </c>
    </row>
    <row r="191" spans="1:16" outlineLevel="1" x14ac:dyDescent="0.25">
      <c r="A191"/>
      <c r="B191" s="62"/>
      <c r="C191" s="64" t="str">
        <f>C120</f>
        <v>Сотрудник 6</v>
      </c>
      <c r="D191" s="53" t="s">
        <v>44</v>
      </c>
      <c r="E191" s="39">
        <v>0</v>
      </c>
      <c r="F191" s="39">
        <v>0</v>
      </c>
      <c r="G191" s="39">
        <v>0</v>
      </c>
      <c r="H191" s="39">
        <v>0</v>
      </c>
      <c r="I191" s="39">
        <v>0</v>
      </c>
      <c r="J191" s="39">
        <v>0</v>
      </c>
      <c r="K191" s="39">
        <v>0</v>
      </c>
      <c r="L191" s="39">
        <v>0</v>
      </c>
      <c r="M191" s="39">
        <v>0</v>
      </c>
      <c r="N191" s="39">
        <v>0</v>
      </c>
      <c r="O191" s="39">
        <v>0</v>
      </c>
      <c r="P191" s="39">
        <v>0</v>
      </c>
    </row>
    <row r="192" spans="1:16" outlineLevel="1" x14ac:dyDescent="0.25">
      <c r="A192"/>
      <c r="B192" s="62"/>
      <c r="C192" s="64"/>
      <c r="D192" s="53" t="s">
        <v>81</v>
      </c>
      <c r="E192" s="39">
        <v>0</v>
      </c>
      <c r="F192" s="39">
        <v>0</v>
      </c>
      <c r="G192" s="39">
        <v>0</v>
      </c>
      <c r="H192" s="39">
        <v>0</v>
      </c>
      <c r="I192" s="39">
        <v>0</v>
      </c>
      <c r="J192" s="39">
        <v>0</v>
      </c>
      <c r="K192" s="39">
        <v>0</v>
      </c>
      <c r="L192" s="39">
        <v>0</v>
      </c>
      <c r="M192" s="39">
        <v>0</v>
      </c>
      <c r="N192" s="39">
        <v>0</v>
      </c>
      <c r="O192" s="39">
        <v>0</v>
      </c>
      <c r="P192" s="39">
        <v>0</v>
      </c>
    </row>
    <row r="193" spans="1:16" outlineLevel="1" x14ac:dyDescent="0.25">
      <c r="A193"/>
      <c r="B193" s="62"/>
      <c r="C193" s="64"/>
      <c r="D193" s="53" t="s">
        <v>18</v>
      </c>
      <c r="E193" s="80">
        <f>E192*VLOOKUP($C191,$C$114:E$121,E$5+2,0)</f>
        <v>0</v>
      </c>
      <c r="F193" s="80">
        <f>F192*VLOOKUP($C191,$C$114:F$121,F$5+2,0)</f>
        <v>0</v>
      </c>
      <c r="G193" s="80">
        <f>G192*VLOOKUP($C191,$C$114:G$121,G$5+2,0)</f>
        <v>0</v>
      </c>
      <c r="H193" s="80">
        <f>H192*VLOOKUP($C191,$C$114:H$121,H$5+2,0)</f>
        <v>0</v>
      </c>
      <c r="I193" s="80">
        <f>I192*VLOOKUP($C191,$C$114:I$121,I$5+2,0)</f>
        <v>0</v>
      </c>
      <c r="J193" s="80">
        <f>J192*VLOOKUP($C191,$C$114:J$121,J$5+2,0)</f>
        <v>0</v>
      </c>
      <c r="K193" s="80">
        <f>K192*VLOOKUP($C191,$C$114:K$121,K$5+2,0)</f>
        <v>0</v>
      </c>
      <c r="L193" s="80">
        <f>L192*VLOOKUP($C191,$C$114:L$121,L$5+2,0)</f>
        <v>0</v>
      </c>
      <c r="M193" s="80">
        <f>M192*VLOOKUP($C191,$C$114:M$121,M$5+2,0)</f>
        <v>0</v>
      </c>
      <c r="N193" s="80">
        <f>N192*VLOOKUP($C191,$C$114:N$121,N$5+2,0)</f>
        <v>0</v>
      </c>
      <c r="O193" s="80">
        <f>O192*VLOOKUP($C191,$C$114:O$121,O$5+2,0)</f>
        <v>0</v>
      </c>
      <c r="P193" s="80">
        <f>P192*VLOOKUP($C191,$C$114:P$121,P$5+2,0)</f>
        <v>0</v>
      </c>
    </row>
    <row r="194" spans="1:16" outlineLevel="1" x14ac:dyDescent="0.25">
      <c r="A194"/>
      <c r="B194" s="62"/>
      <c r="C194" s="64" t="str">
        <f>C121</f>
        <v>Сотрудник 7</v>
      </c>
      <c r="D194" s="53" t="s">
        <v>44</v>
      </c>
      <c r="E194" s="39">
        <v>0</v>
      </c>
      <c r="F194" s="39">
        <v>0</v>
      </c>
      <c r="G194" s="39">
        <v>0</v>
      </c>
      <c r="H194" s="39">
        <v>0</v>
      </c>
      <c r="I194" s="39">
        <v>0</v>
      </c>
      <c r="J194" s="39">
        <v>0</v>
      </c>
      <c r="K194" s="39">
        <v>0</v>
      </c>
      <c r="L194" s="39">
        <v>0</v>
      </c>
      <c r="M194" s="39">
        <v>0</v>
      </c>
      <c r="N194" s="39">
        <v>0</v>
      </c>
      <c r="O194" s="39">
        <v>0</v>
      </c>
      <c r="P194" s="39">
        <v>0</v>
      </c>
    </row>
    <row r="195" spans="1:16" outlineLevel="1" x14ac:dyDescent="0.25">
      <c r="A195"/>
      <c r="B195" s="62"/>
      <c r="C195" s="64"/>
      <c r="D195" s="53" t="s">
        <v>81</v>
      </c>
      <c r="E195" s="39">
        <v>0</v>
      </c>
      <c r="F195" s="39">
        <v>0</v>
      </c>
      <c r="G195" s="39">
        <v>0</v>
      </c>
      <c r="H195" s="39">
        <v>0</v>
      </c>
      <c r="I195" s="39">
        <v>0</v>
      </c>
      <c r="J195" s="39">
        <v>0</v>
      </c>
      <c r="K195" s="39">
        <v>0</v>
      </c>
      <c r="L195" s="39">
        <v>0</v>
      </c>
      <c r="M195" s="39">
        <v>0</v>
      </c>
      <c r="N195" s="39">
        <v>0</v>
      </c>
      <c r="O195" s="39">
        <v>0</v>
      </c>
      <c r="P195" s="39">
        <v>0</v>
      </c>
    </row>
    <row r="196" spans="1:16" outlineLevel="1" x14ac:dyDescent="0.25">
      <c r="A196"/>
      <c r="B196" s="62"/>
      <c r="C196" s="64"/>
      <c r="D196" s="53" t="s">
        <v>18</v>
      </c>
      <c r="E196" s="80">
        <f>E195*VLOOKUP($C194,$C$114:E$121,E$5+2,0)</f>
        <v>0</v>
      </c>
      <c r="F196" s="80">
        <f>F195*VLOOKUP($C194,$C$114:F$121,F$5+2,0)</f>
        <v>0</v>
      </c>
      <c r="G196" s="80">
        <f>G195*VLOOKUP($C194,$C$114:G$121,G$5+2,0)</f>
        <v>0</v>
      </c>
      <c r="H196" s="80">
        <f>H195*VLOOKUP($C194,$C$114:H$121,H$5+2,0)</f>
        <v>0</v>
      </c>
      <c r="I196" s="80">
        <f>I195*VLOOKUP($C194,$C$114:I$121,I$5+2,0)</f>
        <v>0</v>
      </c>
      <c r="J196" s="80">
        <f>J195*VLOOKUP($C194,$C$114:J$121,J$5+2,0)</f>
        <v>0</v>
      </c>
      <c r="K196" s="80">
        <f>K195*VLOOKUP($C194,$C$114:K$121,K$5+2,0)</f>
        <v>0</v>
      </c>
      <c r="L196" s="80">
        <f>L195*VLOOKUP($C194,$C$114:L$121,L$5+2,0)</f>
        <v>0</v>
      </c>
      <c r="M196" s="80">
        <f>M195*VLOOKUP($C194,$C$114:M$121,M$5+2,0)</f>
        <v>0</v>
      </c>
      <c r="N196" s="80">
        <f>N195*VLOOKUP($C194,$C$114:N$121,N$5+2,0)</f>
        <v>0</v>
      </c>
      <c r="O196" s="80">
        <f>O195*VLOOKUP($C194,$C$114:O$121,O$5+2,0)</f>
        <v>0</v>
      </c>
      <c r="P196" s="80">
        <f>P195*VLOOKUP($C194,$C$114:P$121,P$5+2,0)</f>
        <v>0</v>
      </c>
    </row>
    <row r="197" spans="1:16" x14ac:dyDescent="0.25">
      <c r="A197" s="20"/>
      <c r="B197" s="85">
        <v>4</v>
      </c>
      <c r="C197" s="86" t="str">
        <f>CONCATENATE("∑ ",C198)</f>
        <v>∑ Выручка</v>
      </c>
      <c r="D197" s="87" t="s">
        <v>18</v>
      </c>
      <c r="E197" s="88">
        <f>E198</f>
        <v>1662.72</v>
      </c>
      <c r="F197" s="88">
        <f>E197+F198</f>
        <v>4988.16</v>
      </c>
      <c r="G197" s="88">
        <f>F197+G198</f>
        <v>14876.32</v>
      </c>
      <c r="H197" s="88">
        <f t="shared" ref="H197:M197" si="221">G197+H198</f>
        <v>26427.200000000001</v>
      </c>
      <c r="I197" s="88">
        <f t="shared" si="221"/>
        <v>39640.800000000003</v>
      </c>
      <c r="J197" s="88">
        <f t="shared" si="221"/>
        <v>59317.120000000003</v>
      </c>
      <c r="K197" s="88">
        <f t="shared" si="221"/>
        <v>80756.160000000003</v>
      </c>
      <c r="L197" s="88">
        <f t="shared" si="221"/>
        <v>123657.92</v>
      </c>
      <c r="M197" s="88">
        <f t="shared" si="221"/>
        <v>146759.67999999999</v>
      </c>
      <c r="N197" s="88">
        <f t="shared" ref="N197" si="222">M197+N198</f>
        <v>174661.44</v>
      </c>
      <c r="O197" s="88">
        <f t="shared" ref="O197" si="223">N197+O198</f>
        <v>197763.20000000001</v>
      </c>
      <c r="P197" s="88">
        <f t="shared" ref="P197" si="224">O197+P198</f>
        <v>240664.96000000002</v>
      </c>
    </row>
    <row r="198" spans="1:16" x14ac:dyDescent="0.25">
      <c r="A198"/>
      <c r="B198" s="62"/>
      <c r="C198" s="47" t="s">
        <v>10</v>
      </c>
      <c r="D198" s="48" t="s">
        <v>18</v>
      </c>
      <c r="E198" s="76">
        <f>E220+E221+E222</f>
        <v>1662.72</v>
      </c>
      <c r="F198" s="76">
        <f>F220+F221+F222</f>
        <v>3325.44</v>
      </c>
      <c r="G198" s="76">
        <f>G220+G221+G222</f>
        <v>9888.16</v>
      </c>
      <c r="H198" s="76">
        <f t="shared" ref="H198:M198" si="225">H220+H221+H222</f>
        <v>11550.880000000001</v>
      </c>
      <c r="I198" s="76">
        <f t="shared" si="225"/>
        <v>13213.600000000002</v>
      </c>
      <c r="J198" s="76">
        <f t="shared" si="225"/>
        <v>19676.32</v>
      </c>
      <c r="K198" s="76">
        <f t="shared" si="225"/>
        <v>21439.040000000001</v>
      </c>
      <c r="L198" s="76">
        <f t="shared" si="225"/>
        <v>42901.759999999995</v>
      </c>
      <c r="M198" s="76">
        <f t="shared" si="225"/>
        <v>23101.760000000002</v>
      </c>
      <c r="N198" s="76">
        <f>N220+N221+N222</f>
        <v>27901.759999999998</v>
      </c>
      <c r="O198" s="76">
        <f>O220+O221+O222</f>
        <v>23101.760000000002</v>
      </c>
      <c r="P198" s="76">
        <f>P220+P221+P222</f>
        <v>42901.759999999995</v>
      </c>
    </row>
    <row r="199" spans="1:16" s="22" customFormat="1" outlineLevel="1" x14ac:dyDescent="0.25">
      <c r="A199" s="107"/>
      <c r="B199" s="62"/>
      <c r="C199" s="44" t="s">
        <v>163</v>
      </c>
      <c r="D199" s="53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</row>
    <row r="200" spans="1:16" outlineLevel="1" x14ac:dyDescent="0.25">
      <c r="A200"/>
      <c r="B200" s="62"/>
      <c r="C200" s="31" t="str">
        <f>C145</f>
        <v>прочие пластики</v>
      </c>
      <c r="D200" s="100" t="s">
        <v>20</v>
      </c>
      <c r="E200" s="40">
        <f>E145</f>
        <v>0</v>
      </c>
      <c r="F200" s="40">
        <f>E200+F145</f>
        <v>0</v>
      </c>
      <c r="G200" s="40">
        <f>F200+G145</f>
        <v>0</v>
      </c>
      <c r="H200" s="40">
        <f t="shared" ref="H200:M200" si="226">G200+H145</f>
        <v>0</v>
      </c>
      <c r="I200" s="40">
        <f t="shared" si="226"/>
        <v>0</v>
      </c>
      <c r="J200" s="40">
        <f t="shared" si="226"/>
        <v>0</v>
      </c>
      <c r="K200" s="40">
        <f t="shared" si="226"/>
        <v>0</v>
      </c>
      <c r="L200" s="40">
        <f t="shared" si="226"/>
        <v>0</v>
      </c>
      <c r="M200" s="40">
        <f t="shared" si="226"/>
        <v>0</v>
      </c>
      <c r="N200" s="40">
        <f t="shared" ref="N200:P205" si="227">M200+N145</f>
        <v>0</v>
      </c>
      <c r="O200" s="40">
        <f t="shared" si="227"/>
        <v>0</v>
      </c>
      <c r="P200" s="40">
        <f t="shared" si="227"/>
        <v>0</v>
      </c>
    </row>
    <row r="201" spans="1:16" outlineLevel="1" x14ac:dyDescent="0.25">
      <c r="A201"/>
      <c r="B201" s="62"/>
      <c r="C201" s="31" t="str">
        <f t="shared" ref="C201:C205" si="228">C146</f>
        <v>бумага, картон</v>
      </c>
      <c r="D201" s="100" t="s">
        <v>20</v>
      </c>
      <c r="E201" s="40">
        <f t="shared" ref="E201:E205" si="229">E146</f>
        <v>165.11733333333336</v>
      </c>
      <c r="F201" s="40">
        <f t="shared" ref="F201:G201" si="230">E201+F146</f>
        <v>495.35200000000009</v>
      </c>
      <c r="G201" s="40">
        <f t="shared" si="230"/>
        <v>990.70400000000018</v>
      </c>
      <c r="H201" s="40">
        <f t="shared" ref="H201:M201" si="231">G201+H146</f>
        <v>1651.1733333333336</v>
      </c>
      <c r="I201" s="40">
        <f t="shared" si="231"/>
        <v>2476.7600000000002</v>
      </c>
      <c r="J201" s="40">
        <f t="shared" si="231"/>
        <v>3467.4640000000004</v>
      </c>
      <c r="K201" s="40">
        <f t="shared" si="231"/>
        <v>4623.2853333333342</v>
      </c>
      <c r="L201" s="40">
        <f t="shared" si="231"/>
        <v>5944.2240000000011</v>
      </c>
      <c r="M201" s="40">
        <f t="shared" si="231"/>
        <v>7265.162666666668</v>
      </c>
      <c r="N201" s="40">
        <f t="shared" si="227"/>
        <v>8586.1013333333358</v>
      </c>
      <c r="O201" s="40">
        <f t="shared" si="227"/>
        <v>9907.0400000000027</v>
      </c>
      <c r="P201" s="40">
        <f t="shared" si="227"/>
        <v>11227.97866666667</v>
      </c>
    </row>
    <row r="202" spans="1:16" outlineLevel="1" x14ac:dyDescent="0.25">
      <c r="A202"/>
      <c r="B202" s="62"/>
      <c r="C202" s="31" t="str">
        <f t="shared" si="228"/>
        <v>ПЭТ, 2ка, пленка</v>
      </c>
      <c r="D202" s="100" t="s">
        <v>20</v>
      </c>
      <c r="E202" s="40">
        <f t="shared" si="229"/>
        <v>47.629999999999995</v>
      </c>
      <c r="F202" s="40">
        <f t="shared" ref="F202:G202" si="232">E202+F147</f>
        <v>142.88999999999999</v>
      </c>
      <c r="G202" s="40">
        <f t="shared" si="232"/>
        <v>285.77999999999997</v>
      </c>
      <c r="H202" s="40">
        <f t="shared" ref="H202:M202" si="233">G202+H147</f>
        <v>476.29999999999995</v>
      </c>
      <c r="I202" s="40">
        <f t="shared" si="233"/>
        <v>714.44999999999993</v>
      </c>
      <c r="J202" s="40">
        <f t="shared" si="233"/>
        <v>1000.2299999999999</v>
      </c>
      <c r="K202" s="40">
        <f t="shared" si="233"/>
        <v>1333.6399999999999</v>
      </c>
      <c r="L202" s="40">
        <f t="shared" si="233"/>
        <v>1714.6799999999998</v>
      </c>
      <c r="M202" s="40">
        <f t="shared" si="233"/>
        <v>2095.7199999999998</v>
      </c>
      <c r="N202" s="40">
        <f t="shared" si="227"/>
        <v>2476.7599999999998</v>
      </c>
      <c r="O202" s="40">
        <f t="shared" si="227"/>
        <v>2857.7999999999997</v>
      </c>
      <c r="P202" s="40">
        <f t="shared" si="227"/>
        <v>3238.8399999999997</v>
      </c>
    </row>
    <row r="203" spans="1:16" outlineLevel="1" x14ac:dyDescent="0.25">
      <c r="A203"/>
      <c r="B203" s="62"/>
      <c r="C203" s="31" t="str">
        <f t="shared" si="228"/>
        <v>стекло</v>
      </c>
      <c r="D203" s="100" t="s">
        <v>20</v>
      </c>
      <c r="E203" s="40">
        <f t="shared" si="229"/>
        <v>57.733333333333334</v>
      </c>
      <c r="F203" s="40">
        <f t="shared" ref="F203:G203" si="234">E203+F148</f>
        <v>173.2</v>
      </c>
      <c r="G203" s="40">
        <f t="shared" si="234"/>
        <v>346.4</v>
      </c>
      <c r="H203" s="40">
        <f t="shared" ref="H203:M203" si="235">G203+H148</f>
        <v>577.33333333333326</v>
      </c>
      <c r="I203" s="40">
        <f t="shared" si="235"/>
        <v>866</v>
      </c>
      <c r="J203" s="40">
        <f t="shared" si="235"/>
        <v>1212.4000000000001</v>
      </c>
      <c r="K203" s="40">
        <f t="shared" si="235"/>
        <v>1616.5333333333333</v>
      </c>
      <c r="L203" s="40">
        <f t="shared" si="235"/>
        <v>2078.4</v>
      </c>
      <c r="M203" s="40">
        <f t="shared" si="235"/>
        <v>2540.2666666666669</v>
      </c>
      <c r="N203" s="40">
        <f t="shared" si="227"/>
        <v>3002.1333333333337</v>
      </c>
      <c r="O203" s="40">
        <f t="shared" si="227"/>
        <v>3464.0000000000005</v>
      </c>
      <c r="P203" s="40">
        <f t="shared" si="227"/>
        <v>3925.8666666666672</v>
      </c>
    </row>
    <row r="204" spans="1:16" outlineLevel="1" x14ac:dyDescent="0.25">
      <c r="A204"/>
      <c r="B204" s="62"/>
      <c r="C204" s="31" t="str">
        <f t="shared" si="228"/>
        <v>металл</v>
      </c>
      <c r="D204" s="100" t="s">
        <v>20</v>
      </c>
      <c r="E204" s="40">
        <f t="shared" si="229"/>
        <v>26.499599999999997</v>
      </c>
      <c r="F204" s="40">
        <f t="shared" ref="F204:G204" si="236">E204+F149</f>
        <v>79.498799999999989</v>
      </c>
      <c r="G204" s="40">
        <f t="shared" si="236"/>
        <v>158.99759999999998</v>
      </c>
      <c r="H204" s="40">
        <f t="shared" ref="H204:M204" si="237">G204+H149</f>
        <v>264.99599999999998</v>
      </c>
      <c r="I204" s="40">
        <f t="shared" si="237"/>
        <v>397.49399999999997</v>
      </c>
      <c r="J204" s="40">
        <f t="shared" si="237"/>
        <v>556.49159999999995</v>
      </c>
      <c r="K204" s="40">
        <f t="shared" si="237"/>
        <v>741.98879999999986</v>
      </c>
      <c r="L204" s="40">
        <f t="shared" si="237"/>
        <v>953.98559999999986</v>
      </c>
      <c r="M204" s="40">
        <f t="shared" si="237"/>
        <v>1165.9823999999999</v>
      </c>
      <c r="N204" s="40">
        <f t="shared" si="227"/>
        <v>1377.9791999999998</v>
      </c>
      <c r="O204" s="40">
        <f t="shared" si="227"/>
        <v>1589.9759999999997</v>
      </c>
      <c r="P204" s="40">
        <f t="shared" si="227"/>
        <v>1801.9727999999996</v>
      </c>
    </row>
    <row r="205" spans="1:16" outlineLevel="1" x14ac:dyDescent="0.25">
      <c r="A205"/>
      <c r="B205" s="62"/>
      <c r="C205" s="31" t="str">
        <f t="shared" si="228"/>
        <v>органика</v>
      </c>
      <c r="D205" s="100" t="s">
        <v>20</v>
      </c>
      <c r="E205" s="40">
        <f t="shared" si="229"/>
        <v>0</v>
      </c>
      <c r="F205" s="40">
        <f t="shared" ref="F205:G205" si="238">E205+F150</f>
        <v>0</v>
      </c>
      <c r="G205" s="40">
        <f t="shared" si="238"/>
        <v>0</v>
      </c>
      <c r="H205" s="40">
        <f t="shared" ref="H205:M205" si="239">G205+H150</f>
        <v>0</v>
      </c>
      <c r="I205" s="40">
        <f t="shared" si="239"/>
        <v>0</v>
      </c>
      <c r="J205" s="40">
        <f t="shared" si="239"/>
        <v>0</v>
      </c>
      <c r="K205" s="40">
        <f t="shared" si="239"/>
        <v>0</v>
      </c>
      <c r="L205" s="40">
        <f t="shared" si="239"/>
        <v>0</v>
      </c>
      <c r="M205" s="40">
        <f t="shared" si="239"/>
        <v>0</v>
      </c>
      <c r="N205" s="40">
        <f t="shared" si="227"/>
        <v>0</v>
      </c>
      <c r="O205" s="40">
        <f t="shared" si="227"/>
        <v>0</v>
      </c>
      <c r="P205" s="40">
        <f t="shared" si="227"/>
        <v>0</v>
      </c>
    </row>
    <row r="206" spans="1:16" s="22" customFormat="1" outlineLevel="1" x14ac:dyDescent="0.25">
      <c r="A206" s="107"/>
      <c r="B206" s="62"/>
      <c r="C206" s="44" t="s">
        <v>164</v>
      </c>
      <c r="D206" s="53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</row>
    <row r="207" spans="1:16" outlineLevel="1" x14ac:dyDescent="0.25">
      <c r="A207"/>
      <c r="B207" s="62"/>
      <c r="C207" s="31" t="str">
        <f>C145</f>
        <v>прочие пластики</v>
      </c>
      <c r="D207" s="100" t="s">
        <v>20</v>
      </c>
      <c r="E207" s="40">
        <f t="shared" ref="E207:E212" si="240">E200</f>
        <v>0</v>
      </c>
      <c r="F207" s="40">
        <f t="shared" ref="F207:G212" si="241">F145+E207-E214*E107</f>
        <v>0</v>
      </c>
      <c r="G207" s="40">
        <f t="shared" si="241"/>
        <v>0</v>
      </c>
      <c r="H207" s="40">
        <f t="shared" ref="H207:M207" si="242">H145+G207-G214*G107</f>
        <v>0</v>
      </c>
      <c r="I207" s="40">
        <f t="shared" si="242"/>
        <v>0</v>
      </c>
      <c r="J207" s="40">
        <f t="shared" si="242"/>
        <v>0</v>
      </c>
      <c r="K207" s="40">
        <f t="shared" si="242"/>
        <v>0</v>
      </c>
      <c r="L207" s="40">
        <f t="shared" si="242"/>
        <v>0</v>
      </c>
      <c r="M207" s="40">
        <f t="shared" si="242"/>
        <v>0</v>
      </c>
      <c r="N207" s="40">
        <f t="shared" ref="N207:P212" si="243">N145+M207-M214*M107</f>
        <v>0</v>
      </c>
      <c r="O207" s="40">
        <f t="shared" si="243"/>
        <v>0</v>
      </c>
      <c r="P207" s="40">
        <f t="shared" si="243"/>
        <v>0</v>
      </c>
    </row>
    <row r="208" spans="1:16" outlineLevel="1" x14ac:dyDescent="0.25">
      <c r="A208"/>
      <c r="B208" s="62"/>
      <c r="C208" s="31" t="str">
        <f t="shared" ref="C208:C212" si="244">C146</f>
        <v>бумага, картон</v>
      </c>
      <c r="D208" s="100" t="s">
        <v>20</v>
      </c>
      <c r="E208" s="40">
        <f>E201</f>
        <v>165.11733333333336</v>
      </c>
      <c r="F208" s="40">
        <f>F146+E208-E215*E108</f>
        <v>495.35200000000009</v>
      </c>
      <c r="G208" s="40">
        <f t="shared" si="241"/>
        <v>990.70400000000018</v>
      </c>
      <c r="H208" s="40">
        <f t="shared" ref="H208:M208" si="245">H146+G208-G215*G108</f>
        <v>951.17333333333363</v>
      </c>
      <c r="I208" s="40">
        <f t="shared" si="245"/>
        <v>1076.7600000000004</v>
      </c>
      <c r="J208" s="40">
        <f t="shared" si="245"/>
        <v>1367.4640000000009</v>
      </c>
      <c r="K208" s="40">
        <f t="shared" si="245"/>
        <v>1823.2853333333342</v>
      </c>
      <c r="L208" s="40">
        <f t="shared" si="245"/>
        <v>1744.2240000000011</v>
      </c>
      <c r="M208" s="40">
        <f t="shared" si="245"/>
        <v>1665.162666666668</v>
      </c>
      <c r="N208" s="40">
        <f t="shared" si="243"/>
        <v>1586.1013333333349</v>
      </c>
      <c r="O208" s="40">
        <f t="shared" si="243"/>
        <v>1507.0400000000018</v>
      </c>
      <c r="P208" s="40">
        <f t="shared" si="243"/>
        <v>1427.9786666666687</v>
      </c>
    </row>
    <row r="209" spans="1:16" outlineLevel="1" x14ac:dyDescent="0.25">
      <c r="A209"/>
      <c r="B209" s="62"/>
      <c r="C209" s="31" t="str">
        <f t="shared" si="244"/>
        <v>ПЭТ, 2ка, пленка</v>
      </c>
      <c r="D209" s="100" t="s">
        <v>20</v>
      </c>
      <c r="E209" s="40">
        <f t="shared" si="240"/>
        <v>47.629999999999995</v>
      </c>
      <c r="F209" s="40">
        <f t="shared" si="241"/>
        <v>142.88999999999999</v>
      </c>
      <c r="G209" s="40">
        <f t="shared" si="241"/>
        <v>285.77999999999997</v>
      </c>
      <c r="H209" s="40">
        <f t="shared" ref="H209:M209" si="246">H147+G209-G216*G109</f>
        <v>476.29999999999995</v>
      </c>
      <c r="I209" s="40">
        <f t="shared" si="246"/>
        <v>714.44999999999993</v>
      </c>
      <c r="J209" s="40">
        <f t="shared" si="246"/>
        <v>1000.2299999999999</v>
      </c>
      <c r="K209" s="40">
        <f t="shared" si="246"/>
        <v>1333.6399999999999</v>
      </c>
      <c r="L209" s="40">
        <f t="shared" si="246"/>
        <v>1714.6799999999998</v>
      </c>
      <c r="M209" s="40">
        <f t="shared" si="246"/>
        <v>595.7199999999998</v>
      </c>
      <c r="N209" s="40">
        <f t="shared" si="243"/>
        <v>976.75999999999976</v>
      </c>
      <c r="O209" s="40">
        <f t="shared" si="243"/>
        <v>1357.7999999999997</v>
      </c>
      <c r="P209" s="40">
        <f t="shared" si="243"/>
        <v>1738.8399999999997</v>
      </c>
    </row>
    <row r="210" spans="1:16" outlineLevel="1" x14ac:dyDescent="0.25">
      <c r="A210"/>
      <c r="B210" s="62"/>
      <c r="C210" s="31" t="str">
        <f t="shared" si="244"/>
        <v>стекло</v>
      </c>
      <c r="D210" s="100" t="s">
        <v>20</v>
      </c>
      <c r="E210" s="40">
        <f t="shared" si="240"/>
        <v>57.733333333333334</v>
      </c>
      <c r="F210" s="40">
        <f t="shared" si="241"/>
        <v>173.2</v>
      </c>
      <c r="G210" s="40">
        <f t="shared" si="241"/>
        <v>346.4</v>
      </c>
      <c r="H210" s="40">
        <f t="shared" ref="H210:M210" si="247">H148+G210-G217*G110</f>
        <v>577.33333333333326</v>
      </c>
      <c r="I210" s="40">
        <f t="shared" si="247"/>
        <v>866</v>
      </c>
      <c r="J210" s="40">
        <f t="shared" si="247"/>
        <v>1212.4000000000001</v>
      </c>
      <c r="K210" s="40">
        <f t="shared" si="247"/>
        <v>1616.5333333333333</v>
      </c>
      <c r="L210" s="40">
        <f t="shared" si="247"/>
        <v>2078.4</v>
      </c>
      <c r="M210" s="40">
        <f t="shared" si="247"/>
        <v>2540.2666666666669</v>
      </c>
      <c r="N210" s="40">
        <f t="shared" si="243"/>
        <v>3002.1333333333337</v>
      </c>
      <c r="O210" s="40">
        <f t="shared" si="243"/>
        <v>3464.0000000000005</v>
      </c>
      <c r="P210" s="40">
        <f t="shared" si="243"/>
        <v>3925.8666666666672</v>
      </c>
    </row>
    <row r="211" spans="1:16" outlineLevel="1" x14ac:dyDescent="0.25">
      <c r="A211"/>
      <c r="B211" s="62"/>
      <c r="C211" s="31" t="str">
        <f t="shared" si="244"/>
        <v>металл</v>
      </c>
      <c r="D211" s="100" t="s">
        <v>20</v>
      </c>
      <c r="E211" s="40">
        <f t="shared" si="240"/>
        <v>26.499599999999997</v>
      </c>
      <c r="F211" s="40">
        <f t="shared" si="241"/>
        <v>79.498799999999989</v>
      </c>
      <c r="G211" s="40">
        <f t="shared" si="241"/>
        <v>158.99759999999998</v>
      </c>
      <c r="H211" s="40">
        <f t="shared" ref="H211:M211" si="248">H149+G211-G218*G111</f>
        <v>264.99599999999998</v>
      </c>
      <c r="I211" s="40">
        <f t="shared" si="248"/>
        <v>397.49399999999997</v>
      </c>
      <c r="J211" s="40">
        <f t="shared" si="248"/>
        <v>556.49159999999995</v>
      </c>
      <c r="K211" s="40">
        <f t="shared" si="248"/>
        <v>341.98879999999986</v>
      </c>
      <c r="L211" s="40">
        <f t="shared" si="248"/>
        <v>553.98559999999986</v>
      </c>
      <c r="M211" s="40">
        <f t="shared" si="248"/>
        <v>365.98239999999987</v>
      </c>
      <c r="N211" s="40">
        <f t="shared" si="243"/>
        <v>577.97919999999988</v>
      </c>
      <c r="O211" s="40">
        <f t="shared" si="243"/>
        <v>389.97599999999989</v>
      </c>
      <c r="P211" s="40">
        <f t="shared" si="243"/>
        <v>601.97279999999989</v>
      </c>
    </row>
    <row r="212" spans="1:16" outlineLevel="1" x14ac:dyDescent="0.25">
      <c r="A212"/>
      <c r="B212" s="62"/>
      <c r="C212" s="31" t="str">
        <f t="shared" si="244"/>
        <v>органика</v>
      </c>
      <c r="D212" s="100" t="s">
        <v>20</v>
      </c>
      <c r="E212" s="40">
        <f t="shared" si="240"/>
        <v>0</v>
      </c>
      <c r="F212" s="40">
        <f t="shared" si="241"/>
        <v>0</v>
      </c>
      <c r="G212" s="40">
        <f t="shared" si="241"/>
        <v>0</v>
      </c>
      <c r="H212" s="40">
        <f t="shared" ref="H212:M212" si="249">H150+G212-G219*G112</f>
        <v>0</v>
      </c>
      <c r="I212" s="40">
        <f t="shared" si="249"/>
        <v>0</v>
      </c>
      <c r="J212" s="40">
        <f t="shared" si="249"/>
        <v>0</v>
      </c>
      <c r="K212" s="40">
        <f t="shared" si="249"/>
        <v>0</v>
      </c>
      <c r="L212" s="40">
        <f t="shared" si="249"/>
        <v>0</v>
      </c>
      <c r="M212" s="40">
        <f t="shared" si="249"/>
        <v>0</v>
      </c>
      <c r="N212" s="40">
        <f t="shared" si="243"/>
        <v>0</v>
      </c>
      <c r="O212" s="40">
        <f t="shared" si="243"/>
        <v>0</v>
      </c>
      <c r="P212" s="40">
        <f t="shared" si="243"/>
        <v>0</v>
      </c>
    </row>
    <row r="213" spans="1:16" s="22" customFormat="1" outlineLevel="1" x14ac:dyDescent="0.25">
      <c r="A213" s="107"/>
      <c r="B213" s="62"/>
      <c r="C213" s="44" t="s">
        <v>165</v>
      </c>
      <c r="D213" s="53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</row>
    <row r="214" spans="1:16" outlineLevel="1" x14ac:dyDescent="0.25">
      <c r="A214"/>
      <c r="B214" s="62"/>
      <c r="C214" s="64" t="s">
        <v>17</v>
      </c>
      <c r="D214" s="53" t="s">
        <v>44</v>
      </c>
      <c r="E214" s="41">
        <f t="shared" ref="E214:E219" si="250">IF(E207=0,0,ROUNDDOWN(E207/E107,0))</f>
        <v>0</v>
      </c>
      <c r="F214" s="41">
        <f t="shared" ref="F214:G214" si="251">IF(F207=0,0,ROUNDDOWN(F207/F107,0))</f>
        <v>0</v>
      </c>
      <c r="G214" s="41">
        <f t="shared" si="251"/>
        <v>0</v>
      </c>
      <c r="H214" s="41">
        <f t="shared" ref="H214:M214" si="252">IF(H207=0,0,ROUNDDOWN(H207/H107,0))</f>
        <v>0</v>
      </c>
      <c r="I214" s="41">
        <f t="shared" si="252"/>
        <v>0</v>
      </c>
      <c r="J214" s="41">
        <f t="shared" si="252"/>
        <v>0</v>
      </c>
      <c r="K214" s="41">
        <f t="shared" si="252"/>
        <v>0</v>
      </c>
      <c r="L214" s="41">
        <f t="shared" si="252"/>
        <v>0</v>
      </c>
      <c r="M214" s="41">
        <f t="shared" si="252"/>
        <v>0</v>
      </c>
      <c r="N214" s="41">
        <f t="shared" ref="N214:P219" si="253">IF(N207=0,0,ROUNDDOWN(N207/N107,0))</f>
        <v>0</v>
      </c>
      <c r="O214" s="41">
        <f t="shared" si="253"/>
        <v>0</v>
      </c>
      <c r="P214" s="41">
        <f t="shared" si="253"/>
        <v>0</v>
      </c>
    </row>
    <row r="215" spans="1:16" outlineLevel="1" x14ac:dyDescent="0.25">
      <c r="A215"/>
      <c r="B215" s="62"/>
      <c r="C215" s="64" t="s">
        <v>13</v>
      </c>
      <c r="D215" s="53" t="s">
        <v>44</v>
      </c>
      <c r="E215" s="41">
        <f t="shared" si="250"/>
        <v>0</v>
      </c>
      <c r="F215" s="41">
        <f t="shared" ref="F215:G219" si="254">IF(F208=0,0,ROUNDDOWN(F208/F108,0))</f>
        <v>0</v>
      </c>
      <c r="G215" s="41">
        <f t="shared" si="254"/>
        <v>1</v>
      </c>
      <c r="H215" s="41">
        <f t="shared" ref="H215:M215" si="255">IF(H208=0,0,ROUNDDOWN(H208/H108,0))</f>
        <v>1</v>
      </c>
      <c r="I215" s="41">
        <f t="shared" si="255"/>
        <v>1</v>
      </c>
      <c r="J215" s="41">
        <f t="shared" si="255"/>
        <v>1</v>
      </c>
      <c r="K215" s="41">
        <f>IF(K208=0,0,ROUNDDOWN(K208/K108,0))</f>
        <v>2</v>
      </c>
      <c r="L215" s="41">
        <f>IF(L208=0,0,ROUNDDOWN(L208/L108,0))</f>
        <v>2</v>
      </c>
      <c r="M215" s="41">
        <f t="shared" si="255"/>
        <v>2</v>
      </c>
      <c r="N215" s="41">
        <f t="shared" si="253"/>
        <v>2</v>
      </c>
      <c r="O215" s="41">
        <f t="shared" si="253"/>
        <v>2</v>
      </c>
      <c r="P215" s="41">
        <f t="shared" si="253"/>
        <v>2</v>
      </c>
    </row>
    <row r="216" spans="1:16" outlineLevel="1" x14ac:dyDescent="0.25">
      <c r="A216"/>
      <c r="B216" s="62"/>
      <c r="C216" s="64" t="s">
        <v>16</v>
      </c>
      <c r="D216" s="53" t="s">
        <v>44</v>
      </c>
      <c r="E216" s="41">
        <f t="shared" si="250"/>
        <v>0</v>
      </c>
      <c r="F216" s="41">
        <f t="shared" si="254"/>
        <v>0</v>
      </c>
      <c r="G216" s="41">
        <f t="shared" si="254"/>
        <v>0</v>
      </c>
      <c r="H216" s="41">
        <f t="shared" ref="H216:M216" si="256">IF(H209=0,0,ROUNDDOWN(H209/H109,0))</f>
        <v>0</v>
      </c>
      <c r="I216" s="41">
        <f t="shared" si="256"/>
        <v>0</v>
      </c>
      <c r="J216" s="41">
        <f>IF(J209=0,0,ROUNDDOWN(J209/J109,0))</f>
        <v>0</v>
      </c>
      <c r="K216" s="41">
        <f t="shared" si="256"/>
        <v>0</v>
      </c>
      <c r="L216" s="41">
        <f t="shared" si="256"/>
        <v>1</v>
      </c>
      <c r="M216" s="41">
        <f t="shared" si="256"/>
        <v>0</v>
      </c>
      <c r="N216" s="41">
        <f t="shared" si="253"/>
        <v>0</v>
      </c>
      <c r="O216" s="41">
        <f t="shared" si="253"/>
        <v>0</v>
      </c>
      <c r="P216" s="41">
        <f t="shared" si="253"/>
        <v>1</v>
      </c>
    </row>
    <row r="217" spans="1:16" outlineLevel="1" x14ac:dyDescent="0.25">
      <c r="A217"/>
      <c r="B217" s="62"/>
      <c r="C217" s="64" t="s">
        <v>15</v>
      </c>
      <c r="D217" s="53" t="s">
        <v>44</v>
      </c>
      <c r="E217" s="41">
        <f t="shared" si="250"/>
        <v>0</v>
      </c>
      <c r="F217" s="41">
        <f t="shared" si="254"/>
        <v>0</v>
      </c>
      <c r="G217" s="41">
        <f t="shared" si="254"/>
        <v>0</v>
      </c>
      <c r="H217" s="41">
        <f t="shared" ref="H217:M217" si="257">IF(H210=0,0,ROUNDDOWN(H210/H110,0))</f>
        <v>0</v>
      </c>
      <c r="I217" s="41">
        <f t="shared" si="257"/>
        <v>0</v>
      </c>
      <c r="J217" s="41">
        <f t="shared" si="257"/>
        <v>0</v>
      </c>
      <c r="K217" s="41">
        <f t="shared" si="257"/>
        <v>0</v>
      </c>
      <c r="L217" s="41">
        <f t="shared" si="257"/>
        <v>0</v>
      </c>
      <c r="M217" s="41">
        <f t="shared" si="257"/>
        <v>0</v>
      </c>
      <c r="N217" s="41">
        <f t="shared" si="253"/>
        <v>0</v>
      </c>
      <c r="O217" s="41">
        <f t="shared" si="253"/>
        <v>0</v>
      </c>
      <c r="P217" s="41">
        <f t="shared" si="253"/>
        <v>0</v>
      </c>
    </row>
    <row r="218" spans="1:16" outlineLevel="1" x14ac:dyDescent="0.25">
      <c r="A218"/>
      <c r="B218" s="62"/>
      <c r="C218" s="64" t="s">
        <v>14</v>
      </c>
      <c r="D218" s="53" t="s">
        <v>44</v>
      </c>
      <c r="E218" s="41">
        <f t="shared" si="250"/>
        <v>0</v>
      </c>
      <c r="F218" s="41">
        <f t="shared" si="254"/>
        <v>0</v>
      </c>
      <c r="G218" s="41">
        <f t="shared" si="254"/>
        <v>0</v>
      </c>
      <c r="H218" s="41">
        <f t="shared" ref="H218:M218" si="258">IF(H211=0,0,ROUNDDOWN(H211/H111,0))</f>
        <v>0</v>
      </c>
      <c r="I218" s="41">
        <f t="shared" si="258"/>
        <v>0</v>
      </c>
      <c r="J218" s="41">
        <f>IF(J211=0,0,ROUNDDOWN(J211/J111,0))</f>
        <v>1</v>
      </c>
      <c r="K218" s="41">
        <f t="shared" si="258"/>
        <v>0</v>
      </c>
      <c r="L218" s="41">
        <f t="shared" si="258"/>
        <v>1</v>
      </c>
      <c r="M218" s="41">
        <f t="shared" si="258"/>
        <v>0</v>
      </c>
      <c r="N218" s="41">
        <f t="shared" si="253"/>
        <v>1</v>
      </c>
      <c r="O218" s="41">
        <f t="shared" si="253"/>
        <v>0</v>
      </c>
      <c r="P218" s="41">
        <f t="shared" si="253"/>
        <v>1</v>
      </c>
    </row>
    <row r="219" spans="1:16" outlineLevel="1" x14ac:dyDescent="0.25">
      <c r="A219"/>
      <c r="B219" s="62"/>
      <c r="C219" s="64" t="s">
        <v>147</v>
      </c>
      <c r="D219" s="53" t="s">
        <v>44</v>
      </c>
      <c r="E219" s="41">
        <f t="shared" si="250"/>
        <v>0</v>
      </c>
      <c r="F219" s="41">
        <f t="shared" si="254"/>
        <v>0</v>
      </c>
      <c r="G219" s="41">
        <f t="shared" si="254"/>
        <v>0</v>
      </c>
      <c r="H219" s="41">
        <f t="shared" ref="H219:M219" si="259">IF(H212=0,0,ROUNDDOWN(H212/H112,0))</f>
        <v>0</v>
      </c>
      <c r="I219" s="41">
        <f t="shared" si="259"/>
        <v>0</v>
      </c>
      <c r="J219" s="41">
        <f t="shared" si="259"/>
        <v>0</v>
      </c>
      <c r="K219" s="41">
        <f t="shared" si="259"/>
        <v>0</v>
      </c>
      <c r="L219" s="41">
        <f t="shared" si="259"/>
        <v>0</v>
      </c>
      <c r="M219" s="41">
        <f t="shared" si="259"/>
        <v>0</v>
      </c>
      <c r="N219" s="41">
        <f t="shared" si="253"/>
        <v>0</v>
      </c>
      <c r="O219" s="41">
        <f t="shared" si="253"/>
        <v>0</v>
      </c>
      <c r="P219" s="41">
        <f t="shared" si="253"/>
        <v>0</v>
      </c>
    </row>
    <row r="220" spans="1:16" outlineLevel="1" x14ac:dyDescent="0.25">
      <c r="A220"/>
      <c r="C220" s="64" t="s">
        <v>102</v>
      </c>
      <c r="D220" s="53" t="s">
        <v>18</v>
      </c>
      <c r="E220" s="80">
        <f t="shared" ref="E220:P220" si="260">SUMPRODUCT(E214:E219,E107:E112,E91:E96)</f>
        <v>0</v>
      </c>
      <c r="F220" s="80">
        <f t="shared" si="260"/>
        <v>0</v>
      </c>
      <c r="G220" s="80">
        <f t="shared" si="260"/>
        <v>4900</v>
      </c>
      <c r="H220" s="80">
        <f t="shared" si="260"/>
        <v>4900</v>
      </c>
      <c r="I220" s="80">
        <f t="shared" si="260"/>
        <v>4900</v>
      </c>
      <c r="J220" s="80">
        <f t="shared" si="260"/>
        <v>9700</v>
      </c>
      <c r="K220" s="80">
        <f t="shared" si="260"/>
        <v>9800</v>
      </c>
      <c r="L220" s="80">
        <f t="shared" si="260"/>
        <v>29600</v>
      </c>
      <c r="M220" s="80">
        <f t="shared" si="260"/>
        <v>9800</v>
      </c>
      <c r="N220" s="80">
        <f t="shared" si="260"/>
        <v>14600</v>
      </c>
      <c r="O220" s="80">
        <f t="shared" si="260"/>
        <v>9800</v>
      </c>
      <c r="P220" s="80">
        <f t="shared" si="260"/>
        <v>29600</v>
      </c>
    </row>
    <row r="221" spans="1:16" outlineLevel="1" x14ac:dyDescent="0.25">
      <c r="A221"/>
      <c r="C221" s="64" t="s">
        <v>12</v>
      </c>
      <c r="D221" s="53" t="s">
        <v>18</v>
      </c>
      <c r="E221" s="80">
        <f t="shared" ref="E221:P221" si="261">E104*E143*E135</f>
        <v>554.24</v>
      </c>
      <c r="F221" s="80">
        <f t="shared" si="261"/>
        <v>1108.48</v>
      </c>
      <c r="G221" s="80">
        <f t="shared" si="261"/>
        <v>1662.7200000000003</v>
      </c>
      <c r="H221" s="80">
        <f t="shared" si="261"/>
        <v>2216.96</v>
      </c>
      <c r="I221" s="80">
        <f t="shared" si="261"/>
        <v>2771.2000000000003</v>
      </c>
      <c r="J221" s="80">
        <f t="shared" si="261"/>
        <v>3325.4400000000005</v>
      </c>
      <c r="K221" s="80">
        <f t="shared" si="261"/>
        <v>3879.6800000000003</v>
      </c>
      <c r="L221" s="80">
        <f t="shared" si="261"/>
        <v>4433.92</v>
      </c>
      <c r="M221" s="80">
        <f t="shared" si="261"/>
        <v>4433.92</v>
      </c>
      <c r="N221" s="80">
        <f t="shared" si="261"/>
        <v>4433.92</v>
      </c>
      <c r="O221" s="80">
        <f t="shared" si="261"/>
        <v>4433.92</v>
      </c>
      <c r="P221" s="80">
        <f t="shared" si="261"/>
        <v>4433.92</v>
      </c>
    </row>
    <row r="222" spans="1:16" outlineLevel="1" x14ac:dyDescent="0.25">
      <c r="A222"/>
      <c r="C222" s="64" t="s">
        <v>103</v>
      </c>
      <c r="D222" s="53" t="s">
        <v>18</v>
      </c>
      <c r="E222" s="80">
        <f t="shared" ref="E222:P222" si="262">E105*E143*E135</f>
        <v>1108.48</v>
      </c>
      <c r="F222" s="80">
        <f t="shared" si="262"/>
        <v>2216.96</v>
      </c>
      <c r="G222" s="80">
        <f t="shared" si="262"/>
        <v>3325.4400000000005</v>
      </c>
      <c r="H222" s="80">
        <f t="shared" si="262"/>
        <v>4433.92</v>
      </c>
      <c r="I222" s="80">
        <f t="shared" si="262"/>
        <v>5542.4000000000005</v>
      </c>
      <c r="J222" s="80">
        <f t="shared" si="262"/>
        <v>6650.880000000001</v>
      </c>
      <c r="K222" s="80">
        <f t="shared" si="262"/>
        <v>7759.3600000000006</v>
      </c>
      <c r="L222" s="80">
        <f t="shared" si="262"/>
        <v>8867.84</v>
      </c>
      <c r="M222" s="80">
        <f t="shared" si="262"/>
        <v>8867.84</v>
      </c>
      <c r="N222" s="80">
        <f t="shared" si="262"/>
        <v>8867.84</v>
      </c>
      <c r="O222" s="80">
        <f t="shared" si="262"/>
        <v>8867.84</v>
      </c>
      <c r="P222" s="80">
        <f t="shared" si="262"/>
        <v>8867.84</v>
      </c>
    </row>
    <row r="223" spans="1:16" x14ac:dyDescent="0.25">
      <c r="A223" s="20"/>
      <c r="B223" s="85">
        <v>4</v>
      </c>
      <c r="C223" s="86" t="str">
        <f>CONCATENATE("∑ ",C224)</f>
        <v>∑ Чистая прибыль</v>
      </c>
      <c r="D223" s="87" t="s">
        <v>18</v>
      </c>
      <c r="E223" s="88">
        <f>E224</f>
        <v>296.71434343434316</v>
      </c>
      <c r="F223" s="88">
        <f>E223+F224</f>
        <v>890.14303030302949</v>
      </c>
      <c r="G223" s="88">
        <f>F223+G224</f>
        <v>6680.2860606060594</v>
      </c>
      <c r="H223" s="88">
        <f t="shared" ref="H223:M223" si="263">G223+H224</f>
        <v>12767.143434343434</v>
      </c>
      <c r="I223" s="88">
        <f t="shared" si="263"/>
        <v>19150.715151515153</v>
      </c>
      <c r="J223" s="88">
        <f t="shared" si="263"/>
        <v>30631.001212121213</v>
      </c>
      <c r="K223" s="88">
        <f t="shared" si="263"/>
        <v>42508.001616161622</v>
      </c>
      <c r="L223" s="88">
        <f t="shared" si="263"/>
        <v>74481.716363636369</v>
      </c>
      <c r="M223" s="88">
        <f t="shared" si="263"/>
        <v>86655.431111111116</v>
      </c>
      <c r="N223" s="88">
        <f t="shared" ref="N223" si="264">M223+N224</f>
        <v>103629.14585858586</v>
      </c>
      <c r="O223" s="88">
        <f t="shared" ref="O223" si="265">N223+O224</f>
        <v>115802.86060606061</v>
      </c>
      <c r="P223" s="88">
        <f t="shared" ref="P223" si="266">O223+P224</f>
        <v>147776.57535353536</v>
      </c>
    </row>
    <row r="224" spans="1:16" x14ac:dyDescent="0.25">
      <c r="A224"/>
      <c r="B224" s="62"/>
      <c r="C224" s="47" t="s">
        <v>113</v>
      </c>
      <c r="D224" s="48" t="s">
        <v>18</v>
      </c>
      <c r="E224" s="76">
        <f t="shared" ref="E224:P224" si="267">-E124-E153+E198</f>
        <v>296.71434343434316</v>
      </c>
      <c r="F224" s="76">
        <f t="shared" si="267"/>
        <v>593.42868686868633</v>
      </c>
      <c r="G224" s="76">
        <f t="shared" si="267"/>
        <v>5790.1430303030302</v>
      </c>
      <c r="H224" s="76">
        <f t="shared" si="267"/>
        <v>6086.8573737373736</v>
      </c>
      <c r="I224" s="76">
        <f t="shared" si="267"/>
        <v>6383.5717171717188</v>
      </c>
      <c r="J224" s="76">
        <f t="shared" si="267"/>
        <v>11480.28606060606</v>
      </c>
      <c r="K224" s="76">
        <f t="shared" si="267"/>
        <v>11877.000404040406</v>
      </c>
      <c r="L224" s="76">
        <f t="shared" si="267"/>
        <v>31973.71474747474</v>
      </c>
      <c r="M224" s="76">
        <f t="shared" si="267"/>
        <v>12173.714747474747</v>
      </c>
      <c r="N224" s="76">
        <f t="shared" si="267"/>
        <v>16973.714747474743</v>
      </c>
      <c r="O224" s="76">
        <f t="shared" si="267"/>
        <v>12173.714747474747</v>
      </c>
      <c r="P224" s="76">
        <f t="shared" si="267"/>
        <v>31973.71474747474</v>
      </c>
    </row>
    <row r="225" spans="1:16" outlineLevel="1" x14ac:dyDescent="0.25">
      <c r="A225" s="20"/>
      <c r="B225" s="85">
        <v>4.0999999999999996</v>
      </c>
      <c r="C225" s="86" t="str">
        <f>CONCATENATE("∑ ",C226)</f>
        <v>∑ Операционная прибыль</v>
      </c>
      <c r="D225" s="87" t="s">
        <v>18</v>
      </c>
      <c r="E225" s="88">
        <f>E226</f>
        <v>296.71434343434316</v>
      </c>
      <c r="F225" s="88">
        <f>E225+F226</f>
        <v>890.14303030302949</v>
      </c>
      <c r="G225" s="88">
        <f>F225+G226</f>
        <v>6680.2860606060594</v>
      </c>
      <c r="H225" s="88">
        <f t="shared" ref="H225:M225" si="268">G225+H226</f>
        <v>12767.143434343434</v>
      </c>
      <c r="I225" s="88">
        <f t="shared" si="268"/>
        <v>19150.715151515153</v>
      </c>
      <c r="J225" s="88">
        <f t="shared" si="268"/>
        <v>30631.001212121213</v>
      </c>
      <c r="K225" s="88">
        <f t="shared" si="268"/>
        <v>42508.001616161622</v>
      </c>
      <c r="L225" s="88">
        <f t="shared" si="268"/>
        <v>74481.716363636369</v>
      </c>
      <c r="M225" s="88">
        <f t="shared" si="268"/>
        <v>86655.431111111116</v>
      </c>
      <c r="N225" s="88">
        <f t="shared" ref="N225" si="269">M225+N226</f>
        <v>103629.14585858586</v>
      </c>
      <c r="O225" s="88">
        <f t="shared" ref="O225" si="270">N225+O226</f>
        <v>115802.86060606061</v>
      </c>
      <c r="P225" s="88">
        <f t="shared" ref="P225" si="271">O225+P226</f>
        <v>147776.57535353536</v>
      </c>
    </row>
    <row r="226" spans="1:16" outlineLevel="1" x14ac:dyDescent="0.25">
      <c r="A226"/>
      <c r="B226" s="62"/>
      <c r="C226" s="47" t="s">
        <v>114</v>
      </c>
      <c r="D226" s="48" t="s">
        <v>18</v>
      </c>
      <c r="E226" s="76">
        <f t="shared" ref="E226:P226" si="272">-E153+E198</f>
        <v>296.71434343434316</v>
      </c>
      <c r="F226" s="76">
        <f>-F153+F198</f>
        <v>593.42868686868633</v>
      </c>
      <c r="G226" s="76">
        <f>-G153+G198</f>
        <v>5790.1430303030302</v>
      </c>
      <c r="H226" s="76">
        <f t="shared" si="272"/>
        <v>6086.8573737373736</v>
      </c>
      <c r="I226" s="76">
        <f t="shared" si="272"/>
        <v>6383.5717171717188</v>
      </c>
      <c r="J226" s="76">
        <f t="shared" si="272"/>
        <v>11480.28606060606</v>
      </c>
      <c r="K226" s="76">
        <f t="shared" si="272"/>
        <v>11877.000404040406</v>
      </c>
      <c r="L226" s="76">
        <f t="shared" si="272"/>
        <v>31973.71474747474</v>
      </c>
      <c r="M226" s="76">
        <f t="shared" si="272"/>
        <v>12173.714747474747</v>
      </c>
      <c r="N226" s="76">
        <f t="shared" si="272"/>
        <v>16973.714747474743</v>
      </c>
      <c r="O226" s="76">
        <f t="shared" si="272"/>
        <v>12173.714747474747</v>
      </c>
      <c r="P226" s="76">
        <f t="shared" si="272"/>
        <v>31973.71474747474</v>
      </c>
    </row>
    <row r="227" spans="1:16" x14ac:dyDescent="0.25">
      <c r="A227" s="20"/>
      <c r="B227" s="85">
        <v>5</v>
      </c>
      <c r="C227" s="86" t="s">
        <v>115</v>
      </c>
      <c r="D227" s="87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</row>
    <row r="228" spans="1:16" outlineLevel="1" x14ac:dyDescent="0.25">
      <c r="A228"/>
      <c r="C228" s="64" t="s">
        <v>116</v>
      </c>
      <c r="D228" s="53" t="s">
        <v>117</v>
      </c>
      <c r="E228" s="80">
        <f t="shared" ref="E228:P228" si="273">E198/E135</f>
        <v>41.567999999999998</v>
      </c>
      <c r="F228" s="80">
        <f t="shared" si="273"/>
        <v>41.567999999999998</v>
      </c>
      <c r="G228" s="80">
        <f t="shared" si="273"/>
        <v>82.401333333333326</v>
      </c>
      <c r="H228" s="80">
        <f t="shared" si="273"/>
        <v>72.193000000000012</v>
      </c>
      <c r="I228" s="80">
        <f t="shared" si="273"/>
        <v>66.068000000000012</v>
      </c>
      <c r="J228" s="80">
        <f t="shared" si="273"/>
        <v>81.984666666666669</v>
      </c>
      <c r="K228" s="80">
        <f t="shared" si="273"/>
        <v>76.567999999999998</v>
      </c>
      <c r="L228" s="80">
        <f t="shared" si="273"/>
        <v>134.06799999999998</v>
      </c>
      <c r="M228" s="80">
        <f t="shared" si="273"/>
        <v>72.193000000000012</v>
      </c>
      <c r="N228" s="80">
        <f t="shared" si="273"/>
        <v>87.192999999999998</v>
      </c>
      <c r="O228" s="80">
        <f t="shared" si="273"/>
        <v>72.193000000000012</v>
      </c>
      <c r="P228" s="80">
        <f t="shared" si="273"/>
        <v>134.06799999999998</v>
      </c>
    </row>
    <row r="229" spans="1:16" outlineLevel="1" x14ac:dyDescent="0.25">
      <c r="A229"/>
      <c r="C229" s="64" t="s">
        <v>118</v>
      </c>
      <c r="D229" s="53" t="s">
        <v>117</v>
      </c>
      <c r="E229" s="80">
        <f t="shared" ref="E229:P229" si="274">E153/E135</f>
        <v>34.150141414141423</v>
      </c>
      <c r="F229" s="80">
        <f t="shared" si="274"/>
        <v>34.150141414141423</v>
      </c>
      <c r="G229" s="80">
        <f t="shared" si="274"/>
        <v>34.150141414141416</v>
      </c>
      <c r="H229" s="80">
        <f t="shared" si="274"/>
        <v>34.150141414141423</v>
      </c>
      <c r="I229" s="80">
        <f t="shared" si="274"/>
        <v>34.150141414141416</v>
      </c>
      <c r="J229" s="80">
        <f t="shared" si="274"/>
        <v>34.150141414141416</v>
      </c>
      <c r="K229" s="80">
        <f t="shared" si="274"/>
        <v>34.150141414141409</v>
      </c>
      <c r="L229" s="80">
        <f t="shared" si="274"/>
        <v>34.150141414141423</v>
      </c>
      <c r="M229" s="80">
        <f t="shared" si="274"/>
        <v>34.150141414141423</v>
      </c>
      <c r="N229" s="80">
        <f t="shared" si="274"/>
        <v>34.150141414141423</v>
      </c>
      <c r="O229" s="80">
        <f t="shared" si="274"/>
        <v>34.150141414141423</v>
      </c>
      <c r="P229" s="80">
        <f t="shared" si="274"/>
        <v>34.150141414141423</v>
      </c>
    </row>
    <row r="230" spans="1:16" outlineLevel="1" x14ac:dyDescent="0.25">
      <c r="A230"/>
      <c r="C230" s="64" t="s">
        <v>119</v>
      </c>
      <c r="D230" s="53" t="s">
        <v>117</v>
      </c>
      <c r="E230" s="80">
        <f t="shared" ref="E230:P230" si="275">E124/E135</f>
        <v>0</v>
      </c>
      <c r="F230" s="80">
        <f t="shared" si="275"/>
        <v>0</v>
      </c>
      <c r="G230" s="80">
        <f t="shared" si="275"/>
        <v>0</v>
      </c>
      <c r="H230" s="80">
        <f t="shared" si="275"/>
        <v>0</v>
      </c>
      <c r="I230" s="80">
        <f t="shared" si="275"/>
        <v>0</v>
      </c>
      <c r="J230" s="80">
        <f t="shared" si="275"/>
        <v>0</v>
      </c>
      <c r="K230" s="80">
        <f t="shared" si="275"/>
        <v>0</v>
      </c>
      <c r="L230" s="80">
        <f t="shared" si="275"/>
        <v>0</v>
      </c>
      <c r="M230" s="80">
        <f t="shared" si="275"/>
        <v>0</v>
      </c>
      <c r="N230" s="80">
        <f t="shared" si="275"/>
        <v>0</v>
      </c>
      <c r="O230" s="80">
        <f t="shared" si="275"/>
        <v>0</v>
      </c>
      <c r="P230" s="80">
        <f t="shared" si="275"/>
        <v>0</v>
      </c>
    </row>
    <row r="231" spans="1:16" outlineLevel="1" x14ac:dyDescent="0.25">
      <c r="A231"/>
      <c r="C231" s="64" t="s">
        <v>120</v>
      </c>
      <c r="D231" s="53" t="s">
        <v>117</v>
      </c>
      <c r="E231" s="80">
        <f t="shared" ref="E231:P231" si="276">E226/E135</f>
        <v>7.4178585858585793</v>
      </c>
      <c r="F231" s="80">
        <f t="shared" si="276"/>
        <v>7.4178585858585793</v>
      </c>
      <c r="G231" s="80">
        <f t="shared" si="276"/>
        <v>48.251191919191918</v>
      </c>
      <c r="H231" s="80">
        <f t="shared" si="276"/>
        <v>38.042858585858582</v>
      </c>
      <c r="I231" s="80">
        <f t="shared" si="276"/>
        <v>31.917858585858593</v>
      </c>
      <c r="J231" s="80">
        <f t="shared" si="276"/>
        <v>47.834525252525253</v>
      </c>
      <c r="K231" s="80">
        <f t="shared" si="276"/>
        <v>42.417858585858589</v>
      </c>
      <c r="L231" s="80">
        <f t="shared" si="276"/>
        <v>99.917858585858568</v>
      </c>
      <c r="M231" s="80">
        <f t="shared" si="276"/>
        <v>38.042858585858582</v>
      </c>
      <c r="N231" s="80">
        <f t="shared" si="276"/>
        <v>53.042858585858575</v>
      </c>
      <c r="O231" s="80">
        <f t="shared" si="276"/>
        <v>38.042858585858582</v>
      </c>
      <c r="P231" s="80">
        <f t="shared" si="276"/>
        <v>99.917858585858568</v>
      </c>
    </row>
  </sheetData>
  <conditionalFormatting sqref="A225:A226 C61:E61 A179:E180 A178:D178 A182:E183 A181:D181 A185:E186 A184:D184 A188:E189 A187:D187 A191:E192 A190:D190 A194:E195 A193:D193 A196:D196 C4:D6 F175:G175 A123:D123 A153:G153 A154:B154 A155:E170 A173:E177 A171:B172 C198:E198 A224:E224 D2:D3 B59:E60 B62:E65 A59:A65 A66:E95 A36:D41 A42:B47 A56:E58 F56:G59 E49:G54 A49:B54 A48:G48 A55:G55 D42:D47 Q7:XFD34 A97:G103 A151:B152 A124:G150 C151:G151 F220:G220 A197:B198 D200:G205 A227:E1048576 Q97:XFD198 Q36:XFD95 A7:G8 A15:G34 A9:P14 E214:G219 Q200:XFD205 A200:B205 Q207:XFD212 A207:G212 Q214:XFD1048576 A214:B223 C220:E221 A105:G122 A104:P104 F61:G95 F60:P60">
    <cfRule type="cellIs" dxfId="187" priority="233" operator="equal">
      <formula>0</formula>
    </cfRule>
  </conditionalFormatting>
  <conditionalFormatting sqref="E222">
    <cfRule type="cellIs" dxfId="186" priority="228" operator="equal">
      <formula>0</formula>
    </cfRule>
  </conditionalFormatting>
  <conditionalFormatting sqref="C222:D222">
    <cfRule type="cellIs" dxfId="185" priority="227" operator="equal">
      <formula>0</formula>
    </cfRule>
  </conditionalFormatting>
  <conditionalFormatting sqref="E36:G41">
    <cfRule type="cellIs" dxfId="184" priority="127" operator="equal">
      <formula>0</formula>
    </cfRule>
  </conditionalFormatting>
  <conditionalFormatting sqref="B225:B226">
    <cfRule type="cellIs" dxfId="183" priority="225" operator="equal">
      <formula>0</formula>
    </cfRule>
  </conditionalFormatting>
  <conditionalFormatting sqref="Q96:XFD96 A96:E96">
    <cfRule type="cellIs" dxfId="182" priority="222" operator="equal">
      <formula>0</formula>
    </cfRule>
  </conditionalFormatting>
  <conditionalFormatting sqref="D1">
    <cfRule type="cellIs" dxfId="181" priority="221" operator="equal">
      <formula>0</formula>
    </cfRule>
  </conditionalFormatting>
  <conditionalFormatting sqref="E1">
    <cfRule type="cellIs" dxfId="180" priority="211" operator="equal">
      <formula>0</formula>
    </cfRule>
  </conditionalFormatting>
  <conditionalFormatting sqref="C226:E226">
    <cfRule type="cellIs" dxfId="179" priority="219" operator="equal">
      <formula>0</formula>
    </cfRule>
  </conditionalFormatting>
  <conditionalFormatting sqref="F221 F224 F2:F5 F176:F177 F179:F180 F182:F183 F185:F186 F188:F189 F191:F192 F194:F195 G5 F155:F170 F173:F174 F198 F227:F1048576">
    <cfRule type="cellIs" dxfId="178" priority="218" operator="equal">
      <formula>0</formula>
    </cfRule>
  </conditionalFormatting>
  <conditionalFormatting sqref="F222">
    <cfRule type="cellIs" dxfId="177" priority="216" operator="equal">
      <formula>0</formula>
    </cfRule>
  </conditionalFormatting>
  <conditionalFormatting sqref="F96">
    <cfRule type="cellIs" dxfId="176" priority="215" operator="equal">
      <formula>0</formula>
    </cfRule>
  </conditionalFormatting>
  <conditionalFormatting sqref="F1">
    <cfRule type="cellIs" dxfId="175" priority="214" operator="equal">
      <formula>0</formula>
    </cfRule>
  </conditionalFormatting>
  <conditionalFormatting sqref="F226">
    <cfRule type="cellIs" dxfId="174" priority="213" operator="equal">
      <formula>0</formula>
    </cfRule>
  </conditionalFormatting>
  <conditionalFormatting sqref="E2:E6 F6:P6">
    <cfRule type="cellIs" dxfId="173" priority="212" operator="equal">
      <formula>0</formula>
    </cfRule>
  </conditionalFormatting>
  <conditionalFormatting sqref="G221 G224 G2:G4 G176:G177 G179:G180 G182:G183 G185:G186 G188:G189 G191:G192 G194:G195 G155:G170 G173:G174 G198 G227:G1048576">
    <cfRule type="cellIs" dxfId="172" priority="202" operator="equal">
      <formula>0</formula>
    </cfRule>
  </conditionalFormatting>
  <conditionalFormatting sqref="G222">
    <cfRule type="cellIs" dxfId="171" priority="200" operator="equal">
      <formula>0</formula>
    </cfRule>
  </conditionalFormatting>
  <conditionalFormatting sqref="G96">
    <cfRule type="cellIs" dxfId="170" priority="199" operator="equal">
      <formula>0</formula>
    </cfRule>
  </conditionalFormatting>
  <conditionalFormatting sqref="G1">
    <cfRule type="cellIs" dxfId="169" priority="198" operator="equal">
      <formula>0</formula>
    </cfRule>
  </conditionalFormatting>
  <conditionalFormatting sqref="G226">
    <cfRule type="cellIs" dxfId="168" priority="197" operator="equal">
      <formula>0</formula>
    </cfRule>
  </conditionalFormatting>
  <conditionalFormatting sqref="E178:G178">
    <cfRule type="cellIs" dxfId="167" priority="188" operator="equal">
      <formula>0</formula>
    </cfRule>
  </conditionalFormatting>
  <conditionalFormatting sqref="E181:G181">
    <cfRule type="cellIs" dxfId="166" priority="187" operator="equal">
      <formula>0</formula>
    </cfRule>
  </conditionalFormatting>
  <conditionalFormatting sqref="E184:G184">
    <cfRule type="cellIs" dxfId="165" priority="186" operator="equal">
      <formula>0</formula>
    </cfRule>
  </conditionalFormatting>
  <conditionalFormatting sqref="E187:G187">
    <cfRule type="cellIs" dxfId="164" priority="185" operator="equal">
      <formula>0</formula>
    </cfRule>
  </conditionalFormatting>
  <conditionalFormatting sqref="E190:G190">
    <cfRule type="cellIs" dxfId="163" priority="184" operator="equal">
      <formula>0</formula>
    </cfRule>
  </conditionalFormatting>
  <conditionalFormatting sqref="E193:G193">
    <cfRule type="cellIs" dxfId="162" priority="183" operator="equal">
      <formula>0</formula>
    </cfRule>
  </conditionalFormatting>
  <conditionalFormatting sqref="E196:G196">
    <cfRule type="cellIs" dxfId="161" priority="182" operator="equal">
      <formula>0</formula>
    </cfRule>
  </conditionalFormatting>
  <conditionalFormatting sqref="E123:G123">
    <cfRule type="cellIs" dxfId="160" priority="181" operator="equal">
      <formula>0</formula>
    </cfRule>
  </conditionalFormatting>
  <conditionalFormatting sqref="C152:D152">
    <cfRule type="cellIs" dxfId="159" priority="180" operator="equal">
      <formula>0</formula>
    </cfRule>
  </conditionalFormatting>
  <conditionalFormatting sqref="E152:G152">
    <cfRule type="cellIs" dxfId="158" priority="179" operator="equal">
      <formula>0</formula>
    </cfRule>
  </conditionalFormatting>
  <conditionalFormatting sqref="C172:D172">
    <cfRule type="cellIs" dxfId="157" priority="158" operator="equal">
      <formula>0</formula>
    </cfRule>
  </conditionalFormatting>
  <conditionalFormatting sqref="E172:G172">
    <cfRule type="cellIs" dxfId="156" priority="157" operator="equal">
      <formula>0</formula>
    </cfRule>
  </conditionalFormatting>
  <conditionalFormatting sqref="C154:E154">
    <cfRule type="cellIs" dxfId="155" priority="176" operator="equal">
      <formula>0</formula>
    </cfRule>
  </conditionalFormatting>
  <conditionalFormatting sqref="F154">
    <cfRule type="cellIs" dxfId="154" priority="175" operator="equal">
      <formula>0</formula>
    </cfRule>
  </conditionalFormatting>
  <conditionalFormatting sqref="G154">
    <cfRule type="cellIs" dxfId="153" priority="174" operator="equal">
      <formula>0</formula>
    </cfRule>
  </conditionalFormatting>
  <conditionalFormatting sqref="C154:G154">
    <cfRule type="cellIs" dxfId="152" priority="173" operator="equal">
      <formula>0</formula>
    </cfRule>
  </conditionalFormatting>
  <conditionalFormatting sqref="C153:D153">
    <cfRule type="cellIs" dxfId="151" priority="172" operator="equal">
      <formula>0</formula>
    </cfRule>
  </conditionalFormatting>
  <conditionalFormatting sqref="E153:G153">
    <cfRule type="cellIs" dxfId="150" priority="171" operator="equal">
      <formula>0</formula>
    </cfRule>
  </conditionalFormatting>
  <conditionalFormatting sqref="C154:G154">
    <cfRule type="cellIs" dxfId="149" priority="170" operator="equal">
      <formula>0</formula>
    </cfRule>
  </conditionalFormatting>
  <conditionalFormatting sqref="C155:E155">
    <cfRule type="cellIs" dxfId="148" priority="169" operator="equal">
      <formula>0</formula>
    </cfRule>
  </conditionalFormatting>
  <conditionalFormatting sqref="F155">
    <cfRule type="cellIs" dxfId="147" priority="168" operator="equal">
      <formula>0</formula>
    </cfRule>
  </conditionalFormatting>
  <conditionalFormatting sqref="G155">
    <cfRule type="cellIs" dxfId="146" priority="167" operator="equal">
      <formula>0</formula>
    </cfRule>
  </conditionalFormatting>
  <conditionalFormatting sqref="C155:G155">
    <cfRule type="cellIs" dxfId="145" priority="166" operator="equal">
      <formula>0</formula>
    </cfRule>
  </conditionalFormatting>
  <conditionalFormatting sqref="C154:D154">
    <cfRule type="cellIs" dxfId="144" priority="165" operator="equal">
      <formula>0</formula>
    </cfRule>
  </conditionalFormatting>
  <conditionalFormatting sqref="E154:G154">
    <cfRule type="cellIs" dxfId="143" priority="164" operator="equal">
      <formula>0</formula>
    </cfRule>
  </conditionalFormatting>
  <conditionalFormatting sqref="C172:E172">
    <cfRule type="cellIs" dxfId="142" priority="163" operator="equal">
      <formula>0</formula>
    </cfRule>
  </conditionalFormatting>
  <conditionalFormatting sqref="F172">
    <cfRule type="cellIs" dxfId="141" priority="162" operator="equal">
      <formula>0</formula>
    </cfRule>
  </conditionalFormatting>
  <conditionalFormatting sqref="G172">
    <cfRule type="cellIs" dxfId="140" priority="161" operator="equal">
      <formula>0</formula>
    </cfRule>
  </conditionalFormatting>
  <conditionalFormatting sqref="C172:G172">
    <cfRule type="cellIs" dxfId="139" priority="160" operator="equal">
      <formula>0</formula>
    </cfRule>
  </conditionalFormatting>
  <conditionalFormatting sqref="C172:G172">
    <cfRule type="cellIs" dxfId="138" priority="159" operator="equal">
      <formula>0</formula>
    </cfRule>
  </conditionalFormatting>
  <conditionalFormatting sqref="C171:D171">
    <cfRule type="cellIs" dxfId="137" priority="151" operator="equal">
      <formula>0</formula>
    </cfRule>
  </conditionalFormatting>
  <conditionalFormatting sqref="E171:G171">
    <cfRule type="cellIs" dxfId="136" priority="150" operator="equal">
      <formula>0</formula>
    </cfRule>
  </conditionalFormatting>
  <conditionalFormatting sqref="C171:E171">
    <cfRule type="cellIs" dxfId="135" priority="156" operator="equal">
      <formula>0</formula>
    </cfRule>
  </conditionalFormatting>
  <conditionalFormatting sqref="F171">
    <cfRule type="cellIs" dxfId="134" priority="155" operator="equal">
      <formula>0</formula>
    </cfRule>
  </conditionalFormatting>
  <conditionalFormatting sqref="G171">
    <cfRule type="cellIs" dxfId="133" priority="154" operator="equal">
      <formula>0</formula>
    </cfRule>
  </conditionalFormatting>
  <conditionalFormatting sqref="C171:G171">
    <cfRule type="cellIs" dxfId="132" priority="153" operator="equal">
      <formula>0</formula>
    </cfRule>
  </conditionalFormatting>
  <conditionalFormatting sqref="C171:G171">
    <cfRule type="cellIs" dxfId="131" priority="152" operator="equal">
      <formula>0</formula>
    </cfRule>
  </conditionalFormatting>
  <conditionalFormatting sqref="C197:D197">
    <cfRule type="cellIs" dxfId="130" priority="144" operator="equal">
      <formula>0</formula>
    </cfRule>
  </conditionalFormatting>
  <conditionalFormatting sqref="E197:G197">
    <cfRule type="cellIs" dxfId="129" priority="143" operator="equal">
      <formula>0</formula>
    </cfRule>
  </conditionalFormatting>
  <conditionalFormatting sqref="C197:E197">
    <cfRule type="cellIs" dxfId="128" priority="149" operator="equal">
      <formula>0</formula>
    </cfRule>
  </conditionalFormatting>
  <conditionalFormatting sqref="F197">
    <cfRule type="cellIs" dxfId="127" priority="148" operator="equal">
      <formula>0</formula>
    </cfRule>
  </conditionalFormatting>
  <conditionalFormatting sqref="G197">
    <cfRule type="cellIs" dxfId="126" priority="147" operator="equal">
      <formula>0</formula>
    </cfRule>
  </conditionalFormatting>
  <conditionalFormatting sqref="C197:G197">
    <cfRule type="cellIs" dxfId="125" priority="146" operator="equal">
      <formula>0</formula>
    </cfRule>
  </conditionalFormatting>
  <conditionalFormatting sqref="C197:G197">
    <cfRule type="cellIs" dxfId="124" priority="145" operator="equal">
      <formula>0</formula>
    </cfRule>
  </conditionalFormatting>
  <conditionalFormatting sqref="C223:D223">
    <cfRule type="cellIs" dxfId="123" priority="137" operator="equal">
      <formula>0</formula>
    </cfRule>
  </conditionalFormatting>
  <conditionalFormatting sqref="E223:G223">
    <cfRule type="cellIs" dxfId="122" priority="136" operator="equal">
      <formula>0</formula>
    </cfRule>
  </conditionalFormatting>
  <conditionalFormatting sqref="C223:E223">
    <cfRule type="cellIs" dxfId="121" priority="142" operator="equal">
      <formula>0</formula>
    </cfRule>
  </conditionalFormatting>
  <conditionalFormatting sqref="F223">
    <cfRule type="cellIs" dxfId="120" priority="141" operator="equal">
      <formula>0</formula>
    </cfRule>
  </conditionalFormatting>
  <conditionalFormatting sqref="G223">
    <cfRule type="cellIs" dxfId="119" priority="140" operator="equal">
      <formula>0</formula>
    </cfRule>
  </conditionalFormatting>
  <conditionalFormatting sqref="C223:G223">
    <cfRule type="cellIs" dxfId="118" priority="139" operator="equal">
      <formula>0</formula>
    </cfRule>
  </conditionalFormatting>
  <conditionalFormatting sqref="C223:G223">
    <cfRule type="cellIs" dxfId="117" priority="138" operator="equal">
      <formula>0</formula>
    </cfRule>
  </conditionalFormatting>
  <conditionalFormatting sqref="C225:D225">
    <cfRule type="cellIs" dxfId="116" priority="130" operator="equal">
      <formula>0</formula>
    </cfRule>
  </conditionalFormatting>
  <conditionalFormatting sqref="E225:G225">
    <cfRule type="cellIs" dxfId="115" priority="129" operator="equal">
      <formula>0</formula>
    </cfRule>
  </conditionalFormatting>
  <conditionalFormatting sqref="C225:E225">
    <cfRule type="cellIs" dxfId="114" priority="135" operator="equal">
      <formula>0</formula>
    </cfRule>
  </conditionalFormatting>
  <conditionalFormatting sqref="F225">
    <cfRule type="cellIs" dxfId="113" priority="134" operator="equal">
      <formula>0</formula>
    </cfRule>
  </conditionalFormatting>
  <conditionalFormatting sqref="G225">
    <cfRule type="cellIs" dxfId="112" priority="133" operator="equal">
      <formula>0</formula>
    </cfRule>
  </conditionalFormatting>
  <conditionalFormatting sqref="C225:G225">
    <cfRule type="cellIs" dxfId="111" priority="132" operator="equal">
      <formula>0</formula>
    </cfRule>
  </conditionalFormatting>
  <conditionalFormatting sqref="C225:G225">
    <cfRule type="cellIs" dxfId="110" priority="131" operator="equal">
      <formula>0</formula>
    </cfRule>
  </conditionalFormatting>
  <conditionalFormatting sqref="A35:G35 Q35:XFD35">
    <cfRule type="cellIs" dxfId="109" priority="128" operator="equal">
      <formula>0</formula>
    </cfRule>
  </conditionalFormatting>
  <conditionalFormatting sqref="C42:C47 C49:C54">
    <cfRule type="cellIs" dxfId="108" priority="126" operator="equal">
      <formula>0</formula>
    </cfRule>
  </conditionalFormatting>
  <conditionalFormatting sqref="D49:D54">
    <cfRule type="cellIs" dxfId="107" priority="125" operator="equal">
      <formula>0</formula>
    </cfRule>
  </conditionalFormatting>
  <conditionalFormatting sqref="E42:G47">
    <cfRule type="cellIs" dxfId="106" priority="123" operator="equal">
      <formula>0</formula>
    </cfRule>
  </conditionalFormatting>
  <conditionalFormatting sqref="N223:P223">
    <cfRule type="cellIs" dxfId="105" priority="26" operator="equal">
      <formula>0</formula>
    </cfRule>
  </conditionalFormatting>
  <conditionalFormatting sqref="N223:P223">
    <cfRule type="cellIs" dxfId="104" priority="25" operator="equal">
      <formula>0</formula>
    </cfRule>
  </conditionalFormatting>
  <conditionalFormatting sqref="N223:P223">
    <cfRule type="cellIs" dxfId="103" priority="24" operator="equal">
      <formula>0</formula>
    </cfRule>
  </conditionalFormatting>
  <conditionalFormatting sqref="C200:C205">
    <cfRule type="cellIs" dxfId="102" priority="113" operator="equal">
      <formula>0</formula>
    </cfRule>
  </conditionalFormatting>
  <conditionalFormatting sqref="H178:M178">
    <cfRule type="cellIs" dxfId="101" priority="102" operator="equal">
      <formula>0</formula>
    </cfRule>
  </conditionalFormatting>
  <conditionalFormatting sqref="H175:M175 H153:M153 H48:M59 H7:M8 H97:M103 H124:M151 H200:M205 H15:M34 H207:M212 H214:M220 H105:M122 H61:M95">
    <cfRule type="cellIs" dxfId="100" priority="111" operator="equal">
      <formula>0</formula>
    </cfRule>
  </conditionalFormatting>
  <conditionalFormatting sqref="H5:M5">
    <cfRule type="cellIs" dxfId="99" priority="110" operator="equal">
      <formula>0</formula>
    </cfRule>
  </conditionalFormatting>
  <conditionalFormatting sqref="H221:M221 H224:M224 H2:M4 H176:M177 H179:M180 H182:M183 H185:M186 H188:M189 H191:M192 H194:M195 H155:M170 H173:M174 H198:M198 H227:M1048576">
    <cfRule type="cellIs" dxfId="98" priority="108" operator="equal">
      <formula>0</formula>
    </cfRule>
  </conditionalFormatting>
  <conditionalFormatting sqref="H190:M190">
    <cfRule type="cellIs" dxfId="97" priority="98" operator="equal">
      <formula>0</formula>
    </cfRule>
  </conditionalFormatting>
  <conditionalFormatting sqref="H222:M222">
    <cfRule type="cellIs" dxfId="96" priority="106" operator="equal">
      <formula>0</formula>
    </cfRule>
  </conditionalFormatting>
  <conditionalFormatting sqref="H96:M96">
    <cfRule type="cellIs" dxfId="95" priority="105" operator="equal">
      <formula>0</formula>
    </cfRule>
  </conditionalFormatting>
  <conditionalFormatting sqref="H1:M1">
    <cfRule type="cellIs" dxfId="94" priority="104" operator="equal">
      <formula>0</formula>
    </cfRule>
  </conditionalFormatting>
  <conditionalFormatting sqref="H226:M226">
    <cfRule type="cellIs" dxfId="93" priority="103" operator="equal">
      <formula>0</formula>
    </cfRule>
  </conditionalFormatting>
  <conditionalFormatting sqref="H181:M181">
    <cfRule type="cellIs" dxfId="92" priority="101" operator="equal">
      <formula>0</formula>
    </cfRule>
  </conditionalFormatting>
  <conditionalFormatting sqref="H184:M184">
    <cfRule type="cellIs" dxfId="91" priority="100" operator="equal">
      <formula>0</formula>
    </cfRule>
  </conditionalFormatting>
  <conditionalFormatting sqref="H187:M187">
    <cfRule type="cellIs" dxfId="90" priority="99" operator="equal">
      <formula>0</formula>
    </cfRule>
  </conditionalFormatting>
  <conditionalFormatting sqref="H152:M152">
    <cfRule type="cellIs" dxfId="89" priority="94" operator="equal">
      <formula>0</formula>
    </cfRule>
  </conditionalFormatting>
  <conditionalFormatting sqref="H193:M193">
    <cfRule type="cellIs" dxfId="88" priority="97" operator="equal">
      <formula>0</formula>
    </cfRule>
  </conditionalFormatting>
  <conditionalFormatting sqref="H196:M196">
    <cfRule type="cellIs" dxfId="87" priority="96" operator="equal">
      <formula>0</formula>
    </cfRule>
  </conditionalFormatting>
  <conditionalFormatting sqref="H123:M123">
    <cfRule type="cellIs" dxfId="86" priority="95" operator="equal">
      <formula>0</formula>
    </cfRule>
  </conditionalFormatting>
  <conditionalFormatting sqref="H172:M172">
    <cfRule type="cellIs" dxfId="85" priority="83" operator="equal">
      <formula>0</formula>
    </cfRule>
  </conditionalFormatting>
  <conditionalFormatting sqref="H154:M154">
    <cfRule type="cellIs" dxfId="84" priority="93" operator="equal">
      <formula>0</formula>
    </cfRule>
  </conditionalFormatting>
  <conditionalFormatting sqref="H154:M154">
    <cfRule type="cellIs" dxfId="83" priority="92" operator="equal">
      <formula>0</formula>
    </cfRule>
  </conditionalFormatting>
  <conditionalFormatting sqref="H153:M153">
    <cfRule type="cellIs" dxfId="82" priority="91" operator="equal">
      <formula>0</formula>
    </cfRule>
  </conditionalFormatting>
  <conditionalFormatting sqref="H154:M154">
    <cfRule type="cellIs" dxfId="81" priority="90" operator="equal">
      <formula>0</formula>
    </cfRule>
  </conditionalFormatting>
  <conditionalFormatting sqref="H155:M155">
    <cfRule type="cellIs" dxfId="80" priority="89" operator="equal">
      <formula>0</formula>
    </cfRule>
  </conditionalFormatting>
  <conditionalFormatting sqref="H155:M155">
    <cfRule type="cellIs" dxfId="79" priority="88" operator="equal">
      <formula>0</formula>
    </cfRule>
  </conditionalFormatting>
  <conditionalFormatting sqref="H154:M154">
    <cfRule type="cellIs" dxfId="78" priority="87" operator="equal">
      <formula>0</formula>
    </cfRule>
  </conditionalFormatting>
  <conditionalFormatting sqref="H172:M172">
    <cfRule type="cellIs" dxfId="77" priority="86" operator="equal">
      <formula>0</formula>
    </cfRule>
  </conditionalFormatting>
  <conditionalFormatting sqref="H172:M172">
    <cfRule type="cellIs" dxfId="76" priority="85" operator="equal">
      <formula>0</formula>
    </cfRule>
  </conditionalFormatting>
  <conditionalFormatting sqref="H172:M172">
    <cfRule type="cellIs" dxfId="75" priority="84" operator="equal">
      <formula>0</formula>
    </cfRule>
  </conditionalFormatting>
  <conditionalFormatting sqref="H171:M171">
    <cfRule type="cellIs" dxfId="74" priority="79" operator="equal">
      <formula>0</formula>
    </cfRule>
  </conditionalFormatting>
  <conditionalFormatting sqref="H171:M171">
    <cfRule type="cellIs" dxfId="73" priority="82" operator="equal">
      <formula>0</formula>
    </cfRule>
  </conditionalFormatting>
  <conditionalFormatting sqref="H171:M171">
    <cfRule type="cellIs" dxfId="72" priority="81" operator="equal">
      <formula>0</formula>
    </cfRule>
  </conditionalFormatting>
  <conditionalFormatting sqref="H171:M171">
    <cfRule type="cellIs" dxfId="71" priority="80" operator="equal">
      <formula>0</formula>
    </cfRule>
  </conditionalFormatting>
  <conditionalFormatting sqref="H197:M197">
    <cfRule type="cellIs" dxfId="70" priority="75" operator="equal">
      <formula>0</formula>
    </cfRule>
  </conditionalFormatting>
  <conditionalFormatting sqref="H197:M197">
    <cfRule type="cellIs" dxfId="69" priority="78" operator="equal">
      <formula>0</formula>
    </cfRule>
  </conditionalFormatting>
  <conditionalFormatting sqref="H197:M197">
    <cfRule type="cellIs" dxfId="68" priority="77" operator="equal">
      <formula>0</formula>
    </cfRule>
  </conditionalFormatting>
  <conditionalFormatting sqref="H197:M197">
    <cfRule type="cellIs" dxfId="67" priority="76" operator="equal">
      <formula>0</formula>
    </cfRule>
  </conditionalFormatting>
  <conditionalFormatting sqref="H223:M223">
    <cfRule type="cellIs" dxfId="66" priority="71" operator="equal">
      <formula>0</formula>
    </cfRule>
  </conditionalFormatting>
  <conditionalFormatting sqref="H223:M223">
    <cfRule type="cellIs" dxfId="65" priority="74" operator="equal">
      <formula>0</formula>
    </cfRule>
  </conditionalFormatting>
  <conditionalFormatting sqref="H223:M223">
    <cfRule type="cellIs" dxfId="64" priority="73" operator="equal">
      <formula>0</formula>
    </cfRule>
  </conditionalFormatting>
  <conditionalFormatting sqref="H223:M223">
    <cfRule type="cellIs" dxfId="63" priority="72" operator="equal">
      <formula>0</formula>
    </cfRule>
  </conditionalFormatting>
  <conditionalFormatting sqref="H225:M225">
    <cfRule type="cellIs" dxfId="62" priority="67" operator="equal">
      <formula>0</formula>
    </cfRule>
  </conditionalFormatting>
  <conditionalFormatting sqref="H225:M225">
    <cfRule type="cellIs" dxfId="61" priority="70" operator="equal">
      <formula>0</formula>
    </cfRule>
  </conditionalFormatting>
  <conditionalFormatting sqref="H225:M225">
    <cfRule type="cellIs" dxfId="60" priority="69" operator="equal">
      <formula>0</formula>
    </cfRule>
  </conditionalFormatting>
  <conditionalFormatting sqref="H225:M225">
    <cfRule type="cellIs" dxfId="59" priority="68" operator="equal">
      <formula>0</formula>
    </cfRule>
  </conditionalFormatting>
  <conditionalFormatting sqref="H35:M35">
    <cfRule type="cellIs" dxfId="58" priority="66" operator="equal">
      <formula>0</formula>
    </cfRule>
  </conditionalFormatting>
  <conditionalFormatting sqref="H36:M41">
    <cfRule type="cellIs" dxfId="57" priority="65" operator="equal">
      <formula>0</formula>
    </cfRule>
  </conditionalFormatting>
  <conditionalFormatting sqref="H42:M47">
    <cfRule type="cellIs" dxfId="56" priority="64" operator="equal">
      <formula>0</formula>
    </cfRule>
  </conditionalFormatting>
  <conditionalFormatting sqref="N175:P175 N153:P153 N48:P59 N7:P8 N97:P103 N124:P151 N200:P205 N15:P34 N207:P212 N214:P220 N105:P122 N61:P95">
    <cfRule type="cellIs" dxfId="55" priority="63" operator="equal">
      <formula>0</formula>
    </cfRule>
  </conditionalFormatting>
  <conditionalFormatting sqref="N5:P5">
    <cfRule type="cellIs" dxfId="54" priority="62" operator="equal">
      <formula>0</formula>
    </cfRule>
  </conditionalFormatting>
  <conditionalFormatting sqref="N221:P221 N224:P224 N2:P4 N176:P177 N179:P180 N182:P183 N185:P186 N188:P189 N191:P192 N194:P195 N155:P170 N173:P174 N198:P198 N227:P1048576">
    <cfRule type="cellIs" dxfId="53" priority="60" operator="equal">
      <formula>0</formula>
    </cfRule>
  </conditionalFormatting>
  <conditionalFormatting sqref="N190:P190">
    <cfRule type="cellIs" dxfId="52" priority="50" operator="equal">
      <formula>0</formula>
    </cfRule>
  </conditionalFormatting>
  <conditionalFormatting sqref="N222:P222">
    <cfRule type="cellIs" dxfId="51" priority="58" operator="equal">
      <formula>0</formula>
    </cfRule>
  </conditionalFormatting>
  <conditionalFormatting sqref="N96:P96">
    <cfRule type="cellIs" dxfId="50" priority="57" operator="equal">
      <formula>0</formula>
    </cfRule>
  </conditionalFormatting>
  <conditionalFormatting sqref="N1:P1">
    <cfRule type="cellIs" dxfId="49" priority="56" operator="equal">
      <formula>0</formula>
    </cfRule>
  </conditionalFormatting>
  <conditionalFormatting sqref="N226:P226">
    <cfRule type="cellIs" dxfId="48" priority="55" operator="equal">
      <formula>0</formula>
    </cfRule>
  </conditionalFormatting>
  <conditionalFormatting sqref="N178:P178">
    <cfRule type="cellIs" dxfId="47" priority="54" operator="equal">
      <formula>0</formula>
    </cfRule>
  </conditionalFormatting>
  <conditionalFormatting sqref="N181:P181">
    <cfRule type="cellIs" dxfId="46" priority="53" operator="equal">
      <formula>0</formula>
    </cfRule>
  </conditionalFormatting>
  <conditionalFormatting sqref="N184:P184">
    <cfRule type="cellIs" dxfId="45" priority="52" operator="equal">
      <formula>0</formula>
    </cfRule>
  </conditionalFormatting>
  <conditionalFormatting sqref="N187:P187">
    <cfRule type="cellIs" dxfId="44" priority="51" operator="equal">
      <formula>0</formula>
    </cfRule>
  </conditionalFormatting>
  <conditionalFormatting sqref="N152:P152">
    <cfRule type="cellIs" dxfId="43" priority="46" operator="equal">
      <formula>0</formula>
    </cfRule>
  </conditionalFormatting>
  <conditionalFormatting sqref="N193:P193">
    <cfRule type="cellIs" dxfId="42" priority="49" operator="equal">
      <formula>0</formula>
    </cfRule>
  </conditionalFormatting>
  <conditionalFormatting sqref="N196:P196">
    <cfRule type="cellIs" dxfId="41" priority="48" operator="equal">
      <formula>0</formula>
    </cfRule>
  </conditionalFormatting>
  <conditionalFormatting sqref="N123:P123">
    <cfRule type="cellIs" dxfId="40" priority="47" operator="equal">
      <formula>0</formula>
    </cfRule>
  </conditionalFormatting>
  <conditionalFormatting sqref="N172:P172">
    <cfRule type="cellIs" dxfId="39" priority="35" operator="equal">
      <formula>0</formula>
    </cfRule>
  </conditionalFormatting>
  <conditionalFormatting sqref="N154:P154">
    <cfRule type="cellIs" dxfId="38" priority="45" operator="equal">
      <formula>0</formula>
    </cfRule>
  </conditionalFormatting>
  <conditionalFormatting sqref="N154:P154">
    <cfRule type="cellIs" dxfId="37" priority="44" operator="equal">
      <formula>0</formula>
    </cfRule>
  </conditionalFormatting>
  <conditionalFormatting sqref="N153:P153">
    <cfRule type="cellIs" dxfId="36" priority="43" operator="equal">
      <formula>0</formula>
    </cfRule>
  </conditionalFormatting>
  <conditionalFormatting sqref="N154:P154">
    <cfRule type="cellIs" dxfId="35" priority="42" operator="equal">
      <formula>0</formula>
    </cfRule>
  </conditionalFormatting>
  <conditionalFormatting sqref="N155:P155">
    <cfRule type="cellIs" dxfId="34" priority="41" operator="equal">
      <formula>0</formula>
    </cfRule>
  </conditionalFormatting>
  <conditionalFormatting sqref="N155:P155">
    <cfRule type="cellIs" dxfId="33" priority="40" operator="equal">
      <formula>0</formula>
    </cfRule>
  </conditionalFormatting>
  <conditionalFormatting sqref="N154:P154">
    <cfRule type="cellIs" dxfId="32" priority="39" operator="equal">
      <formula>0</formula>
    </cfRule>
  </conditionalFormatting>
  <conditionalFormatting sqref="N172:P172">
    <cfRule type="cellIs" dxfId="31" priority="38" operator="equal">
      <formula>0</formula>
    </cfRule>
  </conditionalFormatting>
  <conditionalFormatting sqref="N172:P172">
    <cfRule type="cellIs" dxfId="30" priority="37" operator="equal">
      <formula>0</formula>
    </cfRule>
  </conditionalFormatting>
  <conditionalFormatting sqref="N172:P172">
    <cfRule type="cellIs" dxfId="29" priority="36" operator="equal">
      <formula>0</formula>
    </cfRule>
  </conditionalFormatting>
  <conditionalFormatting sqref="N171:P171">
    <cfRule type="cellIs" dxfId="28" priority="31" operator="equal">
      <formula>0</formula>
    </cfRule>
  </conditionalFormatting>
  <conditionalFormatting sqref="N171:P171">
    <cfRule type="cellIs" dxfId="27" priority="34" operator="equal">
      <formula>0</formula>
    </cfRule>
  </conditionalFormatting>
  <conditionalFormatting sqref="N171:P171">
    <cfRule type="cellIs" dxfId="26" priority="33" operator="equal">
      <formula>0</formula>
    </cfRule>
  </conditionalFormatting>
  <conditionalFormatting sqref="N171:P171">
    <cfRule type="cellIs" dxfId="25" priority="32" operator="equal">
      <formula>0</formula>
    </cfRule>
  </conditionalFormatting>
  <conditionalFormatting sqref="N197:P197">
    <cfRule type="cellIs" dxfId="24" priority="27" operator="equal">
      <formula>0</formula>
    </cfRule>
  </conditionalFormatting>
  <conditionalFormatting sqref="N197:P197">
    <cfRule type="cellIs" dxfId="23" priority="30" operator="equal">
      <formula>0</formula>
    </cfRule>
  </conditionalFormatting>
  <conditionalFormatting sqref="N197:P197">
    <cfRule type="cellIs" dxfId="22" priority="29" operator="equal">
      <formula>0</formula>
    </cfRule>
  </conditionalFormatting>
  <conditionalFormatting sqref="N197:P197">
    <cfRule type="cellIs" dxfId="21" priority="28" operator="equal">
      <formula>0</formula>
    </cfRule>
  </conditionalFormatting>
  <conditionalFormatting sqref="N223:P223">
    <cfRule type="cellIs" dxfId="20" priority="23" operator="equal">
      <formula>0</formula>
    </cfRule>
  </conditionalFormatting>
  <conditionalFormatting sqref="C214:D219">
    <cfRule type="cellIs" dxfId="19" priority="15" operator="equal">
      <formula>0</formula>
    </cfRule>
  </conditionalFormatting>
  <conditionalFormatting sqref="E199:G199 Q199:XFD199 A199:B199">
    <cfRule type="cellIs" dxfId="18" priority="14" operator="equal">
      <formula>0</formula>
    </cfRule>
  </conditionalFormatting>
  <conditionalFormatting sqref="N225:P225">
    <cfRule type="cellIs" dxfId="17" priority="19" operator="equal">
      <formula>0</formula>
    </cfRule>
  </conditionalFormatting>
  <conditionalFormatting sqref="N225:P225">
    <cfRule type="cellIs" dxfId="16" priority="22" operator="equal">
      <formula>0</formula>
    </cfRule>
  </conditionalFormatting>
  <conditionalFormatting sqref="N225:P225">
    <cfRule type="cellIs" dxfId="15" priority="21" operator="equal">
      <formula>0</formula>
    </cfRule>
  </conditionalFormatting>
  <conditionalFormatting sqref="N225:P225">
    <cfRule type="cellIs" dxfId="14" priority="20" operator="equal">
      <formula>0</formula>
    </cfRule>
  </conditionalFormatting>
  <conditionalFormatting sqref="N35:P35">
    <cfRule type="cellIs" dxfId="13" priority="18" operator="equal">
      <formula>0</formula>
    </cfRule>
  </conditionalFormatting>
  <conditionalFormatting sqref="N36:P41">
    <cfRule type="cellIs" dxfId="12" priority="17" operator="equal">
      <formula>0</formula>
    </cfRule>
  </conditionalFormatting>
  <conditionalFormatting sqref="N42:P47">
    <cfRule type="cellIs" dxfId="11" priority="16" operator="equal">
      <formula>0</formula>
    </cfRule>
  </conditionalFormatting>
  <conditionalFormatting sqref="N199:P199">
    <cfRule type="cellIs" dxfId="10" priority="11" operator="equal">
      <formula>0</formula>
    </cfRule>
  </conditionalFormatting>
  <conditionalFormatting sqref="C199:D199">
    <cfRule type="cellIs" dxfId="9" priority="10" operator="equal">
      <formula>0</formula>
    </cfRule>
  </conditionalFormatting>
  <conditionalFormatting sqref="H206:M206">
    <cfRule type="cellIs" dxfId="8" priority="7" operator="equal">
      <formula>0</formula>
    </cfRule>
  </conditionalFormatting>
  <conditionalFormatting sqref="H199:M199">
    <cfRule type="cellIs" dxfId="7" priority="12" operator="equal">
      <formula>0</formula>
    </cfRule>
  </conditionalFormatting>
  <conditionalFormatting sqref="C206:D206">
    <cfRule type="cellIs" dxfId="6" priority="5" operator="equal">
      <formula>0</formula>
    </cfRule>
  </conditionalFormatting>
  <conditionalFormatting sqref="E206:G206 Q206:XFD206 A206:B206">
    <cfRule type="cellIs" dxfId="5" priority="8" operator="equal">
      <formula>0</formula>
    </cfRule>
  </conditionalFormatting>
  <conditionalFormatting sqref="H213:M213">
    <cfRule type="cellIs" dxfId="4" priority="3" operator="equal">
      <formula>0</formula>
    </cfRule>
  </conditionalFormatting>
  <conditionalFormatting sqref="N206:P206">
    <cfRule type="cellIs" dxfId="3" priority="6" operator="equal">
      <formula>0</formula>
    </cfRule>
  </conditionalFormatting>
  <conditionalFormatting sqref="C213:D213">
    <cfRule type="cellIs" dxfId="2" priority="1" operator="equal">
      <formula>0</formula>
    </cfRule>
  </conditionalFormatting>
  <conditionalFormatting sqref="E213:G213 Q213:XFD213 A213:B213">
    <cfRule type="cellIs" dxfId="1" priority="4" operator="equal">
      <formula>0</formula>
    </cfRule>
  </conditionalFormatting>
  <conditionalFormatting sqref="N213:P213"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workbookViewId="0">
      <selection activeCell="F21" sqref="F21"/>
    </sheetView>
  </sheetViews>
  <sheetFormatPr defaultRowHeight="15" x14ac:dyDescent="0.25"/>
  <cols>
    <col min="1" max="1" width="3.5703125" customWidth="1"/>
    <col min="2" max="2" width="15.28515625" bestFit="1" customWidth="1"/>
    <col min="3" max="3" width="9.42578125" bestFit="1" customWidth="1"/>
    <col min="4" max="4" width="16.5703125" style="36" customWidth="1"/>
    <col min="5" max="5" width="12" style="36" bestFit="1" customWidth="1"/>
    <col min="6" max="6" width="13.7109375" style="36" bestFit="1" customWidth="1"/>
    <col min="7" max="7" width="9.5703125" style="36" bestFit="1" customWidth="1"/>
    <col min="8" max="8" width="11.85546875" bestFit="1" customWidth="1"/>
    <col min="9" max="9" width="14" bestFit="1" customWidth="1"/>
  </cols>
  <sheetData>
    <row r="1" spans="1:13" ht="15.75" thickBot="1" x14ac:dyDescent="0.3"/>
    <row r="2" spans="1:13" x14ac:dyDescent="0.25">
      <c r="A2" s="114"/>
      <c r="B2" s="115"/>
      <c r="C2" s="115"/>
      <c r="D2" s="116"/>
      <c r="E2" s="117">
        <f>SUM('ЗЛ_Входные данные'!E9:E13)</f>
        <v>0.58000000000000007</v>
      </c>
      <c r="F2" s="118">
        <f>1-E2</f>
        <v>0.41999999999999993</v>
      </c>
      <c r="G2" s="119" t="s">
        <v>139</v>
      </c>
      <c r="H2" s="120" t="s">
        <v>141</v>
      </c>
      <c r="I2" s="121" t="s">
        <v>143</v>
      </c>
    </row>
    <row r="3" spans="1:13" x14ac:dyDescent="0.25">
      <c r="A3" s="122"/>
      <c r="B3" s="123"/>
      <c r="C3" s="123"/>
      <c r="D3" s="124" t="s">
        <v>175</v>
      </c>
      <c r="E3" s="125" t="s">
        <v>177</v>
      </c>
      <c r="F3" s="126" t="s">
        <v>176</v>
      </c>
      <c r="G3" s="127" t="s">
        <v>140</v>
      </c>
      <c r="H3" s="128" t="s">
        <v>142</v>
      </c>
      <c r="I3" s="129" t="s">
        <v>144</v>
      </c>
    </row>
    <row r="4" spans="1:13" x14ac:dyDescent="0.25">
      <c r="A4" s="122"/>
      <c r="B4" s="130" t="s">
        <v>21</v>
      </c>
      <c r="C4" s="130" t="s">
        <v>123</v>
      </c>
      <c r="D4" s="131">
        <v>530</v>
      </c>
      <c r="E4" s="132">
        <f>E14/E8</f>
        <v>409.09090909090907</v>
      </c>
      <c r="F4" s="133">
        <f>D4</f>
        <v>530</v>
      </c>
      <c r="G4" s="134">
        <f>G14/G5</f>
        <v>459.87272727272722</v>
      </c>
      <c r="H4" s="135">
        <f>G4-D4</f>
        <v>-70.127272727272782</v>
      </c>
      <c r="I4" s="136">
        <f>H4/D4</f>
        <v>-0.1323156089193826</v>
      </c>
    </row>
    <row r="5" spans="1:13" x14ac:dyDescent="0.25">
      <c r="A5" s="122"/>
      <c r="B5" s="137" t="s">
        <v>124</v>
      </c>
      <c r="C5" s="137" t="s">
        <v>45</v>
      </c>
      <c r="D5" s="138">
        <f>(D6+D7)*30.4</f>
        <v>590.62857142857149</v>
      </c>
      <c r="E5" s="139" t="s">
        <v>23</v>
      </c>
      <c r="F5" s="140">
        <f>D5-E8</f>
        <v>248.06399999999996</v>
      </c>
      <c r="G5" s="141">
        <f>D5</f>
        <v>590.62857142857149</v>
      </c>
      <c r="H5" s="123"/>
      <c r="I5" s="142"/>
    </row>
    <row r="6" spans="1:13" x14ac:dyDescent="0.25">
      <c r="A6" s="122"/>
      <c r="B6" s="123" t="s">
        <v>125</v>
      </c>
      <c r="C6" s="123" t="s">
        <v>126</v>
      </c>
      <c r="D6" s="143">
        <f>14*2/7</f>
        <v>4</v>
      </c>
      <c r="E6" s="125" t="s">
        <v>23</v>
      </c>
      <c r="F6" s="144"/>
      <c r="G6" s="145"/>
      <c r="H6" s="123"/>
      <c r="I6" s="142"/>
      <c r="M6" s="67"/>
    </row>
    <row r="7" spans="1:13" x14ac:dyDescent="0.25">
      <c r="A7" s="122"/>
      <c r="B7" s="123" t="s">
        <v>127</v>
      </c>
      <c r="C7" s="123" t="s">
        <v>126</v>
      </c>
      <c r="D7" s="143">
        <f>3*6*6/7</f>
        <v>15.428571428571429</v>
      </c>
      <c r="E7" s="125" t="s">
        <v>23</v>
      </c>
      <c r="F7" s="144"/>
      <c r="G7" s="145"/>
      <c r="H7" s="123"/>
      <c r="I7" s="142"/>
    </row>
    <row r="8" spans="1:13" x14ac:dyDescent="0.25">
      <c r="A8" s="122"/>
      <c r="B8" s="146" t="s">
        <v>128</v>
      </c>
      <c r="C8" s="146" t="s">
        <v>45</v>
      </c>
      <c r="D8" s="147" t="s">
        <v>129</v>
      </c>
      <c r="E8" s="148">
        <f>D5*E2</f>
        <v>342.56457142857153</v>
      </c>
      <c r="F8" s="149" t="s">
        <v>23</v>
      </c>
      <c r="G8" s="150" t="s">
        <v>23</v>
      </c>
      <c r="H8" s="123"/>
      <c r="I8" s="142"/>
    </row>
    <row r="9" spans="1:13" x14ac:dyDescent="0.25">
      <c r="A9" s="122"/>
      <c r="B9" s="137" t="s">
        <v>137</v>
      </c>
      <c r="C9" s="137"/>
      <c r="D9" s="151"/>
      <c r="E9" s="152"/>
      <c r="F9" s="153"/>
      <c r="G9" s="154"/>
      <c r="H9" s="123"/>
      <c r="I9" s="142"/>
    </row>
    <row r="10" spans="1:13" x14ac:dyDescent="0.25">
      <c r="A10" s="122"/>
      <c r="B10" s="123" t="s">
        <v>130</v>
      </c>
      <c r="C10" s="123" t="s">
        <v>72</v>
      </c>
      <c r="D10" s="124" t="s">
        <v>23</v>
      </c>
      <c r="E10" s="155">
        <f>'ЗЛ_Входные данные'!E158</f>
        <v>400</v>
      </c>
      <c r="F10" s="126" t="s">
        <v>23</v>
      </c>
      <c r="G10" s="127" t="s">
        <v>23</v>
      </c>
      <c r="H10" s="123"/>
      <c r="I10" s="142"/>
    </row>
    <row r="11" spans="1:13" x14ac:dyDescent="0.25">
      <c r="A11" s="122"/>
      <c r="B11" s="123" t="s">
        <v>130</v>
      </c>
      <c r="C11" s="123" t="s">
        <v>131</v>
      </c>
      <c r="D11" s="124" t="s">
        <v>23</v>
      </c>
      <c r="E11" s="155">
        <f>'ЗЛ_Входные данные'!E61</f>
        <v>5.5</v>
      </c>
      <c r="F11" s="126" t="s">
        <v>23</v>
      </c>
      <c r="G11" s="127" t="s">
        <v>23</v>
      </c>
      <c r="H11" s="123"/>
      <c r="I11" s="142"/>
      <c r="M11" t="s">
        <v>146</v>
      </c>
    </row>
    <row r="12" spans="1:13" x14ac:dyDescent="0.25">
      <c r="A12" s="122"/>
      <c r="B12" s="123" t="s">
        <v>130</v>
      </c>
      <c r="C12" s="123" t="s">
        <v>132</v>
      </c>
      <c r="D12" s="124" t="s">
        <v>23</v>
      </c>
      <c r="E12" s="155">
        <f>'ЗЛ_Входные данные'!E159</f>
        <v>1.5</v>
      </c>
      <c r="F12" s="126" t="s">
        <v>23</v>
      </c>
      <c r="G12" s="127" t="s">
        <v>23</v>
      </c>
      <c r="H12" s="123"/>
      <c r="I12" s="142"/>
    </row>
    <row r="13" spans="1:13" x14ac:dyDescent="0.25">
      <c r="A13" s="122"/>
      <c r="B13" s="146" t="s">
        <v>133</v>
      </c>
      <c r="C13" s="146" t="s">
        <v>134</v>
      </c>
      <c r="D13" s="147" t="s">
        <v>23</v>
      </c>
      <c r="E13" s="156">
        <v>1</v>
      </c>
      <c r="F13" s="149" t="s">
        <v>23</v>
      </c>
      <c r="G13" s="150" t="s">
        <v>23</v>
      </c>
      <c r="H13" s="123"/>
      <c r="I13" s="142"/>
    </row>
    <row r="14" spans="1:13" x14ac:dyDescent="0.25">
      <c r="A14" s="122"/>
      <c r="B14" s="130" t="s">
        <v>138</v>
      </c>
      <c r="C14" s="130" t="s">
        <v>18</v>
      </c>
      <c r="D14" s="157">
        <f>D4*D5</f>
        <v>313033.1428571429</v>
      </c>
      <c r="E14" s="158">
        <f>SUM(E15:E17)</f>
        <v>140140.05194805199</v>
      </c>
      <c r="F14" s="159">
        <f>F4*F5</f>
        <v>131473.91999999998</v>
      </c>
      <c r="G14" s="160">
        <f>F14+E14</f>
        <v>271613.97194805194</v>
      </c>
      <c r="H14" s="161">
        <f>G14-D14</f>
        <v>-41419.170909090957</v>
      </c>
      <c r="I14" s="162">
        <f>H14/D14</f>
        <v>-0.13231560891938263</v>
      </c>
    </row>
    <row r="15" spans="1:13" x14ac:dyDescent="0.25">
      <c r="A15" s="122"/>
      <c r="B15" s="123" t="s">
        <v>135</v>
      </c>
      <c r="C15" s="123" t="s">
        <v>18</v>
      </c>
      <c r="D15" s="124" t="s">
        <v>23</v>
      </c>
      <c r="E15" s="163">
        <f>E8*E13*'ЗЛ_Входные данные'!E116</f>
        <v>68512.914285714302</v>
      </c>
      <c r="F15" s="126" t="s">
        <v>23</v>
      </c>
      <c r="G15" s="127"/>
      <c r="H15" s="123"/>
      <c r="I15" s="142"/>
    </row>
    <row r="16" spans="1:13" x14ac:dyDescent="0.25">
      <c r="A16" s="122"/>
      <c r="B16" s="123" t="s">
        <v>136</v>
      </c>
      <c r="C16" s="123" t="s">
        <v>18</v>
      </c>
      <c r="D16" s="124" t="s">
        <v>23</v>
      </c>
      <c r="E16" s="163">
        <f>E8/E11*E12*'ЗЛ_Входные данные'!E114</f>
        <v>46713.350649350665</v>
      </c>
      <c r="F16" s="126" t="s">
        <v>23</v>
      </c>
      <c r="G16" s="127"/>
      <c r="H16" s="123"/>
      <c r="I16" s="142"/>
    </row>
    <row r="17" spans="1:9" ht="15.75" thickBot="1" x14ac:dyDescent="0.3">
      <c r="A17" s="164"/>
      <c r="B17" s="165" t="s">
        <v>130</v>
      </c>
      <c r="C17" s="165" t="s">
        <v>18</v>
      </c>
      <c r="D17" s="166" t="s">
        <v>23</v>
      </c>
      <c r="E17" s="167">
        <f>E8/E11*E10</f>
        <v>24913.787012987021</v>
      </c>
      <c r="F17" s="168" t="s">
        <v>23</v>
      </c>
      <c r="G17" s="169"/>
      <c r="H17" s="165"/>
      <c r="I17" s="170"/>
    </row>
    <row r="20" spans="1:9" x14ac:dyDescent="0.25">
      <c r="B20" t="s">
        <v>174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zoomScale="70" zoomScaleNormal="70" workbookViewId="0">
      <selection activeCell="M41" sqref="M41"/>
    </sheetView>
  </sheetViews>
  <sheetFormatPr defaultRowHeight="15" x14ac:dyDescent="0.25"/>
  <cols>
    <col min="2" max="2" width="17.5703125" customWidth="1"/>
    <col min="3" max="3" width="7.140625" customWidth="1"/>
    <col min="4" max="4" width="18" customWidth="1"/>
    <col min="5" max="14" width="6.42578125" style="6" customWidth="1"/>
    <col min="15" max="15" width="77.85546875" customWidth="1"/>
    <col min="16" max="16" width="22.85546875" customWidth="1"/>
    <col min="17" max="17" width="5.7109375" customWidth="1"/>
    <col min="18" max="18" width="26" customWidth="1"/>
  </cols>
  <sheetData>
    <row r="2" spans="1:18" x14ac:dyDescent="0.25">
      <c r="D2" t="s">
        <v>0</v>
      </c>
      <c r="O2" t="s">
        <v>41</v>
      </c>
      <c r="P2" t="s">
        <v>29</v>
      </c>
      <c r="R2" t="s">
        <v>37</v>
      </c>
    </row>
    <row r="4" spans="1:18" s="20" customFormat="1" x14ac:dyDescent="0.25">
      <c r="A4" s="19"/>
      <c r="B4" s="173" t="s">
        <v>3</v>
      </c>
      <c r="C4" s="20">
        <v>1</v>
      </c>
      <c r="D4" s="20" t="s">
        <v>4</v>
      </c>
      <c r="E4" s="29" t="s">
        <v>40</v>
      </c>
      <c r="F4" s="21"/>
      <c r="G4" s="21"/>
      <c r="H4" s="21"/>
      <c r="I4" s="21"/>
      <c r="J4" s="21"/>
      <c r="K4" s="21"/>
      <c r="L4" s="21"/>
      <c r="M4" s="21"/>
      <c r="N4" s="21"/>
      <c r="O4" s="20" t="s">
        <v>24</v>
      </c>
      <c r="P4" s="20" t="s">
        <v>30</v>
      </c>
      <c r="R4" s="20" t="s">
        <v>35</v>
      </c>
    </row>
    <row r="5" spans="1:18" s="2" customFormat="1" x14ac:dyDescent="0.25">
      <c r="A5" s="3"/>
      <c r="B5" s="174"/>
      <c r="C5" s="2">
        <v>2</v>
      </c>
      <c r="D5" s="2" t="s">
        <v>5</v>
      </c>
      <c r="E5" s="29" t="s">
        <v>40</v>
      </c>
      <c r="F5" s="11"/>
      <c r="G5" s="11"/>
      <c r="H5" s="11"/>
      <c r="I5" s="11"/>
      <c r="J5" s="11"/>
      <c r="K5" s="11"/>
      <c r="L5" s="11"/>
      <c r="M5" s="11"/>
      <c r="N5" s="11"/>
      <c r="O5" s="2" t="s">
        <v>25</v>
      </c>
      <c r="P5" s="2" t="s">
        <v>31</v>
      </c>
      <c r="R5" s="22" t="s">
        <v>23</v>
      </c>
    </row>
    <row r="6" spans="1:18" s="2" customFormat="1" x14ac:dyDescent="0.25">
      <c r="A6" s="3"/>
      <c r="B6" s="174"/>
      <c r="C6" s="2">
        <v>3</v>
      </c>
      <c r="D6" s="28" t="s">
        <v>7</v>
      </c>
      <c r="E6" s="29" t="s">
        <v>40</v>
      </c>
      <c r="F6" s="11"/>
      <c r="G6" s="11"/>
      <c r="H6" s="11"/>
      <c r="I6" s="11"/>
      <c r="J6" s="11"/>
      <c r="K6" s="11"/>
      <c r="L6" s="11"/>
      <c r="M6" s="11"/>
      <c r="N6" s="11"/>
      <c r="O6" s="22" t="s">
        <v>23</v>
      </c>
      <c r="P6" s="22" t="s">
        <v>23</v>
      </c>
      <c r="R6" s="22" t="s">
        <v>23</v>
      </c>
    </row>
    <row r="7" spans="1:18" s="2" customFormat="1" x14ac:dyDescent="0.25">
      <c r="A7" s="3"/>
      <c r="B7" s="174"/>
      <c r="C7" s="2">
        <v>4</v>
      </c>
      <c r="D7" s="27" t="s">
        <v>38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22" t="s">
        <v>23</v>
      </c>
      <c r="P7" s="22" t="s">
        <v>23</v>
      </c>
      <c r="R7" s="22" t="s">
        <v>23</v>
      </c>
    </row>
    <row r="8" spans="1:18" s="2" customFormat="1" x14ac:dyDescent="0.25">
      <c r="A8" s="3"/>
      <c r="B8" s="174"/>
      <c r="C8" s="2">
        <v>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22" t="s">
        <v>23</v>
      </c>
      <c r="P8" s="22" t="s">
        <v>23</v>
      </c>
      <c r="R8" s="22" t="s">
        <v>23</v>
      </c>
    </row>
    <row r="9" spans="1:18" s="2" customFormat="1" x14ac:dyDescent="0.25">
      <c r="A9" s="3"/>
      <c r="B9" s="174"/>
      <c r="C9" s="2">
        <v>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22" t="s">
        <v>23</v>
      </c>
      <c r="P9" s="22" t="s">
        <v>23</v>
      </c>
      <c r="R9" s="22" t="s">
        <v>23</v>
      </c>
    </row>
    <row r="10" spans="1:18" s="5" customFormat="1" x14ac:dyDescent="0.25">
      <c r="A10" s="4"/>
      <c r="B10" s="175"/>
      <c r="C10" s="5">
        <v>7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5" t="s">
        <v>23</v>
      </c>
      <c r="P10" s="5" t="s">
        <v>23</v>
      </c>
      <c r="R10" s="5" t="s">
        <v>23</v>
      </c>
    </row>
    <row r="11" spans="1:18" s="20" customFormat="1" x14ac:dyDescent="0.25">
      <c r="A11" s="19"/>
      <c r="B11" s="20" t="s">
        <v>1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8" s="2" customFormat="1" x14ac:dyDescent="0.25">
      <c r="A12" s="3"/>
      <c r="C12" s="2">
        <v>1</v>
      </c>
      <c r="D12" s="28" t="s">
        <v>6</v>
      </c>
      <c r="E12" s="29" t="s">
        <v>40</v>
      </c>
      <c r="F12" s="11"/>
      <c r="G12" s="11"/>
      <c r="H12" s="11"/>
      <c r="I12" s="11"/>
      <c r="J12" s="11"/>
      <c r="K12" s="11"/>
      <c r="L12" s="11"/>
      <c r="M12" s="11"/>
      <c r="N12" s="11"/>
      <c r="O12" s="2" t="str">
        <f>D12</f>
        <v>Амортизационные затраты (например ремонт бытовки, ожидаемый межремонтный период и ориентировочная ее стоимость)</v>
      </c>
      <c r="P12" s="22" t="s">
        <v>32</v>
      </c>
      <c r="R12" s="22" t="s">
        <v>36</v>
      </c>
    </row>
    <row r="13" spans="1:18" s="2" customFormat="1" x14ac:dyDescent="0.25">
      <c r="A13" s="3"/>
      <c r="C13" s="2">
        <v>2</v>
      </c>
      <c r="D13" s="28" t="s">
        <v>39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22" t="s">
        <v>23</v>
      </c>
      <c r="P13" s="22"/>
      <c r="R13" s="22" t="s">
        <v>23</v>
      </c>
    </row>
    <row r="14" spans="1:18" s="2" customFormat="1" x14ac:dyDescent="0.25">
      <c r="A14" s="3"/>
      <c r="C14" s="2">
        <v>3</v>
      </c>
      <c r="D14" s="28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2" t="s">
        <v>23</v>
      </c>
      <c r="P14" s="22"/>
      <c r="R14" s="22" t="s">
        <v>23</v>
      </c>
    </row>
    <row r="15" spans="1:18" s="2" customFormat="1" x14ac:dyDescent="0.25">
      <c r="A15" s="3"/>
      <c r="C15" s="2">
        <v>4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2" t="s">
        <v>23</v>
      </c>
      <c r="P15" s="22"/>
      <c r="R15" s="22" t="s">
        <v>23</v>
      </c>
    </row>
    <row r="16" spans="1:18" s="2" customFormat="1" x14ac:dyDescent="0.25">
      <c r="A16" s="3"/>
      <c r="C16" s="2">
        <v>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2" t="s">
        <v>23</v>
      </c>
      <c r="P16" s="22"/>
      <c r="R16" s="22" t="s">
        <v>23</v>
      </c>
    </row>
    <row r="17" spans="1:18" s="2" customFormat="1" x14ac:dyDescent="0.25">
      <c r="A17" s="3"/>
      <c r="C17" s="2">
        <v>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22" t="s">
        <v>23</v>
      </c>
      <c r="P17" s="22"/>
      <c r="R17" s="22" t="s">
        <v>23</v>
      </c>
    </row>
    <row r="18" spans="1:18" s="5" customFormat="1" x14ac:dyDescent="0.25">
      <c r="A18" s="4"/>
      <c r="C18" s="5">
        <v>7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5" t="s">
        <v>23</v>
      </c>
      <c r="R18" s="5" t="s">
        <v>23</v>
      </c>
    </row>
    <row r="19" spans="1:18" s="20" customFormat="1" x14ac:dyDescent="0.25">
      <c r="A19" s="19"/>
      <c r="B19" s="20" t="s">
        <v>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0" t="s">
        <v>23</v>
      </c>
    </row>
    <row r="20" spans="1:18" s="2" customFormat="1" x14ac:dyDescent="0.25">
      <c r="A20" s="3"/>
      <c r="C20" s="2">
        <v>1</v>
      </c>
      <c r="D20" s="2" t="s">
        <v>9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2" t="s">
        <v>43</v>
      </c>
      <c r="P20" s="22" t="s">
        <v>33</v>
      </c>
      <c r="R20" s="22" t="s">
        <v>23</v>
      </c>
    </row>
    <row r="21" spans="1:18" s="2" customFormat="1" x14ac:dyDescent="0.25">
      <c r="A21" s="3"/>
      <c r="C21" s="2">
        <v>2</v>
      </c>
      <c r="D21" s="28" t="s">
        <v>28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2" t="str">
        <f>D21</f>
        <v>ФОТ (кто, кол-во, ЗП)</v>
      </c>
      <c r="P21" s="22" t="s">
        <v>8</v>
      </c>
      <c r="R21" s="22" t="s">
        <v>23</v>
      </c>
    </row>
    <row r="22" spans="1:18" s="2" customFormat="1" x14ac:dyDescent="0.25">
      <c r="A22" s="3"/>
      <c r="C22" s="2">
        <v>3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2" t="s">
        <v>42</v>
      </c>
      <c r="P22" s="22" t="s">
        <v>23</v>
      </c>
      <c r="R22" s="22" t="s">
        <v>23</v>
      </c>
    </row>
    <row r="23" spans="1:18" s="2" customFormat="1" x14ac:dyDescent="0.25">
      <c r="A23" s="3"/>
      <c r="C23" s="2">
        <v>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2" t="s">
        <v>23</v>
      </c>
      <c r="P23" s="22" t="s">
        <v>23</v>
      </c>
      <c r="R23" s="22" t="s">
        <v>23</v>
      </c>
    </row>
    <row r="24" spans="1:18" s="2" customFormat="1" x14ac:dyDescent="0.25">
      <c r="A24" s="3"/>
      <c r="C24" s="2">
        <v>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2" t="s">
        <v>23</v>
      </c>
      <c r="P24" s="22" t="s">
        <v>23</v>
      </c>
      <c r="R24" s="22" t="s">
        <v>23</v>
      </c>
    </row>
    <row r="25" spans="1:18" s="2" customFormat="1" x14ac:dyDescent="0.25">
      <c r="A25" s="3"/>
      <c r="C25" s="2">
        <v>6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2" t="s">
        <v>23</v>
      </c>
      <c r="P25" s="22" t="s">
        <v>23</v>
      </c>
      <c r="R25" s="22" t="s">
        <v>23</v>
      </c>
    </row>
    <row r="26" spans="1:18" s="5" customFormat="1" x14ac:dyDescent="0.25">
      <c r="A26" s="4"/>
      <c r="C26" s="5">
        <v>7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8" x14ac:dyDescent="0.25">
      <c r="B27" t="s">
        <v>10</v>
      </c>
      <c r="E27" s="176" t="s">
        <v>21</v>
      </c>
      <c r="F27" s="177"/>
      <c r="G27" s="177"/>
      <c r="H27" s="178"/>
      <c r="I27" s="176" t="s">
        <v>22</v>
      </c>
      <c r="J27" s="177"/>
      <c r="K27" s="177"/>
      <c r="L27" s="177"/>
      <c r="M27" s="177"/>
      <c r="N27" s="178"/>
      <c r="O27" s="23"/>
      <c r="P27" s="23"/>
    </row>
    <row r="28" spans="1:18" x14ac:dyDescent="0.25">
      <c r="C28">
        <v>1</v>
      </c>
      <c r="D28" t="s">
        <v>11</v>
      </c>
      <c r="E28" s="7">
        <v>400</v>
      </c>
      <c r="F28" s="8" t="s">
        <v>18</v>
      </c>
      <c r="G28" s="8">
        <v>1</v>
      </c>
      <c r="H28" s="9" t="s">
        <v>19</v>
      </c>
      <c r="I28" s="10"/>
      <c r="J28" s="11"/>
      <c r="K28" s="11">
        <v>8</v>
      </c>
      <c r="L28" s="11" t="s">
        <v>19</v>
      </c>
      <c r="M28" s="11">
        <f>E28*K28</f>
        <v>3200</v>
      </c>
      <c r="N28" s="12" t="s">
        <v>18</v>
      </c>
      <c r="O28" s="22" t="str">
        <f>D28</f>
        <v>Договр с УК</v>
      </c>
      <c r="P28" s="25" t="str">
        <f>D28</f>
        <v>Договр с УК</v>
      </c>
      <c r="Q28" s="171" t="s">
        <v>34</v>
      </c>
    </row>
    <row r="29" spans="1:18" x14ac:dyDescent="0.25">
      <c r="C29">
        <v>2</v>
      </c>
      <c r="D29" t="s">
        <v>12</v>
      </c>
      <c r="E29" s="7">
        <v>200</v>
      </c>
      <c r="F29" s="8" t="s">
        <v>18</v>
      </c>
      <c r="G29" s="8">
        <v>1</v>
      </c>
      <c r="H29" s="9" t="s">
        <v>19</v>
      </c>
      <c r="I29" s="10"/>
      <c r="J29" s="11"/>
      <c r="K29" s="11">
        <v>8</v>
      </c>
      <c r="L29" s="11" t="s">
        <v>19</v>
      </c>
      <c r="M29" s="11">
        <f>E29*K29</f>
        <v>1600</v>
      </c>
      <c r="N29" s="12" t="s">
        <v>18</v>
      </c>
      <c r="O29" s="22" t="s">
        <v>23</v>
      </c>
      <c r="P29" s="26" t="str">
        <f>D29</f>
        <v>Донаты</v>
      </c>
      <c r="Q29" s="172"/>
    </row>
    <row r="30" spans="1:18" x14ac:dyDescent="0.25">
      <c r="C30">
        <v>3</v>
      </c>
      <c r="D30" t="s">
        <v>26</v>
      </c>
      <c r="E30" s="7"/>
      <c r="F30" s="8"/>
      <c r="G30" s="8"/>
      <c r="H30" s="9"/>
      <c r="I30" s="10"/>
      <c r="J30" s="11"/>
      <c r="K30" s="11">
        <v>8</v>
      </c>
      <c r="L30" s="11" t="s">
        <v>19</v>
      </c>
      <c r="M30" s="11">
        <f>SUM(M31:M35)</f>
        <v>2457</v>
      </c>
      <c r="N30" s="12"/>
      <c r="O30" s="22" t="str">
        <f>D30</f>
        <v>Сырье</v>
      </c>
      <c r="P30" s="22" t="str">
        <f>D30</f>
        <v>Сырье</v>
      </c>
      <c r="R30" t="str">
        <f>D30</f>
        <v>Сырье</v>
      </c>
    </row>
    <row r="31" spans="1:18" x14ac:dyDescent="0.25">
      <c r="C31" t="s">
        <v>27</v>
      </c>
      <c r="D31" t="s">
        <v>13</v>
      </c>
      <c r="E31" s="7">
        <v>7</v>
      </c>
      <c r="F31" s="8" t="s">
        <v>18</v>
      </c>
      <c r="G31" s="8">
        <v>1</v>
      </c>
      <c r="H31" s="9" t="s">
        <v>20</v>
      </c>
      <c r="I31" s="10">
        <v>150</v>
      </c>
      <c r="J31" s="11" t="s">
        <v>20</v>
      </c>
      <c r="K31" s="11">
        <v>8</v>
      </c>
      <c r="L31" s="11" t="s">
        <v>19</v>
      </c>
      <c r="M31" s="11">
        <f>I31*E31</f>
        <v>1050</v>
      </c>
      <c r="N31" s="12" t="s">
        <v>18</v>
      </c>
      <c r="O31" s="24" t="s">
        <v>23</v>
      </c>
      <c r="P31" s="24"/>
    </row>
    <row r="32" spans="1:18" x14ac:dyDescent="0.25">
      <c r="C32" t="s">
        <v>27</v>
      </c>
      <c r="D32" t="s">
        <v>14</v>
      </c>
      <c r="E32" s="7">
        <v>12</v>
      </c>
      <c r="F32" s="8" t="s">
        <v>18</v>
      </c>
      <c r="G32" s="8">
        <v>1</v>
      </c>
      <c r="H32" s="9" t="s">
        <v>20</v>
      </c>
      <c r="I32" s="10">
        <v>30</v>
      </c>
      <c r="J32" s="11" t="s">
        <v>20</v>
      </c>
      <c r="K32" s="11">
        <v>8</v>
      </c>
      <c r="L32" s="11" t="s">
        <v>19</v>
      </c>
      <c r="M32" s="11">
        <f t="shared" ref="M32:M35" si="0">I32*E32</f>
        <v>360</v>
      </c>
      <c r="N32" s="12" t="s">
        <v>18</v>
      </c>
      <c r="O32" s="24" t="s">
        <v>23</v>
      </c>
      <c r="P32" s="24"/>
    </row>
    <row r="33" spans="3:16" x14ac:dyDescent="0.25">
      <c r="C33" t="s">
        <v>27</v>
      </c>
      <c r="D33" t="s">
        <v>15</v>
      </c>
      <c r="E33" s="7">
        <v>3</v>
      </c>
      <c r="F33" s="8" t="s">
        <v>18</v>
      </c>
      <c r="G33" s="8">
        <v>1</v>
      </c>
      <c r="H33" s="9" t="s">
        <v>20</v>
      </c>
      <c r="I33" s="10">
        <v>125</v>
      </c>
      <c r="J33" s="11" t="s">
        <v>20</v>
      </c>
      <c r="K33" s="11">
        <v>8</v>
      </c>
      <c r="L33" s="11" t="s">
        <v>19</v>
      </c>
      <c r="M33" s="11">
        <f t="shared" si="0"/>
        <v>375</v>
      </c>
      <c r="N33" s="12" t="s">
        <v>18</v>
      </c>
      <c r="O33" s="24" t="s">
        <v>23</v>
      </c>
      <c r="P33" s="24"/>
    </row>
    <row r="34" spans="3:16" x14ac:dyDescent="0.25">
      <c r="C34" t="s">
        <v>27</v>
      </c>
      <c r="D34" t="s">
        <v>16</v>
      </c>
      <c r="E34" s="7">
        <v>10</v>
      </c>
      <c r="F34" s="8" t="s">
        <v>18</v>
      </c>
      <c r="G34" s="8">
        <v>1</v>
      </c>
      <c r="H34" s="9" t="s">
        <v>20</v>
      </c>
      <c r="I34" s="10">
        <v>60</v>
      </c>
      <c r="J34" s="11" t="s">
        <v>20</v>
      </c>
      <c r="K34" s="11">
        <v>8</v>
      </c>
      <c r="L34" s="11" t="s">
        <v>19</v>
      </c>
      <c r="M34" s="11">
        <f t="shared" si="0"/>
        <v>600</v>
      </c>
      <c r="N34" s="12" t="s">
        <v>18</v>
      </c>
      <c r="O34" s="24" t="s">
        <v>23</v>
      </c>
      <c r="P34" s="24"/>
    </row>
    <row r="35" spans="3:16" x14ac:dyDescent="0.25">
      <c r="C35" t="s">
        <v>27</v>
      </c>
      <c r="D35" t="s">
        <v>17</v>
      </c>
      <c r="E35" s="13">
        <v>4</v>
      </c>
      <c r="F35" s="14" t="s">
        <v>18</v>
      </c>
      <c r="G35" s="14">
        <v>1</v>
      </c>
      <c r="H35" s="15" t="s">
        <v>20</v>
      </c>
      <c r="I35" s="16">
        <v>18</v>
      </c>
      <c r="J35" s="17" t="s">
        <v>20</v>
      </c>
      <c r="K35" s="17">
        <v>8</v>
      </c>
      <c r="L35" s="17" t="s">
        <v>19</v>
      </c>
      <c r="M35" s="17">
        <f t="shared" si="0"/>
        <v>72</v>
      </c>
      <c r="N35" s="18" t="s">
        <v>18</v>
      </c>
      <c r="O35" s="24" t="s">
        <v>23</v>
      </c>
      <c r="P35" s="24"/>
    </row>
  </sheetData>
  <mergeCells count="4">
    <mergeCell ref="Q28:Q29"/>
    <mergeCell ref="B4:B10"/>
    <mergeCell ref="E27:H27"/>
    <mergeCell ref="I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ЗЛ_Входные данные</vt:lpstr>
      <vt:lpstr>Сравнение УК_ЗЛ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2020-07-21T08:29:15Z</dcterms:modified>
</cp:coreProperties>
</file>