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е\РАБОТА-Волонтерство\Insight_club\"/>
    </mc:Choice>
  </mc:AlternateContent>
  <bookViews>
    <workbookView xWindow="0" yWindow="0" windowWidth="28800" windowHeight="12315" activeTab="4"/>
  </bookViews>
  <sheets>
    <sheet name="РАСПИСАНИЕ" sheetId="1" r:id="rId1"/>
    <sheet name="АБОНЕМЕНТЫ_ИНФОРМАЦИЯ" sheetId="5" r:id="rId2"/>
    <sheet name="БАЗА_ДАННЫХ" sheetId="3" r:id="rId3"/>
    <sheet name="ПРЕПОДАВАТЕЛИ" sheetId="11" r:id="rId4"/>
    <sheet name="КАССА" sheetId="16" r:id="rId5"/>
  </sheets>
  <definedNames>
    <definedName name="_xlnm._FilterDatabase" localSheetId="1" hidden="1">АБОНЕМЕНТЫ_ИНФОРМАЦИЯ!$A$5:$AE$200</definedName>
    <definedName name="_xlnm._FilterDatabase" localSheetId="2" hidden="1">БАЗА_ДАННЫХ!$A$6:$U$1385</definedName>
    <definedName name="_xlnm._FilterDatabase" localSheetId="4" hidden="1">КАССА!$A$5:$P$71</definedName>
    <definedName name="_xlnm._FilterDatabase" localSheetId="3" hidden="1">ПРЕПОДАВАТЕЛИ!$C$5:$R$181</definedName>
    <definedName name="_xlnm._FilterDatabase" localSheetId="0" hidden="1">РАСПИСАНИЕ!$A$3:$R$50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1" i="11" l="1"/>
  <c r="O181" i="11"/>
  <c r="N181" i="11"/>
  <c r="M181" i="11" s="1"/>
  <c r="D181" i="11"/>
  <c r="E181" i="11"/>
  <c r="U1385" i="3"/>
  <c r="U1386" i="3"/>
  <c r="U1387" i="3"/>
  <c r="M1385" i="3"/>
  <c r="N1385" i="3" s="1"/>
  <c r="M1386" i="3"/>
  <c r="N1386" i="3" s="1"/>
  <c r="M1387" i="3"/>
  <c r="N1387" i="3" s="1"/>
  <c r="F1387" i="3"/>
  <c r="E1387" i="3"/>
  <c r="F1386" i="3"/>
  <c r="E1386" i="3"/>
  <c r="E1385" i="3"/>
  <c r="F1385" i="3"/>
  <c r="F1384" i="3"/>
  <c r="E1384" i="3"/>
  <c r="F1383" i="3"/>
  <c r="E1383" i="3"/>
  <c r="F1382" i="3"/>
  <c r="E1382" i="3"/>
  <c r="F1381" i="3"/>
  <c r="E1381" i="3"/>
  <c r="E1380" i="3"/>
  <c r="F1380" i="3"/>
  <c r="E1379" i="3"/>
  <c r="F1379" i="3"/>
  <c r="E1378" i="3"/>
  <c r="F1378" i="3"/>
  <c r="S168" i="5"/>
  <c r="Y200" i="5"/>
  <c r="X200" i="5"/>
  <c r="W200" i="5"/>
  <c r="V200" i="5"/>
  <c r="U200" i="5"/>
  <c r="T200" i="5"/>
  <c r="Y199" i="5"/>
  <c r="X199" i="5"/>
  <c r="W199" i="5"/>
  <c r="V199" i="5"/>
  <c r="U199" i="5"/>
  <c r="T199" i="5"/>
  <c r="Y198" i="5"/>
  <c r="X198" i="5"/>
  <c r="W198" i="5"/>
  <c r="V198" i="5"/>
  <c r="U198" i="5"/>
  <c r="T198" i="5"/>
  <c r="Y197" i="5"/>
  <c r="X197" i="5"/>
  <c r="W197" i="5"/>
  <c r="V197" i="5"/>
  <c r="U197" i="5"/>
  <c r="T197" i="5"/>
  <c r="Y196" i="5"/>
  <c r="X196" i="5"/>
  <c r="W196" i="5"/>
  <c r="V196" i="5"/>
  <c r="U196" i="5"/>
  <c r="T196" i="5"/>
  <c r="Y195" i="5"/>
  <c r="X195" i="5"/>
  <c r="V195" i="5"/>
  <c r="U195" i="5"/>
  <c r="T195" i="5"/>
  <c r="Y194" i="5"/>
  <c r="X194" i="5"/>
  <c r="W194" i="5"/>
  <c r="V194" i="5"/>
  <c r="U194" i="5"/>
  <c r="T194" i="5"/>
  <c r="Y193" i="5"/>
  <c r="X193" i="5"/>
  <c r="W193" i="5"/>
  <c r="V193" i="5"/>
  <c r="U193" i="5"/>
  <c r="T193" i="5"/>
  <c r="Y192" i="5"/>
  <c r="X192" i="5"/>
  <c r="W192" i="5"/>
  <c r="V192" i="5"/>
  <c r="U192" i="5"/>
  <c r="T192" i="5"/>
  <c r="Y191" i="5"/>
  <c r="X191" i="5"/>
  <c r="W191" i="5"/>
  <c r="V191" i="5"/>
  <c r="U191" i="5"/>
  <c r="T191" i="5"/>
  <c r="Y190" i="5"/>
  <c r="X190" i="5"/>
  <c r="V190" i="5"/>
  <c r="U190" i="5"/>
  <c r="T190" i="5"/>
  <c r="Y189" i="5"/>
  <c r="X189" i="5"/>
  <c r="W189" i="5"/>
  <c r="V189" i="5"/>
  <c r="U189" i="5"/>
  <c r="T189" i="5"/>
  <c r="Y188" i="5"/>
  <c r="X188" i="5"/>
  <c r="W188" i="5"/>
  <c r="V188" i="5"/>
  <c r="U188" i="5"/>
  <c r="T188" i="5"/>
  <c r="Y187" i="5"/>
  <c r="X187" i="5"/>
  <c r="W187" i="5"/>
  <c r="V187" i="5"/>
  <c r="U187" i="5"/>
  <c r="T187" i="5"/>
  <c r="Y186" i="5"/>
  <c r="X186" i="5"/>
  <c r="W186" i="5"/>
  <c r="V186" i="5"/>
  <c r="U186" i="5"/>
  <c r="T186" i="5"/>
  <c r="Y185" i="5"/>
  <c r="X185" i="5"/>
  <c r="W185" i="5"/>
  <c r="V185" i="5"/>
  <c r="U185" i="5"/>
  <c r="T185" i="5"/>
  <c r="Y184" i="5"/>
  <c r="X184" i="5"/>
  <c r="W184" i="5"/>
  <c r="V184" i="5"/>
  <c r="U184" i="5"/>
  <c r="T184" i="5"/>
  <c r="Y183" i="5"/>
  <c r="X183" i="5"/>
  <c r="W183" i="5"/>
  <c r="V183" i="5"/>
  <c r="U183" i="5"/>
  <c r="T183" i="5"/>
  <c r="Y182" i="5"/>
  <c r="X182" i="5"/>
  <c r="W182" i="5"/>
  <c r="V182" i="5"/>
  <c r="U182" i="5"/>
  <c r="T182" i="5"/>
  <c r="Y181" i="5"/>
  <c r="X181" i="5"/>
  <c r="V181" i="5"/>
  <c r="U181" i="5"/>
  <c r="T181" i="5"/>
  <c r="Y180" i="5"/>
  <c r="X180" i="5"/>
  <c r="W180" i="5"/>
  <c r="V180" i="5"/>
  <c r="U180" i="5"/>
  <c r="T180" i="5"/>
  <c r="Y179" i="5"/>
  <c r="X179" i="5"/>
  <c r="W179" i="5"/>
  <c r="V179" i="5"/>
  <c r="U179" i="5"/>
  <c r="T179" i="5"/>
  <c r="Y178" i="5"/>
  <c r="X178" i="5"/>
  <c r="W178" i="5"/>
  <c r="V178" i="5"/>
  <c r="U178" i="5"/>
  <c r="T178" i="5"/>
  <c r="Y177" i="5"/>
  <c r="X177" i="5"/>
  <c r="W177" i="5"/>
  <c r="V177" i="5"/>
  <c r="U177" i="5"/>
  <c r="T177" i="5"/>
  <c r="Y176" i="5"/>
  <c r="X176" i="5"/>
  <c r="W176" i="5"/>
  <c r="V176" i="5"/>
  <c r="U176" i="5"/>
  <c r="T176" i="5"/>
  <c r="X175" i="5"/>
  <c r="W175" i="5"/>
  <c r="V175" i="5"/>
  <c r="U175" i="5"/>
  <c r="T175" i="5"/>
  <c r="Y174" i="5"/>
  <c r="X174" i="5"/>
  <c r="W174" i="5"/>
  <c r="V174" i="5"/>
  <c r="U174" i="5"/>
  <c r="T174" i="5"/>
  <c r="Y173" i="5"/>
  <c r="X173" i="5"/>
  <c r="W173" i="5"/>
  <c r="V173" i="5"/>
  <c r="U173" i="5"/>
  <c r="T173" i="5"/>
  <c r="Y172" i="5"/>
  <c r="X172" i="5"/>
  <c r="W172" i="5"/>
  <c r="V172" i="5"/>
  <c r="U172" i="5"/>
  <c r="T172" i="5"/>
  <c r="Y171" i="5"/>
  <c r="X171" i="5"/>
  <c r="W171" i="5"/>
  <c r="V171" i="5"/>
  <c r="U171" i="5"/>
  <c r="T171" i="5"/>
  <c r="Y170" i="5"/>
  <c r="X170" i="5"/>
  <c r="W170" i="5"/>
  <c r="U170" i="5"/>
  <c r="T170" i="5"/>
  <c r="Y169" i="5"/>
  <c r="X169" i="5"/>
  <c r="W169" i="5"/>
  <c r="V169" i="5"/>
  <c r="U169" i="5"/>
  <c r="T169" i="5"/>
  <c r="Y168" i="5"/>
  <c r="X168" i="5"/>
  <c r="W168" i="5"/>
  <c r="V168" i="5"/>
  <c r="U168" i="5"/>
  <c r="T168" i="5"/>
  <c r="Y167" i="5"/>
  <c r="X167" i="5"/>
  <c r="W167" i="5"/>
  <c r="V167" i="5"/>
  <c r="U167" i="5"/>
  <c r="T167" i="5"/>
  <c r="Y166" i="5"/>
  <c r="X166" i="5"/>
  <c r="W166" i="5"/>
  <c r="V166" i="5"/>
  <c r="U166" i="5"/>
  <c r="T166" i="5"/>
  <c r="Y165" i="5"/>
  <c r="X165" i="5"/>
  <c r="W165" i="5"/>
  <c r="V165" i="5"/>
  <c r="U165" i="5"/>
  <c r="T165" i="5"/>
  <c r="Y164" i="5"/>
  <c r="X164" i="5"/>
  <c r="W164" i="5"/>
  <c r="V164" i="5"/>
  <c r="U164" i="5"/>
  <c r="T164" i="5"/>
  <c r="Y163" i="5"/>
  <c r="X163" i="5"/>
  <c r="W163" i="5"/>
  <c r="V163" i="5"/>
  <c r="U163" i="5"/>
  <c r="T163" i="5"/>
  <c r="Y162" i="5"/>
  <c r="X162" i="5"/>
  <c r="W162" i="5"/>
  <c r="V162" i="5"/>
  <c r="U162" i="5"/>
  <c r="T162" i="5"/>
  <c r="Y161" i="5"/>
  <c r="X161" i="5"/>
  <c r="W161" i="5"/>
  <c r="V161" i="5"/>
  <c r="U161" i="5"/>
  <c r="T161" i="5"/>
  <c r="Y160" i="5"/>
  <c r="W160" i="5"/>
  <c r="V160" i="5"/>
  <c r="U160" i="5"/>
  <c r="T160" i="5"/>
  <c r="Y159" i="5"/>
  <c r="X159" i="5"/>
  <c r="W159" i="5"/>
  <c r="V159" i="5"/>
  <c r="U159" i="5"/>
  <c r="T159" i="5"/>
  <c r="Y158" i="5"/>
  <c r="X158" i="5"/>
  <c r="W158" i="5"/>
  <c r="V158" i="5"/>
  <c r="U158" i="5"/>
  <c r="T158" i="5"/>
  <c r="Y157" i="5"/>
  <c r="X157" i="5"/>
  <c r="W157" i="5"/>
  <c r="V157" i="5"/>
  <c r="U157" i="5"/>
  <c r="T157" i="5"/>
  <c r="Y156" i="5"/>
  <c r="X156" i="5"/>
  <c r="W156" i="5"/>
  <c r="V156" i="5"/>
  <c r="U156" i="5"/>
  <c r="T156" i="5"/>
  <c r="Y155" i="5"/>
  <c r="X155" i="5"/>
  <c r="W155" i="5"/>
  <c r="V155" i="5"/>
  <c r="U155" i="5"/>
  <c r="T155" i="5"/>
  <c r="Y154" i="5"/>
  <c r="X154" i="5"/>
  <c r="W154" i="5"/>
  <c r="V154" i="5"/>
  <c r="U154" i="5"/>
  <c r="T154" i="5"/>
  <c r="Y153" i="5"/>
  <c r="X153" i="5"/>
  <c r="W153" i="5"/>
  <c r="V153" i="5"/>
  <c r="U153" i="5"/>
  <c r="T153" i="5"/>
  <c r="Y152" i="5"/>
  <c r="X152" i="5"/>
  <c r="W152" i="5"/>
  <c r="V152" i="5"/>
  <c r="U152" i="5"/>
  <c r="T152" i="5"/>
  <c r="Y151" i="5"/>
  <c r="X151" i="5"/>
  <c r="W151" i="5"/>
  <c r="U151" i="5"/>
  <c r="T151" i="5"/>
  <c r="Y150" i="5"/>
  <c r="X150" i="5"/>
  <c r="W150" i="5"/>
  <c r="V150" i="5"/>
  <c r="U150" i="5"/>
  <c r="T150" i="5"/>
  <c r="Y149" i="5"/>
  <c r="X149" i="5"/>
  <c r="W149" i="5"/>
  <c r="V149" i="5"/>
  <c r="U149" i="5"/>
  <c r="T149" i="5"/>
  <c r="Y148" i="5"/>
  <c r="X148" i="5"/>
  <c r="W148" i="5"/>
  <c r="V148" i="5"/>
  <c r="U148" i="5"/>
  <c r="T148" i="5"/>
  <c r="Y147" i="5"/>
  <c r="X147" i="5"/>
  <c r="W147" i="5"/>
  <c r="V147" i="5"/>
  <c r="U147" i="5"/>
  <c r="T147" i="5"/>
  <c r="Y146" i="5"/>
  <c r="X146" i="5"/>
  <c r="W146" i="5"/>
  <c r="V146" i="5"/>
  <c r="U146" i="5"/>
  <c r="T146" i="5"/>
  <c r="Y145" i="5"/>
  <c r="X145" i="5"/>
  <c r="W145" i="5"/>
  <c r="V145" i="5"/>
  <c r="U145" i="5"/>
  <c r="T145" i="5"/>
  <c r="Y144" i="5"/>
  <c r="X144" i="5"/>
  <c r="W144" i="5"/>
  <c r="V144" i="5"/>
  <c r="U144" i="5"/>
  <c r="T144" i="5"/>
  <c r="Y143" i="5"/>
  <c r="X143" i="5"/>
  <c r="W143" i="5"/>
  <c r="V143" i="5"/>
  <c r="U143" i="5"/>
  <c r="T143" i="5"/>
  <c r="Y142" i="5"/>
  <c r="X142" i="5"/>
  <c r="W142" i="5"/>
  <c r="V142" i="5"/>
  <c r="U142" i="5"/>
  <c r="T142" i="5"/>
  <c r="Y141" i="5"/>
  <c r="X141" i="5"/>
  <c r="W141" i="5"/>
  <c r="V141" i="5"/>
  <c r="U141" i="5"/>
  <c r="T141" i="5"/>
  <c r="Y140" i="5"/>
  <c r="X140" i="5"/>
  <c r="W140" i="5"/>
  <c r="V140" i="5"/>
  <c r="U140" i="5"/>
  <c r="T140" i="5"/>
  <c r="Y139" i="5"/>
  <c r="X139" i="5"/>
  <c r="W139" i="5"/>
  <c r="V139" i="5"/>
  <c r="U139" i="5"/>
  <c r="T139" i="5"/>
  <c r="Y138" i="5"/>
  <c r="X138" i="5"/>
  <c r="W138" i="5"/>
  <c r="V138" i="5"/>
  <c r="U138" i="5"/>
  <c r="T138" i="5"/>
  <c r="Y137" i="5"/>
  <c r="X137" i="5"/>
  <c r="V137" i="5"/>
  <c r="U137" i="5"/>
  <c r="T137" i="5"/>
  <c r="Y136" i="5"/>
  <c r="X136" i="5"/>
  <c r="W136" i="5"/>
  <c r="V136" i="5"/>
  <c r="U136" i="5"/>
  <c r="T136" i="5"/>
  <c r="Y135" i="5"/>
  <c r="X135" i="5"/>
  <c r="W135" i="5"/>
  <c r="V135" i="5"/>
  <c r="U135" i="5"/>
  <c r="T135" i="5"/>
  <c r="Y134" i="5"/>
  <c r="X134" i="5"/>
  <c r="W134" i="5"/>
  <c r="V134" i="5"/>
  <c r="U134" i="5"/>
  <c r="T134" i="5"/>
  <c r="Y133" i="5"/>
  <c r="X133" i="5"/>
  <c r="W133" i="5"/>
  <c r="V133" i="5"/>
  <c r="U133" i="5"/>
  <c r="T133" i="5"/>
  <c r="Y132" i="5"/>
  <c r="X132" i="5"/>
  <c r="V132" i="5"/>
  <c r="U132" i="5"/>
  <c r="T132" i="5"/>
  <c r="Y131" i="5"/>
  <c r="X131" i="5"/>
  <c r="W131" i="5"/>
  <c r="V131" i="5"/>
  <c r="U131" i="5"/>
  <c r="T131" i="5"/>
  <c r="Y130" i="5"/>
  <c r="X130" i="5"/>
  <c r="W130" i="5"/>
  <c r="V130" i="5"/>
  <c r="U130" i="5"/>
  <c r="T130" i="5"/>
  <c r="Y129" i="5"/>
  <c r="X129" i="5"/>
  <c r="W129" i="5"/>
  <c r="V129" i="5"/>
  <c r="U129" i="5"/>
  <c r="T129" i="5"/>
  <c r="Y128" i="5"/>
  <c r="X128" i="5"/>
  <c r="W128" i="5"/>
  <c r="V128" i="5"/>
  <c r="U128" i="5"/>
  <c r="T128" i="5"/>
  <c r="Y127" i="5"/>
  <c r="X127" i="5"/>
  <c r="V127" i="5"/>
  <c r="U127" i="5"/>
  <c r="T127" i="5"/>
  <c r="Y126" i="5"/>
  <c r="X126" i="5"/>
  <c r="W126" i="5"/>
  <c r="V126" i="5"/>
  <c r="U126" i="5"/>
  <c r="T126" i="5"/>
  <c r="Y125" i="5"/>
  <c r="X125" i="5"/>
  <c r="W125" i="5"/>
  <c r="V125" i="5"/>
  <c r="U125" i="5"/>
  <c r="T125" i="5"/>
  <c r="Y124" i="5"/>
  <c r="X124" i="5"/>
  <c r="W124" i="5"/>
  <c r="V124" i="5"/>
  <c r="U124" i="5"/>
  <c r="T124" i="5"/>
  <c r="Y123" i="5"/>
  <c r="X123" i="5"/>
  <c r="W123" i="5"/>
  <c r="V123" i="5"/>
  <c r="U123" i="5"/>
  <c r="T123" i="5"/>
  <c r="Y122" i="5"/>
  <c r="X122" i="5"/>
  <c r="W122" i="5"/>
  <c r="V122" i="5"/>
  <c r="U122" i="5"/>
  <c r="T122" i="5"/>
  <c r="Y121" i="5"/>
  <c r="X121" i="5"/>
  <c r="W121" i="5"/>
  <c r="V121" i="5"/>
  <c r="U121" i="5"/>
  <c r="T121" i="5"/>
  <c r="Y120" i="5"/>
  <c r="X120" i="5"/>
  <c r="W120" i="5"/>
  <c r="V120" i="5"/>
  <c r="U120" i="5"/>
  <c r="T120" i="5"/>
  <c r="Y119" i="5"/>
  <c r="X119" i="5"/>
  <c r="W119" i="5"/>
  <c r="V119" i="5"/>
  <c r="U119" i="5"/>
  <c r="T119" i="5"/>
  <c r="Y118" i="5"/>
  <c r="X118" i="5"/>
  <c r="W118" i="5"/>
  <c r="V118" i="5"/>
  <c r="U118" i="5"/>
  <c r="T118" i="5"/>
  <c r="Y117" i="5"/>
  <c r="X117" i="5"/>
  <c r="V117" i="5"/>
  <c r="U117" i="5"/>
  <c r="T117" i="5"/>
  <c r="Y116" i="5"/>
  <c r="X116" i="5"/>
  <c r="W116" i="5"/>
  <c r="V116" i="5"/>
  <c r="U116" i="5"/>
  <c r="T116" i="5"/>
  <c r="Y115" i="5"/>
  <c r="X115" i="5"/>
  <c r="W115" i="5"/>
  <c r="V115" i="5"/>
  <c r="U115" i="5"/>
  <c r="T115" i="5"/>
  <c r="Y114" i="5"/>
  <c r="X114" i="5"/>
  <c r="W114" i="5"/>
  <c r="V114" i="5"/>
  <c r="U114" i="5"/>
  <c r="T114" i="5"/>
  <c r="Y113" i="5"/>
  <c r="X113" i="5"/>
  <c r="W113" i="5"/>
  <c r="V113" i="5"/>
  <c r="U113" i="5"/>
  <c r="T113" i="5"/>
  <c r="Y112" i="5"/>
  <c r="X112" i="5"/>
  <c r="W112" i="5"/>
  <c r="V112" i="5"/>
  <c r="U112" i="5"/>
  <c r="T112" i="5"/>
  <c r="X111" i="5"/>
  <c r="W111" i="5"/>
  <c r="V111" i="5"/>
  <c r="U111" i="5"/>
  <c r="T111" i="5"/>
  <c r="Y110" i="5"/>
  <c r="X110" i="5"/>
  <c r="W110" i="5"/>
  <c r="V110" i="5"/>
  <c r="U110" i="5"/>
  <c r="T110" i="5"/>
  <c r="Y109" i="5"/>
  <c r="X109" i="5"/>
  <c r="W109" i="5"/>
  <c r="V109" i="5"/>
  <c r="U109" i="5"/>
  <c r="T109" i="5"/>
  <c r="Y108" i="5"/>
  <c r="X108" i="5"/>
  <c r="W108" i="5"/>
  <c r="V108" i="5"/>
  <c r="U108" i="5"/>
  <c r="T108" i="5"/>
  <c r="Y107" i="5"/>
  <c r="X107" i="5"/>
  <c r="W107" i="5"/>
  <c r="V107" i="5"/>
  <c r="U107" i="5"/>
  <c r="T107" i="5"/>
  <c r="Y106" i="5"/>
  <c r="X106" i="5"/>
  <c r="W106" i="5"/>
  <c r="U106" i="5"/>
  <c r="T106" i="5"/>
  <c r="Y105" i="5"/>
  <c r="X105" i="5"/>
  <c r="W105" i="5"/>
  <c r="V105" i="5"/>
  <c r="U105" i="5"/>
  <c r="T105" i="5"/>
  <c r="Y104" i="5"/>
  <c r="X104" i="5"/>
  <c r="W104" i="5"/>
  <c r="V104" i="5"/>
  <c r="U104" i="5"/>
  <c r="T104" i="5"/>
  <c r="Y103" i="5"/>
  <c r="X103" i="5"/>
  <c r="W103" i="5"/>
  <c r="V103" i="5"/>
  <c r="U103" i="5"/>
  <c r="T103" i="5"/>
  <c r="Y102" i="5"/>
  <c r="X102" i="5"/>
  <c r="W102" i="5"/>
  <c r="V102" i="5"/>
  <c r="U102" i="5"/>
  <c r="T102" i="5"/>
  <c r="Y101" i="5"/>
  <c r="X101" i="5"/>
  <c r="W101" i="5"/>
  <c r="V101" i="5"/>
  <c r="U101" i="5"/>
  <c r="T101" i="5"/>
  <c r="Y100" i="5"/>
  <c r="X100" i="5"/>
  <c r="W100" i="5"/>
  <c r="V100" i="5"/>
  <c r="U100" i="5"/>
  <c r="T100" i="5"/>
  <c r="Y99" i="5"/>
  <c r="X99" i="5"/>
  <c r="W99" i="5"/>
  <c r="V99" i="5"/>
  <c r="U99" i="5"/>
  <c r="T99" i="5"/>
  <c r="Y98" i="5"/>
  <c r="X98" i="5"/>
  <c r="W98" i="5"/>
  <c r="V98" i="5"/>
  <c r="U98" i="5"/>
  <c r="T98" i="5"/>
  <c r="Y97" i="5"/>
  <c r="X97" i="5"/>
  <c r="W97" i="5"/>
  <c r="V97" i="5"/>
  <c r="U97" i="5"/>
  <c r="T97" i="5"/>
  <c r="Y96" i="5"/>
  <c r="X96" i="5"/>
  <c r="W96" i="5"/>
  <c r="V96" i="5"/>
  <c r="U96" i="5"/>
  <c r="T96" i="5"/>
  <c r="Y95" i="5"/>
  <c r="W95" i="5"/>
  <c r="V95" i="5"/>
  <c r="U95" i="5"/>
  <c r="T95" i="5"/>
  <c r="Y94" i="5"/>
  <c r="X94" i="5"/>
  <c r="W94" i="5"/>
  <c r="V94" i="5"/>
  <c r="U94" i="5"/>
  <c r="T94" i="5"/>
  <c r="Y93" i="5"/>
  <c r="X93" i="5"/>
  <c r="W93" i="5"/>
  <c r="V93" i="5"/>
  <c r="U93" i="5"/>
  <c r="T93" i="5"/>
  <c r="Y92" i="5"/>
  <c r="X92" i="5"/>
  <c r="W92" i="5"/>
  <c r="V92" i="5"/>
  <c r="U92" i="5"/>
  <c r="T92" i="5"/>
  <c r="Y91" i="5"/>
  <c r="X91" i="5"/>
  <c r="W91" i="5"/>
  <c r="V91" i="5"/>
  <c r="U91" i="5"/>
  <c r="T91" i="5"/>
  <c r="Y90" i="5"/>
  <c r="X90" i="5"/>
  <c r="W90" i="5"/>
  <c r="V90" i="5"/>
  <c r="U90" i="5"/>
  <c r="T90" i="5"/>
  <c r="Y89" i="5"/>
  <c r="X89" i="5"/>
  <c r="W89" i="5"/>
  <c r="V89" i="5"/>
  <c r="U89" i="5"/>
  <c r="T89" i="5"/>
  <c r="Y88" i="5"/>
  <c r="X88" i="5"/>
  <c r="W88" i="5"/>
  <c r="V88" i="5"/>
  <c r="U88" i="5"/>
  <c r="T88" i="5"/>
  <c r="Y87" i="5"/>
  <c r="X87" i="5"/>
  <c r="W87" i="5"/>
  <c r="V87" i="5"/>
  <c r="U87" i="5"/>
  <c r="T87" i="5"/>
  <c r="Y86" i="5"/>
  <c r="X86" i="5"/>
  <c r="W86" i="5"/>
  <c r="U86" i="5"/>
  <c r="T86" i="5"/>
  <c r="Y85" i="5"/>
  <c r="X85" i="5"/>
  <c r="W85" i="5"/>
  <c r="V85" i="5"/>
  <c r="U85" i="5"/>
  <c r="T85" i="5"/>
  <c r="Y84" i="5"/>
  <c r="X84" i="5"/>
  <c r="W84" i="5"/>
  <c r="V84" i="5"/>
  <c r="U84" i="5"/>
  <c r="T84" i="5"/>
  <c r="Y83" i="5"/>
  <c r="X83" i="5"/>
  <c r="W83" i="5"/>
  <c r="V83" i="5"/>
  <c r="U83" i="5"/>
  <c r="T83" i="5"/>
  <c r="Y82" i="5"/>
  <c r="X82" i="5"/>
  <c r="W82" i="5"/>
  <c r="V82" i="5"/>
  <c r="U82" i="5"/>
  <c r="T82" i="5"/>
  <c r="Y81" i="5"/>
  <c r="X81" i="5"/>
  <c r="W81" i="5"/>
  <c r="V81" i="5"/>
  <c r="U81" i="5"/>
  <c r="T81" i="5"/>
  <c r="Y80" i="5"/>
  <c r="X80" i="5"/>
  <c r="W80" i="5"/>
  <c r="V80" i="5"/>
  <c r="U80" i="5"/>
  <c r="T80" i="5"/>
  <c r="Y79" i="5"/>
  <c r="X79" i="5"/>
  <c r="W79" i="5"/>
  <c r="V79" i="5"/>
  <c r="U79" i="5"/>
  <c r="T79" i="5"/>
  <c r="Y78" i="5"/>
  <c r="X78" i="5"/>
  <c r="W78" i="5"/>
  <c r="V78" i="5"/>
  <c r="U78" i="5"/>
  <c r="T78" i="5"/>
  <c r="Y77" i="5"/>
  <c r="X77" i="5"/>
  <c r="W77" i="5"/>
  <c r="V77" i="5"/>
  <c r="U77" i="5"/>
  <c r="T77" i="5"/>
  <c r="Y76" i="5"/>
  <c r="X76" i="5"/>
  <c r="W76" i="5"/>
  <c r="V76" i="5"/>
  <c r="U76" i="5"/>
  <c r="T76" i="5"/>
  <c r="Y75" i="5"/>
  <c r="X75" i="5"/>
  <c r="W75" i="5"/>
  <c r="V75" i="5"/>
  <c r="U75" i="5"/>
  <c r="T75" i="5"/>
  <c r="Y74" i="5"/>
  <c r="X74" i="5"/>
  <c r="W74" i="5"/>
  <c r="V74" i="5"/>
  <c r="U74" i="5"/>
  <c r="T74" i="5"/>
  <c r="Y73" i="5"/>
  <c r="X73" i="5"/>
  <c r="W73" i="5"/>
  <c r="V73" i="5"/>
  <c r="U73" i="5"/>
  <c r="T73" i="5"/>
  <c r="Y72" i="5"/>
  <c r="X72" i="5"/>
  <c r="V72" i="5"/>
  <c r="U72" i="5"/>
  <c r="T72" i="5"/>
  <c r="Y71" i="5"/>
  <c r="X71" i="5"/>
  <c r="W71" i="5"/>
  <c r="V71" i="5"/>
  <c r="U71" i="5"/>
  <c r="T71" i="5"/>
  <c r="Y70" i="5"/>
  <c r="X70" i="5"/>
  <c r="W70" i="5"/>
  <c r="V70" i="5"/>
  <c r="U70" i="5"/>
  <c r="T70" i="5"/>
  <c r="Y69" i="5"/>
  <c r="X69" i="5"/>
  <c r="W69" i="5"/>
  <c r="V69" i="5"/>
  <c r="U69" i="5"/>
  <c r="T69" i="5"/>
  <c r="Y68" i="5"/>
  <c r="X68" i="5"/>
  <c r="W68" i="5"/>
  <c r="V68" i="5"/>
  <c r="U68" i="5"/>
  <c r="T68" i="5"/>
  <c r="Y67" i="5"/>
  <c r="X67" i="5"/>
  <c r="W67" i="5"/>
  <c r="V67" i="5"/>
  <c r="U67" i="5"/>
  <c r="T67" i="5"/>
  <c r="Y66" i="5"/>
  <c r="X66" i="5"/>
  <c r="W66" i="5"/>
  <c r="V66" i="5"/>
  <c r="U66" i="5"/>
  <c r="T66" i="5"/>
  <c r="Y65" i="5"/>
  <c r="X65" i="5"/>
  <c r="W65" i="5"/>
  <c r="V65" i="5"/>
  <c r="U65" i="5"/>
  <c r="T65" i="5"/>
  <c r="Y64" i="5"/>
  <c r="X64" i="5"/>
  <c r="W64" i="5"/>
  <c r="V64" i="5"/>
  <c r="U64" i="5"/>
  <c r="T64" i="5"/>
  <c r="Y63" i="5"/>
  <c r="X63" i="5"/>
  <c r="W63" i="5"/>
  <c r="V63" i="5"/>
  <c r="U63" i="5"/>
  <c r="T63" i="5"/>
  <c r="Y62" i="5"/>
  <c r="X62" i="5"/>
  <c r="W62" i="5"/>
  <c r="V62" i="5"/>
  <c r="U62" i="5"/>
  <c r="T62" i="5"/>
  <c r="Y61" i="5"/>
  <c r="X61" i="5"/>
  <c r="W61" i="5"/>
  <c r="V61" i="5"/>
  <c r="U61" i="5"/>
  <c r="T61" i="5"/>
  <c r="Y60" i="5"/>
  <c r="X60" i="5"/>
  <c r="W60" i="5"/>
  <c r="V60" i="5"/>
  <c r="U60" i="5"/>
  <c r="T60" i="5"/>
  <c r="Y59" i="5"/>
  <c r="X59" i="5"/>
  <c r="W59" i="5"/>
  <c r="V59" i="5"/>
  <c r="U59" i="5"/>
  <c r="T59" i="5"/>
  <c r="Y58" i="5"/>
  <c r="X58" i="5"/>
  <c r="W58" i="5"/>
  <c r="V58" i="5"/>
  <c r="U58" i="5"/>
  <c r="T58" i="5"/>
  <c r="Y57" i="5"/>
  <c r="X57" i="5"/>
  <c r="W57" i="5"/>
  <c r="V57" i="5"/>
  <c r="U57" i="5"/>
  <c r="T57" i="5"/>
  <c r="Y56" i="5"/>
  <c r="X56" i="5"/>
  <c r="W56" i="5"/>
  <c r="V56" i="5"/>
  <c r="U56" i="5"/>
  <c r="T56" i="5"/>
  <c r="Y55" i="5"/>
  <c r="X55" i="5"/>
  <c r="W55" i="5"/>
  <c r="V55" i="5"/>
  <c r="U55" i="5"/>
  <c r="T55" i="5"/>
  <c r="Y54" i="5"/>
  <c r="X54" i="5"/>
  <c r="W54" i="5"/>
  <c r="V54" i="5"/>
  <c r="U54" i="5"/>
  <c r="T54" i="5"/>
  <c r="Y53" i="5"/>
  <c r="X53" i="5"/>
  <c r="W53" i="5"/>
  <c r="V53" i="5"/>
  <c r="U53" i="5"/>
  <c r="T53" i="5"/>
  <c r="Y52" i="5"/>
  <c r="X52" i="5"/>
  <c r="W52" i="5"/>
  <c r="V52" i="5"/>
  <c r="U52" i="5"/>
  <c r="T52" i="5"/>
  <c r="Y51" i="5"/>
  <c r="X51" i="5"/>
  <c r="W51" i="5"/>
  <c r="V51" i="5"/>
  <c r="U51" i="5"/>
  <c r="T51" i="5"/>
  <c r="Y50" i="5"/>
  <c r="X50" i="5"/>
  <c r="W50" i="5"/>
  <c r="V50" i="5"/>
  <c r="U50" i="5"/>
  <c r="T50" i="5"/>
  <c r="Y49" i="5"/>
  <c r="X49" i="5"/>
  <c r="W49" i="5"/>
  <c r="V49" i="5"/>
  <c r="U49" i="5"/>
  <c r="T49" i="5"/>
  <c r="Y48" i="5"/>
  <c r="X48" i="5"/>
  <c r="W48" i="5"/>
  <c r="V48" i="5"/>
  <c r="U48" i="5"/>
  <c r="T48" i="5"/>
  <c r="Y47" i="5"/>
  <c r="X47" i="5"/>
  <c r="W47" i="5"/>
  <c r="V47" i="5"/>
  <c r="U47" i="5"/>
  <c r="T47" i="5"/>
  <c r="Y46" i="5"/>
  <c r="X46" i="5"/>
  <c r="W46" i="5"/>
  <c r="V46" i="5"/>
  <c r="U46" i="5"/>
  <c r="T46" i="5"/>
  <c r="Y45" i="5"/>
  <c r="X45" i="5"/>
  <c r="W45" i="5"/>
  <c r="V45" i="5"/>
  <c r="U45" i="5"/>
  <c r="T45" i="5"/>
  <c r="Y44" i="5"/>
  <c r="X44" i="5"/>
  <c r="W44" i="5"/>
  <c r="V44" i="5"/>
  <c r="U44" i="5"/>
  <c r="T44" i="5"/>
  <c r="Y43" i="5"/>
  <c r="X43" i="5"/>
  <c r="W43" i="5"/>
  <c r="V43" i="5"/>
  <c r="U43" i="5"/>
  <c r="T43" i="5"/>
  <c r="Y42" i="5"/>
  <c r="X42" i="5"/>
  <c r="W42" i="5"/>
  <c r="V42" i="5"/>
  <c r="U42" i="5"/>
  <c r="T42" i="5"/>
  <c r="Y41" i="5"/>
  <c r="X41" i="5"/>
  <c r="W41" i="5"/>
  <c r="V41" i="5"/>
  <c r="U41" i="5"/>
  <c r="T41" i="5"/>
  <c r="Y40" i="5"/>
  <c r="X40" i="5"/>
  <c r="W40" i="5"/>
  <c r="V40" i="5"/>
  <c r="U40" i="5"/>
  <c r="T40" i="5"/>
  <c r="Y39" i="5"/>
  <c r="X39" i="5"/>
  <c r="W39" i="5"/>
  <c r="V39" i="5"/>
  <c r="U39" i="5"/>
  <c r="T39" i="5"/>
  <c r="Y38" i="5"/>
  <c r="X38" i="5"/>
  <c r="W38" i="5"/>
  <c r="V38" i="5"/>
  <c r="U38" i="5"/>
  <c r="T38" i="5"/>
  <c r="Y37" i="5"/>
  <c r="X37" i="5"/>
  <c r="W37" i="5"/>
  <c r="V37" i="5"/>
  <c r="U37" i="5"/>
  <c r="T37" i="5"/>
  <c r="Y36" i="5"/>
  <c r="X36" i="5"/>
  <c r="W36" i="5"/>
  <c r="V36" i="5"/>
  <c r="U36" i="5"/>
  <c r="T36" i="5"/>
  <c r="Y35" i="5"/>
  <c r="X35" i="5"/>
  <c r="W35" i="5"/>
  <c r="V35" i="5"/>
  <c r="U35" i="5"/>
  <c r="T35" i="5"/>
  <c r="Y34" i="5"/>
  <c r="X34" i="5"/>
  <c r="W34" i="5"/>
  <c r="V34" i="5"/>
  <c r="U34" i="5"/>
  <c r="T34" i="5"/>
  <c r="Y33" i="5"/>
  <c r="X33" i="5"/>
  <c r="W33" i="5"/>
  <c r="V33" i="5"/>
  <c r="U33" i="5"/>
  <c r="T33" i="5"/>
  <c r="Y32" i="5"/>
  <c r="X32" i="5"/>
  <c r="W32" i="5"/>
  <c r="V32" i="5"/>
  <c r="U32" i="5"/>
  <c r="T32" i="5"/>
  <c r="Y31" i="5"/>
  <c r="X31" i="5"/>
  <c r="W31" i="5"/>
  <c r="V31" i="5"/>
  <c r="U31" i="5"/>
  <c r="T31" i="5"/>
  <c r="Y30" i="5"/>
  <c r="X30" i="5"/>
  <c r="W30" i="5"/>
  <c r="V30" i="5"/>
  <c r="U30" i="5"/>
  <c r="T30" i="5"/>
  <c r="Y29" i="5"/>
  <c r="X29" i="5"/>
  <c r="W29" i="5"/>
  <c r="V29" i="5"/>
  <c r="U29" i="5"/>
  <c r="T29" i="5"/>
  <c r="Y28" i="5"/>
  <c r="X28" i="5"/>
  <c r="W28" i="5"/>
  <c r="V28" i="5"/>
  <c r="U28" i="5"/>
  <c r="T28" i="5"/>
  <c r="Y27" i="5"/>
  <c r="X27" i="5"/>
  <c r="W27" i="5"/>
  <c r="V27" i="5"/>
  <c r="U27" i="5"/>
  <c r="T27" i="5"/>
  <c r="Y26" i="5"/>
  <c r="X26" i="5"/>
  <c r="W26" i="5"/>
  <c r="V26" i="5"/>
  <c r="U26" i="5"/>
  <c r="T26" i="5"/>
  <c r="Y25" i="5"/>
  <c r="X25" i="5"/>
  <c r="W25" i="5"/>
  <c r="V25" i="5"/>
  <c r="U25" i="5"/>
  <c r="T25" i="5"/>
  <c r="Y24" i="5"/>
  <c r="X24" i="5"/>
  <c r="W24" i="5"/>
  <c r="V24" i="5"/>
  <c r="U24" i="5"/>
  <c r="T24" i="5"/>
  <c r="Y23" i="5"/>
  <c r="X23" i="5"/>
  <c r="W23" i="5"/>
  <c r="V23" i="5"/>
  <c r="U23" i="5"/>
  <c r="T23" i="5"/>
  <c r="Y22" i="5"/>
  <c r="X22" i="5"/>
  <c r="W22" i="5"/>
  <c r="V22" i="5"/>
  <c r="U22" i="5"/>
  <c r="T22" i="5"/>
  <c r="Y21" i="5"/>
  <c r="X21" i="5"/>
  <c r="W21" i="5"/>
  <c r="V21" i="5"/>
  <c r="U21" i="5"/>
  <c r="T21" i="5"/>
  <c r="Y20" i="5"/>
  <c r="X20" i="5"/>
  <c r="W20" i="5"/>
  <c r="V20" i="5"/>
  <c r="U20" i="5"/>
  <c r="T20" i="5"/>
  <c r="Y19" i="5"/>
  <c r="X19" i="5"/>
  <c r="W19" i="5"/>
  <c r="V19" i="5"/>
  <c r="U19" i="5"/>
  <c r="T19" i="5"/>
  <c r="Y18" i="5"/>
  <c r="X18" i="5"/>
  <c r="W18" i="5"/>
  <c r="V18" i="5"/>
  <c r="U18" i="5"/>
  <c r="T18" i="5"/>
  <c r="Y17" i="5"/>
  <c r="X17" i="5"/>
  <c r="W17" i="5"/>
  <c r="V17" i="5"/>
  <c r="U17" i="5"/>
  <c r="T17" i="5"/>
  <c r="Y16" i="5"/>
  <c r="X16" i="5"/>
  <c r="W16" i="5"/>
  <c r="V16" i="5"/>
  <c r="U16" i="5"/>
  <c r="T16" i="5"/>
  <c r="Y15" i="5"/>
  <c r="X15" i="5"/>
  <c r="W15" i="5"/>
  <c r="V15" i="5"/>
  <c r="U15" i="5"/>
  <c r="T15" i="5"/>
  <c r="Y14" i="5"/>
  <c r="X14" i="5"/>
  <c r="W14" i="5"/>
  <c r="V14" i="5"/>
  <c r="U14" i="5"/>
  <c r="T14" i="5"/>
  <c r="Y13" i="5"/>
  <c r="X13" i="5"/>
  <c r="W13" i="5"/>
  <c r="V13" i="5"/>
  <c r="U13" i="5"/>
  <c r="T13" i="5"/>
  <c r="Y12" i="5"/>
  <c r="X12" i="5"/>
  <c r="W12" i="5"/>
  <c r="V12" i="5"/>
  <c r="U12" i="5"/>
  <c r="T12" i="5"/>
  <c r="Y11" i="5"/>
  <c r="X11" i="5"/>
  <c r="W11" i="5"/>
  <c r="V11" i="5"/>
  <c r="U11" i="5"/>
  <c r="T11" i="5"/>
  <c r="Y10" i="5"/>
  <c r="X10" i="5"/>
  <c r="W10" i="5"/>
  <c r="V10" i="5"/>
  <c r="U10" i="5"/>
  <c r="T10" i="5"/>
  <c r="Y9" i="5"/>
  <c r="X9" i="5"/>
  <c r="W9" i="5"/>
  <c r="V9" i="5"/>
  <c r="U9" i="5"/>
  <c r="T9" i="5"/>
  <c r="Y8" i="5"/>
  <c r="X8" i="5"/>
  <c r="W8" i="5"/>
  <c r="V8" i="5"/>
  <c r="U8" i="5"/>
  <c r="T8" i="5"/>
  <c r="Y7" i="5"/>
  <c r="X7" i="5"/>
  <c r="W7" i="5"/>
  <c r="V7" i="5"/>
  <c r="U7" i="5"/>
  <c r="T7" i="5"/>
  <c r="Y6" i="5"/>
  <c r="X6" i="5"/>
  <c r="W6" i="5"/>
  <c r="V6" i="5"/>
  <c r="U6" i="5"/>
  <c r="T6" i="5"/>
  <c r="J7" i="16" l="1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6" i="16"/>
  <c r="G5" i="16"/>
  <c r="F5" i="16"/>
  <c r="Z168" i="5" l="1"/>
  <c r="N3" i="5" l="1"/>
  <c r="M1378" i="3"/>
  <c r="N1378" i="3" s="1"/>
  <c r="AE135" i="5"/>
  <c r="T4" i="3"/>
  <c r="C3" i="11"/>
  <c r="P5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6" i="1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7" i="3"/>
  <c r="D71" i="16"/>
  <c r="E71" i="16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U1379" i="3"/>
  <c r="U1378" i="3"/>
  <c r="U1054" i="3"/>
  <c r="U1049" i="3"/>
  <c r="U1030" i="3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E862" i="3"/>
  <c r="E879" i="3"/>
  <c r="E849" i="3"/>
  <c r="E845" i="3"/>
  <c r="E837" i="3"/>
  <c r="E889" i="3"/>
  <c r="K12" i="16" l="1"/>
  <c r="K24" i="16"/>
  <c r="K36" i="16"/>
  <c r="K48" i="16"/>
  <c r="K60" i="16"/>
  <c r="K6" i="16"/>
  <c r="K51" i="16"/>
  <c r="K29" i="16"/>
  <c r="K54" i="16"/>
  <c r="K55" i="16"/>
  <c r="K44" i="16"/>
  <c r="K33" i="16"/>
  <c r="K70" i="16"/>
  <c r="K71" i="16"/>
  <c r="K13" i="16"/>
  <c r="K25" i="16"/>
  <c r="K37" i="16"/>
  <c r="K49" i="16"/>
  <c r="K61" i="16"/>
  <c r="K27" i="16"/>
  <c r="K63" i="16"/>
  <c r="K53" i="16"/>
  <c r="K19" i="16"/>
  <c r="K20" i="16"/>
  <c r="K57" i="16"/>
  <c r="K23" i="16"/>
  <c r="K14" i="16"/>
  <c r="K26" i="16"/>
  <c r="K38" i="16"/>
  <c r="K50" i="16"/>
  <c r="K62" i="16"/>
  <c r="K39" i="16"/>
  <c r="K64" i="16"/>
  <c r="K42" i="16"/>
  <c r="K31" i="16"/>
  <c r="K68" i="16"/>
  <c r="K69" i="16"/>
  <c r="K11" i="16"/>
  <c r="K15" i="16"/>
  <c r="K32" i="16"/>
  <c r="K10" i="16"/>
  <c r="K59" i="16"/>
  <c r="K16" i="16"/>
  <c r="K28" i="16"/>
  <c r="K40" i="16"/>
  <c r="K52" i="16"/>
  <c r="K41" i="16"/>
  <c r="K66" i="16"/>
  <c r="K67" i="16"/>
  <c r="K21" i="16"/>
  <c r="K34" i="16"/>
  <c r="K47" i="16"/>
  <c r="K17" i="16"/>
  <c r="K65" i="16"/>
  <c r="K8" i="16"/>
  <c r="K22" i="16"/>
  <c r="K18" i="16"/>
  <c r="K30" i="16"/>
  <c r="K43" i="16"/>
  <c r="K56" i="16"/>
  <c r="K45" i="16"/>
  <c r="K46" i="16"/>
  <c r="K35" i="16"/>
  <c r="K7" i="16"/>
  <c r="K9" i="16"/>
  <c r="K58" i="16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D10" i="16" s="1"/>
  <c r="N21" i="11"/>
  <c r="D11" i="16" s="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D16" i="16" s="1"/>
  <c r="N37" i="11"/>
  <c r="D17" i="16" s="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D22" i="16" s="1"/>
  <c r="N53" i="11"/>
  <c r="D23" i="16" s="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D28" i="16" s="1"/>
  <c r="N69" i="11"/>
  <c r="D29" i="16" s="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D34" i="16" s="1"/>
  <c r="N85" i="11"/>
  <c r="D35" i="16" s="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D40" i="16" s="1"/>
  <c r="N101" i="11"/>
  <c r="D41" i="16" s="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D46" i="16" s="1"/>
  <c r="N117" i="11"/>
  <c r="D47" i="16" s="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D52" i="16" s="1"/>
  <c r="N133" i="11"/>
  <c r="D53" i="16" s="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D58" i="16" s="1"/>
  <c r="N149" i="11"/>
  <c r="D59" i="16" s="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D64" i="16" s="1"/>
  <c r="N165" i="11"/>
  <c r="D65" i="16" s="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D70" i="16" s="1"/>
  <c r="N6" i="11"/>
  <c r="D6" i="16" s="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E10" i="16" s="1"/>
  <c r="O21" i="11"/>
  <c r="E11" i="16" s="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E16" i="16" s="1"/>
  <c r="O37" i="11"/>
  <c r="E17" i="16" s="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E22" i="16" s="1"/>
  <c r="O53" i="11"/>
  <c r="E23" i="16" s="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E28" i="16" s="1"/>
  <c r="O69" i="11"/>
  <c r="E29" i="16" s="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E34" i="16" s="1"/>
  <c r="O85" i="11"/>
  <c r="E35" i="16" s="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E40" i="16" s="1"/>
  <c r="O101" i="11"/>
  <c r="E41" i="16" s="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E46" i="16" s="1"/>
  <c r="O117" i="11"/>
  <c r="E47" i="16" s="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E52" i="16" s="1"/>
  <c r="O133" i="11"/>
  <c r="E53" i="16" s="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E58" i="16" s="1"/>
  <c r="O149" i="11"/>
  <c r="E59" i="16" s="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E64" i="16" s="1"/>
  <c r="O165" i="11"/>
  <c r="E65" i="16" s="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E70" i="16" s="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S200" i="5"/>
  <c r="Z200" i="5" s="1"/>
  <c r="D200" i="5"/>
  <c r="S199" i="5"/>
  <c r="Z199" i="5" s="1"/>
  <c r="D199" i="5"/>
  <c r="E1363" i="3"/>
  <c r="E1362" i="3"/>
  <c r="S87" i="5"/>
  <c r="Z87" i="5" s="1"/>
  <c r="S107" i="5"/>
  <c r="Z107" i="5" s="1"/>
  <c r="S112" i="5"/>
  <c r="Z112" i="5" s="1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8" i="3"/>
  <c r="E887" i="3"/>
  <c r="E886" i="3"/>
  <c r="E885" i="3"/>
  <c r="E884" i="3"/>
  <c r="E883" i="3"/>
  <c r="E882" i="3"/>
  <c r="E881" i="3"/>
  <c r="E880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8" i="3"/>
  <c r="E847" i="3"/>
  <c r="E846" i="3"/>
  <c r="E844" i="3"/>
  <c r="E843" i="3"/>
  <c r="E842" i="3"/>
  <c r="E841" i="3"/>
  <c r="E840" i="3"/>
  <c r="E839" i="3"/>
  <c r="E838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134" i="5"/>
  <c r="Z134" i="5" s="1"/>
  <c r="S196" i="5"/>
  <c r="Z196" i="5" s="1"/>
  <c r="D130" i="5"/>
  <c r="S129" i="5"/>
  <c r="Z129" i="5" s="1"/>
  <c r="S127" i="5"/>
  <c r="Z127" i="5" s="1"/>
  <c r="D126" i="5"/>
  <c r="S125" i="5"/>
  <c r="Z125" i="5" s="1"/>
  <c r="S123" i="5"/>
  <c r="Z123" i="5" s="1"/>
  <c r="S184" i="5"/>
  <c r="Z184" i="5" s="1"/>
  <c r="D118" i="5"/>
  <c r="D116" i="5"/>
  <c r="S115" i="5"/>
  <c r="Z115" i="5" s="1"/>
  <c r="D114" i="5"/>
  <c r="S113" i="5"/>
  <c r="Z113" i="5" s="1"/>
  <c r="D112" i="5"/>
  <c r="S173" i="5"/>
  <c r="Z173" i="5" s="1"/>
  <c r="AB107" i="5"/>
  <c r="S105" i="5"/>
  <c r="Z105" i="5" s="1"/>
  <c r="S103" i="5"/>
  <c r="Z103" i="5" s="1"/>
  <c r="D102" i="5"/>
  <c r="S101" i="5"/>
  <c r="Z101" i="5" s="1"/>
  <c r="S161" i="5"/>
  <c r="Z161" i="5" s="1"/>
  <c r="D93" i="5"/>
  <c r="D90" i="5"/>
  <c r="S89" i="5"/>
  <c r="Z89" i="5" s="1"/>
  <c r="D88" i="5"/>
  <c r="S147" i="5"/>
  <c r="Z147" i="5" s="1"/>
  <c r="S77" i="5"/>
  <c r="Z77" i="5" s="1"/>
  <c r="D140" i="5"/>
  <c r="D138" i="5"/>
  <c r="D137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S135" i="5"/>
  <c r="Z135" i="5" s="1"/>
  <c r="S128" i="5"/>
  <c r="Z128" i="5" s="1"/>
  <c r="S122" i="5"/>
  <c r="Z122" i="5" s="1"/>
  <c r="D121" i="5"/>
  <c r="S117" i="5"/>
  <c r="Z117" i="5" s="1"/>
  <c r="D117" i="5"/>
  <c r="S116" i="5"/>
  <c r="Z116" i="5" s="1"/>
  <c r="S114" i="5"/>
  <c r="Z114" i="5" s="1"/>
  <c r="S111" i="5"/>
  <c r="Z111" i="5" s="1"/>
  <c r="D111" i="5"/>
  <c r="S110" i="5"/>
  <c r="Z110" i="5" s="1"/>
  <c r="D110" i="5"/>
  <c r="S109" i="5"/>
  <c r="Z109" i="5" s="1"/>
  <c r="D109" i="5"/>
  <c r="D108" i="5"/>
  <c r="D107" i="5"/>
  <c r="S106" i="5"/>
  <c r="Z106" i="5" s="1"/>
  <c r="D106" i="5"/>
  <c r="S104" i="5"/>
  <c r="Z104" i="5" s="1"/>
  <c r="D104" i="5"/>
  <c r="D103" i="5"/>
  <c r="S102" i="5"/>
  <c r="Z102" i="5" s="1"/>
  <c r="D101" i="5"/>
  <c r="S100" i="5"/>
  <c r="Z100" i="5" s="1"/>
  <c r="D100" i="5"/>
  <c r="S99" i="5"/>
  <c r="Z99" i="5" s="1"/>
  <c r="D99" i="5"/>
  <c r="S98" i="5"/>
  <c r="Z98" i="5" s="1"/>
  <c r="D98" i="5"/>
  <c r="S97" i="5"/>
  <c r="Z97" i="5" s="1"/>
  <c r="D97" i="5"/>
  <c r="S96" i="5"/>
  <c r="Z96" i="5" s="1"/>
  <c r="D96" i="5"/>
  <c r="S95" i="5"/>
  <c r="Z95" i="5" s="1"/>
  <c r="D95" i="5"/>
  <c r="S94" i="5"/>
  <c r="Z94" i="5" s="1"/>
  <c r="D94" i="5"/>
  <c r="S93" i="5"/>
  <c r="Z93" i="5" s="1"/>
  <c r="S92" i="5"/>
  <c r="Z92" i="5" s="1"/>
  <c r="D92" i="5"/>
  <c r="S91" i="5"/>
  <c r="Z91" i="5" s="1"/>
  <c r="D91" i="5"/>
  <c r="S90" i="5"/>
  <c r="Z90" i="5" s="1"/>
  <c r="S88" i="5"/>
  <c r="Z88" i="5" s="1"/>
  <c r="AB87" i="5"/>
  <c r="D87" i="5"/>
  <c r="S86" i="5"/>
  <c r="Z86" i="5" s="1"/>
  <c r="D86" i="5"/>
  <c r="S85" i="5"/>
  <c r="Z85" i="5" s="1"/>
  <c r="D85" i="5"/>
  <c r="S84" i="5"/>
  <c r="Z84" i="5" s="1"/>
  <c r="D84" i="5"/>
  <c r="S83" i="5"/>
  <c r="Z83" i="5" s="1"/>
  <c r="D83" i="5"/>
  <c r="S82" i="5"/>
  <c r="Z82" i="5" s="1"/>
  <c r="D82" i="5"/>
  <c r="S81" i="5"/>
  <c r="Z81" i="5" s="1"/>
  <c r="D81" i="5"/>
  <c r="S80" i="5"/>
  <c r="Z80" i="5" s="1"/>
  <c r="D80" i="5"/>
  <c r="S79" i="5"/>
  <c r="Z79" i="5" s="1"/>
  <c r="D79" i="5"/>
  <c r="S78" i="5"/>
  <c r="Z78" i="5" s="1"/>
  <c r="D78" i="5"/>
  <c r="S76" i="5"/>
  <c r="Z76" i="5" s="1"/>
  <c r="D76" i="5"/>
  <c r="S75" i="5"/>
  <c r="Z75" i="5" s="1"/>
  <c r="D75" i="5"/>
  <c r="S74" i="5"/>
  <c r="Z74" i="5" s="1"/>
  <c r="D74" i="5"/>
  <c r="S73" i="5"/>
  <c r="Z73" i="5" s="1"/>
  <c r="D73" i="5"/>
  <c r="S72" i="5"/>
  <c r="Z72" i="5" s="1"/>
  <c r="D72" i="5"/>
  <c r="S71" i="5"/>
  <c r="Z71" i="5" s="1"/>
  <c r="D71" i="5"/>
  <c r="B4" i="1"/>
  <c r="S7" i="5"/>
  <c r="Z7" i="5" s="1"/>
  <c r="S8" i="5"/>
  <c r="Z8" i="5" s="1"/>
  <c r="S9" i="5"/>
  <c r="Z9" i="5" s="1"/>
  <c r="S10" i="5"/>
  <c r="Z10" i="5" s="1"/>
  <c r="S11" i="5"/>
  <c r="Z11" i="5" s="1"/>
  <c r="S12" i="5"/>
  <c r="Z12" i="5" s="1"/>
  <c r="S13" i="5"/>
  <c r="Z13" i="5" s="1"/>
  <c r="S14" i="5"/>
  <c r="Z14" i="5" s="1"/>
  <c r="S15" i="5"/>
  <c r="Z15" i="5" s="1"/>
  <c r="S16" i="5"/>
  <c r="Z16" i="5" s="1"/>
  <c r="S17" i="5"/>
  <c r="Z17" i="5" s="1"/>
  <c r="S18" i="5"/>
  <c r="Z18" i="5" s="1"/>
  <c r="S19" i="5"/>
  <c r="Z19" i="5" s="1"/>
  <c r="S20" i="5"/>
  <c r="Z20" i="5" s="1"/>
  <c r="S21" i="5"/>
  <c r="Z21" i="5" s="1"/>
  <c r="S22" i="5"/>
  <c r="Z22" i="5" s="1"/>
  <c r="S23" i="5"/>
  <c r="Z23" i="5" s="1"/>
  <c r="S24" i="5"/>
  <c r="Z24" i="5" s="1"/>
  <c r="S25" i="5"/>
  <c r="Z25" i="5" s="1"/>
  <c r="S26" i="5"/>
  <c r="Z26" i="5" s="1"/>
  <c r="S27" i="5"/>
  <c r="Z27" i="5" s="1"/>
  <c r="S28" i="5"/>
  <c r="Z28" i="5" s="1"/>
  <c r="S29" i="5"/>
  <c r="Z29" i="5" s="1"/>
  <c r="S30" i="5"/>
  <c r="Z30" i="5" s="1"/>
  <c r="S31" i="5"/>
  <c r="Z31" i="5" s="1"/>
  <c r="S32" i="5"/>
  <c r="Z32" i="5" s="1"/>
  <c r="S33" i="5"/>
  <c r="Z33" i="5" s="1"/>
  <c r="S34" i="5"/>
  <c r="Z34" i="5" s="1"/>
  <c r="S35" i="5"/>
  <c r="Z35" i="5" s="1"/>
  <c r="S36" i="5"/>
  <c r="Z36" i="5" s="1"/>
  <c r="S37" i="5"/>
  <c r="Z37" i="5" s="1"/>
  <c r="S38" i="5"/>
  <c r="Z38" i="5" s="1"/>
  <c r="S39" i="5"/>
  <c r="Z39" i="5" s="1"/>
  <c r="S40" i="5"/>
  <c r="Z40" i="5" s="1"/>
  <c r="S41" i="5"/>
  <c r="Z41" i="5" s="1"/>
  <c r="S42" i="5"/>
  <c r="Z42" i="5" s="1"/>
  <c r="S43" i="5"/>
  <c r="Z43" i="5" s="1"/>
  <c r="S44" i="5"/>
  <c r="Z44" i="5" s="1"/>
  <c r="S45" i="5"/>
  <c r="S46" i="5"/>
  <c r="Z46" i="5" s="1"/>
  <c r="S47" i="5"/>
  <c r="S48" i="5"/>
  <c r="S49" i="5"/>
  <c r="S50" i="5"/>
  <c r="S51" i="5"/>
  <c r="Z51" i="5" s="1"/>
  <c r="S52" i="5"/>
  <c r="Z52" i="5" s="1"/>
  <c r="S53" i="5"/>
  <c r="Z53" i="5" s="1"/>
  <c r="S54" i="5"/>
  <c r="Z54" i="5" s="1"/>
  <c r="S55" i="5"/>
  <c r="Z55" i="5" s="1"/>
  <c r="S56" i="5"/>
  <c r="Z56" i="5" s="1"/>
  <c r="S57" i="5"/>
  <c r="Z57" i="5" s="1"/>
  <c r="S58" i="5"/>
  <c r="Z58" i="5" s="1"/>
  <c r="S59" i="5"/>
  <c r="Z59" i="5" s="1"/>
  <c r="S60" i="5"/>
  <c r="Z60" i="5" s="1"/>
  <c r="S61" i="5"/>
  <c r="Z61" i="5" s="1"/>
  <c r="S62" i="5"/>
  <c r="Z62" i="5" s="1"/>
  <c r="S63" i="5"/>
  <c r="Z63" i="5" s="1"/>
  <c r="S64" i="5"/>
  <c r="Z64" i="5" s="1"/>
  <c r="S65" i="5"/>
  <c r="Z65" i="5" s="1"/>
  <c r="S66" i="5"/>
  <c r="Z66" i="5" s="1"/>
  <c r="S67" i="5"/>
  <c r="Z67" i="5" s="1"/>
  <c r="S68" i="5"/>
  <c r="Z68" i="5" s="1"/>
  <c r="S69" i="5"/>
  <c r="Z69" i="5" s="1"/>
  <c r="S70" i="5"/>
  <c r="Z70" i="5" s="1"/>
  <c r="S6" i="5"/>
  <c r="Z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6" i="5"/>
  <c r="Z50" i="5" l="1"/>
  <c r="Z49" i="5"/>
  <c r="Z48" i="5"/>
  <c r="Z47" i="5"/>
  <c r="Z45" i="5"/>
  <c r="D49" i="16"/>
  <c r="D31" i="16"/>
  <c r="D13" i="16"/>
  <c r="E8" i="16"/>
  <c r="D56" i="16"/>
  <c r="D38" i="16"/>
  <c r="D20" i="16"/>
  <c r="E61" i="16"/>
  <c r="E43" i="16"/>
  <c r="E25" i="16"/>
  <c r="E7" i="16"/>
  <c r="D55" i="16"/>
  <c r="D37" i="16"/>
  <c r="D19" i="16"/>
  <c r="E66" i="16"/>
  <c r="E56" i="16"/>
  <c r="E48" i="16"/>
  <c r="E38" i="16"/>
  <c r="E30" i="16"/>
  <c r="E20" i="16"/>
  <c r="E12" i="16"/>
  <c r="D68" i="16"/>
  <c r="D60" i="16"/>
  <c r="D50" i="16"/>
  <c r="D42" i="16"/>
  <c r="D32" i="16"/>
  <c r="D24" i="16"/>
  <c r="D14" i="16"/>
  <c r="E69" i="16"/>
  <c r="E51" i="16"/>
  <c r="E33" i="16"/>
  <c r="E15" i="16"/>
  <c r="D63" i="16"/>
  <c r="D45" i="16"/>
  <c r="D27" i="16"/>
  <c r="D9" i="16"/>
  <c r="E55" i="16"/>
  <c r="E37" i="16"/>
  <c r="E19" i="16"/>
  <c r="D67" i="16"/>
  <c r="E68" i="16"/>
  <c r="E60" i="16"/>
  <c r="E50" i="16"/>
  <c r="E42" i="16"/>
  <c r="E32" i="16"/>
  <c r="E24" i="16"/>
  <c r="E14" i="16"/>
  <c r="E6" i="16"/>
  <c r="D62" i="16"/>
  <c r="D54" i="16"/>
  <c r="D44" i="16"/>
  <c r="D36" i="16"/>
  <c r="D26" i="16"/>
  <c r="D18" i="16"/>
  <c r="D8" i="16"/>
  <c r="E63" i="16"/>
  <c r="E45" i="16"/>
  <c r="E27" i="16"/>
  <c r="E9" i="16"/>
  <c r="D57" i="16"/>
  <c r="D39" i="16"/>
  <c r="D21" i="16"/>
  <c r="E67" i="16"/>
  <c r="E49" i="16"/>
  <c r="E31" i="16"/>
  <c r="E13" i="16"/>
  <c r="D61" i="16"/>
  <c r="D43" i="16"/>
  <c r="D25" i="16"/>
  <c r="D7" i="16"/>
  <c r="E62" i="16"/>
  <c r="E54" i="16"/>
  <c r="E44" i="16"/>
  <c r="E36" i="16"/>
  <c r="E26" i="16"/>
  <c r="E18" i="16"/>
  <c r="D66" i="16"/>
  <c r="D48" i="16"/>
  <c r="D30" i="16"/>
  <c r="D12" i="16"/>
  <c r="E57" i="16"/>
  <c r="E39" i="16"/>
  <c r="E21" i="16"/>
  <c r="D69" i="16"/>
  <c r="D51" i="16"/>
  <c r="D33" i="16"/>
  <c r="D15" i="16"/>
  <c r="N3" i="11"/>
  <c r="O3" i="11"/>
  <c r="U822" i="3"/>
  <c r="U366" i="3"/>
  <c r="U988" i="3"/>
  <c r="U700" i="3"/>
  <c r="U866" i="3"/>
  <c r="U578" i="3"/>
  <c r="U744" i="3"/>
  <c r="U622" i="3"/>
  <c r="U106" i="3"/>
  <c r="U58" i="3"/>
  <c r="U448" i="3"/>
  <c r="U236" i="3"/>
  <c r="U188" i="3"/>
  <c r="U318" i="3"/>
  <c r="U944" i="3"/>
  <c r="U496" i="3"/>
  <c r="U798" i="3"/>
  <c r="U881" i="3"/>
  <c r="U676" i="3"/>
  <c r="U759" i="3"/>
  <c r="U554" i="3"/>
  <c r="U637" i="3"/>
  <c r="U1003" i="3"/>
  <c r="U424" i="3"/>
  <c r="U34" i="3"/>
  <c r="U164" i="3"/>
  <c r="U294" i="3"/>
  <c r="U384" i="3"/>
  <c r="U514" i="3"/>
  <c r="U124" i="3"/>
  <c r="U920" i="3"/>
  <c r="U254" i="3"/>
  <c r="U507" i="3"/>
  <c r="U459" i="3"/>
  <c r="U377" i="3"/>
  <c r="U117" i="3"/>
  <c r="U69" i="3"/>
  <c r="U247" i="3"/>
  <c r="U199" i="3"/>
  <c r="U329" i="3"/>
  <c r="U495" i="3"/>
  <c r="U447" i="3"/>
  <c r="U105" i="3"/>
  <c r="U57" i="3"/>
  <c r="U235" i="3"/>
  <c r="U187" i="3"/>
  <c r="U317" i="3"/>
  <c r="U365" i="3"/>
  <c r="U1205" i="3"/>
  <c r="U809" i="3"/>
  <c r="U725" i="3"/>
  <c r="U1168" i="3"/>
  <c r="U1323" i="3"/>
  <c r="U687" i="3"/>
  <c r="U603" i="3"/>
  <c r="U435" i="3"/>
  <c r="U1286" i="3"/>
  <c r="U565" i="3"/>
  <c r="U969" i="3"/>
  <c r="U1051" i="3"/>
  <c r="U931" i="3"/>
  <c r="U847" i="3"/>
  <c r="U215" i="3"/>
  <c r="U85" i="3"/>
  <c r="U45" i="3"/>
  <c r="U1088" i="3"/>
  <c r="U345" i="3"/>
  <c r="U175" i="3"/>
  <c r="U475" i="3"/>
  <c r="U305" i="3"/>
  <c r="U1002" i="3"/>
  <c r="U797" i="3"/>
  <c r="U1156" i="3"/>
  <c r="U880" i="3"/>
  <c r="U675" i="3"/>
  <c r="U1274" i="3"/>
  <c r="U1118" i="3"/>
  <c r="U758" i="3"/>
  <c r="U553" i="3"/>
  <c r="U1236" i="3"/>
  <c r="U636" i="3"/>
  <c r="U1354" i="3"/>
  <c r="U513" i="3"/>
  <c r="U1039" i="3"/>
  <c r="U919" i="3"/>
  <c r="U253" i="3"/>
  <c r="U423" i="3"/>
  <c r="U33" i="3"/>
  <c r="U163" i="3"/>
  <c r="U293" i="3"/>
  <c r="U383" i="3"/>
  <c r="U123" i="3"/>
  <c r="U714" i="3"/>
  <c r="U462" i="3"/>
  <c r="U785" i="3"/>
  <c r="U592" i="3"/>
  <c r="U663" i="3"/>
  <c r="U541" i="3"/>
  <c r="U958" i="3"/>
  <c r="U907" i="3"/>
  <c r="U202" i="3"/>
  <c r="U21" i="3"/>
  <c r="U836" i="3"/>
  <c r="U332" i="3"/>
  <c r="U151" i="3"/>
  <c r="U281" i="3"/>
  <c r="U411" i="3"/>
  <c r="U72" i="3"/>
  <c r="U773" i="3"/>
  <c r="U605" i="3"/>
  <c r="U651" i="3"/>
  <c r="U529" i="3"/>
  <c r="U971" i="3"/>
  <c r="U849" i="3"/>
  <c r="U895" i="3"/>
  <c r="U727" i="3"/>
  <c r="U348" i="3"/>
  <c r="U9" i="3"/>
  <c r="U478" i="3"/>
  <c r="U139" i="3"/>
  <c r="U269" i="3"/>
  <c r="U88" i="3"/>
  <c r="U399" i="3"/>
  <c r="U218" i="3"/>
  <c r="U1369" i="3"/>
  <c r="U1367" i="3"/>
  <c r="U1377" i="3"/>
  <c r="U1365" i="3"/>
  <c r="U1375" i="3"/>
  <c r="U1363" i="3"/>
  <c r="U1373" i="3"/>
  <c r="U1371" i="3"/>
  <c r="U810" i="3"/>
  <c r="U688" i="3"/>
  <c r="U1010" i="3"/>
  <c r="U566" i="3"/>
  <c r="U888" i="3"/>
  <c r="U766" i="3"/>
  <c r="U131" i="3"/>
  <c r="U46" i="3"/>
  <c r="U391" i="3"/>
  <c r="U261" i="3"/>
  <c r="U521" i="3"/>
  <c r="U176" i="3"/>
  <c r="U436" i="3"/>
  <c r="U306" i="3"/>
  <c r="U932" i="3"/>
  <c r="U644" i="3"/>
  <c r="U774" i="3"/>
  <c r="U606" i="3"/>
  <c r="U652" i="3"/>
  <c r="U530" i="3"/>
  <c r="U972" i="3"/>
  <c r="U850" i="3"/>
  <c r="U728" i="3"/>
  <c r="U349" i="3"/>
  <c r="U10" i="3"/>
  <c r="U896" i="3"/>
  <c r="U479" i="3"/>
  <c r="U140" i="3"/>
  <c r="U270" i="3"/>
  <c r="U89" i="3"/>
  <c r="U400" i="3"/>
  <c r="U219" i="3"/>
  <c r="U506" i="3"/>
  <c r="U458" i="3"/>
  <c r="U376" i="3"/>
  <c r="U116" i="3"/>
  <c r="U68" i="3"/>
  <c r="U246" i="3"/>
  <c r="U198" i="3"/>
  <c r="U328" i="3"/>
  <c r="U494" i="3"/>
  <c r="U446" i="3"/>
  <c r="U364" i="3"/>
  <c r="U104" i="3"/>
  <c r="U56" i="3"/>
  <c r="U234" i="3"/>
  <c r="U186" i="3"/>
  <c r="U316" i="3"/>
  <c r="U474" i="3"/>
  <c r="U434" i="3"/>
  <c r="U214" i="3"/>
  <c r="U44" i="3"/>
  <c r="U344" i="3"/>
  <c r="U174" i="3"/>
  <c r="U304" i="3"/>
  <c r="U84" i="3"/>
  <c r="U918" i="3"/>
  <c r="U1001" i="3"/>
  <c r="U796" i="3"/>
  <c r="U879" i="3"/>
  <c r="U674" i="3"/>
  <c r="U422" i="3"/>
  <c r="U757" i="3"/>
  <c r="U635" i="3"/>
  <c r="U32" i="3"/>
  <c r="U162" i="3"/>
  <c r="U292" i="3"/>
  <c r="U512" i="3"/>
  <c r="U382" i="3"/>
  <c r="U122" i="3"/>
  <c r="U552" i="3"/>
  <c r="U252" i="3"/>
  <c r="U906" i="3"/>
  <c r="U738" i="3"/>
  <c r="U784" i="3"/>
  <c r="U616" i="3"/>
  <c r="U662" i="3"/>
  <c r="U410" i="3"/>
  <c r="U982" i="3"/>
  <c r="U489" i="3"/>
  <c r="U229" i="3"/>
  <c r="U860" i="3"/>
  <c r="U540" i="3"/>
  <c r="U359" i="3"/>
  <c r="U20" i="3"/>
  <c r="U150" i="3"/>
  <c r="U280" i="3"/>
  <c r="U99" i="3"/>
  <c r="U894" i="3"/>
  <c r="U772" i="3"/>
  <c r="U650" i="3"/>
  <c r="U398" i="3"/>
  <c r="U477" i="3"/>
  <c r="U347" i="3"/>
  <c r="U8" i="3"/>
  <c r="U138" i="3"/>
  <c r="U268" i="3"/>
  <c r="U528" i="3"/>
  <c r="U217" i="3"/>
  <c r="U87" i="3"/>
  <c r="U505" i="3"/>
  <c r="U457" i="3"/>
  <c r="U375" i="3"/>
  <c r="U115" i="3"/>
  <c r="U67" i="3"/>
  <c r="U245" i="3"/>
  <c r="U197" i="3"/>
  <c r="U327" i="3"/>
  <c r="U493" i="3"/>
  <c r="U445" i="3"/>
  <c r="U103" i="3"/>
  <c r="U55" i="3"/>
  <c r="U233" i="3"/>
  <c r="U185" i="3"/>
  <c r="U315" i="3"/>
  <c r="U363" i="3"/>
  <c r="U929" i="3"/>
  <c r="U845" i="3"/>
  <c r="U807" i="3"/>
  <c r="U723" i="3"/>
  <c r="U685" i="3"/>
  <c r="U601" i="3"/>
  <c r="U433" i="3"/>
  <c r="U967" i="3"/>
  <c r="U83" i="3"/>
  <c r="U213" i="3"/>
  <c r="U43" i="3"/>
  <c r="U343" i="3"/>
  <c r="U173" i="3"/>
  <c r="U473" i="3"/>
  <c r="U563" i="3"/>
  <c r="U303" i="3"/>
  <c r="U917" i="3"/>
  <c r="U795" i="3"/>
  <c r="U673" i="3"/>
  <c r="U421" i="3"/>
  <c r="U551" i="3"/>
  <c r="U251" i="3"/>
  <c r="U121" i="3"/>
  <c r="U31" i="3"/>
  <c r="U161" i="3"/>
  <c r="U291" i="3"/>
  <c r="U511" i="3"/>
  <c r="U381" i="3"/>
  <c r="U905" i="3"/>
  <c r="U737" i="3"/>
  <c r="U783" i="3"/>
  <c r="U615" i="3"/>
  <c r="U661" i="3"/>
  <c r="U409" i="3"/>
  <c r="U981" i="3"/>
  <c r="U859" i="3"/>
  <c r="U488" i="3"/>
  <c r="U539" i="3"/>
  <c r="U358" i="3"/>
  <c r="U19" i="3"/>
  <c r="U149" i="3"/>
  <c r="U279" i="3"/>
  <c r="U98" i="3"/>
  <c r="U228" i="3"/>
  <c r="U1368" i="3"/>
  <c r="U1366" i="3"/>
  <c r="U1376" i="3"/>
  <c r="U1364" i="3"/>
  <c r="U1374" i="3"/>
  <c r="U1362" i="3"/>
  <c r="U1372" i="3"/>
  <c r="U1370" i="3"/>
  <c r="U750" i="3"/>
  <c r="U628" i="3"/>
  <c r="U951" i="3"/>
  <c r="U829" i="3"/>
  <c r="U373" i="3"/>
  <c r="U707" i="3"/>
  <c r="U994" i="3"/>
  <c r="U585" i="3"/>
  <c r="U872" i="3"/>
  <c r="U503" i="3"/>
  <c r="U455" i="3"/>
  <c r="U113" i="3"/>
  <c r="U65" i="3"/>
  <c r="U325" i="3"/>
  <c r="U243" i="3"/>
  <c r="U195" i="3"/>
  <c r="U939" i="3"/>
  <c r="U817" i="3"/>
  <c r="U695" i="3"/>
  <c r="U573" i="3"/>
  <c r="U443" i="3"/>
  <c r="U361" i="3"/>
  <c r="U313" i="3"/>
  <c r="U101" i="3"/>
  <c r="U53" i="3"/>
  <c r="U491" i="3"/>
  <c r="U231" i="3"/>
  <c r="U183" i="3"/>
  <c r="U966" i="3"/>
  <c r="U844" i="3"/>
  <c r="U927" i="3"/>
  <c r="U471" i="3"/>
  <c r="U722" i="3"/>
  <c r="U805" i="3"/>
  <c r="U683" i="3"/>
  <c r="U561" i="3"/>
  <c r="U301" i="3"/>
  <c r="U81" i="3"/>
  <c r="U211" i="3"/>
  <c r="U41" i="3"/>
  <c r="U431" i="3"/>
  <c r="U341" i="3"/>
  <c r="U171" i="3"/>
  <c r="U600" i="3"/>
  <c r="U965" i="3"/>
  <c r="U915" i="3"/>
  <c r="U843" i="3"/>
  <c r="U470" i="3"/>
  <c r="U793" i="3"/>
  <c r="U721" i="3"/>
  <c r="U671" i="3"/>
  <c r="U599" i="3"/>
  <c r="U549" i="3"/>
  <c r="U289" i="3"/>
  <c r="U80" i="3"/>
  <c r="U419" i="3"/>
  <c r="U210" i="3"/>
  <c r="U29" i="3"/>
  <c r="U340" i="3"/>
  <c r="U159" i="3"/>
  <c r="U486" i="3"/>
  <c r="U857" i="3"/>
  <c r="U903" i="3"/>
  <c r="U735" i="3"/>
  <c r="U781" i="3"/>
  <c r="U613" i="3"/>
  <c r="U659" i="3"/>
  <c r="U537" i="3"/>
  <c r="U979" i="3"/>
  <c r="U407" i="3"/>
  <c r="U226" i="3"/>
  <c r="U356" i="3"/>
  <c r="U17" i="3"/>
  <c r="U277" i="3"/>
  <c r="U147" i="3"/>
  <c r="U96" i="3"/>
  <c r="U749" i="3"/>
  <c r="U627" i="3"/>
  <c r="U950" i="3"/>
  <c r="U828" i="3"/>
  <c r="U706" i="3"/>
  <c r="U993" i="3"/>
  <c r="U871" i="3"/>
  <c r="U502" i="3"/>
  <c r="U584" i="3"/>
  <c r="U372" i="3"/>
  <c r="U454" i="3"/>
  <c r="U112" i="3"/>
  <c r="U64" i="3"/>
  <c r="U242" i="3"/>
  <c r="U194" i="3"/>
  <c r="U324" i="3"/>
  <c r="U617" i="3"/>
  <c r="U938" i="3"/>
  <c r="U816" i="3"/>
  <c r="U983" i="3"/>
  <c r="U694" i="3"/>
  <c r="U861" i="3"/>
  <c r="U739" i="3"/>
  <c r="U442" i="3"/>
  <c r="U360" i="3"/>
  <c r="U572" i="3"/>
  <c r="U100" i="3"/>
  <c r="U52" i="3"/>
  <c r="U490" i="3"/>
  <c r="U230" i="3"/>
  <c r="U182" i="3"/>
  <c r="U312" i="3"/>
  <c r="U390" i="3"/>
  <c r="U926" i="3"/>
  <c r="U1009" i="3"/>
  <c r="U804" i="3"/>
  <c r="U887" i="3"/>
  <c r="U682" i="3"/>
  <c r="U765" i="3"/>
  <c r="U643" i="3"/>
  <c r="U130" i="3"/>
  <c r="U260" i="3"/>
  <c r="U520" i="3"/>
  <c r="U40" i="3"/>
  <c r="U430" i="3"/>
  <c r="U560" i="3"/>
  <c r="U170" i="3"/>
  <c r="U300" i="3"/>
  <c r="U964" i="3"/>
  <c r="U914" i="3"/>
  <c r="U842" i="3"/>
  <c r="U469" i="3"/>
  <c r="U792" i="3"/>
  <c r="U720" i="3"/>
  <c r="U670" i="3"/>
  <c r="U598" i="3"/>
  <c r="U548" i="3"/>
  <c r="U79" i="3"/>
  <c r="U418" i="3"/>
  <c r="U209" i="3"/>
  <c r="U28" i="3"/>
  <c r="U339" i="3"/>
  <c r="U158" i="3"/>
  <c r="U288" i="3"/>
  <c r="U978" i="3"/>
  <c r="U856" i="3"/>
  <c r="U902" i="3"/>
  <c r="U734" i="3"/>
  <c r="U780" i="3"/>
  <c r="U612" i="3"/>
  <c r="U658" i="3"/>
  <c r="U485" i="3"/>
  <c r="U95" i="3"/>
  <c r="U406" i="3"/>
  <c r="U225" i="3"/>
  <c r="U536" i="3"/>
  <c r="U355" i="3"/>
  <c r="U16" i="3"/>
  <c r="U146" i="3"/>
  <c r="U276" i="3"/>
  <c r="U1098" i="3"/>
  <c r="U858" i="3"/>
  <c r="U1025" i="3"/>
  <c r="U1216" i="3"/>
  <c r="U904" i="3"/>
  <c r="U736" i="3"/>
  <c r="U1334" i="3"/>
  <c r="U1142" i="3"/>
  <c r="U782" i="3"/>
  <c r="U614" i="3"/>
  <c r="U1260" i="3"/>
  <c r="U660" i="3"/>
  <c r="U408" i="3"/>
  <c r="U227" i="3"/>
  <c r="U980" i="3"/>
  <c r="U97" i="3"/>
  <c r="U538" i="3"/>
  <c r="U357" i="3"/>
  <c r="U18" i="3"/>
  <c r="U148" i="3"/>
  <c r="U278" i="3"/>
  <c r="U487" i="3"/>
  <c r="U1014" i="3"/>
  <c r="U892" i="3"/>
  <c r="U770" i="3"/>
  <c r="U937" i="3"/>
  <c r="U648" i="3"/>
  <c r="U815" i="3"/>
  <c r="U693" i="3"/>
  <c r="U441" i="3"/>
  <c r="U571" i="3"/>
  <c r="U526" i="3"/>
  <c r="U311" i="3"/>
  <c r="U136" i="3"/>
  <c r="U181" i="3"/>
  <c r="U51" i="3"/>
  <c r="U396" i="3"/>
  <c r="U266" i="3"/>
  <c r="U354" i="3"/>
  <c r="U977" i="3"/>
  <c r="U855" i="3"/>
  <c r="U901" i="3"/>
  <c r="U733" i="3"/>
  <c r="U779" i="3"/>
  <c r="U611" i="3"/>
  <c r="U657" i="3"/>
  <c r="U275" i="3"/>
  <c r="U484" i="3"/>
  <c r="U94" i="3"/>
  <c r="U145" i="3"/>
  <c r="U405" i="3"/>
  <c r="U224" i="3"/>
  <c r="U535" i="3"/>
  <c r="U15" i="3"/>
  <c r="U362" i="3"/>
  <c r="U102" i="3"/>
  <c r="U54" i="3"/>
  <c r="U492" i="3"/>
  <c r="U232" i="3"/>
  <c r="U184" i="3"/>
  <c r="U314" i="3"/>
  <c r="U444" i="3"/>
  <c r="U342" i="3"/>
  <c r="U928" i="3"/>
  <c r="U806" i="3"/>
  <c r="U684" i="3"/>
  <c r="U562" i="3"/>
  <c r="U82" i="3"/>
  <c r="U212" i="3"/>
  <c r="U42" i="3"/>
  <c r="U432" i="3"/>
  <c r="U172" i="3"/>
  <c r="U472" i="3"/>
  <c r="U302" i="3"/>
  <c r="U949" i="3"/>
  <c r="U827" i="3"/>
  <c r="U705" i="3"/>
  <c r="U501" i="3"/>
  <c r="U453" i="3"/>
  <c r="U583" i="3"/>
  <c r="U323" i="3"/>
  <c r="U193" i="3"/>
  <c r="U241" i="3"/>
  <c r="U371" i="3"/>
  <c r="U111" i="3"/>
  <c r="U63" i="3"/>
  <c r="U963" i="3"/>
  <c r="U913" i="3"/>
  <c r="U841" i="3"/>
  <c r="U791" i="3"/>
  <c r="U719" i="3"/>
  <c r="U669" i="3"/>
  <c r="U597" i="3"/>
  <c r="U287" i="3"/>
  <c r="U338" i="3"/>
  <c r="U157" i="3"/>
  <c r="U547" i="3"/>
  <c r="U78" i="3"/>
  <c r="U417" i="3"/>
  <c r="U208" i="3"/>
  <c r="U27" i="3"/>
  <c r="U468" i="3"/>
  <c r="U570" i="3"/>
  <c r="U1013" i="3"/>
  <c r="U891" i="3"/>
  <c r="U769" i="3"/>
  <c r="U936" i="3"/>
  <c r="U647" i="3"/>
  <c r="U814" i="3"/>
  <c r="U525" i="3"/>
  <c r="U310" i="3"/>
  <c r="U440" i="3"/>
  <c r="U395" i="3"/>
  <c r="U692" i="3"/>
  <c r="U265" i="3"/>
  <c r="U135" i="3"/>
  <c r="U50" i="3"/>
  <c r="U180" i="3"/>
  <c r="U546" i="3"/>
  <c r="U962" i="3"/>
  <c r="U912" i="3"/>
  <c r="U840" i="3"/>
  <c r="U790" i="3"/>
  <c r="U718" i="3"/>
  <c r="U596" i="3"/>
  <c r="U286" i="3"/>
  <c r="U668" i="3"/>
  <c r="U77" i="3"/>
  <c r="U416" i="3"/>
  <c r="U467" i="3"/>
  <c r="U207" i="3"/>
  <c r="U26" i="3"/>
  <c r="U337" i="3"/>
  <c r="U156" i="3"/>
  <c r="U374" i="3"/>
  <c r="U504" i="3"/>
  <c r="U456" i="3"/>
  <c r="U114" i="3"/>
  <c r="U66" i="3"/>
  <c r="U244" i="3"/>
  <c r="U196" i="3"/>
  <c r="U326" i="3"/>
  <c r="U510" i="3"/>
  <c r="U1000" i="3"/>
  <c r="U916" i="3"/>
  <c r="U878" i="3"/>
  <c r="U794" i="3"/>
  <c r="U756" i="3"/>
  <c r="U672" i="3"/>
  <c r="U634" i="3"/>
  <c r="U550" i="3"/>
  <c r="U250" i="3"/>
  <c r="U420" i="3"/>
  <c r="U30" i="3"/>
  <c r="U160" i="3"/>
  <c r="U380" i="3"/>
  <c r="U290" i="3"/>
  <c r="U120" i="3"/>
  <c r="U869" i="3"/>
  <c r="U581" i="3"/>
  <c r="U747" i="3"/>
  <c r="U625" i="3"/>
  <c r="U947" i="3"/>
  <c r="U825" i="3"/>
  <c r="U991" i="3"/>
  <c r="U703" i="3"/>
  <c r="U239" i="3"/>
  <c r="U191" i="3"/>
  <c r="U321" i="3"/>
  <c r="U109" i="3"/>
  <c r="U499" i="3"/>
  <c r="U369" i="3"/>
  <c r="U61" i="3"/>
  <c r="U451" i="3"/>
  <c r="U569" i="3"/>
  <c r="U1012" i="3"/>
  <c r="U890" i="3"/>
  <c r="U768" i="3"/>
  <c r="U935" i="3"/>
  <c r="U646" i="3"/>
  <c r="U813" i="3"/>
  <c r="U691" i="3"/>
  <c r="U179" i="3"/>
  <c r="U524" i="3"/>
  <c r="U309" i="3"/>
  <c r="U49" i="3"/>
  <c r="U439" i="3"/>
  <c r="U134" i="3"/>
  <c r="U394" i="3"/>
  <c r="U264" i="3"/>
  <c r="U762" i="3"/>
  <c r="U557" i="3"/>
  <c r="U640" i="3"/>
  <c r="U517" i="3"/>
  <c r="U923" i="3"/>
  <c r="U1006" i="3"/>
  <c r="U801" i="3"/>
  <c r="U679" i="3"/>
  <c r="U167" i="3"/>
  <c r="U297" i="3"/>
  <c r="U127" i="3"/>
  <c r="U37" i="3"/>
  <c r="U387" i="3"/>
  <c r="U257" i="3"/>
  <c r="U884" i="3"/>
  <c r="U427" i="3"/>
  <c r="U545" i="3"/>
  <c r="U961" i="3"/>
  <c r="U911" i="3"/>
  <c r="U839" i="3"/>
  <c r="U789" i="3"/>
  <c r="U717" i="3"/>
  <c r="U667" i="3"/>
  <c r="U595" i="3"/>
  <c r="U336" i="3"/>
  <c r="U155" i="3"/>
  <c r="U25" i="3"/>
  <c r="U285" i="3"/>
  <c r="U76" i="3"/>
  <c r="U415" i="3"/>
  <c r="U206" i="3"/>
  <c r="U466" i="3"/>
  <c r="U975" i="3"/>
  <c r="U482" i="3"/>
  <c r="U853" i="3"/>
  <c r="U899" i="3"/>
  <c r="U731" i="3"/>
  <c r="U777" i="3"/>
  <c r="U609" i="3"/>
  <c r="U655" i="3"/>
  <c r="U143" i="3"/>
  <c r="U273" i="3"/>
  <c r="U92" i="3"/>
  <c r="U403" i="3"/>
  <c r="U222" i="3"/>
  <c r="U13" i="3"/>
  <c r="U533" i="3"/>
  <c r="U352" i="3"/>
  <c r="U642" i="3"/>
  <c r="U519" i="3"/>
  <c r="U925" i="3"/>
  <c r="U1008" i="3"/>
  <c r="U803" i="3"/>
  <c r="U886" i="3"/>
  <c r="U681" i="3"/>
  <c r="U299" i="3"/>
  <c r="U129" i="3"/>
  <c r="U559" i="3"/>
  <c r="U169" i="3"/>
  <c r="U389" i="3"/>
  <c r="U259" i="3"/>
  <c r="U39" i="3"/>
  <c r="U764" i="3"/>
  <c r="U429" i="3"/>
  <c r="U322" i="3"/>
  <c r="U500" i="3"/>
  <c r="U370" i="3"/>
  <c r="U452" i="3"/>
  <c r="U110" i="3"/>
  <c r="U62" i="3"/>
  <c r="U240" i="3"/>
  <c r="U192" i="3"/>
  <c r="U558" i="3"/>
  <c r="U641" i="3"/>
  <c r="U518" i="3"/>
  <c r="U924" i="3"/>
  <c r="U1007" i="3"/>
  <c r="U802" i="3"/>
  <c r="U885" i="3"/>
  <c r="U763" i="3"/>
  <c r="U428" i="3"/>
  <c r="U298" i="3"/>
  <c r="U128" i="3"/>
  <c r="U680" i="3"/>
  <c r="U388" i="3"/>
  <c r="U258" i="3"/>
  <c r="U38" i="3"/>
  <c r="U168" i="3"/>
  <c r="U534" i="3"/>
  <c r="U976" i="3"/>
  <c r="U483" i="3"/>
  <c r="U854" i="3"/>
  <c r="U900" i="3"/>
  <c r="U732" i="3"/>
  <c r="U778" i="3"/>
  <c r="U610" i="3"/>
  <c r="U274" i="3"/>
  <c r="U93" i="3"/>
  <c r="U404" i="3"/>
  <c r="U223" i="3"/>
  <c r="U656" i="3"/>
  <c r="U353" i="3"/>
  <c r="U14" i="3"/>
  <c r="U144" i="3"/>
  <c r="U726" i="3"/>
  <c r="U893" i="3"/>
  <c r="U604" i="3"/>
  <c r="U771" i="3"/>
  <c r="U649" i="3"/>
  <c r="U397" i="3"/>
  <c r="U970" i="3"/>
  <c r="U848" i="3"/>
  <c r="U346" i="3"/>
  <c r="U7" i="3"/>
  <c r="U476" i="3"/>
  <c r="U137" i="3"/>
  <c r="U267" i="3"/>
  <c r="U86" i="3"/>
  <c r="U527" i="3"/>
  <c r="U216" i="3"/>
  <c r="U498" i="3"/>
  <c r="U450" i="3"/>
  <c r="U238" i="3"/>
  <c r="U190" i="3"/>
  <c r="U320" i="3"/>
  <c r="U368" i="3"/>
  <c r="U108" i="3"/>
  <c r="U60" i="3"/>
  <c r="U690" i="3"/>
  <c r="U438" i="3"/>
  <c r="U568" i="3"/>
  <c r="U1011" i="3"/>
  <c r="U889" i="3"/>
  <c r="U767" i="3"/>
  <c r="U934" i="3"/>
  <c r="U645" i="3"/>
  <c r="U393" i="3"/>
  <c r="U263" i="3"/>
  <c r="U178" i="3"/>
  <c r="U523" i="3"/>
  <c r="U308" i="3"/>
  <c r="U812" i="3"/>
  <c r="U133" i="3"/>
  <c r="U48" i="3"/>
  <c r="U678" i="3"/>
  <c r="U426" i="3"/>
  <c r="U761" i="3"/>
  <c r="U556" i="3"/>
  <c r="U639" i="3"/>
  <c r="U386" i="3"/>
  <c r="U922" i="3"/>
  <c r="U1005" i="3"/>
  <c r="U883" i="3"/>
  <c r="U166" i="3"/>
  <c r="U296" i="3"/>
  <c r="U516" i="3"/>
  <c r="U126" i="3"/>
  <c r="U800" i="3"/>
  <c r="U256" i="3"/>
  <c r="U36" i="3"/>
  <c r="U666" i="3"/>
  <c r="U594" i="3"/>
  <c r="U414" i="3"/>
  <c r="U544" i="3"/>
  <c r="U960" i="3"/>
  <c r="U910" i="3"/>
  <c r="U838" i="3"/>
  <c r="U465" i="3"/>
  <c r="U716" i="3"/>
  <c r="U335" i="3"/>
  <c r="U154" i="3"/>
  <c r="U205" i="3"/>
  <c r="U284" i="3"/>
  <c r="U788" i="3"/>
  <c r="U75" i="3"/>
  <c r="U24" i="3"/>
  <c r="U654" i="3"/>
  <c r="U402" i="3"/>
  <c r="U974" i="3"/>
  <c r="U481" i="3"/>
  <c r="U852" i="3"/>
  <c r="U898" i="3"/>
  <c r="U730" i="3"/>
  <c r="U142" i="3"/>
  <c r="U608" i="3"/>
  <c r="U272" i="3"/>
  <c r="U91" i="3"/>
  <c r="U221" i="3"/>
  <c r="U351" i="3"/>
  <c r="U776" i="3"/>
  <c r="U532" i="3"/>
  <c r="U12" i="3"/>
  <c r="U713" i="3"/>
  <c r="U999" i="3"/>
  <c r="U591" i="3"/>
  <c r="U877" i="3"/>
  <c r="U755" i="3"/>
  <c r="U957" i="3"/>
  <c r="U633" i="3"/>
  <c r="U835" i="3"/>
  <c r="U119" i="3"/>
  <c r="U71" i="3"/>
  <c r="U509" i="3"/>
  <c r="U461" i="3"/>
  <c r="U249" i="3"/>
  <c r="U201" i="3"/>
  <c r="U331" i="3"/>
  <c r="U379" i="3"/>
  <c r="U989" i="3"/>
  <c r="U701" i="3"/>
  <c r="U867" i="3"/>
  <c r="U579" i="3"/>
  <c r="U745" i="3"/>
  <c r="U623" i="3"/>
  <c r="U945" i="3"/>
  <c r="U823" i="3"/>
  <c r="U107" i="3"/>
  <c r="U59" i="3"/>
  <c r="U237" i="3"/>
  <c r="U189" i="3"/>
  <c r="U319" i="3"/>
  <c r="U497" i="3"/>
  <c r="U367" i="3"/>
  <c r="U449" i="3"/>
  <c r="U522" i="3"/>
  <c r="U689" i="3"/>
  <c r="U567" i="3"/>
  <c r="U933" i="3"/>
  <c r="U811" i="3"/>
  <c r="U47" i="3"/>
  <c r="U392" i="3"/>
  <c r="U262" i="3"/>
  <c r="U177" i="3"/>
  <c r="U437" i="3"/>
  <c r="U307" i="3"/>
  <c r="U132" i="3"/>
  <c r="U882" i="3"/>
  <c r="U677" i="3"/>
  <c r="U760" i="3"/>
  <c r="U555" i="3"/>
  <c r="U638" i="3"/>
  <c r="U385" i="3"/>
  <c r="U921" i="3"/>
  <c r="U799" i="3"/>
  <c r="U425" i="3"/>
  <c r="U35" i="3"/>
  <c r="U1004" i="3"/>
  <c r="U165" i="3"/>
  <c r="U295" i="3"/>
  <c r="U515" i="3"/>
  <c r="U125" i="3"/>
  <c r="U255" i="3"/>
  <c r="U665" i="3"/>
  <c r="U593" i="3"/>
  <c r="U543" i="3"/>
  <c r="U959" i="3"/>
  <c r="U909" i="3"/>
  <c r="U837" i="3"/>
  <c r="U787" i="3"/>
  <c r="U715" i="3"/>
  <c r="U464" i="3"/>
  <c r="U23" i="3"/>
  <c r="U334" i="3"/>
  <c r="U153" i="3"/>
  <c r="U283" i="3"/>
  <c r="U413" i="3"/>
  <c r="U74" i="3"/>
  <c r="U204" i="3"/>
  <c r="U653" i="3"/>
  <c r="U531" i="3"/>
  <c r="U973" i="3"/>
  <c r="U851" i="3"/>
  <c r="U897" i="3"/>
  <c r="U729" i="3"/>
  <c r="U775" i="3"/>
  <c r="U607" i="3"/>
  <c r="U11" i="3"/>
  <c r="U480" i="3"/>
  <c r="U141" i="3"/>
  <c r="U271" i="3"/>
  <c r="U90" i="3"/>
  <c r="U401" i="3"/>
  <c r="U220" i="3"/>
  <c r="U350" i="3"/>
  <c r="U834" i="3"/>
  <c r="U378" i="3"/>
  <c r="U330" i="3"/>
  <c r="U712" i="3"/>
  <c r="U998" i="3"/>
  <c r="U590" i="3"/>
  <c r="U876" i="3"/>
  <c r="U754" i="3"/>
  <c r="U118" i="3"/>
  <c r="U70" i="3"/>
  <c r="U460" i="3"/>
  <c r="U248" i="3"/>
  <c r="U200" i="3"/>
  <c r="U956" i="3"/>
  <c r="U632" i="3"/>
  <c r="U508" i="3"/>
  <c r="U786" i="3"/>
  <c r="U664" i="3"/>
  <c r="U542" i="3"/>
  <c r="U203" i="3"/>
  <c r="U463" i="3"/>
  <c r="U22" i="3"/>
  <c r="U333" i="3"/>
  <c r="U152" i="3"/>
  <c r="U73" i="3"/>
  <c r="U282" i="3"/>
  <c r="U412" i="3"/>
  <c r="U908" i="3"/>
  <c r="AB6" i="5"/>
  <c r="M7" i="3" s="1"/>
  <c r="N7" i="3" s="1"/>
  <c r="AA6" i="5"/>
  <c r="AC7" i="5"/>
  <c r="AC71" i="5"/>
  <c r="AB78" i="5"/>
  <c r="M534" i="3" s="1"/>
  <c r="N534" i="3" s="1"/>
  <c r="AB82" i="5"/>
  <c r="M614" i="3" s="1"/>
  <c r="N614" i="3" s="1"/>
  <c r="AB99" i="5"/>
  <c r="M921" i="3" s="1"/>
  <c r="N921" i="3" s="1"/>
  <c r="AB85" i="5"/>
  <c r="M785" i="3" s="1"/>
  <c r="N785" i="3" s="1"/>
  <c r="AB95" i="5"/>
  <c r="M551" i="3" s="1"/>
  <c r="N551" i="3" s="1"/>
  <c r="AB102" i="5"/>
  <c r="M924" i="3" s="1"/>
  <c r="N924" i="3" s="1"/>
  <c r="AB114" i="5"/>
  <c r="M891" i="3" s="1"/>
  <c r="N891" i="3" s="1"/>
  <c r="AB117" i="5"/>
  <c r="M939" i="3" s="1"/>
  <c r="N939" i="3" s="1"/>
  <c r="AB161" i="5"/>
  <c r="M1354" i="3" s="1"/>
  <c r="AE161" i="5"/>
  <c r="AB200" i="5"/>
  <c r="AE200" i="5"/>
  <c r="AC74" i="5"/>
  <c r="AB88" i="5"/>
  <c r="M544" i="3" s="1"/>
  <c r="N544" i="3" s="1"/>
  <c r="AB91" i="5"/>
  <c r="M963" i="3" s="1"/>
  <c r="N963" i="3" s="1"/>
  <c r="AC101" i="5"/>
  <c r="AB184" i="5"/>
  <c r="AE184" i="5"/>
  <c r="AB81" i="5"/>
  <c r="M857" i="3" s="1"/>
  <c r="N857" i="3" s="1"/>
  <c r="AC98" i="5"/>
  <c r="AB123" i="5"/>
  <c r="M579" i="3" s="1"/>
  <c r="N579" i="3" s="1"/>
  <c r="AC112" i="5"/>
  <c r="AB94" i="5"/>
  <c r="M756" i="3" s="1"/>
  <c r="N756" i="3" s="1"/>
  <c r="AB111" i="5"/>
  <c r="M567" i="3" s="1"/>
  <c r="N567" i="3" s="1"/>
  <c r="AB116" i="5"/>
  <c r="M816" i="3" s="1"/>
  <c r="N816" i="3" s="1"/>
  <c r="AB103" i="5"/>
  <c r="M642" i="3" s="1"/>
  <c r="N642" i="3" s="1"/>
  <c r="AC125" i="5"/>
  <c r="AC107" i="5"/>
  <c r="AB90" i="5"/>
  <c r="M790" i="3" s="1"/>
  <c r="N790" i="3" s="1"/>
  <c r="AB105" i="5"/>
  <c r="M683" i="3" s="1"/>
  <c r="N683" i="3" s="1"/>
  <c r="AB80" i="5"/>
  <c r="M612" i="3" s="1"/>
  <c r="N612" i="3" s="1"/>
  <c r="AB84" i="5"/>
  <c r="M982" i="3" s="1"/>
  <c r="N982" i="3" s="1"/>
  <c r="AB97" i="5"/>
  <c r="M919" i="3" s="1"/>
  <c r="N919" i="3" s="1"/>
  <c r="AB104" i="5"/>
  <c r="M887" i="3" s="1"/>
  <c r="N887" i="3" s="1"/>
  <c r="AB127" i="5"/>
  <c r="M705" i="3" s="1"/>
  <c r="N705" i="3" s="1"/>
  <c r="AB93" i="5"/>
  <c r="M721" i="3" s="1"/>
  <c r="N721" i="3" s="1"/>
  <c r="AB128" i="5"/>
  <c r="M627" i="3" s="1"/>
  <c r="N627" i="3" s="1"/>
  <c r="AC77" i="5"/>
  <c r="AB173" i="5"/>
  <c r="M1088" i="3" s="1"/>
  <c r="AE173" i="5"/>
  <c r="AB129" i="5"/>
  <c r="M829" i="3" s="1"/>
  <c r="N829" i="3" s="1"/>
  <c r="AB76" i="5"/>
  <c r="M654" i="3" s="1"/>
  <c r="N654" i="3" s="1"/>
  <c r="AB135" i="5"/>
  <c r="M877" i="3" s="1"/>
  <c r="N877" i="3" s="1"/>
  <c r="AB147" i="5"/>
  <c r="M1098" i="3" s="1"/>
  <c r="AE147" i="5"/>
  <c r="AB79" i="5"/>
  <c r="M977" i="3" s="1"/>
  <c r="N977" i="3" s="1"/>
  <c r="AB83" i="5"/>
  <c r="M783" i="3" s="1"/>
  <c r="N783" i="3" s="1"/>
  <c r="AB96" i="5"/>
  <c r="M796" i="3" s="1"/>
  <c r="N796" i="3" s="1"/>
  <c r="AB100" i="5"/>
  <c r="M800" i="3" s="1"/>
  <c r="N800" i="3" s="1"/>
  <c r="AC113" i="5"/>
  <c r="AB196" i="5"/>
  <c r="AE196" i="5"/>
  <c r="AC86" i="5"/>
  <c r="AB106" i="5"/>
  <c r="M806" i="3" s="1"/>
  <c r="N806" i="3" s="1"/>
  <c r="AB109" i="5"/>
  <c r="M969" i="3" s="1"/>
  <c r="N969" i="3" s="1"/>
  <c r="AC89" i="5"/>
  <c r="AC134" i="5"/>
  <c r="AB61" i="5"/>
  <c r="M452" i="3" s="1"/>
  <c r="N452" i="3" s="1"/>
  <c r="AB49" i="5"/>
  <c r="M180" i="3" s="1"/>
  <c r="N180" i="3" s="1"/>
  <c r="AB37" i="5"/>
  <c r="M258" i="3" s="1"/>
  <c r="N258" i="3" s="1"/>
  <c r="AB25" i="5"/>
  <c r="M416" i="3" s="1"/>
  <c r="N416" i="3" s="1"/>
  <c r="AB13" i="5"/>
  <c r="M483" i="3" s="1"/>
  <c r="N483" i="3" s="1"/>
  <c r="AB75" i="5"/>
  <c r="M729" i="3" s="1"/>
  <c r="N729" i="3" s="1"/>
  <c r="AB92" i="5"/>
  <c r="M670" i="3" s="1"/>
  <c r="N670" i="3" s="1"/>
  <c r="AB115" i="5"/>
  <c r="M1014" i="3" s="1"/>
  <c r="N1014" i="3" s="1"/>
  <c r="M837" i="3"/>
  <c r="N837" i="3" s="1"/>
  <c r="AB72" i="5"/>
  <c r="AA72" i="5"/>
  <c r="AA199" i="5"/>
  <c r="AB199" i="5"/>
  <c r="M1362" i="3" s="1"/>
  <c r="AC87" i="5"/>
  <c r="AA87" i="5"/>
  <c r="M543" i="3"/>
  <c r="N543" i="3" s="1"/>
  <c r="M723" i="3"/>
  <c r="N723" i="3" s="1"/>
  <c r="M593" i="3"/>
  <c r="N593" i="3" s="1"/>
  <c r="M563" i="3"/>
  <c r="N563" i="3" s="1"/>
  <c r="M807" i="3"/>
  <c r="N807" i="3" s="1"/>
  <c r="M929" i="3"/>
  <c r="N929" i="3" s="1"/>
  <c r="M685" i="3"/>
  <c r="N685" i="3" s="1"/>
  <c r="M967" i="3"/>
  <c r="N967" i="3" s="1"/>
  <c r="M601" i="3"/>
  <c r="N601" i="3" s="1"/>
  <c r="M665" i="3"/>
  <c r="N665" i="3" s="1"/>
  <c r="M715" i="3"/>
  <c r="N715" i="3" s="1"/>
  <c r="M959" i="3"/>
  <c r="N959" i="3" s="1"/>
  <c r="M1030" i="3"/>
  <c r="N1030" i="3" s="1"/>
  <c r="M787" i="3"/>
  <c r="N787" i="3" s="1"/>
  <c r="M909" i="3"/>
  <c r="N909" i="3" s="1"/>
  <c r="M1049" i="3"/>
  <c r="N1049" i="3" s="1"/>
  <c r="AC123" i="5"/>
  <c r="AC106" i="5"/>
  <c r="AC94" i="5"/>
  <c r="AC82" i="5"/>
  <c r="AC122" i="5"/>
  <c r="AC105" i="5"/>
  <c r="AC93" i="5"/>
  <c r="AC81" i="5"/>
  <c r="AC117" i="5"/>
  <c r="AC104" i="5"/>
  <c r="AC92" i="5"/>
  <c r="AC80" i="5"/>
  <c r="AC116" i="5"/>
  <c r="AC103" i="5"/>
  <c r="AC91" i="5"/>
  <c r="AC79" i="5"/>
  <c r="AC115" i="5"/>
  <c r="AC102" i="5"/>
  <c r="AC90" i="5"/>
  <c r="AC78" i="5"/>
  <c r="AC114" i="5"/>
  <c r="AC135" i="5"/>
  <c r="AC100" i="5"/>
  <c r="AC88" i="5"/>
  <c r="AC76" i="5"/>
  <c r="AC99" i="5"/>
  <c r="AC75" i="5"/>
  <c r="AC129" i="5"/>
  <c r="AC111" i="5"/>
  <c r="AC128" i="5"/>
  <c r="AC110" i="5"/>
  <c r="AC97" i="5"/>
  <c r="AC85" i="5"/>
  <c r="AC73" i="5"/>
  <c r="AC127" i="5"/>
  <c r="AC109" i="5"/>
  <c r="AC96" i="5"/>
  <c r="AC84" i="5"/>
  <c r="AC72" i="5"/>
  <c r="AC95" i="5"/>
  <c r="AC83" i="5"/>
  <c r="AC6" i="5"/>
  <c r="AB59" i="5"/>
  <c r="AB35" i="5"/>
  <c r="AB11" i="5"/>
  <c r="AB70" i="5"/>
  <c r="AB46" i="5"/>
  <c r="AB22" i="5"/>
  <c r="AB47" i="5"/>
  <c r="AB23" i="5"/>
  <c r="AB58" i="5"/>
  <c r="AB34" i="5"/>
  <c r="AB10" i="5"/>
  <c r="AB69" i="5"/>
  <c r="AB57" i="5"/>
  <c r="AB45" i="5"/>
  <c r="AB33" i="5"/>
  <c r="AB21" i="5"/>
  <c r="AB9" i="5"/>
  <c r="AB68" i="5"/>
  <c r="AC68" i="5"/>
  <c r="AB56" i="5"/>
  <c r="AC56" i="5"/>
  <c r="AB44" i="5"/>
  <c r="AC44" i="5"/>
  <c r="AB32" i="5"/>
  <c r="AC32" i="5"/>
  <c r="AB20" i="5"/>
  <c r="AC20" i="5"/>
  <c r="AB8" i="5"/>
  <c r="AC8" i="5"/>
  <c r="AB67" i="5"/>
  <c r="AB55" i="5"/>
  <c r="AB43" i="5"/>
  <c r="AB31" i="5"/>
  <c r="AB19" i="5"/>
  <c r="AB7" i="5"/>
  <c r="AB66" i="5"/>
  <c r="AB54" i="5"/>
  <c r="AB42" i="5"/>
  <c r="AB30" i="5"/>
  <c r="AB18" i="5"/>
  <c r="AB29" i="5"/>
  <c r="AB65" i="5"/>
  <c r="AB17" i="5"/>
  <c r="AB64" i="5"/>
  <c r="AB52" i="5"/>
  <c r="AB40" i="5"/>
  <c r="AB28" i="5"/>
  <c r="AB16" i="5"/>
  <c r="AB53" i="5"/>
  <c r="AB63" i="5"/>
  <c r="AB39" i="5"/>
  <c r="AB15" i="5"/>
  <c r="AB62" i="5"/>
  <c r="AB38" i="5"/>
  <c r="AB14" i="5"/>
  <c r="AB51" i="5"/>
  <c r="AB27" i="5"/>
  <c r="AB50" i="5"/>
  <c r="AB26" i="5"/>
  <c r="AB41" i="5"/>
  <c r="AB60" i="5"/>
  <c r="AB48" i="5"/>
  <c r="AB36" i="5"/>
  <c r="AB24" i="5"/>
  <c r="AB12" i="5"/>
  <c r="AC25" i="5"/>
  <c r="AC13" i="5"/>
  <c r="AC61" i="5"/>
  <c r="AC49" i="5"/>
  <c r="AC37" i="5"/>
  <c r="AC70" i="5"/>
  <c r="AC58" i="5"/>
  <c r="AC46" i="5"/>
  <c r="AC34" i="5"/>
  <c r="AC22" i="5"/>
  <c r="AC10" i="5"/>
  <c r="AC69" i="5"/>
  <c r="AC57" i="5"/>
  <c r="AC45" i="5"/>
  <c r="AC33" i="5"/>
  <c r="AC21" i="5"/>
  <c r="AC9" i="5"/>
  <c r="AC67" i="5"/>
  <c r="AC55" i="5"/>
  <c r="AC43" i="5"/>
  <c r="AC31" i="5"/>
  <c r="AC19" i="5"/>
  <c r="AC66" i="5"/>
  <c r="AC54" i="5"/>
  <c r="AC42" i="5"/>
  <c r="AC30" i="5"/>
  <c r="AC18" i="5"/>
  <c r="AC65" i="5"/>
  <c r="AC53" i="5"/>
  <c r="AC41" i="5"/>
  <c r="AC29" i="5"/>
  <c r="AC17" i="5"/>
  <c r="AC64" i="5"/>
  <c r="AC52" i="5"/>
  <c r="AC40" i="5"/>
  <c r="AC28" i="5"/>
  <c r="AC16" i="5"/>
  <c r="AC63" i="5"/>
  <c r="AC51" i="5"/>
  <c r="AC39" i="5"/>
  <c r="AC27" i="5"/>
  <c r="AC15" i="5"/>
  <c r="AC62" i="5"/>
  <c r="AC50" i="5"/>
  <c r="AC38" i="5"/>
  <c r="AC26" i="5"/>
  <c r="AC14" i="5"/>
  <c r="AC60" i="5"/>
  <c r="AC48" i="5"/>
  <c r="AC36" i="5"/>
  <c r="AC24" i="5"/>
  <c r="AC12" i="5"/>
  <c r="AC59" i="5"/>
  <c r="AC47" i="5"/>
  <c r="AC35" i="5"/>
  <c r="AC23" i="5"/>
  <c r="AC11" i="5"/>
  <c r="AA200" i="5"/>
  <c r="S118" i="5"/>
  <c r="Z118" i="5" s="1"/>
  <c r="D128" i="5"/>
  <c r="S133" i="5"/>
  <c r="S121" i="5"/>
  <c r="D133" i="5"/>
  <c r="D132" i="5"/>
  <c r="S108" i="5"/>
  <c r="Z108" i="5" s="1"/>
  <c r="D120" i="5"/>
  <c r="S120" i="5"/>
  <c r="Z120" i="5" s="1"/>
  <c r="S124" i="5"/>
  <c r="Z124" i="5" s="1"/>
  <c r="D135" i="5"/>
  <c r="D131" i="5"/>
  <c r="S131" i="5"/>
  <c r="Z131" i="5" s="1"/>
  <c r="D119" i="5"/>
  <c r="S119" i="5"/>
  <c r="Z119" i="5" s="1"/>
  <c r="D159" i="5"/>
  <c r="S159" i="5"/>
  <c r="D170" i="5"/>
  <c r="S170" i="5"/>
  <c r="S136" i="5"/>
  <c r="D136" i="5"/>
  <c r="D148" i="5"/>
  <c r="S148" i="5"/>
  <c r="D160" i="5"/>
  <c r="S160" i="5"/>
  <c r="D182" i="5"/>
  <c r="S182" i="5"/>
  <c r="D194" i="5"/>
  <c r="S194" i="5"/>
  <c r="D149" i="5"/>
  <c r="S149" i="5"/>
  <c r="S172" i="5"/>
  <c r="D172" i="5"/>
  <c r="S183" i="5"/>
  <c r="D183" i="5"/>
  <c r="S195" i="5"/>
  <c r="D195" i="5"/>
  <c r="S150" i="5"/>
  <c r="D150" i="5"/>
  <c r="S130" i="5"/>
  <c r="Z130" i="5" s="1"/>
  <c r="S132" i="5"/>
  <c r="Z132" i="5" s="1"/>
  <c r="D122" i="5"/>
  <c r="D139" i="5"/>
  <c r="S139" i="5"/>
  <c r="S151" i="5"/>
  <c r="D151" i="5"/>
  <c r="S162" i="5"/>
  <c r="D162" i="5"/>
  <c r="S174" i="5"/>
  <c r="U1380" i="3" s="1"/>
  <c r="D174" i="5"/>
  <c r="S185" i="5"/>
  <c r="D185" i="5"/>
  <c r="D152" i="5"/>
  <c r="S152" i="5"/>
  <c r="D163" i="5"/>
  <c r="S163" i="5"/>
  <c r="D175" i="5"/>
  <c r="S175" i="5"/>
  <c r="D198" i="5"/>
  <c r="S198" i="5"/>
  <c r="D164" i="5"/>
  <c r="S164" i="5"/>
  <c r="D187" i="5"/>
  <c r="S187" i="5"/>
  <c r="S143" i="5"/>
  <c r="D143" i="5"/>
  <c r="D141" i="5"/>
  <c r="S141" i="5"/>
  <c r="S144" i="5"/>
  <c r="D144" i="5"/>
  <c r="S156" i="5"/>
  <c r="D156" i="5"/>
  <c r="S145" i="5"/>
  <c r="D145" i="5"/>
  <c r="S157" i="5"/>
  <c r="D157" i="5"/>
  <c r="AE168" i="5"/>
  <c r="D168" i="5"/>
  <c r="S191" i="5"/>
  <c r="D191" i="5"/>
  <c r="S181" i="5"/>
  <c r="D181" i="5"/>
  <c r="S146" i="5"/>
  <c r="D146" i="5"/>
  <c r="S137" i="5"/>
  <c r="S138" i="5"/>
  <c r="S140" i="5"/>
  <c r="D161" i="5"/>
  <c r="D173" i="5"/>
  <c r="D184" i="5"/>
  <c r="D196" i="5"/>
  <c r="D147" i="5"/>
  <c r="D124" i="5"/>
  <c r="D105" i="5"/>
  <c r="D123" i="5"/>
  <c r="D115" i="5"/>
  <c r="S126" i="5"/>
  <c r="Z126" i="5" s="1"/>
  <c r="AB112" i="5"/>
  <c r="D134" i="5"/>
  <c r="AB77" i="5"/>
  <c r="AB89" i="5"/>
  <c r="AB101" i="5"/>
  <c r="AB113" i="5"/>
  <c r="AB125" i="5"/>
  <c r="D127" i="5"/>
  <c r="D77" i="5"/>
  <c r="D113" i="5"/>
  <c r="D89" i="5"/>
  <c r="D125" i="5"/>
  <c r="D129" i="5"/>
  <c r="AB73" i="5"/>
  <c r="AB71" i="5"/>
  <c r="AB74" i="5"/>
  <c r="AB86" i="5"/>
  <c r="AB98" i="5"/>
  <c r="AB110" i="5"/>
  <c r="AB122" i="5"/>
  <c r="AB134" i="5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4" i="1"/>
  <c r="O4" i="1" s="1"/>
  <c r="M611" i="3" l="1"/>
  <c r="N611" i="3" s="1"/>
  <c r="M1363" i="3"/>
  <c r="M1379" i="3"/>
  <c r="N1379" i="3" s="1"/>
  <c r="U1297" i="3"/>
  <c r="Z121" i="5"/>
  <c r="Z198" i="5"/>
  <c r="AE198" i="5" s="1"/>
  <c r="Z195" i="5"/>
  <c r="AE195" i="5" s="1"/>
  <c r="Z140" i="5"/>
  <c r="AE140" i="5" s="1"/>
  <c r="Z157" i="5"/>
  <c r="AE157" i="5" s="1"/>
  <c r="Z185" i="5"/>
  <c r="AE185" i="5" s="1"/>
  <c r="Z182" i="5"/>
  <c r="AE182" i="5" s="1"/>
  <c r="Z181" i="5"/>
  <c r="AE181" i="5" s="1"/>
  <c r="Z144" i="5"/>
  <c r="AE144" i="5" s="1"/>
  <c r="Z151" i="5"/>
  <c r="AE151" i="5" s="1"/>
  <c r="Z141" i="5"/>
  <c r="AE141" i="5" s="1"/>
  <c r="Z163" i="5"/>
  <c r="AE163" i="5" s="1"/>
  <c r="Z139" i="5"/>
  <c r="AE139" i="5" s="1"/>
  <c r="Z172" i="5"/>
  <c r="AE172" i="5" s="1"/>
  <c r="Z136" i="5"/>
  <c r="AE136" i="5" s="1"/>
  <c r="Z191" i="5"/>
  <c r="AE191" i="5" s="1"/>
  <c r="Z149" i="5"/>
  <c r="AE149" i="5" s="1"/>
  <c r="Z170" i="5"/>
  <c r="AE170" i="5" s="1"/>
  <c r="Z143" i="5"/>
  <c r="AE143" i="5" s="1"/>
  <c r="Z187" i="5"/>
  <c r="AE187" i="5" s="1"/>
  <c r="U711" i="3"/>
  <c r="Z133" i="5"/>
  <c r="Z138" i="5"/>
  <c r="AE138" i="5" s="1"/>
  <c r="Z164" i="5"/>
  <c r="AE164" i="5" s="1"/>
  <c r="Z150" i="5"/>
  <c r="AE150" i="5" s="1"/>
  <c r="Z175" i="5"/>
  <c r="AE175" i="5" s="1"/>
  <c r="Z183" i="5"/>
  <c r="AE183" i="5" s="1"/>
  <c r="Z137" i="5"/>
  <c r="Z145" i="5"/>
  <c r="AE145" i="5" s="1"/>
  <c r="Z174" i="5"/>
  <c r="AE174" i="5" s="1"/>
  <c r="Z160" i="5"/>
  <c r="AE160" i="5" s="1"/>
  <c r="Z146" i="5"/>
  <c r="AE146" i="5" s="1"/>
  <c r="Z156" i="5"/>
  <c r="AE156" i="5" s="1"/>
  <c r="Z162" i="5"/>
  <c r="AE162" i="5" s="1"/>
  <c r="Z148" i="5"/>
  <c r="AE148" i="5" s="1"/>
  <c r="Z152" i="5"/>
  <c r="AE152" i="5" s="1"/>
  <c r="Z194" i="5"/>
  <c r="AE194" i="5" s="1"/>
  <c r="Z159" i="5"/>
  <c r="AE159" i="5" s="1"/>
  <c r="M917" i="3"/>
  <c r="N917" i="3" s="1"/>
  <c r="M559" i="3"/>
  <c r="N559" i="3" s="1"/>
  <c r="M795" i="3"/>
  <c r="N795" i="3" s="1"/>
  <c r="M616" i="3"/>
  <c r="N616" i="3" s="1"/>
  <c r="M641" i="3"/>
  <c r="N641" i="3" s="1"/>
  <c r="M558" i="3"/>
  <c r="N558" i="3" s="1"/>
  <c r="M573" i="3"/>
  <c r="N573" i="3" s="1"/>
  <c r="M925" i="3"/>
  <c r="N925" i="3" s="1"/>
  <c r="M788" i="3"/>
  <c r="N788" i="3" s="1"/>
  <c r="M1008" i="3"/>
  <c r="N1008" i="3" s="1"/>
  <c r="M803" i="3"/>
  <c r="N803" i="3" s="1"/>
  <c r="M886" i="3"/>
  <c r="N886" i="3" s="1"/>
  <c r="M681" i="3"/>
  <c r="N681" i="3" s="1"/>
  <c r="M764" i="3"/>
  <c r="N764" i="3" s="1"/>
  <c r="M662" i="3"/>
  <c r="N662" i="3" s="1"/>
  <c r="M906" i="3"/>
  <c r="N906" i="3" s="1"/>
  <c r="M540" i="3"/>
  <c r="N540" i="3" s="1"/>
  <c r="M739" i="3"/>
  <c r="N739" i="3" s="1"/>
  <c r="M1007" i="3"/>
  <c r="N1007" i="3" s="1"/>
  <c r="M797" i="3"/>
  <c r="N797" i="3" s="1"/>
  <c r="M763" i="3"/>
  <c r="N763" i="3" s="1"/>
  <c r="M535" i="3"/>
  <c r="N535" i="3" s="1"/>
  <c r="M733" i="3"/>
  <c r="N733" i="3" s="1"/>
  <c r="M855" i="3"/>
  <c r="N855" i="3" s="1"/>
  <c r="M779" i="3"/>
  <c r="N779" i="3" s="1"/>
  <c r="M572" i="3"/>
  <c r="N572" i="3" s="1"/>
  <c r="M610" i="3"/>
  <c r="N610" i="3" s="1"/>
  <c r="M701" i="3"/>
  <c r="N701" i="3" s="1"/>
  <c r="M656" i="3"/>
  <c r="N656" i="3" s="1"/>
  <c r="M680" i="3"/>
  <c r="N680" i="3" s="1"/>
  <c r="M784" i="3"/>
  <c r="N784" i="3" s="1"/>
  <c r="M960" i="3"/>
  <c r="N960" i="3" s="1"/>
  <c r="M910" i="3"/>
  <c r="N910" i="3" s="1"/>
  <c r="M594" i="3"/>
  <c r="N594" i="3" s="1"/>
  <c r="M666" i="3"/>
  <c r="N666" i="3" s="1"/>
  <c r="M838" i="3"/>
  <c r="N838" i="3" s="1"/>
  <c r="M745" i="3"/>
  <c r="N745" i="3" s="1"/>
  <c r="M885" i="3"/>
  <c r="N885" i="3" s="1"/>
  <c r="M860" i="3"/>
  <c r="N860" i="3" s="1"/>
  <c r="M802" i="3"/>
  <c r="N802" i="3" s="1"/>
  <c r="M880" i="3"/>
  <c r="N880" i="3" s="1"/>
  <c r="M636" i="3"/>
  <c r="N636" i="3" s="1"/>
  <c r="M661" i="3"/>
  <c r="N661" i="3" s="1"/>
  <c r="M1323" i="3"/>
  <c r="M980" i="3"/>
  <c r="N980" i="3" s="1"/>
  <c r="M974" i="3"/>
  <c r="N974" i="3" s="1"/>
  <c r="M682" i="3"/>
  <c r="N682" i="3" s="1"/>
  <c r="M734" i="3"/>
  <c r="N734" i="3" s="1"/>
  <c r="M623" i="3"/>
  <c r="N623" i="3" s="1"/>
  <c r="M1000" i="3"/>
  <c r="N1000" i="3" s="1"/>
  <c r="M989" i="3"/>
  <c r="N989" i="3" s="1"/>
  <c r="M657" i="3"/>
  <c r="N657" i="3" s="1"/>
  <c r="M981" i="3"/>
  <c r="N981" i="3" s="1"/>
  <c r="M950" i="3"/>
  <c r="N950" i="3" s="1"/>
  <c r="M749" i="3"/>
  <c r="N749" i="3" s="1"/>
  <c r="M867" i="3"/>
  <c r="N867" i="3" s="1"/>
  <c r="M823" i="3"/>
  <c r="N823" i="3" s="1"/>
  <c r="M836" i="3"/>
  <c r="N836" i="3" s="1"/>
  <c r="M310" i="3"/>
  <c r="N310" i="3" s="1"/>
  <c r="M730" i="3"/>
  <c r="N730" i="3" s="1"/>
  <c r="M583" i="3"/>
  <c r="N583" i="3" s="1"/>
  <c r="M945" i="3"/>
  <c r="N945" i="3" s="1"/>
  <c r="M716" i="3"/>
  <c r="N716" i="3" s="1"/>
  <c r="M135" i="3"/>
  <c r="N135" i="3" s="1"/>
  <c r="M608" i="3"/>
  <c r="N608" i="3" s="1"/>
  <c r="M617" i="3"/>
  <c r="N617" i="3" s="1"/>
  <c r="M592" i="3"/>
  <c r="N592" i="3" s="1"/>
  <c r="M926" i="3"/>
  <c r="N926" i="3" s="1"/>
  <c r="M597" i="3"/>
  <c r="N597" i="3" s="1"/>
  <c r="M615" i="3"/>
  <c r="N615" i="3" s="1"/>
  <c r="M695" i="3"/>
  <c r="N695" i="3" s="1"/>
  <c r="M539" i="3"/>
  <c r="N539" i="3" s="1"/>
  <c r="M765" i="3"/>
  <c r="N765" i="3" s="1"/>
  <c r="M1236" i="3"/>
  <c r="M265" i="3"/>
  <c r="N265" i="3" s="1"/>
  <c r="M817" i="3"/>
  <c r="N817" i="3" s="1"/>
  <c r="M732" i="3"/>
  <c r="N732" i="3" s="1"/>
  <c r="M854" i="3"/>
  <c r="N854" i="3" s="1"/>
  <c r="M976" i="3"/>
  <c r="N976" i="3" s="1"/>
  <c r="M791" i="3"/>
  <c r="N791" i="3" s="1"/>
  <c r="M647" i="3"/>
  <c r="N647" i="3" s="1"/>
  <c r="M643" i="3"/>
  <c r="N643" i="3" s="1"/>
  <c r="M757" i="3"/>
  <c r="N757" i="3" s="1"/>
  <c r="M50" i="3"/>
  <c r="N50" i="3" s="1"/>
  <c r="M827" i="3"/>
  <c r="N827" i="3" s="1"/>
  <c r="M648" i="3"/>
  <c r="N648" i="3" s="1"/>
  <c r="M660" i="3"/>
  <c r="N660" i="3" s="1"/>
  <c r="M878" i="3"/>
  <c r="N878" i="3" s="1"/>
  <c r="M852" i="3"/>
  <c r="N852" i="3" s="1"/>
  <c r="M776" i="3"/>
  <c r="N776" i="3" s="1"/>
  <c r="M693" i="3"/>
  <c r="N693" i="3" s="1"/>
  <c r="M634" i="3"/>
  <c r="N634" i="3" s="1"/>
  <c r="M913" i="3"/>
  <c r="N913" i="3" s="1"/>
  <c r="M778" i="3"/>
  <c r="N778" i="3" s="1"/>
  <c r="M938" i="3"/>
  <c r="N938" i="3" s="1"/>
  <c r="M571" i="3"/>
  <c r="N571" i="3" s="1"/>
  <c r="M669" i="3"/>
  <c r="N669" i="3" s="1"/>
  <c r="M898" i="3"/>
  <c r="N898" i="3" s="1"/>
  <c r="M532" i="3"/>
  <c r="N532" i="3" s="1"/>
  <c r="M678" i="3"/>
  <c r="N678" i="3" s="1"/>
  <c r="M440" i="3"/>
  <c r="N440" i="3" s="1"/>
  <c r="M1374" i="3"/>
  <c r="M951" i="3"/>
  <c r="N951" i="3" s="1"/>
  <c r="M553" i="3"/>
  <c r="N553" i="3" s="1"/>
  <c r="M760" i="3"/>
  <c r="N760" i="3" s="1"/>
  <c r="M603" i="3"/>
  <c r="N603" i="3" s="1"/>
  <c r="M962" i="3"/>
  <c r="N962" i="3" s="1"/>
  <c r="M769" i="3"/>
  <c r="N769" i="3" s="1"/>
  <c r="M718" i="3"/>
  <c r="N718" i="3" s="1"/>
  <c r="M936" i="3"/>
  <c r="N936" i="3" s="1"/>
  <c r="M750" i="3"/>
  <c r="N750" i="3" s="1"/>
  <c r="M882" i="3"/>
  <c r="N882" i="3" s="1"/>
  <c r="M663" i="3"/>
  <c r="N663" i="3" s="1"/>
  <c r="M639" i="3"/>
  <c r="N639" i="3" s="1"/>
  <c r="M872" i="3"/>
  <c r="N872" i="3" s="1"/>
  <c r="M949" i="3"/>
  <c r="N949" i="3" s="1"/>
  <c r="M1002" i="3"/>
  <c r="N1002" i="3" s="1"/>
  <c r="M555" i="3"/>
  <c r="N555" i="3" s="1"/>
  <c r="M541" i="3"/>
  <c r="N541" i="3" s="1"/>
  <c r="M1005" i="3"/>
  <c r="N1005" i="3" s="1"/>
  <c r="M668" i="3"/>
  <c r="N668" i="3" s="1"/>
  <c r="M814" i="3"/>
  <c r="N814" i="3" s="1"/>
  <c r="M958" i="3"/>
  <c r="N958" i="3" s="1"/>
  <c r="M922" i="3"/>
  <c r="N922" i="3" s="1"/>
  <c r="M692" i="3"/>
  <c r="N692" i="3" s="1"/>
  <c r="M841" i="3"/>
  <c r="N841" i="3" s="1"/>
  <c r="M900" i="3"/>
  <c r="N900" i="3" s="1"/>
  <c r="M1013" i="3"/>
  <c r="N1013" i="3" s="1"/>
  <c r="M856" i="3"/>
  <c r="N856" i="3" s="1"/>
  <c r="M694" i="3"/>
  <c r="N694" i="3" s="1"/>
  <c r="M725" i="3"/>
  <c r="N725" i="3" s="1"/>
  <c r="M828" i="3"/>
  <c r="N828" i="3" s="1"/>
  <c r="M395" i="3"/>
  <c r="N395" i="3" s="1"/>
  <c r="M635" i="3"/>
  <c r="N635" i="3" s="1"/>
  <c r="M525" i="3"/>
  <c r="N525" i="3" s="1"/>
  <c r="M761" i="3"/>
  <c r="N761" i="3" s="1"/>
  <c r="M570" i="3"/>
  <c r="N570" i="3" s="1"/>
  <c r="M1368" i="3"/>
  <c r="M1001" i="3"/>
  <c r="N1001" i="3" s="1"/>
  <c r="M687" i="3"/>
  <c r="N687" i="3" s="1"/>
  <c r="M994" i="3"/>
  <c r="N994" i="3" s="1"/>
  <c r="M811" i="3"/>
  <c r="N811" i="3" s="1"/>
  <c r="M560" i="3"/>
  <c r="N560" i="3" s="1"/>
  <c r="M843" i="3"/>
  <c r="N843" i="3" s="1"/>
  <c r="M1366" i="3"/>
  <c r="M965" i="3"/>
  <c r="N965" i="3" s="1"/>
  <c r="M714" i="3"/>
  <c r="N714" i="3" s="1"/>
  <c r="M883" i="3"/>
  <c r="N883" i="3" s="1"/>
  <c r="M353" i="3"/>
  <c r="N353" i="3" s="1"/>
  <c r="M815" i="3"/>
  <c r="N815" i="3" s="1"/>
  <c r="M916" i="3"/>
  <c r="N916" i="3" s="1"/>
  <c r="M719" i="3"/>
  <c r="N719" i="3" s="1"/>
  <c r="M736" i="3"/>
  <c r="N736" i="3" s="1"/>
  <c r="M706" i="3"/>
  <c r="N706" i="3" s="1"/>
  <c r="M775" i="3"/>
  <c r="N775" i="3" s="1"/>
  <c r="M915" i="3"/>
  <c r="N915" i="3" s="1"/>
  <c r="M549" i="3"/>
  <c r="N549" i="3" s="1"/>
  <c r="M793" i="3"/>
  <c r="N793" i="3" s="1"/>
  <c r="M599" i="3"/>
  <c r="N599" i="3" s="1"/>
  <c r="M871" i="3"/>
  <c r="N871" i="3" s="1"/>
  <c r="M14" i="3"/>
  <c r="N14" i="3" s="1"/>
  <c r="M978" i="3"/>
  <c r="N978" i="3" s="1"/>
  <c r="M584" i="3"/>
  <c r="N584" i="3" s="1"/>
  <c r="M531" i="3"/>
  <c r="N531" i="3" s="1"/>
  <c r="M902" i="3"/>
  <c r="N902" i="3" s="1"/>
  <c r="M653" i="3"/>
  <c r="N653" i="3" s="1"/>
  <c r="M937" i="3"/>
  <c r="N937" i="3" s="1"/>
  <c r="M892" i="3"/>
  <c r="N892" i="3" s="1"/>
  <c r="M901" i="3"/>
  <c r="N901" i="3" s="1"/>
  <c r="M905" i="3"/>
  <c r="N905" i="3" s="1"/>
  <c r="M859" i="3"/>
  <c r="N859" i="3" s="1"/>
  <c r="M847" i="3"/>
  <c r="N847" i="3" s="1"/>
  <c r="M607" i="3"/>
  <c r="N607" i="3" s="1"/>
  <c r="M223" i="3"/>
  <c r="N223" i="3" s="1"/>
  <c r="M596" i="3"/>
  <c r="N596" i="3" s="1"/>
  <c r="M550" i="3"/>
  <c r="N550" i="3" s="1"/>
  <c r="M547" i="3"/>
  <c r="N547" i="3" s="1"/>
  <c r="M966" i="3"/>
  <c r="N966" i="3" s="1"/>
  <c r="M897" i="3"/>
  <c r="N897" i="3" s="1"/>
  <c r="M770" i="3"/>
  <c r="N770" i="3" s="1"/>
  <c r="M722" i="3"/>
  <c r="N722" i="3" s="1"/>
  <c r="M556" i="3"/>
  <c r="N556" i="3" s="1"/>
  <c r="M851" i="3"/>
  <c r="N851" i="3" s="1"/>
  <c r="M144" i="3"/>
  <c r="N144" i="3" s="1"/>
  <c r="M858" i="3"/>
  <c r="N858" i="3" s="1"/>
  <c r="M782" i="3"/>
  <c r="N782" i="3" s="1"/>
  <c r="M628" i="3"/>
  <c r="N628" i="3" s="1"/>
  <c r="M1369" i="3"/>
  <c r="M565" i="3"/>
  <c r="N565" i="3" s="1"/>
  <c r="M674" i="3"/>
  <c r="N674" i="3" s="1"/>
  <c r="M973" i="3"/>
  <c r="N973" i="3" s="1"/>
  <c r="M274" i="3"/>
  <c r="N274" i="3" s="1"/>
  <c r="M912" i="3"/>
  <c r="N912" i="3" s="1"/>
  <c r="M904" i="3"/>
  <c r="N904" i="3" s="1"/>
  <c r="M931" i="3"/>
  <c r="N931" i="3" s="1"/>
  <c r="M918" i="3"/>
  <c r="N918" i="3" s="1"/>
  <c r="M93" i="3"/>
  <c r="N93" i="3" s="1"/>
  <c r="M840" i="3"/>
  <c r="N840" i="3" s="1"/>
  <c r="M672" i="3"/>
  <c r="N672" i="3" s="1"/>
  <c r="M538" i="3"/>
  <c r="N538" i="3" s="1"/>
  <c r="M585" i="3"/>
  <c r="N585" i="3" s="1"/>
  <c r="M809" i="3"/>
  <c r="N809" i="3" s="1"/>
  <c r="M552" i="3"/>
  <c r="N552" i="3" s="1"/>
  <c r="M404" i="3"/>
  <c r="N404" i="3" s="1"/>
  <c r="M546" i="3"/>
  <c r="N546" i="3" s="1"/>
  <c r="M794" i="3"/>
  <c r="N794" i="3" s="1"/>
  <c r="M805" i="3"/>
  <c r="N805" i="3" s="1"/>
  <c r="M591" i="3"/>
  <c r="N591" i="3" s="1"/>
  <c r="M600" i="3"/>
  <c r="N600" i="3" s="1"/>
  <c r="M1039" i="3"/>
  <c r="M804" i="3"/>
  <c r="N804" i="3" s="1"/>
  <c r="M1004" i="3"/>
  <c r="N1004" i="3" s="1"/>
  <c r="M799" i="3"/>
  <c r="N799" i="3" s="1"/>
  <c r="M298" i="3"/>
  <c r="N298" i="3" s="1"/>
  <c r="M638" i="3"/>
  <c r="N638" i="3" s="1"/>
  <c r="M156" i="3"/>
  <c r="N156" i="3" s="1"/>
  <c r="M428" i="3"/>
  <c r="N428" i="3" s="1"/>
  <c r="M677" i="3"/>
  <c r="N677" i="3" s="1"/>
  <c r="M999" i="3"/>
  <c r="N999" i="3" s="1"/>
  <c r="M735" i="3"/>
  <c r="N735" i="3" s="1"/>
  <c r="M979" i="3"/>
  <c r="N979" i="3" s="1"/>
  <c r="M613" i="3"/>
  <c r="N613" i="3" s="1"/>
  <c r="M659" i="3"/>
  <c r="N659" i="3" s="1"/>
  <c r="M903" i="3"/>
  <c r="N903" i="3" s="1"/>
  <c r="M537" i="3"/>
  <c r="N537" i="3" s="1"/>
  <c r="M689" i="3"/>
  <c r="N689" i="3" s="1"/>
  <c r="M388" i="3"/>
  <c r="N388" i="3" s="1"/>
  <c r="M957" i="3"/>
  <c r="N957" i="3" s="1"/>
  <c r="M561" i="3"/>
  <c r="N561" i="3" s="1"/>
  <c r="M633" i="3"/>
  <c r="N633" i="3" s="1"/>
  <c r="M1168" i="3"/>
  <c r="M927" i="3"/>
  <c r="N927" i="3" s="1"/>
  <c r="M907" i="3"/>
  <c r="N907" i="3" s="1"/>
  <c r="M713" i="3"/>
  <c r="N713" i="3" s="1"/>
  <c r="M286" i="3"/>
  <c r="N286" i="3" s="1"/>
  <c r="M77" i="3"/>
  <c r="N77" i="3" s="1"/>
  <c r="M110" i="3"/>
  <c r="N110" i="3" s="1"/>
  <c r="M337" i="3"/>
  <c r="N337" i="3" s="1"/>
  <c r="M467" i="3"/>
  <c r="N467" i="3" s="1"/>
  <c r="M207" i="3"/>
  <c r="N207" i="3" s="1"/>
  <c r="M62" i="3"/>
  <c r="N62" i="3" s="1"/>
  <c r="M26" i="3"/>
  <c r="N26" i="3" s="1"/>
  <c r="M1009" i="3"/>
  <c r="N1009" i="3" s="1"/>
  <c r="M738" i="3"/>
  <c r="N738" i="3" s="1"/>
  <c r="M879" i="3"/>
  <c r="N879" i="3" s="1"/>
  <c r="M192" i="3"/>
  <c r="N192" i="3" s="1"/>
  <c r="M240" i="3"/>
  <c r="N240" i="3" s="1"/>
  <c r="M1142" i="3"/>
  <c r="M780" i="3"/>
  <c r="N780" i="3" s="1"/>
  <c r="M370" i="3"/>
  <c r="N370" i="3" s="1"/>
  <c r="M658" i="3"/>
  <c r="N658" i="3" s="1"/>
  <c r="M322" i="3"/>
  <c r="N322" i="3" s="1"/>
  <c r="M536" i="3"/>
  <c r="N536" i="3" s="1"/>
  <c r="M500" i="3"/>
  <c r="N500" i="3" s="1"/>
  <c r="M1334" i="3"/>
  <c r="M1025" i="3"/>
  <c r="M1260" i="3"/>
  <c r="M1216" i="3"/>
  <c r="M38" i="3"/>
  <c r="N38" i="3" s="1"/>
  <c r="M168" i="3"/>
  <c r="N168" i="3" s="1"/>
  <c r="M128" i="3"/>
  <c r="N128" i="3" s="1"/>
  <c r="M755" i="3"/>
  <c r="N755" i="3" s="1"/>
  <c r="M933" i="3"/>
  <c r="N933" i="3" s="1"/>
  <c r="M835" i="3"/>
  <c r="N835" i="3" s="1"/>
  <c r="M844" i="3"/>
  <c r="N844" i="3" s="1"/>
  <c r="M518" i="3"/>
  <c r="N518" i="3" s="1"/>
  <c r="M1051" i="3"/>
  <c r="U1018" i="3"/>
  <c r="U1076" i="3"/>
  <c r="U1116" i="3"/>
  <c r="U1328" i="3"/>
  <c r="U1239" i="3"/>
  <c r="U1107" i="3"/>
  <c r="U870" i="3"/>
  <c r="U830" i="3"/>
  <c r="U984" i="3"/>
  <c r="U1096" i="3"/>
  <c r="U1270" i="3"/>
  <c r="U1281" i="3"/>
  <c r="U1102" i="3"/>
  <c r="U996" i="3"/>
  <c r="U1285" i="3"/>
  <c r="U1050" i="3"/>
  <c r="U1103" i="3"/>
  <c r="U1073" i="3"/>
  <c r="U1133" i="3"/>
  <c r="U1077" i="3"/>
  <c r="U1191" i="3"/>
  <c r="U1157" i="3"/>
  <c r="U1158" i="3"/>
  <c r="U1288" i="3"/>
  <c r="U580" i="3"/>
  <c r="U1131" i="3"/>
  <c r="U1094" i="3"/>
  <c r="U952" i="3"/>
  <c r="U740" i="3"/>
  <c r="U818" i="3"/>
  <c r="U1257" i="3"/>
  <c r="U1318" i="3"/>
  <c r="U1141" i="3"/>
  <c r="U1143" i="3"/>
  <c r="U863" i="3"/>
  <c r="U620" i="3"/>
  <c r="U864" i="3"/>
  <c r="U954" i="3"/>
  <c r="U1017" i="3"/>
  <c r="U1126" i="3"/>
  <c r="U1325" i="3"/>
  <c r="U699" i="3"/>
  <c r="U631" i="3"/>
  <c r="U833" i="3"/>
  <c r="U1223" i="3"/>
  <c r="U1264" i="3"/>
  <c r="U1091" i="3"/>
  <c r="U1265" i="3"/>
  <c r="U1041" i="3"/>
  <c r="U824" i="3"/>
  <c r="U868" i="3"/>
  <c r="U1272" i="3"/>
  <c r="U629" i="3"/>
  <c r="U1151" i="3"/>
  <c r="U940" i="3"/>
  <c r="U1258" i="3"/>
  <c r="U1333" i="3"/>
  <c r="U1335" i="3"/>
  <c r="U1295" i="3"/>
  <c r="U602" i="3"/>
  <c r="U1296" i="3"/>
  <c r="U1052" i="3"/>
  <c r="U987" i="3"/>
  <c r="U955" i="3"/>
  <c r="U1074" i="3"/>
  <c r="U1313" i="3"/>
  <c r="U1356" i="3"/>
  <c r="U1121" i="3"/>
  <c r="U1300" i="3"/>
  <c r="U1324" i="3"/>
  <c r="U1256" i="3"/>
  <c r="U1117" i="3"/>
  <c r="U1199" i="3"/>
  <c r="U618" i="3"/>
  <c r="U1163" i="3"/>
  <c r="U1186" i="3"/>
  <c r="U1294" i="3"/>
  <c r="U709" i="3"/>
  <c r="U1262" i="3"/>
  <c r="U686" i="3"/>
  <c r="U1090" i="3"/>
  <c r="U943" i="3"/>
  <c r="U1179" i="3"/>
  <c r="U753" i="3"/>
  <c r="U1350" i="3"/>
  <c r="U1355" i="3"/>
  <c r="U1105" i="3"/>
  <c r="U1146" i="3"/>
  <c r="U1170" i="3"/>
  <c r="U1311" i="3"/>
  <c r="U1254" i="3"/>
  <c r="U1277" i="3"/>
  <c r="U704" i="3"/>
  <c r="U1139" i="3"/>
  <c r="U1152" i="3"/>
  <c r="U1189" i="3"/>
  <c r="U1322" i="3"/>
  <c r="U1207" i="3"/>
  <c r="U1028" i="3"/>
  <c r="U1263" i="3"/>
  <c r="U621" i="3"/>
  <c r="U821" i="3"/>
  <c r="U1114" i="3"/>
  <c r="U1147" i="3"/>
  <c r="U1159" i="3"/>
  <c r="U992" i="3"/>
  <c r="U1283" i="3"/>
  <c r="U1331" i="3"/>
  <c r="U1140" i="3"/>
  <c r="U1200" i="3"/>
  <c r="U1304" i="3"/>
  <c r="U1069" i="3"/>
  <c r="U1215" i="3"/>
  <c r="U1176" i="3"/>
  <c r="U1217" i="3"/>
  <c r="U1273" i="3"/>
  <c r="U697" i="3"/>
  <c r="U831" i="3"/>
  <c r="U1016" i="3"/>
  <c r="U564" i="3"/>
  <c r="U1167" i="3"/>
  <c r="U576" i="3"/>
  <c r="U698" i="3"/>
  <c r="U588" i="3"/>
  <c r="U1287" i="3"/>
  <c r="U1222" i="3"/>
  <c r="U1062" i="3"/>
  <c r="U875" i="3"/>
  <c r="U1040" i="3"/>
  <c r="U1237" i="3"/>
  <c r="U1253" i="3"/>
  <c r="U1195" i="3"/>
  <c r="U1238" i="3"/>
  <c r="U1193" i="3"/>
  <c r="U1065" i="3"/>
  <c r="U702" i="3"/>
  <c r="U1015" i="3"/>
  <c r="U1206" i="3"/>
  <c r="U1138" i="3"/>
  <c r="U1154" i="3"/>
  <c r="U751" i="3"/>
  <c r="U1034" i="3"/>
  <c r="U1332" i="3"/>
  <c r="U1024" i="3"/>
  <c r="U1099" i="3"/>
  <c r="U1026" i="3"/>
  <c r="U575" i="3"/>
  <c r="U985" i="3"/>
  <c r="U587" i="3"/>
  <c r="U1072" i="3"/>
  <c r="U1144" i="3"/>
  <c r="U724" i="3"/>
  <c r="U986" i="3"/>
  <c r="U1308" i="3"/>
  <c r="U1208" i="3"/>
  <c r="U1312" i="3"/>
  <c r="U743" i="3"/>
  <c r="U589" i="3"/>
  <c r="U1298" i="3"/>
  <c r="U1135" i="3"/>
  <c r="U946" i="3"/>
  <c r="U990" i="3"/>
  <c r="U1089" i="3"/>
  <c r="U1330" i="3"/>
  <c r="U826" i="3"/>
  <c r="U873" i="3"/>
  <c r="U1082" i="3"/>
  <c r="U1165" i="3"/>
  <c r="U1046" i="3"/>
  <c r="U1346" i="3"/>
  <c r="U1155" i="3"/>
  <c r="U1177" i="3"/>
  <c r="U752" i="3"/>
  <c r="U953" i="3"/>
  <c r="U1100" i="3"/>
  <c r="U1336" i="3"/>
  <c r="U808" i="3"/>
  <c r="U1178" i="3"/>
  <c r="U1252" i="3"/>
  <c r="U1169" i="3"/>
  <c r="U1104" i="3"/>
  <c r="U997" i="3"/>
  <c r="U1327" i="3"/>
  <c r="U1136" i="3"/>
  <c r="U1210" i="3"/>
  <c r="U1042" i="3"/>
  <c r="U1343" i="3"/>
  <c r="U1182" i="3"/>
  <c r="U948" i="3"/>
  <c r="U1353" i="3"/>
  <c r="U586" i="3"/>
  <c r="U1213" i="3"/>
  <c r="U1361" i="3"/>
  <c r="U1097" i="3"/>
  <c r="U1059" i="3"/>
  <c r="U819" i="3"/>
  <c r="U1231" i="3"/>
  <c r="U1349" i="3"/>
  <c r="U968" i="3"/>
  <c r="U1204" i="3"/>
  <c r="U820" i="3"/>
  <c r="U1145" i="3"/>
  <c r="U577" i="3"/>
  <c r="U1309" i="3"/>
  <c r="U1119" i="3"/>
  <c r="U1078" i="3"/>
  <c r="U1120" i="3"/>
  <c r="U1019" i="3"/>
  <c r="U1357" i="3"/>
  <c r="U624" i="3"/>
  <c r="U626" i="3"/>
  <c r="U1037" i="3"/>
  <c r="U995" i="3"/>
  <c r="U574" i="3"/>
  <c r="U1022" i="3"/>
  <c r="U1214" i="3"/>
  <c r="U1035" i="3"/>
  <c r="U1243" i="3"/>
  <c r="U1228" i="3"/>
  <c r="U1038" i="3"/>
  <c r="U1220" i="3"/>
  <c r="U1060" i="3"/>
  <c r="U1113" i="3"/>
  <c r="U630" i="3"/>
  <c r="U1250" i="3"/>
  <c r="U1339" i="3"/>
  <c r="U1061" i="3"/>
  <c r="U710" i="3"/>
  <c r="U1244" i="3"/>
  <c r="U1251" i="3"/>
  <c r="U865" i="3"/>
  <c r="U1232" i="3"/>
  <c r="U1275" i="3"/>
  <c r="U1180" i="3"/>
  <c r="U1276" i="3"/>
  <c r="U1234" i="3"/>
  <c r="U1225" i="3"/>
  <c r="U1212" i="3"/>
  <c r="U748" i="3"/>
  <c r="U708" i="3"/>
  <c r="U1269" i="3"/>
  <c r="U1048" i="3"/>
  <c r="U862" i="3"/>
  <c r="U1023" i="3"/>
  <c r="U1083" i="3"/>
  <c r="U1259" i="3"/>
  <c r="U1261" i="3"/>
  <c r="U619" i="3"/>
  <c r="U941" i="3"/>
  <c r="U874" i="3"/>
  <c r="U1027" i="3"/>
  <c r="U1218" i="3"/>
  <c r="U846" i="3"/>
  <c r="U1221" i="3"/>
  <c r="U942" i="3"/>
  <c r="U1190" i="3"/>
  <c r="U1134" i="3"/>
  <c r="U1340" i="3"/>
  <c r="U1063" i="3"/>
  <c r="U1029" i="3"/>
  <c r="U1209" i="3"/>
  <c r="U1053" i="3"/>
  <c r="U1352" i="3"/>
  <c r="U1092" i="3"/>
  <c r="U746" i="3"/>
  <c r="U1249" i="3"/>
  <c r="U1021" i="3"/>
  <c r="U582" i="3"/>
  <c r="U1235" i="3"/>
  <c r="U1317" i="3"/>
  <c r="U696" i="3"/>
  <c r="U1095" i="3"/>
  <c r="U1125" i="3"/>
  <c r="U1110" i="3"/>
  <c r="U741" i="3"/>
  <c r="U1338" i="3"/>
  <c r="U1307" i="3"/>
  <c r="U1132" i="3"/>
  <c r="U1087" i="3"/>
  <c r="U930" i="3"/>
  <c r="U742" i="3"/>
  <c r="U832" i="3"/>
  <c r="U1326" i="3"/>
  <c r="U1194" i="3"/>
  <c r="U1341" i="3"/>
  <c r="M1375" i="3"/>
  <c r="M842" i="3"/>
  <c r="N842" i="3" s="1"/>
  <c r="AC199" i="5"/>
  <c r="AE199" i="5"/>
  <c r="M673" i="3"/>
  <c r="N673" i="3" s="1"/>
  <c r="M737" i="3"/>
  <c r="N737" i="3" s="1"/>
  <c r="M598" i="3"/>
  <c r="N598" i="3" s="1"/>
  <c r="M548" i="3"/>
  <c r="N548" i="3" s="1"/>
  <c r="M671" i="3"/>
  <c r="N671" i="3" s="1"/>
  <c r="M1156" i="3"/>
  <c r="M684" i="3"/>
  <c r="N684" i="3" s="1"/>
  <c r="M993" i="3"/>
  <c r="N993" i="3" s="1"/>
  <c r="M562" i="3"/>
  <c r="N562" i="3" s="1"/>
  <c r="M861" i="3"/>
  <c r="N861" i="3" s="1"/>
  <c r="M792" i="3"/>
  <c r="N792" i="3" s="1"/>
  <c r="M914" i="3"/>
  <c r="N914" i="3" s="1"/>
  <c r="M964" i="3"/>
  <c r="N964" i="3" s="1"/>
  <c r="M720" i="3"/>
  <c r="N720" i="3" s="1"/>
  <c r="M707" i="3"/>
  <c r="N707" i="3" s="1"/>
  <c r="M983" i="3"/>
  <c r="N983" i="3" s="1"/>
  <c r="M781" i="3"/>
  <c r="N781" i="3" s="1"/>
  <c r="M928" i="3"/>
  <c r="N928" i="3" s="1"/>
  <c r="M1371" i="3"/>
  <c r="M675" i="3"/>
  <c r="N675" i="3" s="1"/>
  <c r="M1205" i="3"/>
  <c r="M758" i="3"/>
  <c r="N758" i="3" s="1"/>
  <c r="M1370" i="3"/>
  <c r="N1370" i="3" s="1"/>
  <c r="M1377" i="3"/>
  <c r="M1274" i="3"/>
  <c r="M1365" i="3"/>
  <c r="M1364" i="3"/>
  <c r="M1286" i="3"/>
  <c r="M1118" i="3"/>
  <c r="M1367" i="3"/>
  <c r="M1373" i="3"/>
  <c r="M1376" i="3"/>
  <c r="M1104" i="3"/>
  <c r="M1074" i="3"/>
  <c r="M1372" i="3"/>
  <c r="M849" i="3"/>
  <c r="N849" i="3" s="1"/>
  <c r="M889" i="3"/>
  <c r="N889" i="3" s="1"/>
  <c r="M1062" i="3"/>
  <c r="M1114" i="3"/>
  <c r="M1232" i="3"/>
  <c r="M1297" i="3"/>
  <c r="M1309" i="3"/>
  <c r="M1179" i="3"/>
  <c r="M1350" i="3"/>
  <c r="M1191" i="3"/>
  <c r="M1222" i="3"/>
  <c r="M1340" i="3"/>
  <c r="M971" i="3"/>
  <c r="N971" i="3" s="1"/>
  <c r="M651" i="3"/>
  <c r="N651" i="3" s="1"/>
  <c r="M895" i="3"/>
  <c r="N895" i="3" s="1"/>
  <c r="M727" i="3"/>
  <c r="N727" i="3" s="1"/>
  <c r="M529" i="3"/>
  <c r="N529" i="3" s="1"/>
  <c r="M605" i="3"/>
  <c r="N605" i="3" s="1"/>
  <c r="M773" i="3"/>
  <c r="N773" i="3" s="1"/>
  <c r="M129" i="3"/>
  <c r="N129" i="3" s="1"/>
  <c r="M429" i="3"/>
  <c r="N429" i="3" s="1"/>
  <c r="M299" i="3"/>
  <c r="N299" i="3" s="1"/>
  <c r="M259" i="3"/>
  <c r="N259" i="3" s="1"/>
  <c r="M39" i="3"/>
  <c r="N39" i="3" s="1"/>
  <c r="M519" i="3"/>
  <c r="N519" i="3" s="1"/>
  <c r="M169" i="3"/>
  <c r="N169" i="3" s="1"/>
  <c r="M389" i="3"/>
  <c r="N389" i="3" s="1"/>
  <c r="M196" i="3"/>
  <c r="N196" i="3" s="1"/>
  <c r="M244" i="3"/>
  <c r="N244" i="3" s="1"/>
  <c r="M456" i="3"/>
  <c r="N456" i="3" s="1"/>
  <c r="M504" i="3"/>
  <c r="N504" i="3" s="1"/>
  <c r="M114" i="3"/>
  <c r="N114" i="3" s="1"/>
  <c r="M374" i="3"/>
  <c r="N374" i="3" s="1"/>
  <c r="M326" i="3"/>
  <c r="N326" i="3" s="1"/>
  <c r="M66" i="3"/>
  <c r="N66" i="3" s="1"/>
  <c r="M68" i="3"/>
  <c r="N68" i="3" s="1"/>
  <c r="M116" i="3"/>
  <c r="N116" i="3" s="1"/>
  <c r="M458" i="3"/>
  <c r="N458" i="3" s="1"/>
  <c r="M506" i="3"/>
  <c r="N506" i="3" s="1"/>
  <c r="M198" i="3"/>
  <c r="N198" i="3" s="1"/>
  <c r="M246" i="3"/>
  <c r="N246" i="3" s="1"/>
  <c r="M328" i="3"/>
  <c r="N328" i="3" s="1"/>
  <c r="M376" i="3"/>
  <c r="N376" i="3" s="1"/>
  <c r="M69" i="3"/>
  <c r="N69" i="3" s="1"/>
  <c r="M117" i="3"/>
  <c r="N117" i="3" s="1"/>
  <c r="M329" i="3"/>
  <c r="N329" i="3" s="1"/>
  <c r="M377" i="3"/>
  <c r="N377" i="3" s="1"/>
  <c r="M459" i="3"/>
  <c r="N459" i="3" s="1"/>
  <c r="M507" i="3"/>
  <c r="N507" i="3" s="1"/>
  <c r="M199" i="3"/>
  <c r="N199" i="3" s="1"/>
  <c r="M247" i="3"/>
  <c r="N247" i="3" s="1"/>
  <c r="M464" i="3"/>
  <c r="N464" i="3" s="1"/>
  <c r="M153" i="3"/>
  <c r="N153" i="3" s="1"/>
  <c r="M334" i="3"/>
  <c r="N334" i="3" s="1"/>
  <c r="M74" i="3"/>
  <c r="N74" i="3" s="1"/>
  <c r="M204" i="3"/>
  <c r="N204" i="3" s="1"/>
  <c r="M283" i="3"/>
  <c r="N283" i="3" s="1"/>
  <c r="M23" i="3"/>
  <c r="N23" i="3" s="1"/>
  <c r="M413" i="3"/>
  <c r="N413" i="3" s="1"/>
  <c r="M728" i="3"/>
  <c r="N728" i="3" s="1"/>
  <c r="M972" i="3"/>
  <c r="N972" i="3" s="1"/>
  <c r="M652" i="3"/>
  <c r="N652" i="3" s="1"/>
  <c r="M774" i="3"/>
  <c r="N774" i="3" s="1"/>
  <c r="M850" i="3"/>
  <c r="N850" i="3" s="1"/>
  <c r="M530" i="3"/>
  <c r="N530" i="3" s="1"/>
  <c r="M606" i="3"/>
  <c r="N606" i="3" s="1"/>
  <c r="M896" i="3"/>
  <c r="N896" i="3" s="1"/>
  <c r="M801" i="3"/>
  <c r="N801" i="3" s="1"/>
  <c r="M884" i="3"/>
  <c r="N884" i="3" s="1"/>
  <c r="M762" i="3"/>
  <c r="N762" i="3" s="1"/>
  <c r="M923" i="3"/>
  <c r="N923" i="3" s="1"/>
  <c r="M679" i="3"/>
  <c r="N679" i="3" s="1"/>
  <c r="M557" i="3"/>
  <c r="N557" i="3" s="1"/>
  <c r="M640" i="3"/>
  <c r="N640" i="3" s="1"/>
  <c r="M1006" i="3"/>
  <c r="N1006" i="3" s="1"/>
  <c r="M418" i="3"/>
  <c r="N418" i="3" s="1"/>
  <c r="M28" i="3"/>
  <c r="N28" i="3" s="1"/>
  <c r="M469" i="3"/>
  <c r="N469" i="3" s="1"/>
  <c r="M209" i="3"/>
  <c r="N209" i="3" s="1"/>
  <c r="M79" i="3"/>
  <c r="N79" i="3" s="1"/>
  <c r="M339" i="3"/>
  <c r="N339" i="3" s="1"/>
  <c r="M158" i="3"/>
  <c r="N158" i="3" s="1"/>
  <c r="M288" i="3"/>
  <c r="N288" i="3" s="1"/>
  <c r="M443" i="3"/>
  <c r="N443" i="3" s="1"/>
  <c r="M491" i="3"/>
  <c r="N491" i="3" s="1"/>
  <c r="M183" i="3"/>
  <c r="N183" i="3" s="1"/>
  <c r="M231" i="3"/>
  <c r="N231" i="3" s="1"/>
  <c r="M313" i="3"/>
  <c r="N313" i="3" s="1"/>
  <c r="M361" i="3"/>
  <c r="N361" i="3" s="1"/>
  <c r="M53" i="3"/>
  <c r="N53" i="3" s="1"/>
  <c r="M101" i="3"/>
  <c r="N101" i="3" s="1"/>
  <c r="M32" i="3"/>
  <c r="N32" i="3" s="1"/>
  <c r="M512" i="3"/>
  <c r="N512" i="3" s="1"/>
  <c r="M382" i="3"/>
  <c r="N382" i="3" s="1"/>
  <c r="M122" i="3"/>
  <c r="N122" i="3" s="1"/>
  <c r="M252" i="3"/>
  <c r="N252" i="3" s="1"/>
  <c r="M292" i="3"/>
  <c r="N292" i="3" s="1"/>
  <c r="M422" i="3"/>
  <c r="N422" i="3" s="1"/>
  <c r="M162" i="3"/>
  <c r="N162" i="3" s="1"/>
  <c r="M189" i="3"/>
  <c r="N189" i="3" s="1"/>
  <c r="M237" i="3"/>
  <c r="N237" i="3" s="1"/>
  <c r="M59" i="3"/>
  <c r="N59" i="3" s="1"/>
  <c r="M107" i="3"/>
  <c r="N107" i="3" s="1"/>
  <c r="M497" i="3"/>
  <c r="N497" i="3" s="1"/>
  <c r="M367" i="3"/>
  <c r="N367" i="3" s="1"/>
  <c r="M319" i="3"/>
  <c r="N319" i="3" s="1"/>
  <c r="M449" i="3"/>
  <c r="N449" i="3" s="1"/>
  <c r="M92" i="3"/>
  <c r="N92" i="3" s="1"/>
  <c r="M273" i="3"/>
  <c r="N273" i="3" s="1"/>
  <c r="M13" i="3"/>
  <c r="N13" i="3" s="1"/>
  <c r="M403" i="3"/>
  <c r="N403" i="3" s="1"/>
  <c r="M143" i="3"/>
  <c r="N143" i="3" s="1"/>
  <c r="M222" i="3"/>
  <c r="N222" i="3" s="1"/>
  <c r="M352" i="3"/>
  <c r="N352" i="3" s="1"/>
  <c r="M482" i="3"/>
  <c r="N482" i="3" s="1"/>
  <c r="M453" i="3"/>
  <c r="N453" i="3" s="1"/>
  <c r="M501" i="3"/>
  <c r="N501" i="3" s="1"/>
  <c r="M371" i="3"/>
  <c r="N371" i="3" s="1"/>
  <c r="M111" i="3"/>
  <c r="N111" i="3" s="1"/>
  <c r="M241" i="3"/>
  <c r="N241" i="3" s="1"/>
  <c r="M63" i="3"/>
  <c r="N63" i="3" s="1"/>
  <c r="M193" i="3"/>
  <c r="N193" i="3" s="1"/>
  <c r="M323" i="3"/>
  <c r="N323" i="3" s="1"/>
  <c r="M380" i="3"/>
  <c r="N380" i="3" s="1"/>
  <c r="M250" i="3"/>
  <c r="N250" i="3" s="1"/>
  <c r="M120" i="3"/>
  <c r="N120" i="3" s="1"/>
  <c r="M30" i="3"/>
  <c r="N30" i="3" s="1"/>
  <c r="M510" i="3"/>
  <c r="N510" i="3" s="1"/>
  <c r="M160" i="3"/>
  <c r="N160" i="3" s="1"/>
  <c r="M290" i="3"/>
  <c r="N290" i="3" s="1"/>
  <c r="M420" i="3"/>
  <c r="N420" i="3" s="1"/>
  <c r="M140" i="3"/>
  <c r="N140" i="3" s="1"/>
  <c r="M10" i="3"/>
  <c r="N10" i="3" s="1"/>
  <c r="M89" i="3"/>
  <c r="N89" i="3" s="1"/>
  <c r="M219" i="3"/>
  <c r="N219" i="3" s="1"/>
  <c r="M349" i="3"/>
  <c r="N349" i="3" s="1"/>
  <c r="M270" i="3"/>
  <c r="N270" i="3" s="1"/>
  <c r="M400" i="3"/>
  <c r="N400" i="3" s="1"/>
  <c r="M479" i="3"/>
  <c r="N479" i="3" s="1"/>
  <c r="M392" i="3"/>
  <c r="N392" i="3" s="1"/>
  <c r="M177" i="3"/>
  <c r="N177" i="3" s="1"/>
  <c r="M262" i="3"/>
  <c r="N262" i="3" s="1"/>
  <c r="M522" i="3"/>
  <c r="N522" i="3" s="1"/>
  <c r="M307" i="3"/>
  <c r="N307" i="3" s="1"/>
  <c r="M47" i="3"/>
  <c r="N47" i="3" s="1"/>
  <c r="M437" i="3"/>
  <c r="N437" i="3" s="1"/>
  <c r="M132" i="3"/>
  <c r="N132" i="3" s="1"/>
  <c r="M297" i="3"/>
  <c r="N297" i="3" s="1"/>
  <c r="M427" i="3"/>
  <c r="N427" i="3" s="1"/>
  <c r="M37" i="3"/>
  <c r="N37" i="3" s="1"/>
  <c r="M517" i="3"/>
  <c r="N517" i="3" s="1"/>
  <c r="M127" i="3"/>
  <c r="N127" i="3" s="1"/>
  <c r="M257" i="3"/>
  <c r="N257" i="3" s="1"/>
  <c r="M167" i="3"/>
  <c r="N167" i="3" s="1"/>
  <c r="M387" i="3"/>
  <c r="N387" i="3" s="1"/>
  <c r="M260" i="3"/>
  <c r="N260" i="3" s="1"/>
  <c r="M130" i="3"/>
  <c r="N130" i="3" s="1"/>
  <c r="M430" i="3"/>
  <c r="N430" i="3" s="1"/>
  <c r="M170" i="3"/>
  <c r="N170" i="3" s="1"/>
  <c r="M300" i="3"/>
  <c r="N300" i="3" s="1"/>
  <c r="M390" i="3"/>
  <c r="N390" i="3" s="1"/>
  <c r="M40" i="3"/>
  <c r="N40" i="3" s="1"/>
  <c r="M520" i="3"/>
  <c r="N520" i="3" s="1"/>
  <c r="M381" i="3"/>
  <c r="N381" i="3" s="1"/>
  <c r="M251" i="3"/>
  <c r="N251" i="3" s="1"/>
  <c r="M421" i="3"/>
  <c r="N421" i="3" s="1"/>
  <c r="M121" i="3"/>
  <c r="N121" i="3" s="1"/>
  <c r="M31" i="3"/>
  <c r="N31" i="3" s="1"/>
  <c r="M511" i="3"/>
  <c r="N511" i="3" s="1"/>
  <c r="M161" i="3"/>
  <c r="N161" i="3" s="1"/>
  <c r="M291" i="3"/>
  <c r="N291" i="3" s="1"/>
  <c r="M164" i="3"/>
  <c r="N164" i="3" s="1"/>
  <c r="M34" i="3"/>
  <c r="N34" i="3" s="1"/>
  <c r="M514" i="3"/>
  <c r="N514" i="3" s="1"/>
  <c r="M124" i="3"/>
  <c r="N124" i="3" s="1"/>
  <c r="M294" i="3"/>
  <c r="N294" i="3" s="1"/>
  <c r="M424" i="3"/>
  <c r="N424" i="3" s="1"/>
  <c r="M254" i="3"/>
  <c r="N254" i="3" s="1"/>
  <c r="M384" i="3"/>
  <c r="N384" i="3" s="1"/>
  <c r="M272" i="3"/>
  <c r="N272" i="3" s="1"/>
  <c r="M142" i="3"/>
  <c r="N142" i="3" s="1"/>
  <c r="M12" i="3"/>
  <c r="N12" i="3" s="1"/>
  <c r="M91" i="3"/>
  <c r="N91" i="3" s="1"/>
  <c r="M402" i="3"/>
  <c r="N402" i="3" s="1"/>
  <c r="M221" i="3"/>
  <c r="N221" i="3" s="1"/>
  <c r="M351" i="3"/>
  <c r="N351" i="3" s="1"/>
  <c r="M481" i="3"/>
  <c r="N481" i="3" s="1"/>
  <c r="M357" i="3"/>
  <c r="N357" i="3" s="1"/>
  <c r="M148" i="3"/>
  <c r="N148" i="3" s="1"/>
  <c r="M408" i="3"/>
  <c r="N408" i="3" s="1"/>
  <c r="M487" i="3"/>
  <c r="N487" i="3" s="1"/>
  <c r="M18" i="3"/>
  <c r="N18" i="3" s="1"/>
  <c r="M278" i="3"/>
  <c r="N278" i="3" s="1"/>
  <c r="M97" i="3"/>
  <c r="N97" i="3" s="1"/>
  <c r="M227" i="3"/>
  <c r="N227" i="3" s="1"/>
  <c r="M604" i="3"/>
  <c r="N604" i="3" s="1"/>
  <c r="M726" i="3"/>
  <c r="N726" i="3" s="1"/>
  <c r="M649" i="3"/>
  <c r="N649" i="3" s="1"/>
  <c r="M970" i="3"/>
  <c r="N970" i="3" s="1"/>
  <c r="M527" i="3"/>
  <c r="N527" i="3" s="1"/>
  <c r="M848" i="3"/>
  <c r="N848" i="3" s="1"/>
  <c r="M893" i="3"/>
  <c r="N893" i="3" s="1"/>
  <c r="M771" i="3"/>
  <c r="N771" i="3" s="1"/>
  <c r="M717" i="3"/>
  <c r="N717" i="3" s="1"/>
  <c r="M789" i="3"/>
  <c r="N789" i="3" s="1"/>
  <c r="M839" i="3"/>
  <c r="N839" i="3" s="1"/>
  <c r="M667" i="3"/>
  <c r="N667" i="3" s="1"/>
  <c r="M595" i="3"/>
  <c r="N595" i="3" s="1"/>
  <c r="M911" i="3"/>
  <c r="N911" i="3" s="1"/>
  <c r="M545" i="3"/>
  <c r="N545" i="3" s="1"/>
  <c r="M961" i="3"/>
  <c r="N961" i="3" s="1"/>
  <c r="M645" i="3"/>
  <c r="N645" i="3" s="1"/>
  <c r="M1011" i="3"/>
  <c r="N1011" i="3" s="1"/>
  <c r="M1054" i="3"/>
  <c r="N1054" i="3" s="1"/>
  <c r="M568" i="3"/>
  <c r="N568" i="3" s="1"/>
  <c r="M812" i="3"/>
  <c r="N812" i="3" s="1"/>
  <c r="M934" i="3"/>
  <c r="N934" i="3" s="1"/>
  <c r="M767" i="3"/>
  <c r="N767" i="3" s="1"/>
  <c r="M690" i="3"/>
  <c r="N690" i="3" s="1"/>
  <c r="M442" i="3"/>
  <c r="N442" i="3" s="1"/>
  <c r="M490" i="3"/>
  <c r="N490" i="3" s="1"/>
  <c r="M52" i="3"/>
  <c r="N52" i="3" s="1"/>
  <c r="M100" i="3"/>
  <c r="N100" i="3" s="1"/>
  <c r="M312" i="3"/>
  <c r="N312" i="3" s="1"/>
  <c r="M360" i="3"/>
  <c r="N360" i="3" s="1"/>
  <c r="M182" i="3"/>
  <c r="N182" i="3" s="1"/>
  <c r="M230" i="3"/>
  <c r="N230" i="3" s="1"/>
  <c r="M325" i="3"/>
  <c r="N325" i="3" s="1"/>
  <c r="M373" i="3"/>
  <c r="N373" i="3" s="1"/>
  <c r="M113" i="3"/>
  <c r="N113" i="3" s="1"/>
  <c r="M243" i="3"/>
  <c r="N243" i="3" s="1"/>
  <c r="M503" i="3"/>
  <c r="N503" i="3" s="1"/>
  <c r="M65" i="3"/>
  <c r="N65" i="3" s="1"/>
  <c r="M455" i="3"/>
  <c r="N455" i="3" s="1"/>
  <c r="M195" i="3"/>
  <c r="N195" i="3" s="1"/>
  <c r="M44" i="3"/>
  <c r="N44" i="3" s="1"/>
  <c r="M344" i="3"/>
  <c r="N344" i="3" s="1"/>
  <c r="M214" i="3"/>
  <c r="N214" i="3" s="1"/>
  <c r="M474" i="3"/>
  <c r="N474" i="3" s="1"/>
  <c r="M434" i="3"/>
  <c r="N434" i="3" s="1"/>
  <c r="M174" i="3"/>
  <c r="N174" i="3" s="1"/>
  <c r="M304" i="3"/>
  <c r="N304" i="3" s="1"/>
  <c r="M84" i="3"/>
  <c r="N84" i="3" s="1"/>
  <c r="M57" i="3"/>
  <c r="N57" i="3" s="1"/>
  <c r="M105" i="3"/>
  <c r="N105" i="3" s="1"/>
  <c r="M187" i="3"/>
  <c r="N187" i="3" s="1"/>
  <c r="M235" i="3"/>
  <c r="N235" i="3" s="1"/>
  <c r="M365" i="3"/>
  <c r="N365" i="3" s="1"/>
  <c r="M495" i="3"/>
  <c r="N495" i="3" s="1"/>
  <c r="M317" i="3"/>
  <c r="N317" i="3" s="1"/>
  <c r="M447" i="3"/>
  <c r="N447" i="3" s="1"/>
  <c r="M284" i="3"/>
  <c r="N284" i="3" s="1"/>
  <c r="M465" i="3"/>
  <c r="N465" i="3" s="1"/>
  <c r="M154" i="3"/>
  <c r="N154" i="3" s="1"/>
  <c r="M75" i="3"/>
  <c r="N75" i="3" s="1"/>
  <c r="M205" i="3"/>
  <c r="N205" i="3" s="1"/>
  <c r="M24" i="3"/>
  <c r="N24" i="3" s="1"/>
  <c r="M335" i="3"/>
  <c r="N335" i="3" s="1"/>
  <c r="M414" i="3"/>
  <c r="N414" i="3" s="1"/>
  <c r="M650" i="3"/>
  <c r="N650" i="3" s="1"/>
  <c r="M772" i="3"/>
  <c r="N772" i="3" s="1"/>
  <c r="M528" i="3"/>
  <c r="N528" i="3" s="1"/>
  <c r="M894" i="3"/>
  <c r="N894" i="3" s="1"/>
  <c r="M609" i="3"/>
  <c r="N609" i="3" s="1"/>
  <c r="M777" i="3"/>
  <c r="N777" i="3" s="1"/>
  <c r="M975" i="3"/>
  <c r="N975" i="3" s="1"/>
  <c r="M853" i="3"/>
  <c r="N853" i="3" s="1"/>
  <c r="M731" i="3"/>
  <c r="N731" i="3" s="1"/>
  <c r="M899" i="3"/>
  <c r="N899" i="3" s="1"/>
  <c r="M655" i="3"/>
  <c r="N655" i="3" s="1"/>
  <c r="M533" i="3"/>
  <c r="N533" i="3" s="1"/>
  <c r="M224" i="3"/>
  <c r="N224" i="3" s="1"/>
  <c r="M405" i="3"/>
  <c r="N405" i="3" s="1"/>
  <c r="M94" i="3"/>
  <c r="N94" i="3" s="1"/>
  <c r="M484" i="3"/>
  <c r="N484" i="3" s="1"/>
  <c r="M275" i="3"/>
  <c r="N275" i="3" s="1"/>
  <c r="M15" i="3"/>
  <c r="N15" i="3" s="1"/>
  <c r="M145" i="3"/>
  <c r="N145" i="3" s="1"/>
  <c r="M354" i="3"/>
  <c r="N354" i="3" s="1"/>
  <c r="M56" i="3"/>
  <c r="N56" i="3" s="1"/>
  <c r="M104" i="3"/>
  <c r="N104" i="3" s="1"/>
  <c r="M186" i="3"/>
  <c r="N186" i="3" s="1"/>
  <c r="M234" i="3"/>
  <c r="N234" i="3" s="1"/>
  <c r="M316" i="3"/>
  <c r="N316" i="3" s="1"/>
  <c r="M364" i="3"/>
  <c r="N364" i="3" s="1"/>
  <c r="M494" i="3"/>
  <c r="N494" i="3" s="1"/>
  <c r="M446" i="3"/>
  <c r="N446" i="3" s="1"/>
  <c r="M308" i="3"/>
  <c r="N308" i="3" s="1"/>
  <c r="M393" i="3"/>
  <c r="N393" i="3" s="1"/>
  <c r="M178" i="3"/>
  <c r="N178" i="3" s="1"/>
  <c r="M523" i="3"/>
  <c r="N523" i="3" s="1"/>
  <c r="M133" i="3"/>
  <c r="N133" i="3" s="1"/>
  <c r="M438" i="3"/>
  <c r="N438" i="3" s="1"/>
  <c r="M48" i="3"/>
  <c r="N48" i="3" s="1"/>
  <c r="M263" i="3"/>
  <c r="N263" i="3" s="1"/>
  <c r="M632" i="3"/>
  <c r="N632" i="3" s="1"/>
  <c r="M754" i="3"/>
  <c r="N754" i="3" s="1"/>
  <c r="M712" i="3"/>
  <c r="N712" i="3" s="1"/>
  <c r="M834" i="3"/>
  <c r="N834" i="3" s="1"/>
  <c r="M956" i="3"/>
  <c r="N956" i="3" s="1"/>
  <c r="M998" i="3"/>
  <c r="N998" i="3" s="1"/>
  <c r="M590" i="3"/>
  <c r="N590" i="3" s="1"/>
  <c r="M876" i="3"/>
  <c r="N876" i="3" s="1"/>
  <c r="M524" i="3"/>
  <c r="N524" i="3" s="1"/>
  <c r="M309" i="3"/>
  <c r="N309" i="3" s="1"/>
  <c r="M394" i="3"/>
  <c r="N394" i="3" s="1"/>
  <c r="M264" i="3"/>
  <c r="N264" i="3" s="1"/>
  <c r="M439" i="3"/>
  <c r="N439" i="3" s="1"/>
  <c r="M49" i="3"/>
  <c r="N49" i="3" s="1"/>
  <c r="M179" i="3"/>
  <c r="N179" i="3" s="1"/>
  <c r="M134" i="3"/>
  <c r="N134" i="3" s="1"/>
  <c r="M454" i="3"/>
  <c r="N454" i="3" s="1"/>
  <c r="M502" i="3"/>
  <c r="N502" i="3" s="1"/>
  <c r="M112" i="3"/>
  <c r="N112" i="3" s="1"/>
  <c r="M242" i="3"/>
  <c r="N242" i="3" s="1"/>
  <c r="M372" i="3"/>
  <c r="N372" i="3" s="1"/>
  <c r="M64" i="3"/>
  <c r="N64" i="3" s="1"/>
  <c r="M194" i="3"/>
  <c r="N194" i="3" s="1"/>
  <c r="M324" i="3"/>
  <c r="N324" i="3" s="1"/>
  <c r="M213" i="3"/>
  <c r="N213" i="3" s="1"/>
  <c r="M473" i="3"/>
  <c r="N473" i="3" s="1"/>
  <c r="M43" i="3"/>
  <c r="N43" i="3" s="1"/>
  <c r="M343" i="3"/>
  <c r="N343" i="3" s="1"/>
  <c r="M173" i="3"/>
  <c r="N173" i="3" s="1"/>
  <c r="M303" i="3"/>
  <c r="N303" i="3" s="1"/>
  <c r="M433" i="3"/>
  <c r="N433" i="3" s="1"/>
  <c r="M83" i="3"/>
  <c r="N83" i="3" s="1"/>
  <c r="M332" i="3"/>
  <c r="N332" i="3" s="1"/>
  <c r="M21" i="3"/>
  <c r="N21" i="3" s="1"/>
  <c r="M202" i="3"/>
  <c r="N202" i="3" s="1"/>
  <c r="M281" i="3"/>
  <c r="N281" i="3" s="1"/>
  <c r="M411" i="3"/>
  <c r="N411" i="3" s="1"/>
  <c r="M72" i="3"/>
  <c r="N72" i="3" s="1"/>
  <c r="M151" i="3"/>
  <c r="N151" i="3" s="1"/>
  <c r="M462" i="3"/>
  <c r="N462" i="3" s="1"/>
  <c r="M176" i="3"/>
  <c r="N176" i="3" s="1"/>
  <c r="M261" i="3"/>
  <c r="N261" i="3" s="1"/>
  <c r="M46" i="3"/>
  <c r="N46" i="3" s="1"/>
  <c r="M521" i="3"/>
  <c r="N521" i="3" s="1"/>
  <c r="M436" i="3"/>
  <c r="N436" i="3" s="1"/>
  <c r="M391" i="3"/>
  <c r="N391" i="3" s="1"/>
  <c r="M306" i="3"/>
  <c r="N306" i="3" s="1"/>
  <c r="M131" i="3"/>
  <c r="N131" i="3" s="1"/>
  <c r="M296" i="3"/>
  <c r="N296" i="3" s="1"/>
  <c r="M166" i="3"/>
  <c r="N166" i="3" s="1"/>
  <c r="M426" i="3"/>
  <c r="N426" i="3" s="1"/>
  <c r="M126" i="3"/>
  <c r="N126" i="3" s="1"/>
  <c r="M256" i="3"/>
  <c r="N256" i="3" s="1"/>
  <c r="M386" i="3"/>
  <c r="N386" i="3" s="1"/>
  <c r="M36" i="3"/>
  <c r="N36" i="3" s="1"/>
  <c r="M516" i="3"/>
  <c r="N516" i="3" s="1"/>
  <c r="M622" i="3"/>
  <c r="N622" i="3" s="1"/>
  <c r="M866" i="3"/>
  <c r="N866" i="3" s="1"/>
  <c r="M988" i="3"/>
  <c r="N988" i="3" s="1"/>
  <c r="M822" i="3"/>
  <c r="N822" i="3" s="1"/>
  <c r="M944" i="3"/>
  <c r="N944" i="3" s="1"/>
  <c r="M700" i="3"/>
  <c r="N700" i="3" s="1"/>
  <c r="M744" i="3"/>
  <c r="N744" i="3" s="1"/>
  <c r="M578" i="3"/>
  <c r="N578" i="3" s="1"/>
  <c r="M321" i="3"/>
  <c r="N321" i="3" s="1"/>
  <c r="M369" i="3"/>
  <c r="N369" i="3" s="1"/>
  <c r="M61" i="3"/>
  <c r="N61" i="3" s="1"/>
  <c r="M109" i="3"/>
  <c r="N109" i="3" s="1"/>
  <c r="M451" i="3"/>
  <c r="N451" i="3" s="1"/>
  <c r="M499" i="3"/>
  <c r="N499" i="3" s="1"/>
  <c r="M239" i="3"/>
  <c r="N239" i="3" s="1"/>
  <c r="M191" i="3"/>
  <c r="N191" i="3" s="1"/>
  <c r="M314" i="3"/>
  <c r="N314" i="3" s="1"/>
  <c r="M362" i="3"/>
  <c r="N362" i="3" s="1"/>
  <c r="M444" i="3"/>
  <c r="N444" i="3" s="1"/>
  <c r="M492" i="3"/>
  <c r="N492" i="3" s="1"/>
  <c r="M54" i="3"/>
  <c r="N54" i="3" s="1"/>
  <c r="M102" i="3"/>
  <c r="N102" i="3" s="1"/>
  <c r="M184" i="3"/>
  <c r="N184" i="3" s="1"/>
  <c r="M232" i="3"/>
  <c r="N232" i="3" s="1"/>
  <c r="M185" i="3"/>
  <c r="N185" i="3" s="1"/>
  <c r="M233" i="3"/>
  <c r="N233" i="3" s="1"/>
  <c r="M315" i="3"/>
  <c r="N315" i="3" s="1"/>
  <c r="M363" i="3"/>
  <c r="N363" i="3" s="1"/>
  <c r="M445" i="3"/>
  <c r="N445" i="3" s="1"/>
  <c r="M493" i="3"/>
  <c r="N493" i="3" s="1"/>
  <c r="M55" i="3"/>
  <c r="N55" i="3" s="1"/>
  <c r="M103" i="3"/>
  <c r="N103" i="3" s="1"/>
  <c r="M188" i="3"/>
  <c r="N188" i="3" s="1"/>
  <c r="M236" i="3"/>
  <c r="N236" i="3" s="1"/>
  <c r="M58" i="3"/>
  <c r="N58" i="3" s="1"/>
  <c r="M106" i="3"/>
  <c r="N106" i="3" s="1"/>
  <c r="M366" i="3"/>
  <c r="N366" i="3" s="1"/>
  <c r="M496" i="3"/>
  <c r="N496" i="3" s="1"/>
  <c r="M318" i="3"/>
  <c r="N318" i="3" s="1"/>
  <c r="M448" i="3"/>
  <c r="N448" i="3" s="1"/>
  <c r="M320" i="3"/>
  <c r="N320" i="3" s="1"/>
  <c r="M368" i="3"/>
  <c r="N368" i="3" s="1"/>
  <c r="M190" i="3"/>
  <c r="N190" i="3" s="1"/>
  <c r="M238" i="3"/>
  <c r="N238" i="3" s="1"/>
  <c r="M60" i="3"/>
  <c r="N60" i="3" s="1"/>
  <c r="M108" i="3"/>
  <c r="N108" i="3" s="1"/>
  <c r="M498" i="3"/>
  <c r="N498" i="3" s="1"/>
  <c r="M450" i="3"/>
  <c r="N450" i="3" s="1"/>
  <c r="M644" i="3"/>
  <c r="N644" i="3" s="1"/>
  <c r="M766" i="3"/>
  <c r="N766" i="3" s="1"/>
  <c r="M810" i="3"/>
  <c r="N810" i="3" s="1"/>
  <c r="M688" i="3"/>
  <c r="N688" i="3" s="1"/>
  <c r="M932" i="3"/>
  <c r="N932" i="3" s="1"/>
  <c r="M566" i="3"/>
  <c r="N566" i="3" s="1"/>
  <c r="M888" i="3"/>
  <c r="N888" i="3" s="1"/>
  <c r="M1010" i="3"/>
  <c r="N1010" i="3" s="1"/>
  <c r="M212" i="3"/>
  <c r="N212" i="3" s="1"/>
  <c r="M82" i="3"/>
  <c r="N82" i="3" s="1"/>
  <c r="M42" i="3"/>
  <c r="N42" i="3" s="1"/>
  <c r="M172" i="3"/>
  <c r="N172" i="3" s="1"/>
  <c r="M342" i="3"/>
  <c r="N342" i="3" s="1"/>
  <c r="M472" i="3"/>
  <c r="N472" i="3" s="1"/>
  <c r="M302" i="3"/>
  <c r="N302" i="3" s="1"/>
  <c r="M432" i="3"/>
  <c r="N432" i="3" s="1"/>
  <c r="M356" i="3"/>
  <c r="N356" i="3" s="1"/>
  <c r="M226" i="3"/>
  <c r="N226" i="3" s="1"/>
  <c r="M277" i="3"/>
  <c r="N277" i="3" s="1"/>
  <c r="M486" i="3"/>
  <c r="N486" i="3" s="1"/>
  <c r="M17" i="3"/>
  <c r="N17" i="3" s="1"/>
  <c r="M147" i="3"/>
  <c r="N147" i="3" s="1"/>
  <c r="M407" i="3"/>
  <c r="N407" i="3" s="1"/>
  <c r="M96" i="3"/>
  <c r="N96" i="3" s="1"/>
  <c r="M67" i="3"/>
  <c r="N67" i="3" s="1"/>
  <c r="M115" i="3"/>
  <c r="N115" i="3" s="1"/>
  <c r="M327" i="3"/>
  <c r="N327" i="3" s="1"/>
  <c r="M375" i="3"/>
  <c r="N375" i="3" s="1"/>
  <c r="M457" i="3"/>
  <c r="N457" i="3" s="1"/>
  <c r="M505" i="3"/>
  <c r="N505" i="3" s="1"/>
  <c r="M245" i="3"/>
  <c r="N245" i="3" s="1"/>
  <c r="M197" i="3"/>
  <c r="N197" i="3" s="1"/>
  <c r="M33" i="3"/>
  <c r="N33" i="3" s="1"/>
  <c r="M513" i="3"/>
  <c r="N513" i="3" s="1"/>
  <c r="M123" i="3"/>
  <c r="N123" i="3" s="1"/>
  <c r="M253" i="3"/>
  <c r="N253" i="3" s="1"/>
  <c r="M163" i="3"/>
  <c r="N163" i="3" s="1"/>
  <c r="M423" i="3"/>
  <c r="N423" i="3" s="1"/>
  <c r="M383" i="3"/>
  <c r="N383" i="3" s="1"/>
  <c r="M293" i="3"/>
  <c r="N293" i="3" s="1"/>
  <c r="M200" i="3"/>
  <c r="N200" i="3" s="1"/>
  <c r="M248" i="3"/>
  <c r="N248" i="3" s="1"/>
  <c r="M70" i="3"/>
  <c r="N70" i="3" s="1"/>
  <c r="M118" i="3"/>
  <c r="N118" i="3" s="1"/>
  <c r="M330" i="3"/>
  <c r="N330" i="3" s="1"/>
  <c r="M378" i="3"/>
  <c r="N378" i="3" s="1"/>
  <c r="M460" i="3"/>
  <c r="N460" i="3" s="1"/>
  <c r="M508" i="3"/>
  <c r="N508" i="3" s="1"/>
  <c r="M554" i="3"/>
  <c r="N554" i="3" s="1"/>
  <c r="M637" i="3"/>
  <c r="N637" i="3" s="1"/>
  <c r="M1003" i="3"/>
  <c r="N1003" i="3" s="1"/>
  <c r="M676" i="3"/>
  <c r="N676" i="3" s="1"/>
  <c r="M759" i="3"/>
  <c r="N759" i="3" s="1"/>
  <c r="M881" i="3"/>
  <c r="N881" i="3" s="1"/>
  <c r="M798" i="3"/>
  <c r="N798" i="3" s="1"/>
  <c r="M920" i="3"/>
  <c r="N920" i="3" s="1"/>
  <c r="M825" i="3"/>
  <c r="N825" i="3" s="1"/>
  <c r="M869" i="3"/>
  <c r="N869" i="3" s="1"/>
  <c r="M747" i="3"/>
  <c r="N747" i="3" s="1"/>
  <c r="M625" i="3"/>
  <c r="N625" i="3" s="1"/>
  <c r="M703" i="3"/>
  <c r="N703" i="3" s="1"/>
  <c r="M991" i="3"/>
  <c r="N991" i="3" s="1"/>
  <c r="M947" i="3"/>
  <c r="N947" i="3" s="1"/>
  <c r="M581" i="3"/>
  <c r="N581" i="3" s="1"/>
  <c r="M417" i="3"/>
  <c r="N417" i="3" s="1"/>
  <c r="M27" i="3"/>
  <c r="N27" i="3" s="1"/>
  <c r="M157" i="3"/>
  <c r="N157" i="3" s="1"/>
  <c r="M78" i="3"/>
  <c r="N78" i="3" s="1"/>
  <c r="M208" i="3"/>
  <c r="N208" i="3" s="1"/>
  <c r="M338" i="3"/>
  <c r="N338" i="3" s="1"/>
  <c r="M468" i="3"/>
  <c r="N468" i="3" s="1"/>
  <c r="M287" i="3"/>
  <c r="N287" i="3" s="1"/>
  <c r="M80" i="3"/>
  <c r="N80" i="3" s="1"/>
  <c r="M340" i="3"/>
  <c r="N340" i="3" s="1"/>
  <c r="M210" i="3"/>
  <c r="N210" i="3" s="1"/>
  <c r="M470" i="3"/>
  <c r="N470" i="3" s="1"/>
  <c r="M29" i="3"/>
  <c r="N29" i="3" s="1"/>
  <c r="M159" i="3"/>
  <c r="N159" i="3" s="1"/>
  <c r="M289" i="3"/>
  <c r="N289" i="3" s="1"/>
  <c r="M419" i="3"/>
  <c r="N419" i="3" s="1"/>
  <c r="M8" i="3"/>
  <c r="N8" i="3" s="1"/>
  <c r="M477" i="3"/>
  <c r="N477" i="3" s="1"/>
  <c r="M347" i="3"/>
  <c r="N347" i="3" s="1"/>
  <c r="M138" i="3"/>
  <c r="N138" i="3" s="1"/>
  <c r="M268" i="3"/>
  <c r="N268" i="3" s="1"/>
  <c r="M87" i="3"/>
  <c r="N87" i="3" s="1"/>
  <c r="M217" i="3"/>
  <c r="N217" i="3" s="1"/>
  <c r="M398" i="3"/>
  <c r="N398" i="3" s="1"/>
  <c r="M141" i="3"/>
  <c r="N141" i="3" s="1"/>
  <c r="M11" i="3"/>
  <c r="N11" i="3" s="1"/>
  <c r="M90" i="3"/>
  <c r="N90" i="3" s="1"/>
  <c r="M220" i="3"/>
  <c r="N220" i="3" s="1"/>
  <c r="M271" i="3"/>
  <c r="N271" i="3" s="1"/>
  <c r="M401" i="3"/>
  <c r="N401" i="3" s="1"/>
  <c r="M350" i="3"/>
  <c r="N350" i="3" s="1"/>
  <c r="M480" i="3"/>
  <c r="N480" i="3" s="1"/>
  <c r="M476" i="3"/>
  <c r="N476" i="3" s="1"/>
  <c r="M346" i="3"/>
  <c r="N346" i="3" s="1"/>
  <c r="M137" i="3"/>
  <c r="N137" i="3" s="1"/>
  <c r="M267" i="3"/>
  <c r="N267" i="3" s="1"/>
  <c r="M397" i="3"/>
  <c r="N397" i="3" s="1"/>
  <c r="M216" i="3"/>
  <c r="N216" i="3" s="1"/>
  <c r="M86" i="3"/>
  <c r="N86" i="3" s="1"/>
  <c r="M285" i="3"/>
  <c r="N285" i="3" s="1"/>
  <c r="M466" i="3"/>
  <c r="N466" i="3" s="1"/>
  <c r="M155" i="3"/>
  <c r="N155" i="3" s="1"/>
  <c r="M76" i="3"/>
  <c r="N76" i="3" s="1"/>
  <c r="M25" i="3"/>
  <c r="N25" i="3" s="1"/>
  <c r="M206" i="3"/>
  <c r="N206" i="3" s="1"/>
  <c r="M336" i="3"/>
  <c r="N336" i="3" s="1"/>
  <c r="M415" i="3"/>
  <c r="N415" i="3" s="1"/>
  <c r="M225" i="3"/>
  <c r="N225" i="3" s="1"/>
  <c r="M406" i="3"/>
  <c r="N406" i="3" s="1"/>
  <c r="M355" i="3"/>
  <c r="N355" i="3" s="1"/>
  <c r="M16" i="3"/>
  <c r="N16" i="3" s="1"/>
  <c r="M146" i="3"/>
  <c r="N146" i="3" s="1"/>
  <c r="M276" i="3"/>
  <c r="N276" i="3" s="1"/>
  <c r="M95" i="3"/>
  <c r="N95" i="3" s="1"/>
  <c r="M485" i="3"/>
  <c r="N485" i="3" s="1"/>
  <c r="M488" i="3"/>
  <c r="N488" i="3" s="1"/>
  <c r="M358" i="3"/>
  <c r="N358" i="3" s="1"/>
  <c r="M19" i="3"/>
  <c r="N19" i="3" s="1"/>
  <c r="M279" i="3"/>
  <c r="N279" i="3" s="1"/>
  <c r="M409" i="3"/>
  <c r="N409" i="3" s="1"/>
  <c r="M149" i="3"/>
  <c r="N149" i="3" s="1"/>
  <c r="M98" i="3"/>
  <c r="N98" i="3" s="1"/>
  <c r="M228" i="3"/>
  <c r="N228" i="3" s="1"/>
  <c r="M9" i="3"/>
  <c r="N9" i="3" s="1"/>
  <c r="M478" i="3"/>
  <c r="N478" i="3" s="1"/>
  <c r="M218" i="3"/>
  <c r="N218" i="3" s="1"/>
  <c r="M348" i="3"/>
  <c r="N348" i="3" s="1"/>
  <c r="M139" i="3"/>
  <c r="N139" i="3" s="1"/>
  <c r="M88" i="3"/>
  <c r="N88" i="3" s="1"/>
  <c r="M269" i="3"/>
  <c r="N269" i="3" s="1"/>
  <c r="M399" i="3"/>
  <c r="N399" i="3" s="1"/>
  <c r="M152" i="3"/>
  <c r="N152" i="3" s="1"/>
  <c r="M333" i="3"/>
  <c r="N333" i="3" s="1"/>
  <c r="M22" i="3"/>
  <c r="N22" i="3" s="1"/>
  <c r="M203" i="3"/>
  <c r="N203" i="3" s="1"/>
  <c r="M282" i="3"/>
  <c r="N282" i="3" s="1"/>
  <c r="M412" i="3"/>
  <c r="N412" i="3" s="1"/>
  <c r="M73" i="3"/>
  <c r="N73" i="3" s="1"/>
  <c r="M463" i="3"/>
  <c r="N463" i="3" s="1"/>
  <c r="M201" i="3"/>
  <c r="N201" i="3" s="1"/>
  <c r="M249" i="3"/>
  <c r="N249" i="3" s="1"/>
  <c r="M331" i="3"/>
  <c r="N331" i="3" s="1"/>
  <c r="M379" i="3"/>
  <c r="N379" i="3" s="1"/>
  <c r="M461" i="3"/>
  <c r="N461" i="3" s="1"/>
  <c r="M119" i="3"/>
  <c r="N119" i="3" s="1"/>
  <c r="M509" i="3"/>
  <c r="N509" i="3" s="1"/>
  <c r="M71" i="3"/>
  <c r="N71" i="3" s="1"/>
  <c r="M664" i="3"/>
  <c r="N664" i="3" s="1"/>
  <c r="M908" i="3"/>
  <c r="N908" i="3" s="1"/>
  <c r="M542" i="3"/>
  <c r="N542" i="3" s="1"/>
  <c r="M786" i="3"/>
  <c r="N786" i="3" s="1"/>
  <c r="M813" i="3"/>
  <c r="N813" i="3" s="1"/>
  <c r="M646" i="3"/>
  <c r="N646" i="3" s="1"/>
  <c r="M1012" i="3"/>
  <c r="N1012" i="3" s="1"/>
  <c r="M569" i="3"/>
  <c r="N569" i="3" s="1"/>
  <c r="M691" i="3"/>
  <c r="N691" i="3" s="1"/>
  <c r="M768" i="3"/>
  <c r="N768" i="3" s="1"/>
  <c r="M890" i="3"/>
  <c r="N890" i="3" s="1"/>
  <c r="M935" i="3"/>
  <c r="N935" i="3" s="1"/>
  <c r="M441" i="3"/>
  <c r="N441" i="3" s="1"/>
  <c r="M526" i="3"/>
  <c r="N526" i="3" s="1"/>
  <c r="M266" i="3"/>
  <c r="N266" i="3" s="1"/>
  <c r="M396" i="3"/>
  <c r="N396" i="3" s="1"/>
  <c r="M181" i="3"/>
  <c r="N181" i="3" s="1"/>
  <c r="M136" i="3"/>
  <c r="N136" i="3" s="1"/>
  <c r="M51" i="3"/>
  <c r="N51" i="3" s="1"/>
  <c r="M311" i="3"/>
  <c r="N311" i="3" s="1"/>
  <c r="M81" i="3"/>
  <c r="N81" i="3" s="1"/>
  <c r="M41" i="3"/>
  <c r="N41" i="3" s="1"/>
  <c r="M171" i="3"/>
  <c r="N171" i="3" s="1"/>
  <c r="M301" i="3"/>
  <c r="N301" i="3" s="1"/>
  <c r="M211" i="3"/>
  <c r="N211" i="3" s="1"/>
  <c r="M471" i="3"/>
  <c r="N471" i="3" s="1"/>
  <c r="M431" i="3"/>
  <c r="N431" i="3" s="1"/>
  <c r="M341" i="3"/>
  <c r="N341" i="3" s="1"/>
  <c r="M20" i="3"/>
  <c r="N20" i="3" s="1"/>
  <c r="M489" i="3"/>
  <c r="N489" i="3" s="1"/>
  <c r="M410" i="3"/>
  <c r="N410" i="3" s="1"/>
  <c r="M229" i="3"/>
  <c r="N229" i="3" s="1"/>
  <c r="M150" i="3"/>
  <c r="N150" i="3" s="1"/>
  <c r="M280" i="3"/>
  <c r="N280" i="3" s="1"/>
  <c r="M359" i="3"/>
  <c r="N359" i="3" s="1"/>
  <c r="M99" i="3"/>
  <c r="N99" i="3" s="1"/>
  <c r="M45" i="3"/>
  <c r="N45" i="3" s="1"/>
  <c r="M345" i="3"/>
  <c r="N345" i="3" s="1"/>
  <c r="M475" i="3"/>
  <c r="N475" i="3" s="1"/>
  <c r="M85" i="3"/>
  <c r="N85" i="3" s="1"/>
  <c r="M305" i="3"/>
  <c r="N305" i="3" s="1"/>
  <c r="M175" i="3"/>
  <c r="N175" i="3" s="1"/>
  <c r="M435" i="3"/>
  <c r="N435" i="3" s="1"/>
  <c r="M215" i="3"/>
  <c r="N215" i="3" s="1"/>
  <c r="M165" i="3"/>
  <c r="N165" i="3" s="1"/>
  <c r="M425" i="3"/>
  <c r="N425" i="3" s="1"/>
  <c r="M295" i="3"/>
  <c r="N295" i="3" s="1"/>
  <c r="M125" i="3"/>
  <c r="N125" i="3" s="1"/>
  <c r="M255" i="3"/>
  <c r="N255" i="3" s="1"/>
  <c r="M385" i="3"/>
  <c r="N385" i="3" s="1"/>
  <c r="M35" i="3"/>
  <c r="N35" i="3" s="1"/>
  <c r="M515" i="3"/>
  <c r="N515" i="3" s="1"/>
  <c r="AB168" i="5"/>
  <c r="AB143" i="5"/>
  <c r="AB137" i="5"/>
  <c r="AB145" i="5"/>
  <c r="AB174" i="5"/>
  <c r="M1380" i="3" s="1"/>
  <c r="AB194" i="5"/>
  <c r="AB159" i="5"/>
  <c r="AB138" i="5"/>
  <c r="AB164" i="5"/>
  <c r="AB198" i="5"/>
  <c r="AB146" i="5"/>
  <c r="AB156" i="5"/>
  <c r="AB162" i="5"/>
  <c r="AB182" i="5"/>
  <c r="AB175" i="5"/>
  <c r="AB150" i="5"/>
  <c r="AB181" i="5"/>
  <c r="AB144" i="5"/>
  <c r="AB151" i="5"/>
  <c r="AB160" i="5"/>
  <c r="AB187" i="5"/>
  <c r="AB172" i="5"/>
  <c r="AB136" i="5"/>
  <c r="AB140" i="5"/>
  <c r="AB157" i="5"/>
  <c r="AB185" i="5"/>
  <c r="AB149" i="5"/>
  <c r="AB170" i="5"/>
  <c r="AB141" i="5"/>
  <c r="AB163" i="5"/>
  <c r="AB139" i="5"/>
  <c r="AB195" i="5"/>
  <c r="AB191" i="5"/>
  <c r="AB148" i="5"/>
  <c r="AB152" i="5"/>
  <c r="AB183" i="5"/>
  <c r="AB119" i="5"/>
  <c r="AC119" i="5"/>
  <c r="AB133" i="5"/>
  <c r="AC133" i="5"/>
  <c r="AB131" i="5"/>
  <c r="AC131" i="5"/>
  <c r="AB118" i="5"/>
  <c r="AC118" i="5"/>
  <c r="AB126" i="5"/>
  <c r="AC126" i="5"/>
  <c r="AB124" i="5"/>
  <c r="AC124" i="5"/>
  <c r="AB120" i="5"/>
  <c r="AC120" i="5"/>
  <c r="AB108" i="5"/>
  <c r="M845" i="3" s="1"/>
  <c r="N845" i="3" s="1"/>
  <c r="AC108" i="5"/>
  <c r="AB132" i="5"/>
  <c r="AC132" i="5"/>
  <c r="AB130" i="5"/>
  <c r="AC130" i="5"/>
  <c r="AB121" i="5"/>
  <c r="AC121" i="5"/>
  <c r="AC200" i="5"/>
  <c r="N1363" i="3" s="1"/>
  <c r="D171" i="5"/>
  <c r="S171" i="5"/>
  <c r="Z171" i="5" s="1"/>
  <c r="D193" i="5"/>
  <c r="S193" i="5"/>
  <c r="Z193" i="5" s="1"/>
  <c r="S177" i="5"/>
  <c r="U1382" i="3" s="1"/>
  <c r="D177" i="5"/>
  <c r="S190" i="5"/>
  <c r="Z190" i="5" s="1"/>
  <c r="D190" i="5"/>
  <c r="S165" i="5"/>
  <c r="Z165" i="5" s="1"/>
  <c r="D165" i="5"/>
  <c r="S179" i="5"/>
  <c r="U1384" i="3" s="1"/>
  <c r="D179" i="5"/>
  <c r="S154" i="5"/>
  <c r="Z154" i="5" s="1"/>
  <c r="D154" i="5"/>
  <c r="S167" i="5"/>
  <c r="Z167" i="5" s="1"/>
  <c r="D167" i="5"/>
  <c r="S142" i="5"/>
  <c r="Z142" i="5" s="1"/>
  <c r="D142" i="5"/>
  <c r="S180" i="5"/>
  <c r="Z180" i="5" s="1"/>
  <c r="D180" i="5"/>
  <c r="S192" i="5"/>
  <c r="Z192" i="5" s="1"/>
  <c r="D192" i="5"/>
  <c r="S169" i="5"/>
  <c r="Z169" i="5" s="1"/>
  <c r="D169" i="5"/>
  <c r="D186" i="5"/>
  <c r="S186" i="5"/>
  <c r="Z186" i="5" s="1"/>
  <c r="S189" i="5"/>
  <c r="Z189" i="5" s="1"/>
  <c r="D189" i="5"/>
  <c r="S158" i="5"/>
  <c r="Z158" i="5" s="1"/>
  <c r="D158" i="5"/>
  <c r="S178" i="5"/>
  <c r="U1383" i="3" s="1"/>
  <c r="D178" i="5"/>
  <c r="D176" i="5"/>
  <c r="S176" i="5"/>
  <c r="U1381" i="3" s="1"/>
  <c r="P181" i="11" s="1"/>
  <c r="R181" i="11" s="1"/>
  <c r="L181" i="11" s="1"/>
  <c r="S166" i="5"/>
  <c r="Z166" i="5" s="1"/>
  <c r="D166" i="5"/>
  <c r="D153" i="5"/>
  <c r="S153" i="5"/>
  <c r="Z153" i="5" s="1"/>
  <c r="S155" i="5"/>
  <c r="Z155" i="5" s="1"/>
  <c r="D155" i="5"/>
  <c r="S197" i="5"/>
  <c r="Z197" i="5" s="1"/>
  <c r="D197" i="5"/>
  <c r="S188" i="5"/>
  <c r="Z188" i="5" s="1"/>
  <c r="D188" i="5"/>
  <c r="O33" i="1"/>
  <c r="O45" i="1"/>
  <c r="O24" i="1"/>
  <c r="O30" i="1"/>
  <c r="O49" i="1"/>
  <c r="O31" i="1"/>
  <c r="O18" i="1"/>
  <c r="O12" i="1"/>
  <c r="O43" i="1"/>
  <c r="O37" i="1"/>
  <c r="O25" i="1"/>
  <c r="O19" i="1"/>
  <c r="O13" i="1"/>
  <c r="O6" i="1"/>
  <c r="O48" i="1"/>
  <c r="O47" i="1"/>
  <c r="O41" i="1"/>
  <c r="O35" i="1"/>
  <c r="O29" i="1"/>
  <c r="O23" i="1"/>
  <c r="O17" i="1"/>
  <c r="O11" i="1"/>
  <c r="O5" i="1"/>
  <c r="O46" i="1"/>
  <c r="O40" i="1"/>
  <c r="O34" i="1"/>
  <c r="O28" i="1"/>
  <c r="O22" i="1"/>
  <c r="O16" i="1"/>
  <c r="O10" i="1"/>
  <c r="O21" i="1"/>
  <c r="O27" i="1"/>
  <c r="O15" i="1"/>
  <c r="O9" i="1"/>
  <c r="O32" i="1"/>
  <c r="O26" i="1"/>
  <c r="O20" i="1"/>
  <c r="O8" i="1"/>
  <c r="O42" i="1"/>
  <c r="O36" i="1"/>
  <c r="O39" i="1"/>
  <c r="O50" i="1"/>
  <c r="O44" i="1"/>
  <c r="O38" i="1"/>
  <c r="O14" i="1"/>
  <c r="O7" i="1"/>
  <c r="P47" i="1"/>
  <c r="P41" i="1"/>
  <c r="P35" i="1"/>
  <c r="P17" i="1"/>
  <c r="P4" i="1"/>
  <c r="N47" i="1"/>
  <c r="P48" i="1"/>
  <c r="P24" i="1"/>
  <c r="N46" i="1"/>
  <c r="N40" i="1"/>
  <c r="N34" i="1"/>
  <c r="N28" i="1"/>
  <c r="N22" i="1"/>
  <c r="N16" i="1"/>
  <c r="N10" i="1"/>
  <c r="N41" i="1"/>
  <c r="N35" i="1"/>
  <c r="N29" i="1"/>
  <c r="N23" i="1"/>
  <c r="N17" i="1"/>
  <c r="N11" i="1"/>
  <c r="N5" i="1"/>
  <c r="P46" i="1"/>
  <c r="P40" i="1"/>
  <c r="P34" i="1"/>
  <c r="P28" i="1"/>
  <c r="P22" i="1"/>
  <c r="P16" i="1"/>
  <c r="P10" i="1"/>
  <c r="P7" i="1"/>
  <c r="P45" i="1"/>
  <c r="P39" i="1"/>
  <c r="P33" i="1"/>
  <c r="P27" i="1"/>
  <c r="P21" i="1"/>
  <c r="P15" i="1"/>
  <c r="P9" i="1"/>
  <c r="N7" i="1"/>
  <c r="N45" i="1"/>
  <c r="N39" i="1"/>
  <c r="N33" i="1"/>
  <c r="N27" i="1"/>
  <c r="N21" i="1"/>
  <c r="N15" i="1"/>
  <c r="N9" i="1"/>
  <c r="P38" i="1"/>
  <c r="P8" i="1"/>
  <c r="P23" i="1"/>
  <c r="P5" i="1"/>
  <c r="P44" i="1"/>
  <c r="P26" i="1"/>
  <c r="P14" i="1"/>
  <c r="N50" i="1"/>
  <c r="N44" i="1"/>
  <c r="N38" i="1"/>
  <c r="N32" i="1"/>
  <c r="N26" i="1"/>
  <c r="N20" i="1"/>
  <c r="N14" i="1"/>
  <c r="N8" i="1"/>
  <c r="P32" i="1"/>
  <c r="P29" i="1"/>
  <c r="P11" i="1"/>
  <c r="P50" i="1"/>
  <c r="P20" i="1"/>
  <c r="P18" i="1"/>
  <c r="P12" i="1"/>
  <c r="P42" i="1"/>
  <c r="P36" i="1"/>
  <c r="P30" i="1"/>
  <c r="P6" i="1"/>
  <c r="N48" i="1"/>
  <c r="N42" i="1"/>
  <c r="N36" i="1"/>
  <c r="N30" i="1"/>
  <c r="N24" i="1"/>
  <c r="N18" i="1"/>
  <c r="N12" i="1"/>
  <c r="N6" i="1"/>
  <c r="P49" i="1"/>
  <c r="P43" i="1"/>
  <c r="P37" i="1"/>
  <c r="P31" i="1"/>
  <c r="P25" i="1"/>
  <c r="P19" i="1"/>
  <c r="P13" i="1"/>
  <c r="N49" i="1"/>
  <c r="N43" i="1"/>
  <c r="N37" i="1"/>
  <c r="N31" i="1"/>
  <c r="N25" i="1"/>
  <c r="N19" i="1"/>
  <c r="N13" i="1"/>
  <c r="N4" i="1"/>
  <c r="Z178" i="5" l="1"/>
  <c r="AE178" i="5" s="1"/>
  <c r="Z177" i="5"/>
  <c r="AE177" i="5" s="1"/>
  <c r="Z179" i="5"/>
  <c r="AE179" i="5" s="1"/>
  <c r="Z176" i="5"/>
  <c r="AE176" i="5" s="1"/>
  <c r="AE137" i="5"/>
  <c r="N1368" i="3"/>
  <c r="AA178" i="5"/>
  <c r="N1376" i="3"/>
  <c r="N1366" i="3"/>
  <c r="N1374" i="3"/>
  <c r="N1362" i="3"/>
  <c r="N1372" i="3"/>
  <c r="N1364" i="3"/>
  <c r="U1226" i="3"/>
  <c r="U1344" i="3"/>
  <c r="U1066" i="3"/>
  <c r="U1183" i="3"/>
  <c r="U1301" i="3"/>
  <c r="U1108" i="3"/>
  <c r="U1173" i="3"/>
  <c r="U1291" i="3"/>
  <c r="U1129" i="3"/>
  <c r="U1056" i="3"/>
  <c r="U1247" i="3"/>
  <c r="U1175" i="3"/>
  <c r="U1293" i="3"/>
  <c r="U1101" i="3"/>
  <c r="U1219" i="3"/>
  <c r="U1337" i="3"/>
  <c r="U1058" i="3"/>
  <c r="U1068" i="3"/>
  <c r="U1185" i="3"/>
  <c r="U1303" i="3"/>
  <c r="U1081" i="3"/>
  <c r="U1033" i="3"/>
  <c r="U1316" i="3"/>
  <c r="U1198" i="3"/>
  <c r="U1150" i="3"/>
  <c r="U1268" i="3"/>
  <c r="AE189" i="5"/>
  <c r="U1227" i="3"/>
  <c r="U1345" i="3"/>
  <c r="U1067" i="3"/>
  <c r="U1302" i="3"/>
  <c r="U1109" i="3"/>
  <c r="U1184" i="3"/>
  <c r="U1045" i="3"/>
  <c r="U1162" i="3"/>
  <c r="U1280" i="3"/>
  <c r="U1124" i="3"/>
  <c r="U1242" i="3"/>
  <c r="U1360" i="3"/>
  <c r="U1115" i="3"/>
  <c r="U1233" i="3"/>
  <c r="U1351" i="3"/>
  <c r="U1075" i="3"/>
  <c r="U1192" i="3"/>
  <c r="U1310" i="3"/>
  <c r="U1319" i="3"/>
  <c r="U1271" i="3"/>
  <c r="U1084" i="3"/>
  <c r="U1036" i="3"/>
  <c r="U1201" i="3"/>
  <c r="U1153" i="3"/>
  <c r="U1093" i="3"/>
  <c r="U1020" i="3"/>
  <c r="U1211" i="3"/>
  <c r="U1329" i="3"/>
  <c r="U1137" i="3"/>
  <c r="U1255" i="3"/>
  <c r="U1246" i="3"/>
  <c r="U1290" i="3"/>
  <c r="U1128" i="3"/>
  <c r="U1055" i="3"/>
  <c r="U1172" i="3"/>
  <c r="U1267" i="3"/>
  <c r="U1080" i="3"/>
  <c r="U1032" i="3"/>
  <c r="U1197" i="3"/>
  <c r="U1149" i="3"/>
  <c r="U1315" i="3"/>
  <c r="U1031" i="3"/>
  <c r="U1314" i="3"/>
  <c r="U1266" i="3"/>
  <c r="U1148" i="3"/>
  <c r="U1196" i="3"/>
  <c r="U1079" i="3"/>
  <c r="U1299" i="3"/>
  <c r="U1106" i="3"/>
  <c r="U1064" i="3"/>
  <c r="U1224" i="3"/>
  <c r="U1342" i="3"/>
  <c r="U1181" i="3"/>
  <c r="AE193" i="5"/>
  <c r="U1348" i="3"/>
  <c r="U1112" i="3"/>
  <c r="U1071" i="3"/>
  <c r="U1188" i="3"/>
  <c r="U1306" i="3"/>
  <c r="U1230" i="3"/>
  <c r="U1203" i="3"/>
  <c r="U1166" i="3"/>
  <c r="U1321" i="3"/>
  <c r="U1284" i="3"/>
  <c r="U1086" i="3"/>
  <c r="U1161" i="3"/>
  <c r="U1279" i="3"/>
  <c r="U1123" i="3"/>
  <c r="U1241" i="3"/>
  <c r="U1359" i="3"/>
  <c r="U1044" i="3"/>
  <c r="U1320" i="3"/>
  <c r="U1164" i="3"/>
  <c r="U1282" i="3"/>
  <c r="U1085" i="3"/>
  <c r="U1047" i="3"/>
  <c r="U1202" i="3"/>
  <c r="U1130" i="3"/>
  <c r="U1057" i="3"/>
  <c r="U1292" i="3"/>
  <c r="U1248" i="3"/>
  <c r="U1174" i="3"/>
  <c r="U1127" i="3"/>
  <c r="U1245" i="3"/>
  <c r="U1171" i="3"/>
  <c r="U1289" i="3"/>
  <c r="U1187" i="3"/>
  <c r="U1305" i="3"/>
  <c r="U1229" i="3"/>
  <c r="U1111" i="3"/>
  <c r="U1347" i="3"/>
  <c r="U1070" i="3"/>
  <c r="U1278" i="3"/>
  <c r="U1122" i="3"/>
  <c r="U1240" i="3"/>
  <c r="U1358" i="3"/>
  <c r="U1160" i="3"/>
  <c r="U1043" i="3"/>
  <c r="AE153" i="5"/>
  <c r="AE186" i="5"/>
  <c r="AE167" i="5"/>
  <c r="AE154" i="5"/>
  <c r="AE171" i="5"/>
  <c r="AE166" i="5"/>
  <c r="AE169" i="5"/>
  <c r="AE192" i="5"/>
  <c r="AE165" i="5"/>
  <c r="AE188" i="5"/>
  <c r="AE180" i="5"/>
  <c r="AE190" i="5"/>
  <c r="AE197" i="5"/>
  <c r="AE158" i="5"/>
  <c r="AE142" i="5"/>
  <c r="AE155" i="5"/>
  <c r="M862" i="3"/>
  <c r="N862" i="3" s="1"/>
  <c r="N1367" i="3"/>
  <c r="N1377" i="3"/>
  <c r="N1375" i="3"/>
  <c r="N1365" i="3"/>
  <c r="N1371" i="3"/>
  <c r="N1373" i="3"/>
  <c r="N1369" i="3"/>
  <c r="M621" i="3"/>
  <c r="N621" i="3" s="1"/>
  <c r="M865" i="3"/>
  <c r="N865" i="3" s="1"/>
  <c r="M987" i="3"/>
  <c r="N987" i="3" s="1"/>
  <c r="M821" i="3"/>
  <c r="N821" i="3" s="1"/>
  <c r="M943" i="3"/>
  <c r="N943" i="3" s="1"/>
  <c r="M699" i="3"/>
  <c r="N699" i="3" s="1"/>
  <c r="M577" i="3"/>
  <c r="N577" i="3" s="1"/>
  <c r="M743" i="3"/>
  <c r="N743" i="3" s="1"/>
  <c r="M586" i="3"/>
  <c r="N586" i="3" s="1"/>
  <c r="M952" i="3"/>
  <c r="N952" i="3" s="1"/>
  <c r="M873" i="3"/>
  <c r="N873" i="3" s="1"/>
  <c r="M995" i="3"/>
  <c r="N995" i="3" s="1"/>
  <c r="M751" i="3"/>
  <c r="N751" i="3" s="1"/>
  <c r="M629" i="3"/>
  <c r="N629" i="3" s="1"/>
  <c r="M708" i="3"/>
  <c r="N708" i="3" s="1"/>
  <c r="M830" i="3"/>
  <c r="N830" i="3" s="1"/>
  <c r="M588" i="3"/>
  <c r="N588" i="3" s="1"/>
  <c r="M954" i="3"/>
  <c r="N954" i="3" s="1"/>
  <c r="M710" i="3"/>
  <c r="N710" i="3" s="1"/>
  <c r="M832" i="3"/>
  <c r="N832" i="3" s="1"/>
  <c r="M602" i="3"/>
  <c r="N602" i="3" s="1"/>
  <c r="M808" i="3"/>
  <c r="N808" i="3" s="1"/>
  <c r="M930" i="3"/>
  <c r="N930" i="3" s="1"/>
  <c r="M724" i="3"/>
  <c r="N724" i="3" s="1"/>
  <c r="M686" i="3"/>
  <c r="N686" i="3" s="1"/>
  <c r="M564" i="3"/>
  <c r="N564" i="3" s="1"/>
  <c r="M846" i="3"/>
  <c r="N846" i="3" s="1"/>
  <c r="M968" i="3"/>
  <c r="N968" i="3" s="1"/>
  <c r="M620" i="3"/>
  <c r="N620" i="3" s="1"/>
  <c r="M742" i="3"/>
  <c r="N742" i="3" s="1"/>
  <c r="M698" i="3"/>
  <c r="N698" i="3" s="1"/>
  <c r="M986" i="3"/>
  <c r="N986" i="3" s="1"/>
  <c r="M820" i="3"/>
  <c r="N820" i="3" s="1"/>
  <c r="M942" i="3"/>
  <c r="N942" i="3" s="1"/>
  <c r="M576" i="3"/>
  <c r="N576" i="3" s="1"/>
  <c r="M864" i="3"/>
  <c r="N864" i="3" s="1"/>
  <c r="M746" i="3"/>
  <c r="N746" i="3" s="1"/>
  <c r="M580" i="3"/>
  <c r="N580" i="3" s="1"/>
  <c r="M868" i="3"/>
  <c r="N868" i="3" s="1"/>
  <c r="M624" i="3"/>
  <c r="N624" i="3" s="1"/>
  <c r="M702" i="3"/>
  <c r="N702" i="3" s="1"/>
  <c r="M990" i="3"/>
  <c r="N990" i="3" s="1"/>
  <c r="M946" i="3"/>
  <c r="N946" i="3" s="1"/>
  <c r="M824" i="3"/>
  <c r="N824" i="3" s="1"/>
  <c r="M704" i="3"/>
  <c r="N704" i="3" s="1"/>
  <c r="M826" i="3"/>
  <c r="N826" i="3" s="1"/>
  <c r="M870" i="3"/>
  <c r="N870" i="3" s="1"/>
  <c r="M748" i="3"/>
  <c r="N748" i="3" s="1"/>
  <c r="M582" i="3"/>
  <c r="N582" i="3" s="1"/>
  <c r="M948" i="3"/>
  <c r="N948" i="3" s="1"/>
  <c r="M626" i="3"/>
  <c r="N626" i="3" s="1"/>
  <c r="M992" i="3"/>
  <c r="N992" i="3" s="1"/>
  <c r="M740" i="3"/>
  <c r="N740" i="3" s="1"/>
  <c r="M574" i="3"/>
  <c r="N574" i="3" s="1"/>
  <c r="M940" i="3"/>
  <c r="N940" i="3" s="1"/>
  <c r="M618" i="3"/>
  <c r="N618" i="3" s="1"/>
  <c r="M696" i="3"/>
  <c r="N696" i="3" s="1"/>
  <c r="M984" i="3"/>
  <c r="N984" i="3" s="1"/>
  <c r="M818" i="3"/>
  <c r="N818" i="3" s="1"/>
  <c r="M752" i="3"/>
  <c r="N752" i="3" s="1"/>
  <c r="M587" i="3"/>
  <c r="N587" i="3" s="1"/>
  <c r="M709" i="3"/>
  <c r="N709" i="3" s="1"/>
  <c r="M831" i="3"/>
  <c r="N831" i="3" s="1"/>
  <c r="M953" i="3"/>
  <c r="N953" i="3" s="1"/>
  <c r="M630" i="3"/>
  <c r="N630" i="3" s="1"/>
  <c r="M874" i="3"/>
  <c r="N874" i="3" s="1"/>
  <c r="M996" i="3"/>
  <c r="N996" i="3" s="1"/>
  <c r="M753" i="3"/>
  <c r="N753" i="3" s="1"/>
  <c r="M589" i="3"/>
  <c r="N589" i="3" s="1"/>
  <c r="M711" i="3"/>
  <c r="N711" i="3" s="1"/>
  <c r="M833" i="3"/>
  <c r="N833" i="3" s="1"/>
  <c r="M631" i="3"/>
  <c r="N631" i="3" s="1"/>
  <c r="M997" i="3"/>
  <c r="N997" i="3" s="1"/>
  <c r="M875" i="3"/>
  <c r="N875" i="3" s="1"/>
  <c r="M955" i="3"/>
  <c r="N955" i="3" s="1"/>
  <c r="M741" i="3"/>
  <c r="N741" i="3" s="1"/>
  <c r="M985" i="3"/>
  <c r="N985" i="3" s="1"/>
  <c r="M619" i="3"/>
  <c r="N619" i="3" s="1"/>
  <c r="M863" i="3"/>
  <c r="N863" i="3" s="1"/>
  <c r="M819" i="3"/>
  <c r="N819" i="3" s="1"/>
  <c r="M697" i="3"/>
  <c r="N697" i="3" s="1"/>
  <c r="M575" i="3"/>
  <c r="N575" i="3" s="1"/>
  <c r="M941" i="3"/>
  <c r="N941" i="3" s="1"/>
  <c r="M1221" i="3"/>
  <c r="M1296" i="3"/>
  <c r="M1178" i="3"/>
  <c r="M1103" i="3"/>
  <c r="M1061" i="3"/>
  <c r="M1339" i="3"/>
  <c r="M1078" i="3"/>
  <c r="M1265" i="3"/>
  <c r="M1313" i="3"/>
  <c r="M1195" i="3"/>
  <c r="M1147" i="3"/>
  <c r="M1143" i="3"/>
  <c r="M1217" i="3"/>
  <c r="M1335" i="3"/>
  <c r="M1026" i="3"/>
  <c r="M1261" i="3"/>
  <c r="M1099" i="3"/>
  <c r="M1069" i="3"/>
  <c r="M1346" i="3"/>
  <c r="M1186" i="3"/>
  <c r="M1304" i="3"/>
  <c r="M1110" i="3"/>
  <c r="M1228" i="3"/>
  <c r="M1308" i="3"/>
  <c r="M1073" i="3"/>
  <c r="M1190" i="3"/>
  <c r="M1208" i="3"/>
  <c r="M1017" i="3"/>
  <c r="M1090" i="3"/>
  <c r="M1134" i="3"/>
  <c r="M1252" i="3"/>
  <c r="M1326" i="3"/>
  <c r="M1041" i="3"/>
  <c r="M1158" i="3"/>
  <c r="M1356" i="3"/>
  <c r="M1238" i="3"/>
  <c r="M1276" i="3"/>
  <c r="M1120" i="3"/>
  <c r="M1136" i="3"/>
  <c r="M1019" i="3"/>
  <c r="M1210" i="3"/>
  <c r="M1092" i="3"/>
  <c r="M1254" i="3"/>
  <c r="M1328" i="3"/>
  <c r="M1048" i="3"/>
  <c r="M1283" i="3"/>
  <c r="M1165" i="3"/>
  <c r="M1100" i="3"/>
  <c r="M1144" i="3"/>
  <c r="M1027" i="3"/>
  <c r="M1262" i="3"/>
  <c r="M1336" i="3"/>
  <c r="M1218" i="3"/>
  <c r="M1063" i="3"/>
  <c r="M1180" i="3"/>
  <c r="M1298" i="3"/>
  <c r="M1105" i="3"/>
  <c r="M1223" i="3"/>
  <c r="M1341" i="3"/>
  <c r="M1270" i="3"/>
  <c r="M1318" i="3"/>
  <c r="M1035" i="3"/>
  <c r="M1083" i="3"/>
  <c r="M1152" i="3"/>
  <c r="M1200" i="3"/>
  <c r="M1209" i="3"/>
  <c r="M1018" i="3"/>
  <c r="M1091" i="3"/>
  <c r="M1253" i="3"/>
  <c r="M1135" i="3"/>
  <c r="M1327" i="3"/>
  <c r="M1015" i="3"/>
  <c r="M1089" i="3"/>
  <c r="M1131" i="3"/>
  <c r="M1206" i="3"/>
  <c r="M1249" i="3"/>
  <c r="M1324" i="3"/>
  <c r="M1050" i="3"/>
  <c r="M1167" i="3"/>
  <c r="M1322" i="3"/>
  <c r="M1204" i="3"/>
  <c r="M1285" i="3"/>
  <c r="M1087" i="3"/>
  <c r="M1065" i="3"/>
  <c r="M1343" i="3"/>
  <c r="M1107" i="3"/>
  <c r="M1225" i="3"/>
  <c r="M1300" i="3"/>
  <c r="M1182" i="3"/>
  <c r="M1038" i="3"/>
  <c r="M1273" i="3"/>
  <c r="M1155" i="3"/>
  <c r="M1029" i="3"/>
  <c r="M1146" i="3"/>
  <c r="M1264" i="3"/>
  <c r="M1331" i="3"/>
  <c r="M1022" i="3"/>
  <c r="M1139" i="3"/>
  <c r="M1257" i="3"/>
  <c r="M1095" i="3"/>
  <c r="M1213" i="3"/>
  <c r="M1294" i="3"/>
  <c r="M1059" i="3"/>
  <c r="M1176" i="3"/>
  <c r="M1028" i="3"/>
  <c r="M1077" i="3"/>
  <c r="M1145" i="3"/>
  <c r="M1263" i="3"/>
  <c r="M1194" i="3"/>
  <c r="M1312" i="3"/>
  <c r="M1053" i="3"/>
  <c r="M1170" i="3"/>
  <c r="M1288" i="3"/>
  <c r="M1220" i="3"/>
  <c r="M1102" i="3"/>
  <c r="M1295" i="3"/>
  <c r="M1338" i="3"/>
  <c r="M1177" i="3"/>
  <c r="M1060" i="3"/>
  <c r="M1040" i="3"/>
  <c r="M1157" i="3"/>
  <c r="M1355" i="3"/>
  <c r="M1119" i="3"/>
  <c r="M1275" i="3"/>
  <c r="M1237" i="3"/>
  <c r="M1034" i="3"/>
  <c r="M1082" i="3"/>
  <c r="M1269" i="3"/>
  <c r="M1317" i="3"/>
  <c r="M1199" i="3"/>
  <c r="M1151" i="3"/>
  <c r="M1024" i="3"/>
  <c r="M1215" i="3"/>
  <c r="M1097" i="3"/>
  <c r="M1259" i="3"/>
  <c r="M1141" i="3"/>
  <c r="M1333" i="3"/>
  <c r="M1076" i="3"/>
  <c r="M1116" i="3"/>
  <c r="M1311" i="3"/>
  <c r="M1193" i="3"/>
  <c r="M1352" i="3"/>
  <c r="M1234" i="3"/>
  <c r="M1042" i="3"/>
  <c r="M1159" i="3"/>
  <c r="M1121" i="3"/>
  <c r="M1277" i="3"/>
  <c r="M1239" i="3"/>
  <c r="M1357" i="3"/>
  <c r="M1325" i="3"/>
  <c r="M1133" i="3"/>
  <c r="M1251" i="3"/>
  <c r="M1207" i="3"/>
  <c r="M1272" i="3"/>
  <c r="M1037" i="3"/>
  <c r="M1353" i="3"/>
  <c r="M1117" i="3"/>
  <c r="M1235" i="3"/>
  <c r="M1154" i="3"/>
  <c r="M1113" i="3"/>
  <c r="M1307" i="3"/>
  <c r="M1189" i="3"/>
  <c r="M1231" i="3"/>
  <c r="M1349" i="3"/>
  <c r="M1072" i="3"/>
  <c r="M1052" i="3"/>
  <c r="M1244" i="3"/>
  <c r="M1126" i="3"/>
  <c r="M1287" i="3"/>
  <c r="M1169" i="3"/>
  <c r="M1096" i="3"/>
  <c r="M1258" i="3"/>
  <c r="M1332" i="3"/>
  <c r="M1214" i="3"/>
  <c r="M1140" i="3"/>
  <c r="M1023" i="3"/>
  <c r="M1016" i="3"/>
  <c r="M1250" i="3"/>
  <c r="M1132" i="3"/>
  <c r="M1256" i="3"/>
  <c r="M1330" i="3"/>
  <c r="M1138" i="3"/>
  <c r="M1021" i="3"/>
  <c r="M1212" i="3"/>
  <c r="M1094" i="3"/>
  <c r="M1125" i="3"/>
  <c r="M1243" i="3"/>
  <c r="M1361" i="3"/>
  <c r="M1163" i="3"/>
  <c r="M1046" i="3"/>
  <c r="M1281" i="3"/>
  <c r="AB176" i="5"/>
  <c r="M1381" i="3" s="1"/>
  <c r="AB171" i="5"/>
  <c r="AB193" i="5"/>
  <c r="AB154" i="5"/>
  <c r="AB166" i="5"/>
  <c r="AB169" i="5"/>
  <c r="AB179" i="5"/>
  <c r="M1384" i="3" s="1"/>
  <c r="AB188" i="5"/>
  <c r="AB178" i="5"/>
  <c r="M1383" i="3" s="1"/>
  <c r="AB180" i="5"/>
  <c r="AB190" i="5"/>
  <c r="AB197" i="5"/>
  <c r="AB158" i="5"/>
  <c r="AB142" i="5"/>
  <c r="AB177" i="5"/>
  <c r="M1382" i="3" s="1"/>
  <c r="AB155" i="5"/>
  <c r="AB189" i="5"/>
  <c r="AB167" i="5"/>
  <c r="AB192" i="5"/>
  <c r="AB165" i="5"/>
  <c r="AB153" i="5"/>
  <c r="AB186" i="5"/>
  <c r="AA31" i="5"/>
  <c r="AA152" i="5"/>
  <c r="AA172" i="5"/>
  <c r="AA104" i="5"/>
  <c r="AA53" i="5"/>
  <c r="AA167" i="5"/>
  <c r="AA73" i="5"/>
  <c r="AA58" i="5"/>
  <c r="AA7" i="5"/>
  <c r="AA30" i="5"/>
  <c r="AA85" i="5"/>
  <c r="AA83" i="5"/>
  <c r="AA61" i="5"/>
  <c r="AA69" i="5"/>
  <c r="AA157" i="5"/>
  <c r="AA45" i="5"/>
  <c r="AA143" i="5"/>
  <c r="AA120" i="5"/>
  <c r="AA192" i="5"/>
  <c r="AA64" i="5"/>
  <c r="AA34" i="5"/>
  <c r="AA163" i="5"/>
  <c r="AA33" i="5"/>
  <c r="AA98" i="5"/>
  <c r="AA162" i="5"/>
  <c r="AA66" i="5"/>
  <c r="AA194" i="5"/>
  <c r="AA13" i="5"/>
  <c r="AA159" i="5"/>
  <c r="AA94" i="5"/>
  <c r="AA101" i="5"/>
  <c r="AA165" i="5"/>
  <c r="AA36" i="5"/>
  <c r="AA179" i="5"/>
  <c r="AA50" i="5"/>
  <c r="AA55" i="5"/>
  <c r="AA65" i="5"/>
  <c r="AA130" i="5"/>
  <c r="AA193" i="5"/>
  <c r="AA12" i="5"/>
  <c r="AA142" i="5"/>
  <c r="AA77" i="5"/>
  <c r="AA93" i="5"/>
  <c r="AA35" i="5"/>
  <c r="AA164" i="5"/>
  <c r="AA183" i="5"/>
  <c r="AA115" i="5"/>
  <c r="AA14" i="5"/>
  <c r="AA79" i="5"/>
  <c r="AA144" i="5"/>
  <c r="AA86" i="5"/>
  <c r="AA151" i="5"/>
  <c r="AA54" i="5"/>
  <c r="AA147" i="5"/>
  <c r="AA82" i="5"/>
  <c r="AA117" i="5"/>
  <c r="AA96" i="5"/>
  <c r="AA136" i="5"/>
  <c r="AC136" i="5"/>
  <c r="AA71" i="5"/>
  <c r="AA10" i="5"/>
  <c r="AA75" i="5"/>
  <c r="AA140" i="5"/>
  <c r="AA60" i="5"/>
  <c r="AA125" i="5"/>
  <c r="AA188" i="5"/>
  <c r="AA168" i="5"/>
  <c r="AA38" i="5"/>
  <c r="AA103" i="5"/>
  <c r="AA62" i="5"/>
  <c r="AA127" i="5"/>
  <c r="AA23" i="5"/>
  <c r="AA88" i="5"/>
  <c r="AA153" i="5"/>
  <c r="AA121" i="5"/>
  <c r="AA184" i="5"/>
  <c r="AA107" i="5"/>
  <c r="AA171" i="5"/>
  <c r="AA128" i="5"/>
  <c r="AA63" i="5"/>
  <c r="AA191" i="5"/>
  <c r="AA137" i="5"/>
  <c r="AA113" i="5"/>
  <c r="AA48" i="5"/>
  <c r="AA11" i="5"/>
  <c r="AA76" i="5"/>
  <c r="AA141" i="5"/>
  <c r="AA134" i="5"/>
  <c r="AA197" i="5"/>
  <c r="AA32" i="5"/>
  <c r="AA74" i="5"/>
  <c r="AA139" i="5"/>
  <c r="AA9" i="5"/>
  <c r="AA181" i="5"/>
  <c r="AA52" i="5"/>
  <c r="AA126" i="5"/>
  <c r="AA189" i="5"/>
  <c r="AA105" i="5"/>
  <c r="AA40" i="5"/>
  <c r="AA169" i="5"/>
  <c r="AA95" i="5"/>
  <c r="AA160" i="5"/>
  <c r="AA108" i="5"/>
  <c r="AA187" i="5"/>
  <c r="AA124" i="5"/>
  <c r="AA59" i="5"/>
  <c r="AA97" i="5"/>
  <c r="AA161" i="5"/>
  <c r="AA173" i="5"/>
  <c r="AA109" i="5"/>
  <c r="AA122" i="5"/>
  <c r="AA185" i="5"/>
  <c r="AA18" i="5"/>
  <c r="AA158" i="5"/>
  <c r="AA196" i="5"/>
  <c r="AA68" i="5"/>
  <c r="AA170" i="5"/>
  <c r="AA28" i="5"/>
  <c r="AA112" i="5"/>
  <c r="AA176" i="5"/>
  <c r="AA47" i="5"/>
  <c r="AA39" i="5"/>
  <c r="AA146" i="5"/>
  <c r="AA81" i="5"/>
  <c r="AA149" i="5"/>
  <c r="AA84" i="5"/>
  <c r="AA19" i="5"/>
  <c r="AA150" i="5"/>
  <c r="AA20" i="5"/>
  <c r="AA37" i="5"/>
  <c r="AA166" i="5"/>
  <c r="AA102" i="5"/>
  <c r="AA92" i="5"/>
  <c r="AA27" i="5"/>
  <c r="AA186" i="5"/>
  <c r="AA123" i="5"/>
  <c r="AA110" i="5"/>
  <c r="AA174" i="5"/>
  <c r="AA8" i="5"/>
  <c r="AA138" i="5"/>
  <c r="AA148" i="5"/>
  <c r="AA190" i="5"/>
  <c r="AA22" i="5"/>
  <c r="AA78" i="5"/>
  <c r="AA67" i="5"/>
  <c r="AA132" i="5"/>
  <c r="AA16" i="5"/>
  <c r="AA133" i="5"/>
  <c r="Z3" i="5" l="1"/>
  <c r="U4" i="3"/>
  <c r="AE3" i="5"/>
  <c r="N1324" i="3"/>
  <c r="N1249" i="3"/>
  <c r="N1206" i="3"/>
  <c r="N1131" i="3"/>
  <c r="N1089" i="3"/>
  <c r="N1015" i="3"/>
  <c r="M1064" i="3"/>
  <c r="M1342" i="3"/>
  <c r="M1299" i="3"/>
  <c r="M1106" i="3"/>
  <c r="M1224" i="3"/>
  <c r="M1181" i="3"/>
  <c r="M1148" i="3"/>
  <c r="M1196" i="3"/>
  <c r="M1266" i="3"/>
  <c r="M1314" i="3"/>
  <c r="M1079" i="3"/>
  <c r="M1031" i="3"/>
  <c r="M1160" i="3"/>
  <c r="M1043" i="3"/>
  <c r="M1122" i="3"/>
  <c r="M1278" i="3"/>
  <c r="M1358" i="3"/>
  <c r="M1240" i="3"/>
  <c r="M1111" i="3"/>
  <c r="M1187" i="3"/>
  <c r="M1229" i="3"/>
  <c r="M1347" i="3"/>
  <c r="M1070" i="3"/>
  <c r="M1305" i="3"/>
  <c r="M1124" i="3"/>
  <c r="M1242" i="3"/>
  <c r="M1045" i="3"/>
  <c r="M1280" i="3"/>
  <c r="M1360" i="3"/>
  <c r="M1162" i="3"/>
  <c r="M1184" i="3"/>
  <c r="M1067" i="3"/>
  <c r="M1302" i="3"/>
  <c r="M1109" i="3"/>
  <c r="M1227" i="3"/>
  <c r="M1345" i="3"/>
  <c r="M1033" i="3"/>
  <c r="M1081" i="3"/>
  <c r="M1150" i="3"/>
  <c r="M1198" i="3"/>
  <c r="M1268" i="3"/>
  <c r="M1316" i="3"/>
  <c r="M1172" i="3"/>
  <c r="M1246" i="3"/>
  <c r="M1290" i="3"/>
  <c r="M1128" i="3"/>
  <c r="M1055" i="3"/>
  <c r="M1137" i="3"/>
  <c r="M1020" i="3"/>
  <c r="M1211" i="3"/>
  <c r="M1255" i="3"/>
  <c r="M1329" i="3"/>
  <c r="M1093" i="3"/>
  <c r="M1201" i="3"/>
  <c r="M1036" i="3"/>
  <c r="M1271" i="3"/>
  <c r="M1319" i="3"/>
  <c r="M1153" i="3"/>
  <c r="M1084" i="3"/>
  <c r="M1233" i="3"/>
  <c r="M1115" i="3"/>
  <c r="M1192" i="3"/>
  <c r="M1351" i="3"/>
  <c r="M1075" i="3"/>
  <c r="M1310" i="3"/>
  <c r="M1185" i="3"/>
  <c r="M1068" i="3"/>
  <c r="M1303" i="3"/>
  <c r="M1101" i="3"/>
  <c r="M1175" i="3"/>
  <c r="M1058" i="3"/>
  <c r="M1337" i="3"/>
  <c r="M1219" i="3"/>
  <c r="M1293" i="3"/>
  <c r="M1173" i="3"/>
  <c r="M1129" i="3"/>
  <c r="M1247" i="3"/>
  <c r="M1056" i="3"/>
  <c r="M1291" i="3"/>
  <c r="M1066" i="3"/>
  <c r="M1344" i="3"/>
  <c r="M1301" i="3"/>
  <c r="M1226" i="3"/>
  <c r="M1108" i="3"/>
  <c r="M1183" i="3"/>
  <c r="M1130" i="3"/>
  <c r="M1174" i="3"/>
  <c r="M1057" i="3"/>
  <c r="M1292" i="3"/>
  <c r="M1248" i="3"/>
  <c r="M1282" i="3"/>
  <c r="M1202" i="3"/>
  <c r="M1320" i="3"/>
  <c r="M1164" i="3"/>
  <c r="M1047" i="3"/>
  <c r="M1085" i="3"/>
  <c r="M1161" i="3"/>
  <c r="M1359" i="3"/>
  <c r="M1044" i="3"/>
  <c r="M1279" i="3"/>
  <c r="M1123" i="3"/>
  <c r="M1241" i="3"/>
  <c r="M1149" i="3"/>
  <c r="M1197" i="3"/>
  <c r="M1032" i="3"/>
  <c r="M1080" i="3"/>
  <c r="M1267" i="3"/>
  <c r="M1315" i="3"/>
  <c r="M1112" i="3"/>
  <c r="M1306" i="3"/>
  <c r="M1188" i="3"/>
  <c r="M1230" i="3"/>
  <c r="M1071" i="3"/>
  <c r="M1348" i="3"/>
  <c r="M1203" i="3"/>
  <c r="M1284" i="3"/>
  <c r="M1086" i="3"/>
  <c r="M1166" i="3"/>
  <c r="M1321" i="3"/>
  <c r="M1245" i="3"/>
  <c r="M1171" i="3"/>
  <c r="M1289" i="3"/>
  <c r="M1127" i="3"/>
  <c r="AC195" i="5"/>
  <c r="N1308" i="3" s="1"/>
  <c r="AC152" i="5"/>
  <c r="N1313" i="3" s="1"/>
  <c r="AC148" i="5"/>
  <c r="N1026" i="3" s="1"/>
  <c r="AC138" i="5"/>
  <c r="N1325" i="3" s="1"/>
  <c r="AC174" i="5"/>
  <c r="N1380" i="3" s="1"/>
  <c r="AC186" i="5"/>
  <c r="AC166" i="5"/>
  <c r="AC150" i="5"/>
  <c r="N1145" i="3" s="1"/>
  <c r="AC149" i="5"/>
  <c r="N1100" i="3" s="1"/>
  <c r="AC168" i="5"/>
  <c r="N1361" i="3" s="1"/>
  <c r="AC176" i="5"/>
  <c r="N1381" i="3" s="1"/>
  <c r="AC170" i="5"/>
  <c r="N1048" i="3" s="1"/>
  <c r="AC196" i="5"/>
  <c r="AC185" i="5"/>
  <c r="N1298" i="3" s="1"/>
  <c r="AC173" i="5"/>
  <c r="AC187" i="5"/>
  <c r="N1182" i="3" s="1"/>
  <c r="AC158" i="5"/>
  <c r="AC160" i="5"/>
  <c r="N1155" i="3" s="1"/>
  <c r="AC169" i="5"/>
  <c r="AC189" i="5"/>
  <c r="AC157" i="5"/>
  <c r="N1270" i="3" s="1"/>
  <c r="AC139" i="5"/>
  <c r="N1134" i="3" s="1"/>
  <c r="AC197" i="5"/>
  <c r="AC177" i="5"/>
  <c r="N1382" i="3" s="1"/>
  <c r="AC137" i="5"/>
  <c r="N1132" i="3" s="1"/>
  <c r="AC191" i="5"/>
  <c r="N1069" i="3" s="1"/>
  <c r="AC172" i="5"/>
  <c r="N1322" i="3" s="1"/>
  <c r="AC171" i="5"/>
  <c r="AC184" i="5"/>
  <c r="AC153" i="5"/>
  <c r="AC190" i="5"/>
  <c r="AC167" i="5"/>
  <c r="AC140" i="5"/>
  <c r="N1091" i="3" s="1"/>
  <c r="AC182" i="5"/>
  <c r="N1177" i="3" s="1"/>
  <c r="AC144" i="5"/>
  <c r="N1095" i="3" s="1"/>
  <c r="AC164" i="5"/>
  <c r="N1159" i="3" s="1"/>
  <c r="AC142" i="5"/>
  <c r="AC193" i="5"/>
  <c r="AC179" i="5"/>
  <c r="N1384" i="3" s="1"/>
  <c r="AC165" i="5"/>
  <c r="AC183" i="5"/>
  <c r="N1221" i="3" s="1"/>
  <c r="AC194" i="5"/>
  <c r="N1189" i="3" s="1"/>
  <c r="AC163" i="5"/>
  <c r="N1041" i="3" s="1"/>
  <c r="AC192" i="5"/>
  <c r="AC143" i="5"/>
  <c r="N1094" i="3" s="1"/>
  <c r="AC181" i="5"/>
  <c r="N1059" i="3" s="1"/>
  <c r="AC161" i="5"/>
  <c r="AC188" i="5"/>
  <c r="AC146" i="5"/>
  <c r="N1141" i="3" s="1"/>
  <c r="AC141" i="5"/>
  <c r="N1092" i="3" s="1"/>
  <c r="AA111" i="5"/>
  <c r="AA175" i="5"/>
  <c r="AA46" i="5"/>
  <c r="AA80" i="5"/>
  <c r="AA15" i="5"/>
  <c r="AA145" i="5"/>
  <c r="AA26" i="5"/>
  <c r="AA91" i="5"/>
  <c r="AA156" i="5"/>
  <c r="AA195" i="5"/>
  <c r="AA41" i="5"/>
  <c r="AA106" i="5"/>
  <c r="AA57" i="5"/>
  <c r="AA44" i="5"/>
  <c r="AA43" i="5"/>
  <c r="AA118" i="5"/>
  <c r="AA177" i="5"/>
  <c r="AA42" i="5"/>
  <c r="AA56" i="5"/>
  <c r="AA135" i="5"/>
  <c r="AA70" i="5"/>
  <c r="AA198" i="5"/>
  <c r="AA17" i="5"/>
  <c r="AA119" i="5"/>
  <c r="AA182" i="5"/>
  <c r="AA21" i="5"/>
  <c r="AA100" i="5"/>
  <c r="AA29" i="5"/>
  <c r="AA131" i="5"/>
  <c r="AA99" i="5"/>
  <c r="AA129" i="5"/>
  <c r="N1169" i="3" l="1"/>
  <c r="N1321" i="3"/>
  <c r="N1166" i="3"/>
  <c r="N1245" i="3"/>
  <c r="N1203" i="3"/>
  <c r="N1289" i="3"/>
  <c r="N1306" i="3"/>
  <c r="N1171" i="3"/>
  <c r="N1188" i="3"/>
  <c r="N1112" i="3"/>
  <c r="N1086" i="3"/>
  <c r="N1284" i="3"/>
  <c r="N1348" i="3"/>
  <c r="N1127" i="3"/>
  <c r="N1320" i="3"/>
  <c r="N1301" i="3"/>
  <c r="N1084" i="3"/>
  <c r="N1345" i="3"/>
  <c r="N1305" i="3"/>
  <c r="N1031" i="3"/>
  <c r="N1078" i="3"/>
  <c r="N1133" i="3"/>
  <c r="N1176" i="3"/>
  <c r="N1105" i="3"/>
  <c r="N1195" i="3"/>
  <c r="N1060" i="3"/>
  <c r="N1217" i="3"/>
  <c r="N1139" i="3"/>
  <c r="N1262" i="3"/>
  <c r="N1103" i="3"/>
  <c r="N1239" i="3"/>
  <c r="N1213" i="3"/>
  <c r="N1063" i="3"/>
  <c r="N1202" i="3"/>
  <c r="N1344" i="3"/>
  <c r="N1153" i="3"/>
  <c r="N1055" i="3"/>
  <c r="N1227" i="3"/>
  <c r="N1070" i="3"/>
  <c r="N1079" i="3"/>
  <c r="N1346" i="3"/>
  <c r="N1231" i="3"/>
  <c r="N1295" i="3"/>
  <c r="N1253" i="3"/>
  <c r="N1110" i="3"/>
  <c r="N1052" i="3"/>
  <c r="N1065" i="3"/>
  <c r="N1073" i="3"/>
  <c r="N1287" i="3"/>
  <c r="N1312" i="3"/>
  <c r="N1083" i="3"/>
  <c r="N1261" i="3"/>
  <c r="N1113" i="3"/>
  <c r="N1209" i="3"/>
  <c r="N1282" i="3"/>
  <c r="N1066" i="3"/>
  <c r="N1319" i="3"/>
  <c r="N1128" i="3"/>
  <c r="N1109" i="3"/>
  <c r="N1347" i="3"/>
  <c r="N1314" i="3"/>
  <c r="N1252" i="3"/>
  <c r="N1204" i="3"/>
  <c r="N1158" i="3"/>
  <c r="N1016" i="3"/>
  <c r="N1331" i="3"/>
  <c r="N1276" i="3"/>
  <c r="N1256" i="3"/>
  <c r="N1017" i="3"/>
  <c r="N1050" i="3"/>
  <c r="N1241" i="3"/>
  <c r="N1248" i="3"/>
  <c r="N1303" i="3"/>
  <c r="N1271" i="3"/>
  <c r="N1290" i="3"/>
  <c r="N1302" i="3"/>
  <c r="N1229" i="3"/>
  <c r="N1266" i="3"/>
  <c r="N1254" i="3"/>
  <c r="N1125" i="3"/>
  <c r="N1283" i="3"/>
  <c r="N1147" i="3"/>
  <c r="N1263" i="3"/>
  <c r="N1144" i="3"/>
  <c r="N1330" i="3"/>
  <c r="N1097" i="3"/>
  <c r="N1225" i="3"/>
  <c r="N1019" i="3"/>
  <c r="N1021" i="3"/>
  <c r="N1333" i="3"/>
  <c r="N1038" i="3"/>
  <c r="N1297" i="3"/>
  <c r="N1222" i="3"/>
  <c r="N1179" i="3"/>
  <c r="N1104" i="3"/>
  <c r="N1340" i="3"/>
  <c r="N1062" i="3"/>
  <c r="N1088" i="3"/>
  <c r="N1323" i="3"/>
  <c r="N1205" i="3"/>
  <c r="N1051" i="3"/>
  <c r="N1168" i="3"/>
  <c r="N1286" i="3"/>
  <c r="N1074" i="3"/>
  <c r="N1191" i="3"/>
  <c r="N1232" i="3"/>
  <c r="N1309" i="3"/>
  <c r="N1114" i="3"/>
  <c r="N1350" i="3"/>
  <c r="N1071" i="3"/>
  <c r="N1123" i="3"/>
  <c r="N1292" i="3"/>
  <c r="N1068" i="3"/>
  <c r="N1036" i="3"/>
  <c r="N1246" i="3"/>
  <c r="N1067" i="3"/>
  <c r="N1187" i="3"/>
  <c r="N1196" i="3"/>
  <c r="N1180" i="3"/>
  <c r="N1265" i="3"/>
  <c r="N1251" i="3"/>
  <c r="N1028" i="3"/>
  <c r="N1223" i="3"/>
  <c r="N1228" i="3"/>
  <c r="N1244" i="3"/>
  <c r="N1318" i="3"/>
  <c r="N1296" i="3"/>
  <c r="N1121" i="3"/>
  <c r="N1257" i="3"/>
  <c r="N1336" i="3"/>
  <c r="N1061" i="3"/>
  <c r="N1357" i="3"/>
  <c r="N1294" i="3"/>
  <c r="N1230" i="3"/>
  <c r="N1279" i="3"/>
  <c r="N1057" i="3"/>
  <c r="N1185" i="3"/>
  <c r="N1201" i="3"/>
  <c r="N1172" i="3"/>
  <c r="N1184" i="3"/>
  <c r="N1111" i="3"/>
  <c r="N1148" i="3"/>
  <c r="N1018" i="3"/>
  <c r="N1186" i="3"/>
  <c r="N1349" i="3"/>
  <c r="N1338" i="3"/>
  <c r="N1135" i="3"/>
  <c r="N1356" i="3"/>
  <c r="N1250" i="3"/>
  <c r="N1024" i="3"/>
  <c r="N1335" i="3"/>
  <c r="N1152" i="3"/>
  <c r="N1099" i="3"/>
  <c r="N1307" i="3"/>
  <c r="N1220" i="3"/>
  <c r="N1044" i="3"/>
  <c r="N1174" i="3"/>
  <c r="N1310" i="3"/>
  <c r="N1093" i="3"/>
  <c r="N1162" i="3"/>
  <c r="N1240" i="3"/>
  <c r="N1181" i="3"/>
  <c r="N1167" i="3"/>
  <c r="N1326" i="3"/>
  <c r="N1285" i="3"/>
  <c r="N1165" i="3"/>
  <c r="N1046" i="3"/>
  <c r="N1042" i="3"/>
  <c r="N1343" i="3"/>
  <c r="N1190" i="3"/>
  <c r="N1090" i="3"/>
  <c r="N1359" i="3"/>
  <c r="N1130" i="3"/>
  <c r="N1075" i="3"/>
  <c r="N1329" i="3"/>
  <c r="N1360" i="3"/>
  <c r="N1358" i="3"/>
  <c r="N1224" i="3"/>
  <c r="N1273" i="3"/>
  <c r="N1328" i="3"/>
  <c r="N1243" i="3"/>
  <c r="N1341" i="3"/>
  <c r="N1143" i="3"/>
  <c r="N1022" i="3"/>
  <c r="N1120" i="3"/>
  <c r="N1212" i="3"/>
  <c r="N1259" i="3"/>
  <c r="N1300" i="3"/>
  <c r="N1210" i="3"/>
  <c r="N1163" i="3"/>
  <c r="N1118" i="3"/>
  <c r="N1354" i="3"/>
  <c r="N1156" i="3"/>
  <c r="N1274" i="3"/>
  <c r="N1039" i="3"/>
  <c r="N1236" i="3"/>
  <c r="N1161" i="3"/>
  <c r="N1351" i="3"/>
  <c r="N1255" i="3"/>
  <c r="N1280" i="3"/>
  <c r="N1278" i="3"/>
  <c r="N1106" i="3"/>
  <c r="N1207" i="3"/>
  <c r="N1077" i="3"/>
  <c r="N1327" i="3"/>
  <c r="N1126" i="3"/>
  <c r="N1194" i="3"/>
  <c r="N1027" i="3"/>
  <c r="N1178" i="3"/>
  <c r="N1277" i="3"/>
  <c r="N1218" i="3"/>
  <c r="N1339" i="3"/>
  <c r="N1085" i="3"/>
  <c r="N1183" i="3"/>
  <c r="N1192" i="3"/>
  <c r="N1211" i="3"/>
  <c r="N1045" i="3"/>
  <c r="N1122" i="3"/>
  <c r="N1299" i="3"/>
  <c r="N1102" i="3"/>
  <c r="N1304" i="3"/>
  <c r="N1072" i="3"/>
  <c r="N1087" i="3"/>
  <c r="N1238" i="3"/>
  <c r="N1035" i="3"/>
  <c r="N1200" i="3"/>
  <c r="N1047" i="3"/>
  <c r="N1108" i="3"/>
  <c r="N1115" i="3"/>
  <c r="N1020" i="3"/>
  <c r="N1242" i="3"/>
  <c r="N1043" i="3"/>
  <c r="N1342" i="3"/>
  <c r="N1281" i="3"/>
  <c r="N1215" i="3"/>
  <c r="N1208" i="3"/>
  <c r="N1164" i="3"/>
  <c r="N1226" i="3"/>
  <c r="N1233" i="3"/>
  <c r="N1137" i="3"/>
  <c r="N1124" i="3"/>
  <c r="N1160" i="3"/>
  <c r="N1064" i="3"/>
  <c r="N1107" i="3"/>
  <c r="N1136" i="3"/>
  <c r="N1138" i="3"/>
  <c r="AC162" i="5"/>
  <c r="AC159" i="5"/>
  <c r="AC151" i="5"/>
  <c r="AC147" i="5"/>
  <c r="AC198" i="5"/>
  <c r="AC156" i="5"/>
  <c r="AC145" i="5"/>
  <c r="AC175" i="5"/>
  <c r="AA25" i="5"/>
  <c r="AA155" i="5"/>
  <c r="AA90" i="5"/>
  <c r="AA180" i="5"/>
  <c r="AA116" i="5"/>
  <c r="AA51" i="5"/>
  <c r="AA49" i="5"/>
  <c r="AA114" i="5"/>
  <c r="AA89" i="5"/>
  <c r="AA154" i="5"/>
  <c r="AA24" i="5"/>
  <c r="AA3" i="5" l="1"/>
  <c r="N1334" i="3"/>
  <c r="N1216" i="3"/>
  <c r="N1025" i="3"/>
  <c r="N1260" i="3"/>
  <c r="N1142" i="3"/>
  <c r="N1098" i="3"/>
  <c r="N1199" i="3"/>
  <c r="N1082" i="3"/>
  <c r="N1034" i="3"/>
  <c r="N1317" i="3"/>
  <c r="N1269" i="3"/>
  <c r="N1151" i="3"/>
  <c r="N1352" i="3"/>
  <c r="N1116" i="3"/>
  <c r="N1076" i="3"/>
  <c r="N1193" i="3"/>
  <c r="N1311" i="3"/>
  <c r="N1234" i="3"/>
  <c r="N1264" i="3"/>
  <c r="N1146" i="3"/>
  <c r="N1029" i="3"/>
  <c r="N1154" i="3"/>
  <c r="N1353" i="3"/>
  <c r="N1235" i="3"/>
  <c r="N1037" i="3"/>
  <c r="N1117" i="3"/>
  <c r="N1272" i="3"/>
  <c r="N1275" i="3"/>
  <c r="N1157" i="3"/>
  <c r="N1119" i="3"/>
  <c r="N1040" i="3"/>
  <c r="N1237" i="3"/>
  <c r="N1355" i="3"/>
  <c r="N1170" i="3"/>
  <c r="N1053" i="3"/>
  <c r="N1288" i="3"/>
  <c r="N1332" i="3"/>
  <c r="N1023" i="3"/>
  <c r="N1258" i="3"/>
  <c r="N1140" i="3"/>
  <c r="N1096" i="3"/>
  <c r="N1214" i="3"/>
  <c r="AC154" i="5"/>
  <c r="AC178" i="5"/>
  <c r="N1383" i="3" s="1"/>
  <c r="AC180" i="5"/>
  <c r="AC155" i="5"/>
  <c r="N1129" i="3" l="1"/>
  <c r="N1173" i="3"/>
  <c r="N1247" i="3"/>
  <c r="N1056" i="3"/>
  <c r="N1291" i="3"/>
  <c r="N1316" i="3"/>
  <c r="N1033" i="3"/>
  <c r="N1150" i="3"/>
  <c r="N1268" i="3"/>
  <c r="N1198" i="3"/>
  <c r="N1081" i="3"/>
  <c r="N1101" i="3"/>
  <c r="N1175" i="3"/>
  <c r="N1058" i="3"/>
  <c r="N1293" i="3"/>
  <c r="N1337" i="3"/>
  <c r="N1219" i="3"/>
  <c r="N1032" i="3"/>
  <c r="N1315" i="3"/>
  <c r="N1267" i="3"/>
  <c r="N1080" i="3"/>
  <c r="N1149" i="3"/>
  <c r="N1197" i="3"/>
  <c r="D4" i="3" l="1"/>
  <c r="M135" i="11" s="1"/>
  <c r="P6" i="11" l="1"/>
  <c r="M6" i="11"/>
  <c r="C71" i="16"/>
  <c r="L71" i="16" s="1"/>
  <c r="F71" i="16"/>
  <c r="G71" i="16"/>
  <c r="P60" i="11"/>
  <c r="P102" i="11"/>
  <c r="P126" i="11"/>
  <c r="P80" i="11"/>
  <c r="P118" i="11"/>
  <c r="P116" i="11"/>
  <c r="F46" i="16" s="1"/>
  <c r="P39" i="11"/>
  <c r="P90" i="11"/>
  <c r="P36" i="11"/>
  <c r="F16" i="16" s="1"/>
  <c r="P72" i="11"/>
  <c r="P68" i="11"/>
  <c r="F28" i="16" s="1"/>
  <c r="P94" i="11"/>
  <c r="P50" i="11"/>
  <c r="P22" i="11"/>
  <c r="P40" i="11"/>
  <c r="P35" i="11"/>
  <c r="P25" i="11"/>
  <c r="P78" i="11"/>
  <c r="P23" i="11"/>
  <c r="P120" i="11"/>
  <c r="P15" i="11"/>
  <c r="P66" i="11"/>
  <c r="P88" i="11"/>
  <c r="P67" i="11"/>
  <c r="P24" i="11"/>
  <c r="P51" i="11"/>
  <c r="P44" i="11"/>
  <c r="P29" i="11"/>
  <c r="P13" i="11"/>
  <c r="P104" i="11"/>
  <c r="P85" i="11"/>
  <c r="F35" i="16" s="1"/>
  <c r="P20" i="11"/>
  <c r="F10" i="16" s="1"/>
  <c r="P61" i="11"/>
  <c r="P56" i="11"/>
  <c r="P101" i="11"/>
  <c r="F41" i="16" s="1"/>
  <c r="P100" i="11"/>
  <c r="F40" i="16" s="1"/>
  <c r="P49" i="11"/>
  <c r="P37" i="11"/>
  <c r="F17" i="16" s="1"/>
  <c r="P128" i="11"/>
  <c r="P117" i="11"/>
  <c r="F47" i="16" s="1"/>
  <c r="P52" i="11"/>
  <c r="F22" i="16" s="1"/>
  <c r="P47" i="11"/>
  <c r="P27" i="11"/>
  <c r="P11" i="11"/>
  <c r="P14" i="11"/>
  <c r="F8" i="16" s="1"/>
  <c r="P19" i="11"/>
  <c r="P31" i="11"/>
  <c r="P46" i="11"/>
  <c r="P70" i="11"/>
  <c r="P43" i="11"/>
  <c r="P107" i="11"/>
  <c r="P21" i="11"/>
  <c r="F11" i="16" s="1"/>
  <c r="P28" i="11"/>
  <c r="P33" i="11"/>
  <c r="P71" i="11"/>
  <c r="P42" i="11"/>
  <c r="P112" i="11"/>
  <c r="P103" i="11"/>
  <c r="P132" i="11"/>
  <c r="F52" i="16" s="1"/>
  <c r="P86" i="11"/>
  <c r="P129" i="11"/>
  <c r="P119" i="11"/>
  <c r="P34" i="11"/>
  <c r="P122" i="11"/>
  <c r="P79" i="11"/>
  <c r="P74" i="11"/>
  <c r="P96" i="11"/>
  <c r="P57" i="11"/>
  <c r="P59" i="11"/>
  <c r="F25" i="16" s="1"/>
  <c r="P53" i="11"/>
  <c r="F23" i="16" s="1"/>
  <c r="P32" i="11"/>
  <c r="P41" i="11"/>
  <c r="P16" i="11"/>
  <c r="P89" i="11"/>
  <c r="P12" i="11"/>
  <c r="P45" i="11"/>
  <c r="P63" i="11"/>
  <c r="P55" i="11"/>
  <c r="P58" i="11"/>
  <c r="P26" i="11"/>
  <c r="P106" i="11"/>
  <c r="P54" i="11"/>
  <c r="P7" i="11"/>
  <c r="P73" i="11"/>
  <c r="P10" i="11"/>
  <c r="P18" i="11"/>
  <c r="P38" i="11"/>
  <c r="P65" i="11"/>
  <c r="P64" i="11"/>
  <c r="P17" i="11"/>
  <c r="P87" i="11"/>
  <c r="P48" i="11"/>
  <c r="P133" i="11"/>
  <c r="F53" i="16" s="1"/>
  <c r="P8" i="11"/>
  <c r="P9" i="11"/>
  <c r="P69" i="11"/>
  <c r="F29" i="16" s="1"/>
  <c r="P110" i="11"/>
  <c r="P62" i="11"/>
  <c r="F26" i="16" s="1"/>
  <c r="P84" i="11"/>
  <c r="F34" i="16" s="1"/>
  <c r="P30" i="11"/>
  <c r="F14" i="16" s="1"/>
  <c r="P82" i="11"/>
  <c r="P121" i="11"/>
  <c r="P131" i="11"/>
  <c r="P125" i="11"/>
  <c r="P91" i="11"/>
  <c r="P114" i="11"/>
  <c r="P108" i="11"/>
  <c r="P75" i="11"/>
  <c r="P109" i="11"/>
  <c r="P97" i="11"/>
  <c r="P115" i="11"/>
  <c r="P98" i="11"/>
  <c r="P99" i="11"/>
  <c r="P83" i="11"/>
  <c r="P134" i="11"/>
  <c r="P81" i="11"/>
  <c r="P105" i="11"/>
  <c r="P93" i="11"/>
  <c r="P95" i="11"/>
  <c r="P76" i="11"/>
  <c r="P92" i="11"/>
  <c r="P127" i="11"/>
  <c r="P144" i="11"/>
  <c r="P124" i="11"/>
  <c r="P130" i="11"/>
  <c r="P111" i="11"/>
  <c r="P123" i="11"/>
  <c r="P113" i="11"/>
  <c r="P77" i="11"/>
  <c r="P158" i="11"/>
  <c r="P150" i="11"/>
  <c r="P164" i="11"/>
  <c r="F64" i="16" s="1"/>
  <c r="P169" i="11"/>
  <c r="P138" i="11"/>
  <c r="P157" i="11"/>
  <c r="P165" i="11"/>
  <c r="F65" i="16" s="1"/>
  <c r="P140" i="11"/>
  <c r="P151" i="11"/>
  <c r="P146" i="11"/>
  <c r="P153" i="11"/>
  <c r="P178" i="11"/>
  <c r="P167" i="11"/>
  <c r="P152" i="11"/>
  <c r="P163" i="11"/>
  <c r="P139" i="11"/>
  <c r="P174" i="11"/>
  <c r="P154" i="11"/>
  <c r="P148" i="11"/>
  <c r="F58" i="16" s="1"/>
  <c r="P162" i="11"/>
  <c r="P135" i="11"/>
  <c r="P143" i="11"/>
  <c r="P149" i="11"/>
  <c r="F59" i="16" s="1"/>
  <c r="P177" i="11"/>
  <c r="P159" i="11"/>
  <c r="P176" i="11"/>
  <c r="P175" i="11"/>
  <c r="P161" i="11"/>
  <c r="P166" i="11"/>
  <c r="P141" i="11"/>
  <c r="P147" i="11"/>
  <c r="P145" i="11"/>
  <c r="P173" i="11"/>
  <c r="P180" i="11"/>
  <c r="F70" i="16" s="1"/>
  <c r="P168" i="11"/>
  <c r="P171" i="11"/>
  <c r="P136" i="11"/>
  <c r="P142" i="11"/>
  <c r="P155" i="11"/>
  <c r="P170" i="11"/>
  <c r="P160" i="11"/>
  <c r="P156" i="11"/>
  <c r="P137" i="11"/>
  <c r="P179" i="11"/>
  <c r="P172" i="11"/>
  <c r="Q6" i="11"/>
  <c r="M174" i="11"/>
  <c r="M30" i="11"/>
  <c r="M53" i="11"/>
  <c r="C23" i="16" s="1"/>
  <c r="L23" i="16" s="1"/>
  <c r="M76" i="11"/>
  <c r="M99" i="11"/>
  <c r="M134" i="11"/>
  <c r="M169" i="11"/>
  <c r="M25" i="11"/>
  <c r="M60" i="11"/>
  <c r="M95" i="11"/>
  <c r="M130" i="11"/>
  <c r="M165" i="11"/>
  <c r="C65" i="16" s="1"/>
  <c r="L65" i="16" s="1"/>
  <c r="M21" i="11"/>
  <c r="C11" i="16" s="1"/>
  <c r="L11" i="16" s="1"/>
  <c r="M56" i="11"/>
  <c r="M91" i="11"/>
  <c r="M162" i="11"/>
  <c r="M18" i="11"/>
  <c r="M41" i="11"/>
  <c r="M64" i="11"/>
  <c r="M87" i="11"/>
  <c r="M122" i="11"/>
  <c r="M157" i="11"/>
  <c r="M13" i="11"/>
  <c r="M48" i="11"/>
  <c r="M83" i="11"/>
  <c r="M118" i="11"/>
  <c r="M153" i="11"/>
  <c r="M9" i="11"/>
  <c r="M44" i="11"/>
  <c r="M79" i="11"/>
  <c r="M150" i="11"/>
  <c r="M173" i="11"/>
  <c r="M29" i="11"/>
  <c r="M52" i="11"/>
  <c r="C22" i="16" s="1"/>
  <c r="L22" i="16" s="1"/>
  <c r="M75" i="11"/>
  <c r="M110" i="11"/>
  <c r="M145" i="11"/>
  <c r="M180" i="11"/>
  <c r="C70" i="16" s="1"/>
  <c r="L70" i="16" s="1"/>
  <c r="M36" i="11"/>
  <c r="C16" i="16" s="1"/>
  <c r="L16" i="16" s="1"/>
  <c r="M71" i="11"/>
  <c r="M106" i="11"/>
  <c r="M141" i="11"/>
  <c r="M176" i="11"/>
  <c r="M32" i="11"/>
  <c r="M67" i="11"/>
  <c r="M138" i="11"/>
  <c r="M161" i="11"/>
  <c r="M17" i="11"/>
  <c r="M40" i="11"/>
  <c r="M63" i="11"/>
  <c r="M98" i="11"/>
  <c r="M133" i="11"/>
  <c r="C53" i="16" s="1"/>
  <c r="L53" i="16" s="1"/>
  <c r="M168" i="11"/>
  <c r="M24" i="11"/>
  <c r="M59" i="11"/>
  <c r="M94" i="11"/>
  <c r="C38" i="16" s="1"/>
  <c r="L38" i="16" s="1"/>
  <c r="M129" i="11"/>
  <c r="M164" i="11"/>
  <c r="C64" i="16" s="1"/>
  <c r="L64" i="16" s="1"/>
  <c r="M20" i="11"/>
  <c r="C10" i="16" s="1"/>
  <c r="L10" i="16" s="1"/>
  <c r="M55" i="11"/>
  <c r="M126" i="11"/>
  <c r="M149" i="11"/>
  <c r="C59" i="16" s="1"/>
  <c r="L59" i="16" s="1"/>
  <c r="M172" i="11"/>
  <c r="M28" i="11"/>
  <c r="M51" i="11"/>
  <c r="M86" i="11"/>
  <c r="M121" i="11"/>
  <c r="M156" i="11"/>
  <c r="M12" i="11"/>
  <c r="M47" i="11"/>
  <c r="M82" i="11"/>
  <c r="M117" i="11"/>
  <c r="C47" i="16" s="1"/>
  <c r="L47" i="16" s="1"/>
  <c r="M152" i="11"/>
  <c r="M8" i="11"/>
  <c r="M43" i="11"/>
  <c r="M114" i="11"/>
  <c r="M137" i="11"/>
  <c r="M160" i="11"/>
  <c r="M16" i="11"/>
  <c r="M39" i="11"/>
  <c r="M74" i="11"/>
  <c r="M109" i="11"/>
  <c r="M144" i="11"/>
  <c r="M179" i="11"/>
  <c r="M35" i="11"/>
  <c r="M70" i="11"/>
  <c r="M105" i="11"/>
  <c r="M140" i="11"/>
  <c r="M175" i="11"/>
  <c r="M31" i="11"/>
  <c r="M102" i="11"/>
  <c r="M125" i="11"/>
  <c r="M148" i="11"/>
  <c r="C58" i="16" s="1"/>
  <c r="L58" i="16" s="1"/>
  <c r="M171" i="11"/>
  <c r="M27" i="11"/>
  <c r="C13" i="16" s="1"/>
  <c r="L13" i="16" s="1"/>
  <c r="M62" i="11"/>
  <c r="C26" i="16" s="1"/>
  <c r="L26" i="16" s="1"/>
  <c r="M97" i="11"/>
  <c r="M132" i="11"/>
  <c r="C52" i="16" s="1"/>
  <c r="L52" i="16" s="1"/>
  <c r="M167" i="11"/>
  <c r="M23" i="11"/>
  <c r="M58" i="11"/>
  <c r="M93" i="11"/>
  <c r="M128" i="11"/>
  <c r="M163" i="11"/>
  <c r="M19" i="11"/>
  <c r="M90" i="11"/>
  <c r="M113" i="11"/>
  <c r="M136" i="11"/>
  <c r="M159" i="11"/>
  <c r="M15" i="11"/>
  <c r="M50" i="11"/>
  <c r="M85" i="11"/>
  <c r="C35" i="16" s="1"/>
  <c r="L35" i="16" s="1"/>
  <c r="M120" i="11"/>
  <c r="M155" i="11"/>
  <c r="C61" i="16" s="1"/>
  <c r="L61" i="16" s="1"/>
  <c r="M11" i="11"/>
  <c r="C7" i="16" s="1"/>
  <c r="L7" i="16" s="1"/>
  <c r="M46" i="11"/>
  <c r="C20" i="16" s="1"/>
  <c r="L20" i="16" s="1"/>
  <c r="M81" i="11"/>
  <c r="M116" i="11"/>
  <c r="C46" i="16" s="1"/>
  <c r="L46" i="16" s="1"/>
  <c r="M151" i="11"/>
  <c r="M7" i="11"/>
  <c r="M78" i="11"/>
  <c r="C32" i="16" s="1"/>
  <c r="L32" i="16" s="1"/>
  <c r="M101" i="11"/>
  <c r="C41" i="16" s="1"/>
  <c r="L41" i="16" s="1"/>
  <c r="M124" i="11"/>
  <c r="M147" i="11"/>
  <c r="M38" i="11"/>
  <c r="M73" i="11"/>
  <c r="M108" i="11"/>
  <c r="M143" i="11"/>
  <c r="M178" i="11"/>
  <c r="M34" i="11"/>
  <c r="M69" i="11"/>
  <c r="C29" i="16" s="1"/>
  <c r="L29" i="16" s="1"/>
  <c r="M104" i="11"/>
  <c r="M139" i="11"/>
  <c r="C55" i="16" s="1"/>
  <c r="L55" i="16" s="1"/>
  <c r="M66" i="11"/>
  <c r="M89" i="11"/>
  <c r="M112" i="11"/>
  <c r="M170" i="11"/>
  <c r="M26" i="11"/>
  <c r="M61" i="11"/>
  <c r="M96" i="11"/>
  <c r="M131" i="11"/>
  <c r="M166" i="11"/>
  <c r="M22" i="11"/>
  <c r="M57" i="11"/>
  <c r="M92" i="11"/>
  <c r="M127" i="11"/>
  <c r="M54" i="11"/>
  <c r="M77" i="11"/>
  <c r="M100" i="11"/>
  <c r="C40" i="16" s="1"/>
  <c r="L40" i="16" s="1"/>
  <c r="M123" i="11"/>
  <c r="C49" i="16" s="1"/>
  <c r="L49" i="16" s="1"/>
  <c r="M158" i="11"/>
  <c r="M14" i="11"/>
  <c r="C8" i="16" s="1"/>
  <c r="L8" i="16" s="1"/>
  <c r="M49" i="11"/>
  <c r="M84" i="11"/>
  <c r="C34" i="16" s="1"/>
  <c r="L34" i="16" s="1"/>
  <c r="M119" i="11"/>
  <c r="M154" i="11"/>
  <c r="M10" i="11"/>
  <c r="M45" i="11"/>
  <c r="M80" i="11"/>
  <c r="C33" i="16" s="1"/>
  <c r="L33" i="16" s="1"/>
  <c r="M115" i="11"/>
  <c r="M42" i="11"/>
  <c r="M65" i="11"/>
  <c r="M88" i="11"/>
  <c r="M111" i="11"/>
  <c r="M146" i="11"/>
  <c r="M37" i="11"/>
  <c r="C17" i="16" s="1"/>
  <c r="L17" i="16" s="1"/>
  <c r="M72" i="11"/>
  <c r="M107" i="11"/>
  <c r="C43" i="16" s="1"/>
  <c r="L43" i="16" s="1"/>
  <c r="M142" i="11"/>
  <c r="C56" i="16" s="1"/>
  <c r="L56" i="16" s="1"/>
  <c r="M177" i="11"/>
  <c r="M33" i="11"/>
  <c r="M68" i="11"/>
  <c r="C28" i="16" s="1"/>
  <c r="L28" i="16" s="1"/>
  <c r="M103" i="11"/>
  <c r="Q169" i="11"/>
  <c r="Q157" i="11"/>
  <c r="Q144" i="11"/>
  <c r="Q132" i="11"/>
  <c r="G52" i="16" s="1"/>
  <c r="Q120" i="11"/>
  <c r="R120" i="11" s="1"/>
  <c r="L120" i="11" s="1"/>
  <c r="Q108" i="11"/>
  <c r="Q96" i="11"/>
  <c r="Q84" i="11"/>
  <c r="G34" i="16" s="1"/>
  <c r="Q72" i="11"/>
  <c r="R72" i="11" s="1"/>
  <c r="L72" i="11" s="1"/>
  <c r="Q60" i="11"/>
  <c r="Q48" i="11"/>
  <c r="Q36" i="11"/>
  <c r="G16" i="16" s="1"/>
  <c r="Q24" i="11"/>
  <c r="Q12" i="11"/>
  <c r="Q180" i="11"/>
  <c r="G70" i="16" s="1"/>
  <c r="Q168" i="11"/>
  <c r="Q156" i="11"/>
  <c r="Q143" i="11"/>
  <c r="Q131" i="11"/>
  <c r="Q119" i="11"/>
  <c r="Q107" i="11"/>
  <c r="Q95" i="11"/>
  <c r="Q83" i="11"/>
  <c r="Q71" i="11"/>
  <c r="Q59" i="11"/>
  <c r="Q47" i="11"/>
  <c r="Q35" i="11"/>
  <c r="R35" i="11" s="1"/>
  <c r="L35" i="11" s="1"/>
  <c r="Q23" i="11"/>
  <c r="Q11" i="11"/>
  <c r="Q179" i="11"/>
  <c r="Q167" i="11"/>
  <c r="Q155" i="11"/>
  <c r="Q142" i="11"/>
  <c r="Q130" i="11"/>
  <c r="Q118" i="11"/>
  <c r="Q106" i="11"/>
  <c r="Q94" i="11"/>
  <c r="Q82" i="11"/>
  <c r="Q70" i="11"/>
  <c r="Q58" i="11"/>
  <c r="Q46" i="11"/>
  <c r="Q34" i="11"/>
  <c r="R34" i="11" s="1"/>
  <c r="L34" i="11" s="1"/>
  <c r="Q22" i="11"/>
  <c r="Q10" i="11"/>
  <c r="Q178" i="11"/>
  <c r="Q166" i="11"/>
  <c r="Q154" i="11"/>
  <c r="Q141" i="11"/>
  <c r="Q129" i="11"/>
  <c r="Q117" i="11"/>
  <c r="G47" i="16" s="1"/>
  <c r="Q105" i="11"/>
  <c r="Q93" i="11"/>
  <c r="R93" i="11" s="1"/>
  <c r="L93" i="11" s="1"/>
  <c r="Q81" i="11"/>
  <c r="Q69" i="11"/>
  <c r="Q57" i="11"/>
  <c r="R57" i="11" s="1"/>
  <c r="L57" i="11" s="1"/>
  <c r="Q45" i="11"/>
  <c r="Q33" i="11"/>
  <c r="Q21" i="11"/>
  <c r="G11" i="16" s="1"/>
  <c r="Q9" i="11"/>
  <c r="Q177" i="11"/>
  <c r="Q165" i="11"/>
  <c r="G65" i="16" s="1"/>
  <c r="Q153" i="11"/>
  <c r="Q140" i="11"/>
  <c r="Q128" i="11"/>
  <c r="Q116" i="11"/>
  <c r="Q104" i="11"/>
  <c r="R104" i="11" s="1"/>
  <c r="L104" i="11" s="1"/>
  <c r="Q92" i="11"/>
  <c r="Q80" i="11"/>
  <c r="Q68" i="11"/>
  <c r="G28" i="16" s="1"/>
  <c r="Q56" i="11"/>
  <c r="R56" i="11" s="1"/>
  <c r="L56" i="11" s="1"/>
  <c r="Q44" i="11"/>
  <c r="Q32" i="11"/>
  <c r="Q20" i="11"/>
  <c r="Q8" i="11"/>
  <c r="R8" i="11" s="1"/>
  <c r="L8" i="11" s="1"/>
  <c r="Q176" i="11"/>
  <c r="Q164" i="11"/>
  <c r="Q152" i="11"/>
  <c r="Q139" i="11"/>
  <c r="Q127" i="11"/>
  <c r="Q115" i="11"/>
  <c r="Q103" i="11"/>
  <c r="R103" i="11" s="1"/>
  <c r="L103" i="11" s="1"/>
  <c r="Q91" i="11"/>
  <c r="Q79" i="11"/>
  <c r="Q67" i="11"/>
  <c r="R67" i="11" s="1"/>
  <c r="L67" i="11" s="1"/>
  <c r="Q55" i="11"/>
  <c r="Q43" i="11"/>
  <c r="Q31" i="11"/>
  <c r="Q19" i="11"/>
  <c r="R19" i="11" s="1"/>
  <c r="L19" i="11" s="1"/>
  <c r="Q7" i="11"/>
  <c r="Q175" i="11"/>
  <c r="R175" i="11" s="1"/>
  <c r="L175" i="11" s="1"/>
  <c r="Q163" i="11"/>
  <c r="Q151" i="11"/>
  <c r="Q138" i="11"/>
  <c r="Q126" i="11"/>
  <c r="G50" i="16" s="1"/>
  <c r="Q114" i="11"/>
  <c r="R114" i="11" s="1"/>
  <c r="L114" i="11" s="1"/>
  <c r="Q102" i="11"/>
  <c r="Q90" i="11"/>
  <c r="R90" i="11" s="1"/>
  <c r="L90" i="11" s="1"/>
  <c r="Q78" i="11"/>
  <c r="Q66" i="11"/>
  <c r="R66" i="11" s="1"/>
  <c r="L66" i="11" s="1"/>
  <c r="Q54" i="11"/>
  <c r="Q42" i="11"/>
  <c r="R42" i="11" s="1"/>
  <c r="L42" i="11" s="1"/>
  <c r="Q30" i="11"/>
  <c r="Q18" i="11"/>
  <c r="Q174" i="11"/>
  <c r="Q162" i="11"/>
  <c r="Q150" i="11"/>
  <c r="Q137" i="11"/>
  <c r="Q125" i="11"/>
  <c r="Q113" i="11"/>
  <c r="Q101" i="11"/>
  <c r="G41" i="16" s="1"/>
  <c r="Q89" i="11"/>
  <c r="Q77" i="11"/>
  <c r="Q65" i="11"/>
  <c r="Q53" i="11"/>
  <c r="Q41" i="11"/>
  <c r="Q29" i="11"/>
  <c r="Q17" i="11"/>
  <c r="Q148" i="11"/>
  <c r="G58" i="16" s="1"/>
  <c r="Q173" i="11"/>
  <c r="Q161" i="11"/>
  <c r="Q149" i="11"/>
  <c r="G59" i="16" s="1"/>
  <c r="Q136" i="11"/>
  <c r="Q124" i="11"/>
  <c r="Q112" i="11"/>
  <c r="Q100" i="11"/>
  <c r="Q88" i="11"/>
  <c r="Q76" i="11"/>
  <c r="Q64" i="11"/>
  <c r="Q52" i="11"/>
  <c r="G22" i="16" s="1"/>
  <c r="Q40" i="11"/>
  <c r="Q28" i="11"/>
  <c r="Q16" i="11"/>
  <c r="Q172" i="11"/>
  <c r="Q160" i="11"/>
  <c r="Q147" i="11"/>
  <c r="Q135" i="11"/>
  <c r="Q123" i="11"/>
  <c r="Q111" i="11"/>
  <c r="R111" i="11" s="1"/>
  <c r="L111" i="11" s="1"/>
  <c r="Q99" i="11"/>
  <c r="Q87" i="11"/>
  <c r="Q75" i="11"/>
  <c r="Q63" i="11"/>
  <c r="Q51" i="11"/>
  <c r="Q39" i="11"/>
  <c r="Q27" i="11"/>
  <c r="Q15" i="11"/>
  <c r="Q171" i="11"/>
  <c r="Q159" i="11"/>
  <c r="Q146" i="11"/>
  <c r="Q134" i="11"/>
  <c r="Q122" i="11"/>
  <c r="Q110" i="11"/>
  <c r="Q98" i="11"/>
  <c r="Q86" i="11"/>
  <c r="Q74" i="11"/>
  <c r="Q62" i="11"/>
  <c r="Q50" i="11"/>
  <c r="R50" i="11" s="1"/>
  <c r="L50" i="11" s="1"/>
  <c r="Q38" i="11"/>
  <c r="Q26" i="11"/>
  <c r="Q14" i="11"/>
  <c r="Q170" i="11"/>
  <c r="Q158" i="11"/>
  <c r="Q145" i="11"/>
  <c r="Q133" i="11"/>
  <c r="G53" i="16" s="1"/>
  <c r="Q121" i="11"/>
  <c r="Q109" i="11"/>
  <c r="Q97" i="11"/>
  <c r="Q85" i="11"/>
  <c r="G35" i="16" s="1"/>
  <c r="Q73" i="11"/>
  <c r="R73" i="11" s="1"/>
  <c r="L73" i="11" s="1"/>
  <c r="Q61" i="11"/>
  <c r="Q49" i="11"/>
  <c r="R49" i="11" s="1"/>
  <c r="L49" i="11" s="1"/>
  <c r="Q37" i="11"/>
  <c r="Q25" i="11"/>
  <c r="R25" i="11" s="1"/>
  <c r="L25" i="11" s="1"/>
  <c r="Q13" i="11"/>
  <c r="R13" i="11" s="1"/>
  <c r="L13" i="11" s="1"/>
  <c r="R157" i="11" l="1"/>
  <c r="L157" i="11" s="1"/>
  <c r="R12" i="11"/>
  <c r="L12" i="11" s="1"/>
  <c r="C67" i="16"/>
  <c r="L67" i="16" s="1"/>
  <c r="F21" i="16"/>
  <c r="G56" i="16"/>
  <c r="G44" i="16"/>
  <c r="G68" i="16"/>
  <c r="G61" i="16"/>
  <c r="F15" i="16"/>
  <c r="M15" i="16" s="1"/>
  <c r="G37" i="16"/>
  <c r="G31" i="16"/>
  <c r="C24" i="16"/>
  <c r="L24" i="16" s="1"/>
  <c r="G66" i="16"/>
  <c r="G36" i="16"/>
  <c r="G8" i="16"/>
  <c r="M8" i="16" s="1"/>
  <c r="C39" i="16"/>
  <c r="L39" i="16" s="1"/>
  <c r="C62" i="16"/>
  <c r="L62" i="16" s="1"/>
  <c r="G26" i="16"/>
  <c r="G42" i="16"/>
  <c r="G15" i="16"/>
  <c r="G48" i="16"/>
  <c r="R159" i="11"/>
  <c r="L159" i="11" s="1"/>
  <c r="C12" i="16"/>
  <c r="L12" i="16" s="1"/>
  <c r="F63" i="16"/>
  <c r="C66" i="16"/>
  <c r="L66" i="16" s="1"/>
  <c r="R167" i="11"/>
  <c r="L167" i="11" s="1"/>
  <c r="R65" i="11"/>
  <c r="L65" i="11" s="1"/>
  <c r="R124" i="11"/>
  <c r="L124" i="11" s="1"/>
  <c r="G43" i="16"/>
  <c r="G27" i="16"/>
  <c r="G33" i="16"/>
  <c r="G12" i="16"/>
  <c r="G39" i="16"/>
  <c r="C44" i="16"/>
  <c r="L44" i="16" s="1"/>
  <c r="C21" i="16"/>
  <c r="L21" i="16" s="1"/>
  <c r="G6" i="16"/>
  <c r="M70" i="16"/>
  <c r="F49" i="16"/>
  <c r="M35" i="16"/>
  <c r="R158" i="11"/>
  <c r="L158" i="11" s="1"/>
  <c r="G62" i="16"/>
  <c r="G54" i="16"/>
  <c r="R53" i="11"/>
  <c r="L53" i="11" s="1"/>
  <c r="H23" i="16" s="1"/>
  <c r="N23" i="16" s="1"/>
  <c r="G23" i="16"/>
  <c r="R30" i="11"/>
  <c r="L30" i="11" s="1"/>
  <c r="G14" i="16"/>
  <c r="M14" i="16" s="1"/>
  <c r="R139" i="11"/>
  <c r="L139" i="11" s="1"/>
  <c r="G55" i="16"/>
  <c r="R69" i="11"/>
  <c r="L69" i="11" s="1"/>
  <c r="H29" i="16" s="1"/>
  <c r="N29" i="16" s="1"/>
  <c r="G29" i="16"/>
  <c r="M29" i="16" s="1"/>
  <c r="C57" i="16"/>
  <c r="L57" i="16" s="1"/>
  <c r="C31" i="16"/>
  <c r="L31" i="16" s="1"/>
  <c r="G49" i="16"/>
  <c r="R100" i="11"/>
  <c r="L100" i="11" s="1"/>
  <c r="H40" i="16" s="1"/>
  <c r="N40" i="16" s="1"/>
  <c r="G40" i="16"/>
  <c r="R116" i="11"/>
  <c r="L116" i="11" s="1"/>
  <c r="H46" i="16" s="1"/>
  <c r="N46" i="16" s="1"/>
  <c r="G46" i="16"/>
  <c r="M46" i="16" s="1"/>
  <c r="R46" i="11"/>
  <c r="L46" i="11" s="1"/>
  <c r="G20" i="16"/>
  <c r="R11" i="11"/>
  <c r="L11" i="11" s="1"/>
  <c r="H7" i="16" s="1"/>
  <c r="N7" i="16" s="1"/>
  <c r="G7" i="16"/>
  <c r="M22" i="16"/>
  <c r="M58" i="16"/>
  <c r="M65" i="16"/>
  <c r="M11" i="16"/>
  <c r="M47" i="16"/>
  <c r="G67" i="16"/>
  <c r="G69" i="16"/>
  <c r="R70" i="11"/>
  <c r="L70" i="11" s="1"/>
  <c r="G30" i="16"/>
  <c r="R144" i="11"/>
  <c r="L144" i="11" s="1"/>
  <c r="G57" i="16"/>
  <c r="C15" i="16"/>
  <c r="L15" i="16" s="1"/>
  <c r="M34" i="16"/>
  <c r="F18" i="16"/>
  <c r="G51" i="16"/>
  <c r="G32" i="16"/>
  <c r="C51" i="16"/>
  <c r="L51" i="16" s="1"/>
  <c r="C42" i="16"/>
  <c r="L42" i="16" s="1"/>
  <c r="C9" i="16"/>
  <c r="L9" i="16" s="1"/>
  <c r="C25" i="16"/>
  <c r="L25" i="16" s="1"/>
  <c r="C69" i="16"/>
  <c r="L69" i="16" s="1"/>
  <c r="C60" i="16"/>
  <c r="L60" i="16" s="1"/>
  <c r="C27" i="16"/>
  <c r="L27" i="16" s="1"/>
  <c r="M26" i="16"/>
  <c r="R16" i="11"/>
  <c r="L16" i="11" s="1"/>
  <c r="G9" i="16"/>
  <c r="G21" i="16"/>
  <c r="M21" i="16" s="1"/>
  <c r="G60" i="16"/>
  <c r="R37" i="11"/>
  <c r="L37" i="11" s="1"/>
  <c r="H17" i="16" s="1"/>
  <c r="N17" i="16" s="1"/>
  <c r="G17" i="16"/>
  <c r="M17" i="16" s="1"/>
  <c r="G45" i="16"/>
  <c r="R54" i="11"/>
  <c r="L54" i="11" s="1"/>
  <c r="G24" i="16"/>
  <c r="R164" i="11"/>
  <c r="L164" i="11" s="1"/>
  <c r="H64" i="16" s="1"/>
  <c r="N64" i="16" s="1"/>
  <c r="G64" i="16"/>
  <c r="M64" i="16" s="1"/>
  <c r="R38" i="11"/>
  <c r="L38" i="11" s="1"/>
  <c r="G18" i="16"/>
  <c r="G63" i="16"/>
  <c r="G19" i="16"/>
  <c r="G13" i="16"/>
  <c r="R20" i="11"/>
  <c r="L20" i="11" s="1"/>
  <c r="H10" i="16" s="1"/>
  <c r="N10" i="16" s="1"/>
  <c r="G10" i="16"/>
  <c r="M10" i="16" s="1"/>
  <c r="R94" i="11"/>
  <c r="L94" i="11" s="1"/>
  <c r="G38" i="16"/>
  <c r="G25" i="16"/>
  <c r="M25" i="16" s="1"/>
  <c r="C63" i="16"/>
  <c r="L63" i="16" s="1"/>
  <c r="C36" i="16"/>
  <c r="L36" i="16" s="1"/>
  <c r="C54" i="16"/>
  <c r="L54" i="16" s="1"/>
  <c r="C18" i="16"/>
  <c r="L18" i="16" s="1"/>
  <c r="M40" i="16"/>
  <c r="C45" i="16"/>
  <c r="L45" i="16" s="1"/>
  <c r="M52" i="16"/>
  <c r="M41" i="16"/>
  <c r="M28" i="16"/>
  <c r="M71" i="16"/>
  <c r="C19" i="16"/>
  <c r="L19" i="16" s="1"/>
  <c r="C37" i="16"/>
  <c r="L37" i="16" s="1"/>
  <c r="M23" i="16"/>
  <c r="C30" i="16"/>
  <c r="L30" i="16" s="1"/>
  <c r="C48" i="16"/>
  <c r="L48" i="16" s="1"/>
  <c r="C14" i="16"/>
  <c r="L14" i="16" s="1"/>
  <c r="M53" i="16"/>
  <c r="M16" i="16"/>
  <c r="C6" i="16"/>
  <c r="L6" i="16" s="1"/>
  <c r="C50" i="16"/>
  <c r="L50" i="16" s="1"/>
  <c r="C68" i="16"/>
  <c r="L68" i="16" s="1"/>
  <c r="M59" i="16"/>
  <c r="F39" i="16"/>
  <c r="F13" i="16"/>
  <c r="F27" i="16"/>
  <c r="M27" i="16" s="1"/>
  <c r="F20" i="16"/>
  <c r="M20" i="16" s="1"/>
  <c r="F54" i="16"/>
  <c r="M54" i="16" s="1"/>
  <c r="F32" i="16"/>
  <c r="F48" i="16"/>
  <c r="F33" i="16"/>
  <c r="M33" i="16" s="1"/>
  <c r="F57" i="16"/>
  <c r="F43" i="16"/>
  <c r="F51" i="16"/>
  <c r="F50" i="16"/>
  <c r="M50" i="16" s="1"/>
  <c r="F66" i="16"/>
  <c r="F68" i="16"/>
  <c r="M68" i="16" s="1"/>
  <c r="F19" i="16"/>
  <c r="F12" i="16"/>
  <c r="M12" i="16" s="1"/>
  <c r="F42" i="16"/>
  <c r="M42" i="16" s="1"/>
  <c r="F55" i="16"/>
  <c r="F44" i="16"/>
  <c r="M44" i="16" s="1"/>
  <c r="F9" i="16"/>
  <c r="M9" i="16" s="1"/>
  <c r="F30" i="16"/>
  <c r="F61" i="16"/>
  <c r="M61" i="16" s="1"/>
  <c r="F31" i="16"/>
  <c r="F36" i="16"/>
  <c r="F38" i="16"/>
  <c r="F56" i="16"/>
  <c r="M56" i="16" s="1"/>
  <c r="F69" i="16"/>
  <c r="M69" i="16" s="1"/>
  <c r="F60" i="16"/>
  <c r="F62" i="16"/>
  <c r="M62" i="16" s="1"/>
  <c r="F24" i="16"/>
  <c r="F67" i="16"/>
  <c r="M67" i="16" s="1"/>
  <c r="F37" i="16"/>
  <c r="M37" i="16" s="1"/>
  <c r="F45" i="16"/>
  <c r="F7" i="16"/>
  <c r="F6" i="16"/>
  <c r="R89" i="11"/>
  <c r="L89" i="11" s="1"/>
  <c r="R43" i="11"/>
  <c r="L43" i="11" s="1"/>
  <c r="R97" i="11"/>
  <c r="L97" i="11" s="1"/>
  <c r="R44" i="11"/>
  <c r="L44" i="11" s="1"/>
  <c r="R86" i="11"/>
  <c r="L86" i="11" s="1"/>
  <c r="R40" i="11"/>
  <c r="L40" i="11" s="1"/>
  <c r="R148" i="11"/>
  <c r="L148" i="11" s="1"/>
  <c r="H58" i="16" s="1"/>
  <c r="N58" i="16" s="1"/>
  <c r="O58" i="16" s="1"/>
  <c r="R126" i="11"/>
  <c r="L126" i="11" s="1"/>
  <c r="R21" i="11"/>
  <c r="L21" i="11" s="1"/>
  <c r="H11" i="16" s="1"/>
  <c r="N11" i="16" s="1"/>
  <c r="O11" i="16" s="1"/>
  <c r="R130" i="11"/>
  <c r="L130" i="11" s="1"/>
  <c r="R60" i="11"/>
  <c r="L60" i="11" s="1"/>
  <c r="R117" i="11"/>
  <c r="L117" i="11" s="1"/>
  <c r="H47" i="16" s="1"/>
  <c r="N47" i="16" s="1"/>
  <c r="R55" i="11"/>
  <c r="L55" i="11" s="1"/>
  <c r="R102" i="11"/>
  <c r="L102" i="11" s="1"/>
  <c r="R74" i="11"/>
  <c r="L74" i="11" s="1"/>
  <c r="R98" i="11"/>
  <c r="L98" i="11" s="1"/>
  <c r="R75" i="11"/>
  <c r="L75" i="11" s="1"/>
  <c r="R52" i="11"/>
  <c r="L52" i="11" s="1"/>
  <c r="H22" i="16" s="1"/>
  <c r="N22" i="16" s="1"/>
  <c r="R17" i="11"/>
  <c r="L17" i="11" s="1"/>
  <c r="R138" i="11"/>
  <c r="L138" i="11" s="1"/>
  <c r="R33" i="11"/>
  <c r="L33" i="11" s="1"/>
  <c r="R107" i="11"/>
  <c r="L107" i="11" s="1"/>
  <c r="R78" i="11"/>
  <c r="L78" i="11" s="1"/>
  <c r="R47" i="11"/>
  <c r="L47" i="11" s="1"/>
  <c r="R62" i="11"/>
  <c r="L62" i="11" s="1"/>
  <c r="R28" i="11"/>
  <c r="L28" i="11" s="1"/>
  <c r="R79" i="11"/>
  <c r="L79" i="11" s="1"/>
  <c r="R118" i="11"/>
  <c r="L118" i="11" s="1"/>
  <c r="R63" i="11"/>
  <c r="L63" i="11" s="1"/>
  <c r="R110" i="11"/>
  <c r="L110" i="11" s="1"/>
  <c r="H44" i="16" s="1"/>
  <c r="N44" i="16" s="1"/>
  <c r="R64" i="11"/>
  <c r="L64" i="11" s="1"/>
  <c r="H27" i="16" s="1"/>
  <c r="N27" i="16" s="1"/>
  <c r="R29" i="11"/>
  <c r="L29" i="11" s="1"/>
  <c r="R174" i="11"/>
  <c r="L174" i="11" s="1"/>
  <c r="H68" i="16" s="1"/>
  <c r="N68" i="16" s="1"/>
  <c r="R115" i="11"/>
  <c r="L115" i="11" s="1"/>
  <c r="R80" i="11"/>
  <c r="L80" i="11" s="1"/>
  <c r="R45" i="11"/>
  <c r="L45" i="11" s="1"/>
  <c r="R119" i="11"/>
  <c r="L119" i="11" s="1"/>
  <c r="R84" i="11"/>
  <c r="L84" i="11" s="1"/>
  <c r="H34" i="16" s="1"/>
  <c r="N34" i="16" s="1"/>
  <c r="R82" i="11"/>
  <c r="L82" i="11" s="1"/>
  <c r="R51" i="11"/>
  <c r="L51" i="11" s="1"/>
  <c r="R109" i="11"/>
  <c r="L109" i="11" s="1"/>
  <c r="R122" i="11"/>
  <c r="L122" i="11" s="1"/>
  <c r="R99" i="11"/>
  <c r="L99" i="11" s="1"/>
  <c r="R76" i="11"/>
  <c r="L76" i="11" s="1"/>
  <c r="R41" i="11"/>
  <c r="L41" i="11" s="1"/>
  <c r="R18" i="11"/>
  <c r="L18" i="11" s="1"/>
  <c r="R163" i="11"/>
  <c r="L163" i="11" s="1"/>
  <c r="R127" i="11"/>
  <c r="L127" i="11" s="1"/>
  <c r="R22" i="11"/>
  <c r="L22" i="11" s="1"/>
  <c r="R146" i="11"/>
  <c r="L146" i="11" s="1"/>
  <c r="R123" i="11"/>
  <c r="L123" i="11" s="1"/>
  <c r="R134" i="11"/>
  <c r="L134" i="11" s="1"/>
  <c r="R143" i="11"/>
  <c r="L143" i="11" s="1"/>
  <c r="R58" i="11"/>
  <c r="L58" i="11" s="1"/>
  <c r="R23" i="11"/>
  <c r="L23" i="11" s="1"/>
  <c r="R27" i="11"/>
  <c r="L27" i="11" s="1"/>
  <c r="R85" i="11"/>
  <c r="L85" i="11" s="1"/>
  <c r="H35" i="16" s="1"/>
  <c r="N35" i="16" s="1"/>
  <c r="O35" i="16" s="1"/>
  <c r="R39" i="11"/>
  <c r="L39" i="11" s="1"/>
  <c r="R71" i="11"/>
  <c r="L71" i="11" s="1"/>
  <c r="R87" i="11"/>
  <c r="L87" i="11" s="1"/>
  <c r="R154" i="11"/>
  <c r="L154" i="11" s="1"/>
  <c r="R92" i="11"/>
  <c r="L92" i="11" s="1"/>
  <c r="R131" i="11"/>
  <c r="L131" i="11" s="1"/>
  <c r="R96" i="11"/>
  <c r="L96" i="11" s="1"/>
  <c r="R165" i="11"/>
  <c r="L165" i="11" s="1"/>
  <c r="H65" i="16" s="1"/>
  <c r="N65" i="16" s="1"/>
  <c r="O65" i="16" s="1"/>
  <c r="R129" i="11"/>
  <c r="L129" i="11" s="1"/>
  <c r="R24" i="11"/>
  <c r="L24" i="11" s="1"/>
  <c r="R169" i="11"/>
  <c r="L169" i="11" s="1"/>
  <c r="R10" i="11"/>
  <c r="L10" i="11" s="1"/>
  <c r="R81" i="11"/>
  <c r="L81" i="11" s="1"/>
  <c r="R26" i="11"/>
  <c r="L26" i="11" s="1"/>
  <c r="R140" i="11"/>
  <c r="L140" i="11" s="1"/>
  <c r="R135" i="11"/>
  <c r="L135" i="11" s="1"/>
  <c r="R83" i="11"/>
  <c r="L83" i="11" s="1"/>
  <c r="R48" i="11"/>
  <c r="L48" i="11" s="1"/>
  <c r="R125" i="11"/>
  <c r="L125" i="11" s="1"/>
  <c r="R121" i="11"/>
  <c r="L121" i="11" s="1"/>
  <c r="R162" i="11"/>
  <c r="L162" i="11" s="1"/>
  <c r="R151" i="11"/>
  <c r="L151" i="11" s="1"/>
  <c r="M3" i="11"/>
  <c r="P3" i="11"/>
  <c r="R128" i="11"/>
  <c r="L128" i="11" s="1"/>
  <c r="Q3" i="11"/>
  <c r="R153" i="11"/>
  <c r="L153" i="11" s="1"/>
  <c r="R149" i="11"/>
  <c r="L149" i="11" s="1"/>
  <c r="H59" i="16" s="1"/>
  <c r="N59" i="16" s="1"/>
  <c r="R161" i="11"/>
  <c r="L161" i="11" s="1"/>
  <c r="R113" i="11"/>
  <c r="L113" i="11" s="1"/>
  <c r="R14" i="11"/>
  <c r="L14" i="11" s="1"/>
  <c r="R112" i="11"/>
  <c r="L112" i="11" s="1"/>
  <c r="R77" i="11"/>
  <c r="L77" i="11" s="1"/>
  <c r="R105" i="11"/>
  <c r="L105" i="11" s="1"/>
  <c r="R61" i="11"/>
  <c r="L61" i="11" s="1"/>
  <c r="R15" i="11"/>
  <c r="L15" i="11" s="1"/>
  <c r="R59" i="11"/>
  <c r="L59" i="11" s="1"/>
  <c r="R177" i="11"/>
  <c r="L177" i="11" s="1"/>
  <c r="R106" i="11"/>
  <c r="L106" i="11" s="1"/>
  <c r="R36" i="11"/>
  <c r="L36" i="11" s="1"/>
  <c r="H16" i="16" s="1"/>
  <c r="N16" i="16" s="1"/>
  <c r="O16" i="16" s="1"/>
  <c r="R178" i="11"/>
  <c r="L178" i="11" s="1"/>
  <c r="R91" i="11"/>
  <c r="L91" i="11" s="1"/>
  <c r="R133" i="11"/>
  <c r="L133" i="11" s="1"/>
  <c r="H53" i="16" s="1"/>
  <c r="N53" i="16" s="1"/>
  <c r="R166" i="11"/>
  <c r="L166" i="11" s="1"/>
  <c r="R173" i="11"/>
  <c r="L173" i="11" s="1"/>
  <c r="R180" i="11"/>
  <c r="L180" i="11" s="1"/>
  <c r="H70" i="16" s="1"/>
  <c r="N70" i="16" s="1"/>
  <c r="R142" i="11"/>
  <c r="L142" i="11" s="1"/>
  <c r="H71" i="16"/>
  <c r="N71" i="16" s="1"/>
  <c r="R171" i="11"/>
  <c r="L171" i="11" s="1"/>
  <c r="R141" i="11"/>
  <c r="L141" i="11" s="1"/>
  <c r="R147" i="11"/>
  <c r="L147" i="11" s="1"/>
  <c r="R88" i="11"/>
  <c r="L88" i="11" s="1"/>
  <c r="R108" i="11"/>
  <c r="L108" i="11" s="1"/>
  <c r="R132" i="11"/>
  <c r="L132" i="11" s="1"/>
  <c r="H52" i="16" s="1"/>
  <c r="N52" i="16" s="1"/>
  <c r="R176" i="11"/>
  <c r="L176" i="11" s="1"/>
  <c r="R101" i="11"/>
  <c r="L101" i="11" s="1"/>
  <c r="H41" i="16" s="1"/>
  <c r="N41" i="16" s="1"/>
  <c r="O41" i="16" s="1"/>
  <c r="R32" i="11"/>
  <c r="L32" i="11" s="1"/>
  <c r="R9" i="11"/>
  <c r="L9" i="11" s="1"/>
  <c r="R150" i="11"/>
  <c r="L150" i="11" s="1"/>
  <c r="R95" i="11"/>
  <c r="L95" i="11" s="1"/>
  <c r="H38" i="16" s="1"/>
  <c r="N38" i="16" s="1"/>
  <c r="R7" i="11"/>
  <c r="L7" i="11" s="1"/>
  <c r="R31" i="11"/>
  <c r="L31" i="11" s="1"/>
  <c r="H14" i="16" s="1"/>
  <c r="N14" i="16" s="1"/>
  <c r="R68" i="11"/>
  <c r="L68" i="11" s="1"/>
  <c r="H28" i="16" s="1"/>
  <c r="N28" i="16" s="1"/>
  <c r="O28" i="16" s="1"/>
  <c r="R152" i="11"/>
  <c r="L152" i="11" s="1"/>
  <c r="R179" i="11"/>
  <c r="L179" i="11" s="1"/>
  <c r="R155" i="11"/>
  <c r="L155" i="11" s="1"/>
  <c r="R145" i="11"/>
  <c r="L145" i="11" s="1"/>
  <c r="R170" i="11"/>
  <c r="L170" i="11" s="1"/>
  <c r="R156" i="11"/>
  <c r="L156" i="11" s="1"/>
  <c r="R168" i="11"/>
  <c r="L168" i="11" s="1"/>
  <c r="R160" i="11"/>
  <c r="L160" i="11" s="1"/>
  <c r="R136" i="11"/>
  <c r="L136" i="11" s="1"/>
  <c r="R172" i="11"/>
  <c r="L172" i="11" s="1"/>
  <c r="R137" i="11"/>
  <c r="L137" i="11" s="1"/>
  <c r="R6" i="11"/>
  <c r="L6" i="11" s="1"/>
  <c r="O40" i="16" l="1"/>
  <c r="M66" i="16"/>
  <c r="M36" i="16"/>
  <c r="M31" i="16"/>
  <c r="M7" i="16"/>
  <c r="O34" i="16"/>
  <c r="O70" i="16"/>
  <c r="O22" i="16"/>
  <c r="M51" i="16"/>
  <c r="M45" i="16"/>
  <c r="O27" i="16"/>
  <c r="M60" i="16"/>
  <c r="O53" i="16"/>
  <c r="M43" i="16"/>
  <c r="M32" i="16"/>
  <c r="M30" i="16"/>
  <c r="M24" i="16"/>
  <c r="H62" i="16"/>
  <c r="N62" i="16" s="1"/>
  <c r="O62" i="16" s="1"/>
  <c r="O71" i="16"/>
  <c r="M48" i="16"/>
  <c r="M38" i="16"/>
  <c r="O38" i="16" s="1"/>
  <c r="M39" i="16"/>
  <c r="M6" i="16"/>
  <c r="M55" i="16"/>
  <c r="M63" i="16"/>
  <c r="O52" i="16"/>
  <c r="M13" i="16"/>
  <c r="O14" i="16"/>
  <c r="H55" i="16"/>
  <c r="N55" i="16" s="1"/>
  <c r="H20" i="16"/>
  <c r="N20" i="16" s="1"/>
  <c r="O20" i="16" s="1"/>
  <c r="H56" i="16"/>
  <c r="N56" i="16" s="1"/>
  <c r="O56" i="16" s="1"/>
  <c r="O59" i="16"/>
  <c r="O47" i="16"/>
  <c r="O23" i="16"/>
  <c r="O10" i="16"/>
  <c r="H9" i="16"/>
  <c r="N9" i="16" s="1"/>
  <c r="O9" i="16" s="1"/>
  <c r="H24" i="16"/>
  <c r="N24" i="16" s="1"/>
  <c r="O24" i="16" s="1"/>
  <c r="O46" i="16"/>
  <c r="O17" i="16"/>
  <c r="H30" i="16"/>
  <c r="N30" i="16" s="1"/>
  <c r="O30" i="16" s="1"/>
  <c r="H61" i="16"/>
  <c r="N61" i="16" s="1"/>
  <c r="O61" i="16" s="1"/>
  <c r="H37" i="16"/>
  <c r="N37" i="16" s="1"/>
  <c r="O37" i="16" s="1"/>
  <c r="H21" i="16"/>
  <c r="N21" i="16" s="1"/>
  <c r="O21" i="16" s="1"/>
  <c r="H49" i="16"/>
  <c r="N49" i="16" s="1"/>
  <c r="O64" i="16"/>
  <c r="M49" i="16"/>
  <c r="O29" i="16"/>
  <c r="M19" i="16"/>
  <c r="H25" i="16"/>
  <c r="N25" i="16" s="1"/>
  <c r="O25" i="16" s="1"/>
  <c r="H15" i="16"/>
  <c r="N15" i="16" s="1"/>
  <c r="O15" i="16" s="1"/>
  <c r="H48" i="16"/>
  <c r="N48" i="16" s="1"/>
  <c r="O48" i="16" s="1"/>
  <c r="M57" i="16"/>
  <c r="M18" i="16"/>
  <c r="H42" i="16"/>
  <c r="N42" i="16" s="1"/>
  <c r="O42" i="16" s="1"/>
  <c r="H19" i="16"/>
  <c r="N19" i="16" s="1"/>
  <c r="H57" i="16"/>
  <c r="N57" i="16" s="1"/>
  <c r="H12" i="16"/>
  <c r="N12" i="16" s="1"/>
  <c r="O12" i="16" s="1"/>
  <c r="H67" i="16"/>
  <c r="N67" i="16" s="1"/>
  <c r="O67" i="16" s="1"/>
  <c r="H18" i="16"/>
  <c r="N18" i="16" s="1"/>
  <c r="O7" i="16"/>
  <c r="O68" i="16"/>
  <c r="H66" i="16"/>
  <c r="N66" i="16" s="1"/>
  <c r="O66" i="16" s="1"/>
  <c r="H26" i="16"/>
  <c r="N26" i="16" s="1"/>
  <c r="O26" i="16" s="1"/>
  <c r="O44" i="16"/>
  <c r="H33" i="16"/>
  <c r="N33" i="16" s="1"/>
  <c r="O33" i="16" s="1"/>
  <c r="H32" i="16"/>
  <c r="N32" i="16" s="1"/>
  <c r="O32" i="16" s="1"/>
  <c r="H51" i="16"/>
  <c r="N51" i="16" s="1"/>
  <c r="O51" i="16" s="1"/>
  <c r="H43" i="16"/>
  <c r="N43" i="16" s="1"/>
  <c r="O43" i="16" s="1"/>
  <c r="H63" i="16"/>
  <c r="N63" i="16" s="1"/>
  <c r="O63" i="16" s="1"/>
  <c r="H13" i="16"/>
  <c r="N13" i="16" s="1"/>
  <c r="H50" i="16"/>
  <c r="N50" i="16" s="1"/>
  <c r="O50" i="16" s="1"/>
  <c r="H60" i="16"/>
  <c r="N60" i="16" s="1"/>
  <c r="O60" i="16" s="1"/>
  <c r="H45" i="16"/>
  <c r="N45" i="16" s="1"/>
  <c r="O45" i="16" s="1"/>
  <c r="H31" i="16"/>
  <c r="N31" i="16" s="1"/>
  <c r="O31" i="16" s="1"/>
  <c r="H36" i="16"/>
  <c r="N36" i="16" s="1"/>
  <c r="O36" i="16" s="1"/>
  <c r="H69" i="16"/>
  <c r="N69" i="16" s="1"/>
  <c r="O69" i="16" s="1"/>
  <c r="H8" i="16"/>
  <c r="N8" i="16" s="1"/>
  <c r="O8" i="16" s="1"/>
  <c r="H54" i="16"/>
  <c r="N54" i="16" s="1"/>
  <c r="O54" i="16" s="1"/>
  <c r="H39" i="16"/>
  <c r="N39" i="16" s="1"/>
  <c r="O39" i="16" s="1"/>
  <c r="L3" i="11"/>
  <c r="H6" i="16"/>
  <c r="N6" i="16" s="1"/>
  <c r="O6" i="16" s="1"/>
  <c r="R3" i="11"/>
  <c r="O49" i="16" l="1"/>
  <c r="O13" i="16"/>
  <c r="O55" i="16"/>
  <c r="O57" i="16"/>
  <c r="O19" i="16"/>
  <c r="O18" i="16"/>
</calcChain>
</file>

<file path=xl/comments1.xml><?xml version="1.0" encoding="utf-8"?>
<comments xmlns="http://schemas.openxmlformats.org/spreadsheetml/2006/main">
  <authors>
    <author>Konstantin</author>
  </authors>
  <commentList>
    <comment ref="R5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Нужно протестить! Удобно писать дни или дату окончания?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
</t>
        </r>
        <r>
          <rPr>
            <sz val="9"/>
            <color indexed="81"/>
            <rFont val="Tahoma"/>
            <family val="2"/>
            <charset val="204"/>
          </rPr>
          <t>Нужно протестить! Удобно писать дни или дату окончания?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R6" authorId="0" shapeId="0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да - для абонемент, раз.посещ., по переносу
нет - для абонемент
нужно для расчета факт посещения в вкладке абонемент, отметить: </t>
        </r>
      </text>
    </comment>
  </commentList>
</comments>
</file>

<file path=xl/sharedStrings.xml><?xml version="1.0" encoding="utf-8"?>
<sst xmlns="http://schemas.openxmlformats.org/spreadsheetml/2006/main" count="10711" uniqueCount="245">
  <si>
    <t>ПОНЕДЕЛЬНИК</t>
  </si>
  <si>
    <t>ВТОРНИК</t>
  </si>
  <si>
    <t>СРЕДА</t>
  </si>
  <si>
    <t>ЧЕТВЕРГ</t>
  </si>
  <si>
    <t>ПЯТНИЦА</t>
  </si>
  <si>
    <t>СУББОТА</t>
  </si>
  <si>
    <t>Театр</t>
  </si>
  <si>
    <t>Лекторий</t>
  </si>
  <si>
    <t>дети</t>
  </si>
  <si>
    <t>Капоэйра</t>
  </si>
  <si>
    <t>Акробатика</t>
  </si>
  <si>
    <t>Хреография классич.</t>
  </si>
  <si>
    <t>8-12</t>
  </si>
  <si>
    <t>ФИО</t>
  </si>
  <si>
    <t>танцевальный зал</t>
  </si>
  <si>
    <t>переговорная</t>
  </si>
  <si>
    <t>ДАТА</t>
  </si>
  <si>
    <t>взр</t>
  </si>
  <si>
    <t>телеграмм</t>
  </si>
  <si>
    <t>вотс-ап</t>
  </si>
  <si>
    <t>@qwerty</t>
  </si>
  <si>
    <t>да</t>
  </si>
  <si>
    <t>шахматы</t>
  </si>
  <si>
    <t>перенос</t>
  </si>
  <si>
    <t>раз.посещ.</t>
  </si>
  <si>
    <t>-</t>
  </si>
  <si>
    <t>ЧТ</t>
  </si>
  <si>
    <t>Шахматов_Шахмат</t>
  </si>
  <si>
    <t>5-7</t>
  </si>
  <si>
    <t>5-8</t>
  </si>
  <si>
    <t>Хорегораф_Хорегора</t>
  </si>
  <si>
    <t>6-12</t>
  </si>
  <si>
    <t>Капоэров_Капоэро</t>
  </si>
  <si>
    <t>Театров_Театро</t>
  </si>
  <si>
    <t>Хорегораф_Хорегора_2</t>
  </si>
  <si>
    <t>8-12_2гр</t>
  </si>
  <si>
    <t>8-12_1гр</t>
  </si>
  <si>
    <t>номер тел</t>
  </si>
  <si>
    <t>0678923225</t>
  </si>
  <si>
    <t>Акробатов_Акробат</t>
  </si>
  <si>
    <t>@zxcvbn</t>
  </si>
  <si>
    <t>Ф</t>
  </si>
  <si>
    <t>П-Д-К</t>
  </si>
  <si>
    <t>П-Д</t>
  </si>
  <si>
    <t>П</t>
  </si>
  <si>
    <t>ПДК</t>
  </si>
  <si>
    <t>ПД</t>
  </si>
  <si>
    <t>очередь</t>
  </si>
  <si>
    <t>П очередь</t>
  </si>
  <si>
    <t>по кол-ву</t>
  </si>
  <si>
    <t>ФИО_родитель_1</t>
  </si>
  <si>
    <t>ФИО_родитель_3</t>
  </si>
  <si>
    <t>ФИО_родитель_4</t>
  </si>
  <si>
    <t>ФИО_родитель_5</t>
  </si>
  <si>
    <t>ФИО_родитель_6</t>
  </si>
  <si>
    <t>ФИО_родитель_7</t>
  </si>
  <si>
    <t>ФИО_родитель_8</t>
  </si>
  <si>
    <t>ФИО_родитель_9</t>
  </si>
  <si>
    <t>ФИО_родитель_10</t>
  </si>
  <si>
    <t>ФИО_родитель_11</t>
  </si>
  <si>
    <t>ФИО_родитель_12</t>
  </si>
  <si>
    <t>ФИО_родитель_13</t>
  </si>
  <si>
    <t>ФИО_родитель_14</t>
  </si>
  <si>
    <t>ФИО_родитель_2</t>
  </si>
  <si>
    <t>ФИО_Капоэйра_1</t>
  </si>
  <si>
    <t>ФИО_Капоэйра_2</t>
  </si>
  <si>
    <t>ФИО_Капоэйра_3</t>
  </si>
  <si>
    <t>ФИО_Капоэйра_4</t>
  </si>
  <si>
    <t>ФИО_Капоэйра_5</t>
  </si>
  <si>
    <t>ФИО_Капоэйра_6</t>
  </si>
  <si>
    <t>ФИО_Капоэйра_7</t>
  </si>
  <si>
    <t>ФИО_Капоэйра_8</t>
  </si>
  <si>
    <t>ФИО_Капоэйра_9</t>
  </si>
  <si>
    <t>ФИО_Капоэйра_10</t>
  </si>
  <si>
    <t>ФИО_Капоэйра_11</t>
  </si>
  <si>
    <t>ФИО_Капоэйра_12</t>
  </si>
  <si>
    <t>ФИО_Капоэйра_13</t>
  </si>
  <si>
    <t>ФИО_Капоэйра_14</t>
  </si>
  <si>
    <t>ФИО_Хреография классич._1</t>
  </si>
  <si>
    <t>ФИО_Хреография классич._2</t>
  </si>
  <si>
    <t>ФИО_Хреография классич._3</t>
  </si>
  <si>
    <t>ФИО_Хреография классич._4</t>
  </si>
  <si>
    <t>ФИО_Хреография классич._5</t>
  </si>
  <si>
    <t>ФИО_Хреография классич._6</t>
  </si>
  <si>
    <t>ФИО_Хреография классич._7</t>
  </si>
  <si>
    <t>ФИО_Хреография классич._8</t>
  </si>
  <si>
    <t>ФИО_Хреография классич._9</t>
  </si>
  <si>
    <t>ФИО_Театр_1</t>
  </si>
  <si>
    <t>ФИО_Театр_2</t>
  </si>
  <si>
    <t>ФИО_Театр_3</t>
  </si>
  <si>
    <t>ФИО_Театр_4</t>
  </si>
  <si>
    <t>ФИО_Театр_5</t>
  </si>
  <si>
    <t>ФИО_Театр_6</t>
  </si>
  <si>
    <t>ФИО_Театр_7</t>
  </si>
  <si>
    <t>ФИО_Театр_8</t>
  </si>
  <si>
    <t>ФИО_Театр_9</t>
  </si>
  <si>
    <t>ФИО_Театр_10</t>
  </si>
  <si>
    <t>ФИО_Театр_11</t>
  </si>
  <si>
    <t>ФИО_Акробатика_1</t>
  </si>
  <si>
    <t>ФИО_Акробатика_2</t>
  </si>
  <si>
    <t>ФИО_Акробатика_3</t>
  </si>
  <si>
    <t>ФИО_Акробатика_4</t>
  </si>
  <si>
    <t>ФИО_Акробатика_5</t>
  </si>
  <si>
    <t>ФИО_Акробатика_6</t>
  </si>
  <si>
    <t>ФИО_Акробатика_7</t>
  </si>
  <si>
    <t>ФИО_Акробатика_8</t>
  </si>
  <si>
    <t>ФИО_Акробатика_9</t>
  </si>
  <si>
    <t>ФИО_Акробатика_10</t>
  </si>
  <si>
    <t>ФИО_шахматы_1</t>
  </si>
  <si>
    <t>ФИО_шахматы_2</t>
  </si>
  <si>
    <t>ФИО_шахматы_3</t>
  </si>
  <si>
    <t>ФИО_шахматы_4</t>
  </si>
  <si>
    <t>ФИО_шахматы_5</t>
  </si>
  <si>
    <t>Понедельник</t>
  </si>
  <si>
    <t>Вторник</t>
  </si>
  <si>
    <t>Среда</t>
  </si>
  <si>
    <t>Четверг</t>
  </si>
  <si>
    <t>Пятница</t>
  </si>
  <si>
    <t>Суббота</t>
  </si>
  <si>
    <t>ФИО_родитель_15</t>
  </si>
  <si>
    <t>ФИО_родитель_16</t>
  </si>
  <si>
    <t>ФИО_родитель_17</t>
  </si>
  <si>
    <t>ФИО_родитель_18</t>
  </si>
  <si>
    <t>ФИО_родитель_19</t>
  </si>
  <si>
    <t>ФИО_родитель_20</t>
  </si>
  <si>
    <t>ФИО_родитель_21</t>
  </si>
  <si>
    <t>ФИО_родитель_22</t>
  </si>
  <si>
    <t>ФИО_родитель_23</t>
  </si>
  <si>
    <t>ФИО_родитель_24</t>
  </si>
  <si>
    <t>ФИО_родитель_25</t>
  </si>
  <si>
    <t>ФИО_родитель_26</t>
  </si>
  <si>
    <t>ФИО_родитель_27</t>
  </si>
  <si>
    <t>ФИО_родитель_28</t>
  </si>
  <si>
    <t>ФИО_родитель_29</t>
  </si>
  <si>
    <t>ФИО_родитель_30</t>
  </si>
  <si>
    <t>ФИО_родитель_31</t>
  </si>
  <si>
    <t>ФИО_родитель_32</t>
  </si>
  <si>
    <t>ФИО_родитель_33</t>
  </si>
  <si>
    <t>ФИО_родитель_34</t>
  </si>
  <si>
    <t>ФИО_родитель_40</t>
  </si>
  <si>
    <t>ФИО_родитель_41</t>
  </si>
  <si>
    <t>ФИО_родитель_42</t>
  </si>
  <si>
    <t>ФИО_родитель_43</t>
  </si>
  <si>
    <t>ФИО_родитель_44</t>
  </si>
  <si>
    <t>ФИО_родитель_45</t>
  </si>
  <si>
    <t>ФИО_родитель_46</t>
  </si>
  <si>
    <t>ФИО_родитель_47</t>
  </si>
  <si>
    <t>ФИО_родитель_48</t>
  </si>
  <si>
    <t>ФИО_родитель_49</t>
  </si>
  <si>
    <t>ФИО_родитель_50</t>
  </si>
  <si>
    <t>ФИО_родитель_51</t>
  </si>
  <si>
    <t>ФИО_родитель_52</t>
  </si>
  <si>
    <t>ФИО_родитель_53</t>
  </si>
  <si>
    <t>ФИО_родитель_54</t>
  </si>
  <si>
    <t>ФИО_родитель_55</t>
  </si>
  <si>
    <t>ФИО_родитель_56</t>
  </si>
  <si>
    <t>ФИО_родитель_57</t>
  </si>
  <si>
    <t>ФИО_родитель_58</t>
  </si>
  <si>
    <t>ФИО_родитель_59</t>
  </si>
  <si>
    <t>ФИО_родитель_60</t>
  </si>
  <si>
    <t>ФИО_родитель_61</t>
  </si>
  <si>
    <t>ФИО_родитель_62</t>
  </si>
  <si>
    <t>ФИО_родитель_63</t>
  </si>
  <si>
    <t>ФИО_родитель_64</t>
  </si>
  <si>
    <t>ФИО_родитель_65</t>
  </si>
  <si>
    <t>АБОНЕМЕНТ</t>
  </si>
  <si>
    <t>руч</t>
  </si>
  <si>
    <t>ПН</t>
  </si>
  <si>
    <t>ВТ</t>
  </si>
  <si>
    <t>СР</t>
  </si>
  <si>
    <t>ПТ</t>
  </si>
  <si>
    <t>СБ</t>
  </si>
  <si>
    <t>ФИО_шахматы_90</t>
  </si>
  <si>
    <t>ФИО_шахматы_91</t>
  </si>
  <si>
    <t>ФИО_Театр_90</t>
  </si>
  <si>
    <t>ФИО_Театр_91</t>
  </si>
  <si>
    <t>Преподаватель</t>
  </si>
  <si>
    <t>нет</t>
  </si>
  <si>
    <t>ИТОГО</t>
  </si>
  <si>
    <t>Кол-во участников</t>
  </si>
  <si>
    <t>выбор</t>
  </si>
  <si>
    <t>Расчет выручки, €</t>
  </si>
  <si>
    <t>КОНТАКТЫ ПРЕПОДАВАТЕЛЕЙ</t>
  </si>
  <si>
    <t>Танцевальный зал</t>
  </si>
  <si>
    <t>Переговорная</t>
  </si>
  <si>
    <t>ДЕНЬ НЕДЕЛИ</t>
  </si>
  <si>
    <t>ВРЕМЯ</t>
  </si>
  <si>
    <t>ЛОКАЦИЯ</t>
  </si>
  <si>
    <t>ПРЕПОДАВАТЕЛЬ</t>
  </si>
  <si>
    <t>ДИСЦИПЛИНА</t>
  </si>
  <si>
    <t>ГРУППА</t>
  </si>
  <si>
    <t>ТИП СВЯЗИ</t>
  </si>
  <si>
    <t>ССЫЛКА/
НОМЕР</t>
  </si>
  <si>
    <t>УСЛОВИЯ ОПЛАТЫ</t>
  </si>
  <si>
    <t>№ АБОНЕМЕНТА</t>
  </si>
  <si>
    <t>ДАТА ПОКУПКИ</t>
  </si>
  <si>
    <t>ИНФОРМАЦИЯ ОБ УЧЕНИКЕ</t>
  </si>
  <si>
    <t>СТОИМОСТЬ</t>
  </si>
  <si>
    <t>НАЧАЛО
ДЕЙСТВИЯ
АБОН.</t>
  </si>
  <si>
    <t>ДЛИТЕЛЬНОСТЬ
(дней)</t>
  </si>
  <si>
    <t>ОКОНЧАНИЕ 
ДЕЙСТВИЯ 
АБОН.</t>
  </si>
  <si>
    <t>КОЛ_ВО ПОСЕЩЕНИЙ (факт)</t>
  </si>
  <si>
    <t>КОЛ_ВО
ПЕРЕНОСОВ</t>
  </si>
  <si>
    <t>ДЕЙСТВУЮЩИЙ
АБОНЕМ.</t>
  </si>
  <si>
    <t>ОСТАТОК</t>
  </si>
  <si>
    <t>ДОПОЛНИТЕЛЬНАЯ ИНФОР.ОБ УЧЕНИКЕ</t>
  </si>
  <si>
    <t xml:space="preserve"> ВЗР/ ДЕТИ</t>
  </si>
  <si>
    <t>ФИО 
родитель</t>
  </si>
  <si>
    <t>ТИП 
СВЯЗИ</t>
  </si>
  <si>
    <t>ДАТА
РОЖДЕНИЯ</t>
  </si>
  <si>
    <t>КОЛ_ВО
ПОСЕЩЕНИЙ (план)</t>
  </si>
  <si>
    <t>ОБЩАЯ ИНФОРМАЦИЯ</t>
  </si>
  <si>
    <t>ПРОВЕРКА АБОНЕМЕНТА</t>
  </si>
  <si>
    <t>ПЕРЕПИСКА С КЛИЕНТОМ</t>
  </si>
  <si>
    <t>ПОСЕЩАЕМОСТЬ</t>
  </si>
  <si>
    <t>ДЕЙСТВУЮЩИЙ</t>
  </si>
  <si>
    <t>ИНФОРМИРОВАНИЕ 
ОБ ОСТАТКЕ</t>
  </si>
  <si>
    <t>ОТПРАВИЛ
ЗАПРОС</t>
  </si>
  <si>
    <t>ПОЛУЧИЛ 
ОТВЕТ</t>
  </si>
  <si>
    <t>ОТВЕТ</t>
  </si>
  <si>
    <t>РАЗ.ПОСЕЩ  / ПЕРЕНОС</t>
  </si>
  <si>
    <t>№ НЕДЕЛИ</t>
  </si>
  <si>
    <t>УЧЕНИКИ (ПЛАН)</t>
  </si>
  <si>
    <t>УСЛОВИЕ</t>
  </si>
  <si>
    <t>ГОНОРАР, €</t>
  </si>
  <si>
    <t>ПЕРЕНОС</t>
  </si>
  <si>
    <t>РАЗ.ПОСЕЩЕНИЕ</t>
  </si>
  <si>
    <t>СТОИМОСТЬ 1
ЗАН-Я</t>
  </si>
  <si>
    <t>ОТМЕТИТЬ да/нет</t>
  </si>
  <si>
    <t>СТОИМОСТЬ, €</t>
  </si>
  <si>
    <t>РАЗ. ПОСЕЩ.</t>
  </si>
  <si>
    <t>Кол-во занятий (групп)</t>
  </si>
  <si>
    <t>ВЫРУЧКА, €</t>
  </si>
  <si>
    <t>РАСХОДЫ, €</t>
  </si>
  <si>
    <t>Аренда помещений</t>
  </si>
  <si>
    <t>РАСХОДЫ на, €</t>
  </si>
  <si>
    <t>Преподавателей</t>
  </si>
  <si>
    <t>???</t>
  </si>
  <si>
    <t>В КАССЕ</t>
  </si>
  <si>
    <t>Прибыль, , €</t>
  </si>
  <si>
    <t>ИТОГОВЫЕ ПОКАЗАТЕЛИ</t>
  </si>
  <si>
    <t>??? (налоги и тд)</t>
  </si>
  <si>
    <r>
      <t xml:space="preserve">ОСТАТОК, </t>
    </r>
    <r>
      <rPr>
        <b/>
        <sz val="12"/>
        <rFont val="Calibri"/>
        <family val="2"/>
        <charset val="204"/>
      </rPr>
      <t>€</t>
    </r>
  </si>
  <si>
    <t>ФИО_разовый абонемент_100</t>
  </si>
  <si>
    <t>ЛОАКЦИЯ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</si>
</sst>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48" x14ac:knownFonts="1">
    <font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b/>
      <sz val="16"/>
      <color theme="0" tint="-0.1499984740745262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6"/>
      <color theme="1" tint="0.249977111117893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b/>
      <sz val="16"/>
      <color theme="4"/>
      <name val="Calibri"/>
      <family val="2"/>
      <charset val="204"/>
      <scheme val="minor"/>
    </font>
    <font>
      <sz val="8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0" tint="-0.1499984740745262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0"/>
      <name val="Arial"/>
      <family val="2"/>
      <charset val="204"/>
    </font>
    <font>
      <sz val="16"/>
      <color theme="0"/>
      <name val="Arial"/>
      <family val="2"/>
      <charset val="204"/>
    </font>
    <font>
      <sz val="11"/>
      <color theme="0" tint="-0.34998626667073579"/>
      <name val="Arial"/>
      <family val="2"/>
      <charset val="204"/>
    </font>
    <font>
      <sz val="11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b/>
      <sz val="14"/>
      <color theme="0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b/>
      <sz val="14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i/>
      <sz val="16"/>
      <color theme="1" tint="0.249977111117893"/>
      <name val="Calibri"/>
      <family val="2"/>
      <charset val="204"/>
      <scheme val="minor"/>
    </font>
    <font>
      <sz val="16"/>
      <color theme="1" tint="0.249977111117893"/>
      <name val="Calibri"/>
      <family val="2"/>
      <charset val="204"/>
      <scheme val="minor"/>
    </font>
    <font>
      <sz val="14"/>
      <color theme="0" tint="-0.249977111117893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  <font>
      <sz val="11"/>
      <color theme="0" tint="-0.24997711111789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6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76A5A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B4A7D6"/>
      </patternFill>
    </fill>
    <fill>
      <patternFill patternType="solid">
        <fgColor theme="8" tint="0.79998168889431442"/>
        <bgColor rgb="FFB6D7A8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76A5AF"/>
      </patternFill>
    </fill>
    <fill>
      <patternFill patternType="solid">
        <fgColor theme="8" tint="0.39997558519241921"/>
        <bgColor rgb="FFFFE599"/>
      </patternFill>
    </fill>
    <fill>
      <patternFill patternType="solid">
        <fgColor theme="8" tint="0.59999389629810485"/>
        <bgColor rgb="FFB4A7D6"/>
      </patternFill>
    </fill>
    <fill>
      <patternFill patternType="solid">
        <fgColor rgb="FF700070"/>
        <bgColor indexed="64"/>
      </patternFill>
    </fill>
    <fill>
      <patternFill patternType="solid">
        <fgColor rgb="FFD0B0CA"/>
        <bgColor indexed="64"/>
      </patternFill>
    </fill>
    <fill>
      <patternFill patternType="solid">
        <fgColor rgb="FFBBACD8"/>
        <bgColor indexed="64"/>
      </patternFill>
    </fill>
    <fill>
      <patternFill patternType="solid">
        <fgColor rgb="FFD0C6E4"/>
        <bgColor indexed="64"/>
      </patternFill>
    </fill>
    <fill>
      <patternFill patternType="solid">
        <fgColor rgb="FFDFC7E3"/>
        <bgColor indexed="64"/>
      </patternFill>
    </fill>
    <fill>
      <patternFill patternType="solid">
        <fgColor theme="8" tint="0.39997558519241921"/>
        <bgColor rgb="FFB6D7A8"/>
      </patternFill>
    </fill>
    <fill>
      <patternFill patternType="solid">
        <fgColor theme="3" tint="0.39997558519241921"/>
        <bgColor rgb="FFF4CCCC"/>
      </patternFill>
    </fill>
    <fill>
      <patternFill patternType="solid">
        <fgColor theme="3" tint="0.39997558519241921"/>
        <bgColor rgb="FF76A5AF"/>
      </patternFill>
    </fill>
    <fill>
      <patternFill patternType="solid">
        <fgColor theme="3" tint="0.39997558519241921"/>
        <bgColor rgb="FFB4A7D6"/>
      </patternFill>
    </fill>
    <fill>
      <patternFill patternType="solid">
        <fgColor theme="8" tint="0.79998168889431442"/>
        <bgColor rgb="FFFFE5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theme="0"/>
      </right>
      <top/>
      <bottom/>
      <diagonal/>
    </border>
    <border>
      <left style="dashed">
        <color rgb="FF540054"/>
      </left>
      <right/>
      <top/>
      <bottom/>
      <diagonal/>
    </border>
    <border>
      <left style="medium">
        <color rgb="FF540054"/>
      </left>
      <right/>
      <top style="medium">
        <color rgb="FF540054"/>
      </top>
      <bottom/>
      <diagonal/>
    </border>
    <border>
      <left/>
      <right/>
      <top style="medium">
        <color rgb="FF540054"/>
      </top>
      <bottom/>
      <diagonal/>
    </border>
    <border>
      <left/>
      <right style="medium">
        <color rgb="FF540054"/>
      </right>
      <top style="medium">
        <color rgb="FF540054"/>
      </top>
      <bottom/>
      <diagonal/>
    </border>
    <border>
      <left style="medium">
        <color rgb="FF540054"/>
      </left>
      <right/>
      <top/>
      <bottom/>
      <diagonal/>
    </border>
    <border>
      <left/>
      <right style="medium">
        <color rgb="FF540054"/>
      </right>
      <top/>
      <bottom/>
      <diagonal/>
    </border>
    <border>
      <left style="medium">
        <color rgb="FF540054"/>
      </left>
      <right/>
      <top/>
      <bottom style="medium">
        <color rgb="FF540054"/>
      </bottom>
      <diagonal/>
    </border>
    <border>
      <left/>
      <right/>
      <top/>
      <bottom style="medium">
        <color rgb="FF540054"/>
      </bottom>
      <diagonal/>
    </border>
    <border>
      <left/>
      <right style="medium">
        <color rgb="FF540054"/>
      </right>
      <top/>
      <bottom style="medium">
        <color rgb="FF540054"/>
      </bottom>
      <diagonal/>
    </border>
    <border>
      <left style="medium">
        <color rgb="FF540054"/>
      </left>
      <right style="medium">
        <color rgb="FF540054"/>
      </right>
      <top style="medium">
        <color rgb="FF540054"/>
      </top>
      <bottom/>
      <diagonal/>
    </border>
    <border>
      <left style="thick">
        <color indexed="64"/>
      </left>
      <right style="dashed">
        <color rgb="FF540054"/>
      </right>
      <top style="thick">
        <color indexed="64"/>
      </top>
      <bottom style="dashed">
        <color rgb="FF540054"/>
      </bottom>
      <diagonal/>
    </border>
    <border>
      <left style="dashed">
        <color rgb="FF540054"/>
      </left>
      <right/>
      <top style="thick">
        <color indexed="64"/>
      </top>
      <bottom style="dashed">
        <color rgb="FF540054"/>
      </bottom>
      <diagonal/>
    </border>
    <border>
      <left style="medium">
        <color rgb="FF540054"/>
      </left>
      <right style="dashed">
        <color rgb="FF540054"/>
      </right>
      <top style="thick">
        <color indexed="64"/>
      </top>
      <bottom style="dashed">
        <color rgb="FF540054"/>
      </bottom>
      <diagonal/>
    </border>
    <border>
      <left style="dashed">
        <color rgb="FF540054"/>
      </left>
      <right style="dashed">
        <color rgb="FF540054"/>
      </right>
      <top style="thick">
        <color indexed="64"/>
      </top>
      <bottom style="dashed">
        <color rgb="FF540054"/>
      </bottom>
      <diagonal/>
    </border>
    <border>
      <left style="dashed">
        <color rgb="FF540054"/>
      </left>
      <right style="medium">
        <color rgb="FF540054"/>
      </right>
      <top style="thick">
        <color indexed="64"/>
      </top>
      <bottom style="dashed">
        <color rgb="FF540054"/>
      </bottom>
      <diagonal/>
    </border>
    <border>
      <left style="dashed">
        <color rgb="FF540054"/>
      </left>
      <right style="thick">
        <color indexed="64"/>
      </right>
      <top style="thick">
        <color indexed="64"/>
      </top>
      <bottom style="dashed">
        <color rgb="FF540054"/>
      </bottom>
      <diagonal/>
    </border>
    <border>
      <left style="thick">
        <color indexed="64"/>
      </left>
      <right style="dashed">
        <color rgb="FF540054"/>
      </right>
      <top style="dashed">
        <color rgb="FF540054"/>
      </top>
      <bottom style="thick">
        <color indexed="64"/>
      </bottom>
      <diagonal/>
    </border>
    <border>
      <left style="dashed">
        <color rgb="FF540054"/>
      </left>
      <right/>
      <top style="dashed">
        <color rgb="FF540054"/>
      </top>
      <bottom style="thick">
        <color indexed="64"/>
      </bottom>
      <diagonal/>
    </border>
    <border>
      <left style="medium">
        <color rgb="FF540054"/>
      </left>
      <right style="dashed">
        <color rgb="FF540054"/>
      </right>
      <top style="dashed">
        <color rgb="FF540054"/>
      </top>
      <bottom style="thick">
        <color indexed="64"/>
      </bottom>
      <diagonal/>
    </border>
    <border>
      <left style="dashed">
        <color rgb="FF540054"/>
      </left>
      <right style="dashed">
        <color rgb="FF540054"/>
      </right>
      <top style="dashed">
        <color rgb="FF540054"/>
      </top>
      <bottom style="thick">
        <color indexed="64"/>
      </bottom>
      <diagonal/>
    </border>
    <border>
      <left style="dashed">
        <color rgb="FF540054"/>
      </left>
      <right style="medium">
        <color rgb="FF540054"/>
      </right>
      <top style="dashed">
        <color rgb="FF540054"/>
      </top>
      <bottom style="thick">
        <color indexed="64"/>
      </bottom>
      <diagonal/>
    </border>
    <border>
      <left style="dashed">
        <color rgb="FF540054"/>
      </left>
      <right style="thick">
        <color indexed="64"/>
      </right>
      <top style="dashed">
        <color rgb="FF540054"/>
      </top>
      <bottom style="thick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20" fontId="1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/>
    <xf numFmtId="0" fontId="24" fillId="0" borderId="0" xfId="0" applyFont="1"/>
    <xf numFmtId="0" fontId="27" fillId="0" borderId="0" xfId="0" applyFont="1"/>
    <xf numFmtId="0" fontId="24" fillId="0" borderId="0" xfId="0" applyFont="1" applyFill="1" applyAlignment="1"/>
    <xf numFmtId="9" fontId="27" fillId="0" borderId="0" xfId="1" applyFont="1"/>
    <xf numFmtId="0" fontId="31" fillId="3" borderId="0" xfId="0" applyFont="1" applyFill="1"/>
    <xf numFmtId="0" fontId="27" fillId="11" borderId="0" xfId="0" applyFont="1" applyFill="1"/>
    <xf numFmtId="0" fontId="25" fillId="12" borderId="0" xfId="0" applyFont="1" applyFill="1" applyAlignment="1"/>
    <xf numFmtId="0" fontId="25" fillId="13" borderId="0" xfId="0" applyFont="1" applyFill="1" applyAlignment="1"/>
    <xf numFmtId="0" fontId="25" fillId="14" borderId="0" xfId="0" applyFont="1" applyFill="1" applyAlignment="1"/>
    <xf numFmtId="0" fontId="25" fillId="15" borderId="0" xfId="0" applyFont="1" applyFill="1" applyAlignment="1"/>
    <xf numFmtId="0" fontId="25" fillId="16" borderId="0" xfId="0" applyFont="1" applyFill="1" applyAlignment="1"/>
    <xf numFmtId="0" fontId="25" fillId="17" borderId="0" xfId="0" applyFont="1" applyFill="1" applyAlignment="1"/>
    <xf numFmtId="49" fontId="27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164" fontId="25" fillId="0" borderId="0" xfId="0" applyNumberFormat="1" applyFont="1" applyFill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30" fillId="8" borderId="0" xfId="0" applyNumberFormat="1" applyFont="1" applyFill="1" applyAlignment="1">
      <alignment horizontal="left" vertical="center"/>
    </xf>
    <xf numFmtId="0" fontId="30" fillId="8" borderId="0" xfId="0" applyFont="1" applyFill="1" applyAlignment="1">
      <alignment horizontal="left"/>
    </xf>
    <xf numFmtId="49" fontId="30" fillId="8" borderId="0" xfId="0" applyNumberFormat="1" applyFont="1" applyFill="1" applyAlignment="1">
      <alignment horizontal="left"/>
    </xf>
    <xf numFmtId="9" fontId="27" fillId="0" borderId="0" xfId="0" applyNumberFormat="1" applyFont="1" applyAlignment="1">
      <alignment horizontal="left"/>
    </xf>
    <xf numFmtId="9" fontId="28" fillId="8" borderId="0" xfId="0" applyNumberFormat="1" applyFont="1" applyFill="1" applyAlignment="1">
      <alignment horizontal="left" vertical="center"/>
    </xf>
    <xf numFmtId="9" fontId="28" fillId="8" borderId="0" xfId="0" applyNumberFormat="1" applyFont="1" applyFill="1" applyAlignment="1">
      <alignment horizontal="left"/>
    </xf>
    <xf numFmtId="164" fontId="26" fillId="9" borderId="0" xfId="0" applyNumberFormat="1" applyFont="1" applyFill="1" applyBorder="1" applyAlignment="1">
      <alignment horizontal="left"/>
    </xf>
    <xf numFmtId="0" fontId="32" fillId="9" borderId="0" xfId="0" applyFont="1" applyFill="1" applyBorder="1" applyAlignment="1"/>
    <xf numFmtId="164" fontId="26" fillId="2" borderId="0" xfId="0" applyNumberFormat="1" applyFont="1" applyFill="1" applyBorder="1" applyAlignment="1">
      <alignment horizontal="left"/>
    </xf>
    <xf numFmtId="0" fontId="32" fillId="2" borderId="0" xfId="0" applyFont="1" applyFill="1" applyBorder="1" applyAlignment="1"/>
    <xf numFmtId="0" fontId="32" fillId="2" borderId="0" xfId="0" applyFont="1" applyFill="1" applyBorder="1" applyAlignment="1">
      <alignment horizontal="left" vertical="center"/>
    </xf>
    <xf numFmtId="14" fontId="32" fillId="2" borderId="0" xfId="0" applyNumberFormat="1" applyFont="1" applyFill="1" applyBorder="1" applyAlignment="1">
      <alignment horizontal="left" vertical="center"/>
    </xf>
    <xf numFmtId="0" fontId="32" fillId="9" borderId="0" xfId="0" applyFont="1" applyFill="1" applyBorder="1" applyAlignment="1">
      <alignment horizontal="left"/>
    </xf>
    <xf numFmtId="14" fontId="32" fillId="9" borderId="0" xfId="0" applyNumberFormat="1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14" fontId="32" fillId="2" borderId="0" xfId="0" applyNumberFormat="1" applyFont="1" applyFill="1" applyBorder="1" applyAlignment="1">
      <alignment horizontal="left"/>
    </xf>
    <xf numFmtId="0" fontId="27" fillId="0" borderId="13" xfId="0" applyFont="1" applyBorder="1"/>
    <xf numFmtId="0" fontId="27" fillId="0" borderId="14" xfId="0" applyFont="1" applyBorder="1"/>
    <xf numFmtId="0" fontId="26" fillId="18" borderId="15" xfId="0" applyFont="1" applyFill="1" applyBorder="1" applyAlignment="1"/>
    <xf numFmtId="164" fontId="26" fillId="9" borderId="16" xfId="0" applyNumberFormat="1" applyFont="1" applyFill="1" applyBorder="1" applyAlignment="1">
      <alignment horizontal="left"/>
    </xf>
    <xf numFmtId="0" fontId="32" fillId="9" borderId="16" xfId="0" applyFont="1" applyFill="1" applyBorder="1" applyAlignment="1"/>
    <xf numFmtId="0" fontId="32" fillId="9" borderId="16" xfId="0" applyFont="1" applyFill="1" applyBorder="1" applyAlignment="1">
      <alignment horizontal="left"/>
    </xf>
    <xf numFmtId="14" fontId="32" fillId="9" borderId="16" xfId="0" applyNumberFormat="1" applyFont="1" applyFill="1" applyBorder="1" applyAlignment="1">
      <alignment horizontal="left"/>
    </xf>
    <xf numFmtId="49" fontId="26" fillId="9" borderId="17" xfId="0" applyNumberFormat="1" applyFont="1" applyFill="1" applyBorder="1" applyAlignment="1">
      <alignment horizontal="left"/>
    </xf>
    <xf numFmtId="0" fontId="26" fillId="18" borderId="18" xfId="0" applyFont="1" applyFill="1" applyBorder="1" applyAlignment="1"/>
    <xf numFmtId="49" fontId="26" fillId="9" borderId="19" xfId="0" applyNumberFormat="1" applyFont="1" applyFill="1" applyBorder="1" applyAlignment="1">
      <alignment horizontal="left"/>
    </xf>
    <xf numFmtId="0" fontId="26" fillId="18" borderId="20" xfId="0" applyFont="1" applyFill="1" applyBorder="1" applyAlignment="1"/>
    <xf numFmtId="164" fontId="26" fillId="9" borderId="21" xfId="0" applyNumberFormat="1" applyFont="1" applyFill="1" applyBorder="1" applyAlignment="1">
      <alignment horizontal="left"/>
    </xf>
    <xf numFmtId="0" fontId="32" fillId="9" borderId="21" xfId="0" applyFont="1" applyFill="1" applyBorder="1" applyAlignment="1"/>
    <xf numFmtId="0" fontId="32" fillId="9" borderId="21" xfId="0" applyFont="1" applyFill="1" applyBorder="1" applyAlignment="1">
      <alignment horizontal="left"/>
    </xf>
    <xf numFmtId="14" fontId="32" fillId="9" borderId="21" xfId="0" applyNumberFormat="1" applyFont="1" applyFill="1" applyBorder="1" applyAlignment="1">
      <alignment horizontal="left"/>
    </xf>
    <xf numFmtId="49" fontId="26" fillId="9" borderId="22" xfId="0" applyNumberFormat="1" applyFont="1" applyFill="1" applyBorder="1" applyAlignment="1">
      <alignment horizontal="left"/>
    </xf>
    <xf numFmtId="0" fontId="26" fillId="19" borderId="15" xfId="0" applyFont="1" applyFill="1" applyBorder="1" applyAlignment="1"/>
    <xf numFmtId="164" fontId="26" fillId="2" borderId="16" xfId="0" applyNumberFormat="1" applyFont="1" applyFill="1" applyBorder="1" applyAlignment="1">
      <alignment horizontal="left"/>
    </xf>
    <xf numFmtId="0" fontId="32" fillId="2" borderId="16" xfId="0" applyFont="1" applyFill="1" applyBorder="1" applyAlignment="1"/>
    <xf numFmtId="0" fontId="32" fillId="2" borderId="16" xfId="0" applyFont="1" applyFill="1" applyBorder="1" applyAlignment="1">
      <alignment horizontal="left"/>
    </xf>
    <xf numFmtId="14" fontId="32" fillId="2" borderId="16" xfId="0" applyNumberFormat="1" applyFont="1" applyFill="1" applyBorder="1" applyAlignment="1">
      <alignment horizontal="left"/>
    </xf>
    <xf numFmtId="49" fontId="26" fillId="2" borderId="17" xfId="0" applyNumberFormat="1" applyFont="1" applyFill="1" applyBorder="1" applyAlignment="1">
      <alignment horizontal="left"/>
    </xf>
    <xf numFmtId="0" fontId="26" fillId="19" borderId="18" xfId="0" applyFont="1" applyFill="1" applyBorder="1" applyAlignment="1"/>
    <xf numFmtId="49" fontId="26" fillId="2" borderId="19" xfId="0" applyNumberFormat="1" applyFont="1" applyFill="1" applyBorder="1" applyAlignment="1">
      <alignment horizontal="left"/>
    </xf>
    <xf numFmtId="49" fontId="26" fillId="2" borderId="19" xfId="0" applyNumberFormat="1" applyFont="1" applyFill="1" applyBorder="1" applyAlignment="1">
      <alignment horizontal="left" vertical="center"/>
    </xf>
    <xf numFmtId="0" fontId="26" fillId="19" borderId="20" xfId="0" applyFont="1" applyFill="1" applyBorder="1" applyAlignment="1"/>
    <xf numFmtId="164" fontId="26" fillId="2" borderId="21" xfId="0" applyNumberFormat="1" applyFont="1" applyFill="1" applyBorder="1" applyAlignment="1">
      <alignment horizontal="left"/>
    </xf>
    <xf numFmtId="0" fontId="32" fillId="2" borderId="21" xfId="0" applyFont="1" applyFill="1" applyBorder="1" applyAlignment="1"/>
    <xf numFmtId="0" fontId="32" fillId="2" borderId="21" xfId="0" applyFont="1" applyFill="1" applyBorder="1" applyAlignment="1">
      <alignment horizontal="left" vertical="center"/>
    </xf>
    <xf numFmtId="14" fontId="32" fillId="2" borderId="21" xfId="0" applyNumberFormat="1" applyFont="1" applyFill="1" applyBorder="1" applyAlignment="1">
      <alignment horizontal="left" vertical="center"/>
    </xf>
    <xf numFmtId="49" fontId="26" fillId="2" borderId="22" xfId="0" applyNumberFormat="1" applyFont="1" applyFill="1" applyBorder="1" applyAlignment="1">
      <alignment horizontal="left" vertical="center"/>
    </xf>
    <xf numFmtId="0" fontId="26" fillId="23" borderId="15" xfId="0" applyFont="1" applyFill="1" applyBorder="1" applyAlignment="1"/>
    <xf numFmtId="0" fontId="26" fillId="23" borderId="18" xfId="0" applyFont="1" applyFill="1" applyBorder="1" applyAlignment="1"/>
    <xf numFmtId="0" fontId="26" fillId="23" borderId="20" xfId="0" applyFont="1" applyFill="1" applyBorder="1" applyAlignment="1"/>
    <xf numFmtId="0" fontId="32" fillId="2" borderId="21" xfId="0" applyFont="1" applyFill="1" applyBorder="1" applyAlignment="1">
      <alignment horizontal="left"/>
    </xf>
    <xf numFmtId="14" fontId="32" fillId="2" borderId="21" xfId="0" applyNumberFormat="1" applyFont="1" applyFill="1" applyBorder="1" applyAlignment="1">
      <alignment horizontal="left"/>
    </xf>
    <xf numFmtId="49" fontId="26" fillId="2" borderId="22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14" fontId="5" fillId="27" borderId="19" xfId="0" applyNumberFormat="1" applyFont="1" applyFill="1" applyBorder="1" applyAlignment="1">
      <alignment horizontal="center" vertical="center"/>
    </xf>
    <xf numFmtId="14" fontId="6" fillId="27" borderId="19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30" borderId="0" xfId="0" applyFont="1" applyFill="1" applyBorder="1" applyAlignment="1">
      <alignment horizontal="center" vertical="center"/>
    </xf>
    <xf numFmtId="14" fontId="6" fillId="30" borderId="0" xfId="0" applyNumberFormat="1" applyFont="1" applyFill="1" applyBorder="1" applyAlignment="1">
      <alignment horizontal="center" vertical="center"/>
    </xf>
    <xf numFmtId="0" fontId="5" fillId="30" borderId="18" xfId="0" applyFont="1" applyFill="1" applyBorder="1" applyAlignment="1">
      <alignment horizontal="center" vertical="center"/>
    </xf>
    <xf numFmtId="0" fontId="5" fillId="30" borderId="0" xfId="0" applyFont="1" applyFill="1" applyBorder="1" applyAlignment="1">
      <alignment horizontal="center" vertical="center"/>
    </xf>
    <xf numFmtId="14" fontId="5" fillId="30" borderId="0" xfId="0" applyNumberFormat="1" applyFont="1" applyFill="1" applyBorder="1" applyAlignment="1">
      <alignment horizontal="center" vertical="center"/>
    </xf>
    <xf numFmtId="0" fontId="5" fillId="30" borderId="0" xfId="0" applyNumberFormat="1" applyFont="1" applyFill="1" applyBorder="1" applyAlignment="1">
      <alignment horizontal="center" vertical="center"/>
    </xf>
    <xf numFmtId="0" fontId="6" fillId="30" borderId="18" xfId="0" applyFont="1" applyFill="1" applyBorder="1" applyAlignment="1">
      <alignment horizontal="center" vertical="center"/>
    </xf>
    <xf numFmtId="14" fontId="6" fillId="22" borderId="0" xfId="0" applyNumberFormat="1" applyFont="1" applyFill="1" applyBorder="1" applyAlignment="1">
      <alignment horizontal="center" vertical="center"/>
    </xf>
    <xf numFmtId="0" fontId="5" fillId="22" borderId="18" xfId="0" applyNumberFormat="1" applyFont="1" applyFill="1" applyBorder="1" applyAlignment="1">
      <alignment horizontal="center" vertical="center"/>
    </xf>
    <xf numFmtId="0" fontId="5" fillId="22" borderId="0" xfId="0" applyNumberFormat="1" applyFont="1" applyFill="1" applyBorder="1" applyAlignment="1">
      <alignment horizontal="center" vertical="center"/>
    </xf>
    <xf numFmtId="14" fontId="5" fillId="22" borderId="18" xfId="0" applyNumberFormat="1" applyFont="1" applyFill="1" applyBorder="1" applyAlignment="1">
      <alignment horizontal="center" vertical="center"/>
    </xf>
    <xf numFmtId="14" fontId="5" fillId="22" borderId="0" xfId="0" applyNumberFormat="1" applyFont="1" applyFill="1" applyBorder="1" applyAlignment="1">
      <alignment horizontal="center" vertical="center"/>
    </xf>
    <xf numFmtId="14" fontId="6" fillId="22" borderId="18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14" fontId="6" fillId="7" borderId="0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Border="1" applyAlignment="1">
      <alignment horizontal="center" vertical="center"/>
    </xf>
    <xf numFmtId="14" fontId="5" fillId="7" borderId="0" xfId="0" applyNumberFormat="1" applyFont="1" applyFill="1" applyBorder="1" applyAlignment="1">
      <alignment horizontal="center" vertical="center"/>
    </xf>
    <xf numFmtId="0" fontId="5" fillId="7" borderId="19" xfId="0" applyNumberFormat="1" applyFont="1" applyFill="1" applyBorder="1" applyAlignment="1">
      <alignment horizontal="center" vertical="center"/>
    </xf>
    <xf numFmtId="14" fontId="5" fillId="7" borderId="19" xfId="0" applyNumberFormat="1" applyFont="1" applyFill="1" applyBorder="1" applyAlignment="1">
      <alignment horizontal="center" vertical="center"/>
    </xf>
    <xf numFmtId="14" fontId="6" fillId="7" borderId="19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33" fillId="30" borderId="1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49" fontId="5" fillId="4" borderId="0" xfId="0" applyNumberFormat="1" applyFont="1" applyFill="1" applyBorder="1" applyAlignment="1">
      <alignment horizontal="center"/>
    </xf>
    <xf numFmtId="14" fontId="5" fillId="4" borderId="19" xfId="0" applyNumberFormat="1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28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4" fontId="36" fillId="0" borderId="0" xfId="0" applyNumberFormat="1" applyFont="1" applyFill="1" applyBorder="1" applyAlignment="1">
      <alignment horizontal="center" vertical="center"/>
    </xf>
    <xf numFmtId="0" fontId="38" fillId="30" borderId="0" xfId="0" applyFont="1" applyFill="1" applyBorder="1" applyAlignment="1">
      <alignment horizontal="center" vertical="center"/>
    </xf>
    <xf numFmtId="0" fontId="36" fillId="30" borderId="0" xfId="0" applyFont="1" applyFill="1" applyBorder="1" applyAlignment="1">
      <alignment horizontal="center" vertical="center"/>
    </xf>
    <xf numFmtId="0" fontId="7" fillId="28" borderId="23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vertical="center"/>
    </xf>
    <xf numFmtId="0" fontId="7" fillId="4" borderId="27" xfId="0" applyFont="1" applyFill="1" applyBorder="1" applyAlignment="1">
      <alignment horizontal="center" vertical="center"/>
    </xf>
    <xf numFmtId="0" fontId="35" fillId="4" borderId="28" xfId="0" applyFont="1" applyFill="1" applyBorder="1" applyAlignment="1">
      <alignment vertical="center"/>
    </xf>
    <xf numFmtId="0" fontId="7" fillId="31" borderId="26" xfId="0" applyFont="1" applyFill="1" applyBorder="1" applyAlignment="1">
      <alignment horizontal="center"/>
    </xf>
    <xf numFmtId="0" fontId="7" fillId="32" borderId="27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7" fillId="33" borderId="27" xfId="0" applyFont="1" applyFill="1" applyBorder="1" applyAlignment="1">
      <alignment horizontal="center"/>
    </xf>
    <xf numFmtId="0" fontId="7" fillId="24" borderId="27" xfId="0" applyFont="1" applyFill="1" applyBorder="1" applyAlignment="1">
      <alignment horizontal="center"/>
    </xf>
    <xf numFmtId="0" fontId="7" fillId="34" borderId="28" xfId="0" applyFont="1" applyFill="1" applyBorder="1" applyAlignment="1">
      <alignment horizontal="center"/>
    </xf>
    <xf numFmtId="0" fontId="7" fillId="30" borderId="32" xfId="0" applyFont="1" applyFill="1" applyBorder="1" applyAlignment="1">
      <alignment horizontal="center" vertical="top" wrapText="1"/>
    </xf>
    <xf numFmtId="0" fontId="7" fillId="30" borderId="33" xfId="0" applyFont="1" applyFill="1" applyBorder="1" applyAlignment="1">
      <alignment horizontal="center" vertical="top" wrapText="1"/>
    </xf>
    <xf numFmtId="14" fontId="7" fillId="30" borderId="33" xfId="0" applyNumberFormat="1" applyFont="1" applyFill="1" applyBorder="1" applyAlignment="1">
      <alignment horizontal="center" vertical="top" wrapText="1"/>
    </xf>
    <xf numFmtId="0" fontId="34" fillId="31" borderId="32" xfId="0" applyFont="1" applyFill="1" applyBorder="1" applyAlignment="1">
      <alignment horizontal="center"/>
    </xf>
    <xf numFmtId="0" fontId="34" fillId="32" borderId="33" xfId="0" applyFont="1" applyFill="1" applyBorder="1" applyAlignment="1">
      <alignment horizontal="center"/>
    </xf>
    <xf numFmtId="0" fontId="34" fillId="21" borderId="33" xfId="0" applyFont="1" applyFill="1" applyBorder="1" applyAlignment="1">
      <alignment horizontal="center"/>
    </xf>
    <xf numFmtId="0" fontId="34" fillId="33" borderId="33" xfId="0" applyFont="1" applyFill="1" applyBorder="1" applyAlignment="1">
      <alignment horizontal="center"/>
    </xf>
    <xf numFmtId="0" fontId="34" fillId="24" borderId="33" xfId="0" applyFont="1" applyFill="1" applyBorder="1" applyAlignment="1">
      <alignment horizontal="center"/>
    </xf>
    <xf numFmtId="0" fontId="34" fillId="34" borderId="34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 vertical="top" wrapText="1"/>
    </xf>
    <xf numFmtId="0" fontId="7" fillId="4" borderId="33" xfId="0" applyFont="1" applyFill="1" applyBorder="1" applyAlignment="1">
      <alignment horizontal="center" vertical="top" wrapText="1"/>
    </xf>
    <xf numFmtId="49" fontId="7" fillId="4" borderId="33" xfId="0" applyNumberFormat="1" applyFont="1" applyFill="1" applyBorder="1" applyAlignment="1">
      <alignment horizontal="center" vertical="top" wrapText="1"/>
    </xf>
    <xf numFmtId="0" fontId="7" fillId="4" borderId="35" xfId="0" applyFont="1" applyFill="1" applyBorder="1" applyAlignment="1">
      <alignment horizontal="center" vertical="top" wrapText="1"/>
    </xf>
    <xf numFmtId="0" fontId="36" fillId="27" borderId="0" xfId="0" applyFont="1" applyFill="1" applyBorder="1" applyAlignment="1">
      <alignment horizontal="center" vertical="center"/>
    </xf>
    <xf numFmtId="0" fontId="38" fillId="27" borderId="0" xfId="0" applyNumberFormat="1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14" fontId="7" fillId="27" borderId="34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center"/>
    </xf>
    <xf numFmtId="49" fontId="20" fillId="30" borderId="8" xfId="0" applyNumberFormat="1" applyFont="1" applyFill="1" applyBorder="1" applyAlignment="1">
      <alignment horizontal="center" vertical="top" wrapText="1"/>
    </xf>
    <xf numFmtId="0" fontId="20" fillId="28" borderId="8" xfId="0" applyFont="1" applyFill="1" applyBorder="1" applyAlignment="1">
      <alignment horizontal="center" vertical="top" wrapText="1"/>
    </xf>
    <xf numFmtId="0" fontId="19" fillId="6" borderId="37" xfId="0" applyFont="1" applyFill="1" applyBorder="1" applyAlignment="1">
      <alignment horizontal="center" vertical="center"/>
    </xf>
    <xf numFmtId="0" fontId="20" fillId="6" borderId="39" xfId="0" applyFont="1" applyFill="1" applyBorder="1" applyAlignment="1">
      <alignment horizontal="center" vertical="top" wrapText="1"/>
    </xf>
    <xf numFmtId="14" fontId="10" fillId="6" borderId="38" xfId="0" applyNumberFormat="1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20" fillId="30" borderId="7" xfId="0" applyNumberFormat="1" applyFont="1" applyFill="1" applyBorder="1" applyAlignment="1">
      <alignment horizontal="center" vertical="top" wrapText="1"/>
    </xf>
    <xf numFmtId="49" fontId="20" fillId="30" borderId="9" xfId="0" applyNumberFormat="1" applyFont="1" applyFill="1" applyBorder="1" applyAlignment="1">
      <alignment horizontal="center" vertical="top" wrapText="1"/>
    </xf>
    <xf numFmtId="0" fontId="10" fillId="0" borderId="40" xfId="0" applyNumberFormat="1" applyFont="1" applyFill="1" applyBorder="1" applyAlignment="1">
      <alignment horizontal="center" vertical="center"/>
    </xf>
    <xf numFmtId="49" fontId="20" fillId="28" borderId="7" xfId="0" applyNumberFormat="1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top" wrapText="1"/>
    </xf>
    <xf numFmtId="0" fontId="20" fillId="10" borderId="11" xfId="0" applyFont="1" applyFill="1" applyBorder="1" applyAlignment="1">
      <alignment horizontal="center" vertical="top" wrapText="1"/>
    </xf>
    <xf numFmtId="49" fontId="20" fillId="10" borderId="11" xfId="0" applyNumberFormat="1" applyFont="1" applyFill="1" applyBorder="1" applyAlignment="1">
      <alignment horizontal="center" vertical="top" wrapText="1"/>
    </xf>
    <xf numFmtId="49" fontId="20" fillId="10" borderId="12" xfId="0" applyNumberFormat="1" applyFont="1" applyFill="1" applyBorder="1" applyAlignment="1">
      <alignment horizontal="center" vertical="top" wrapText="1"/>
    </xf>
    <xf numFmtId="0" fontId="20" fillId="3" borderId="7" xfId="0" applyFont="1" applyFill="1" applyBorder="1" applyAlignment="1">
      <alignment horizontal="center" vertical="top" wrapText="1"/>
    </xf>
    <xf numFmtId="0" fontId="20" fillId="3" borderId="9" xfId="0" applyFont="1" applyFill="1" applyBorder="1" applyAlignment="1">
      <alignment horizontal="center" vertical="top" wrapText="1"/>
    </xf>
    <xf numFmtId="0" fontId="8" fillId="29" borderId="3" xfId="0" applyFont="1" applyFill="1" applyBorder="1" applyAlignment="1">
      <alignment horizontal="center" vertical="center"/>
    </xf>
    <xf numFmtId="0" fontId="19" fillId="28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38" fillId="0" borderId="0" xfId="0" applyFont="1" applyFill="1" applyAlignment="1">
      <alignment vertical="top"/>
    </xf>
    <xf numFmtId="0" fontId="40" fillId="0" borderId="0" xfId="0" applyFont="1" applyFill="1" applyBorder="1" applyAlignment="1">
      <alignment horizontal="center" vertical="center"/>
    </xf>
    <xf numFmtId="0" fontId="0" fillId="6" borderId="38" xfId="0" applyFont="1" applyFill="1" applyBorder="1"/>
    <xf numFmtId="0" fontId="40" fillId="6" borderId="37" xfId="0" applyFont="1" applyFill="1" applyBorder="1" applyAlignment="1">
      <alignment vertical="center"/>
    </xf>
    <xf numFmtId="14" fontId="0" fillId="6" borderId="38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20" fillId="29" borderId="10" xfId="0" applyFont="1" applyFill="1" applyBorder="1" applyAlignment="1">
      <alignment horizontal="center" vertical="top" wrapText="1"/>
    </xf>
    <xf numFmtId="0" fontId="20" fillId="29" borderId="11" xfId="0" applyFont="1" applyFill="1" applyBorder="1" applyAlignment="1">
      <alignment horizontal="center" vertical="top" wrapText="1"/>
    </xf>
    <xf numFmtId="0" fontId="20" fillId="29" borderId="12" xfId="0" applyFont="1" applyFill="1" applyBorder="1" applyAlignment="1">
      <alignment horizontal="center" vertical="top" wrapText="1"/>
    </xf>
    <xf numFmtId="0" fontId="20" fillId="28" borderId="10" xfId="0" applyFont="1" applyFill="1" applyBorder="1" applyAlignment="1">
      <alignment horizontal="center" vertical="top" wrapText="1"/>
    </xf>
    <xf numFmtId="0" fontId="20" fillId="28" borderId="11" xfId="0" applyFont="1" applyFill="1" applyBorder="1" applyAlignment="1">
      <alignment horizontal="center" vertical="top" wrapText="1"/>
    </xf>
    <xf numFmtId="0" fontId="20" fillId="28" borderId="12" xfId="0" applyFont="1" applyFill="1" applyBorder="1" applyAlignment="1">
      <alignment horizontal="center" vertical="top" wrapText="1"/>
    </xf>
    <xf numFmtId="0" fontId="20" fillId="3" borderId="10" xfId="0" applyFont="1" applyFill="1" applyBorder="1" applyAlignment="1">
      <alignment horizontal="center" vertical="top" wrapText="1"/>
    </xf>
    <xf numFmtId="0" fontId="20" fillId="3" borderId="12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horizontal="center" vertical="center"/>
    </xf>
    <xf numFmtId="0" fontId="19" fillId="28" borderId="12" xfId="0" applyFont="1" applyFill="1" applyBorder="1" applyAlignment="1">
      <alignment horizontal="center" vertical="center"/>
    </xf>
    <xf numFmtId="0" fontId="19" fillId="28" borderId="10" xfId="0" applyFont="1" applyFill="1" applyBorder="1" applyAlignment="1">
      <alignment horizontal="center" vertical="center"/>
    </xf>
    <xf numFmtId="0" fontId="26" fillId="20" borderId="15" xfId="0" applyFont="1" applyFill="1" applyBorder="1" applyAlignment="1"/>
    <xf numFmtId="0" fontId="26" fillId="20" borderId="18" xfId="0" applyFont="1" applyFill="1" applyBorder="1" applyAlignment="1"/>
    <xf numFmtId="0" fontId="26" fillId="20" borderId="20" xfId="0" applyFont="1" applyFill="1" applyBorder="1" applyAlignment="1"/>
    <xf numFmtId="0" fontId="26" fillId="35" borderId="15" xfId="0" applyFont="1" applyFill="1" applyBorder="1" applyAlignment="1"/>
    <xf numFmtId="0" fontId="26" fillId="35" borderId="18" xfId="0" applyFont="1" applyFill="1" applyBorder="1" applyAlignment="1"/>
    <xf numFmtId="0" fontId="26" fillId="35" borderId="20" xfId="0" applyFont="1" applyFill="1" applyBorder="1" applyAlignment="1"/>
    <xf numFmtId="0" fontId="26" fillId="25" borderId="15" xfId="0" applyFont="1" applyFill="1" applyBorder="1" applyAlignment="1"/>
    <xf numFmtId="0" fontId="26" fillId="25" borderId="18" xfId="0" applyFont="1" applyFill="1" applyBorder="1" applyAlignment="1"/>
    <xf numFmtId="0" fontId="26" fillId="25" borderId="20" xfId="0" applyFont="1" applyFill="1" applyBorder="1" applyAlignment="1"/>
    <xf numFmtId="0" fontId="20" fillId="28" borderId="41" xfId="0" applyNumberFormat="1" applyFont="1" applyFill="1" applyBorder="1" applyAlignment="1">
      <alignment horizontal="center" vertical="top" wrapText="1"/>
    </xf>
    <xf numFmtId="0" fontId="20" fillId="28" borderId="36" xfId="0" applyNumberFormat="1" applyFont="1" applyFill="1" applyBorder="1" applyAlignment="1">
      <alignment horizontal="center" vertical="top" wrapText="1"/>
    </xf>
    <xf numFmtId="0" fontId="41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35" fillId="4" borderId="34" xfId="0" applyFont="1" applyFill="1" applyBorder="1" applyAlignment="1">
      <alignment horizontal="center" vertical="top" wrapText="1"/>
    </xf>
    <xf numFmtId="0" fontId="41" fillId="0" borderId="0" xfId="0" applyFont="1" applyFill="1" applyAlignment="1">
      <alignment horizontal="center" vertical="top"/>
    </xf>
    <xf numFmtId="0" fontId="24" fillId="0" borderId="0" xfId="0" applyFont="1" applyAlignment="1">
      <alignment horizontal="right"/>
    </xf>
    <xf numFmtId="0" fontId="43" fillId="0" borderId="0" xfId="0" applyFont="1" applyAlignment="1">
      <alignment horizontal="center" vertical="center"/>
    </xf>
    <xf numFmtId="0" fontId="43" fillId="0" borderId="0" xfId="0" applyFont="1"/>
    <xf numFmtId="0" fontId="43" fillId="0" borderId="13" xfId="0" applyFont="1" applyBorder="1"/>
    <xf numFmtId="0" fontId="19" fillId="29" borderId="3" xfId="0" applyFont="1" applyFill="1" applyBorder="1" applyAlignment="1">
      <alignment horizontal="center" vertical="center"/>
    </xf>
    <xf numFmtId="0" fontId="19" fillId="29" borderId="10" xfId="0" applyFont="1" applyFill="1" applyBorder="1" applyAlignment="1">
      <alignment horizontal="center" vertical="center"/>
    </xf>
    <xf numFmtId="0" fontId="45" fillId="28" borderId="42" xfId="0" applyFont="1" applyFill="1" applyBorder="1" applyAlignment="1">
      <alignment horizontal="center" vertical="top" wrapText="1"/>
    </xf>
    <xf numFmtId="0" fontId="47" fillId="0" borderId="0" xfId="0" applyFont="1" applyAlignment="1">
      <alignment wrapText="1"/>
    </xf>
    <xf numFmtId="0" fontId="8" fillId="28" borderId="42" xfId="0" applyFont="1" applyFill="1" applyBorder="1" applyAlignment="1">
      <alignment horizontal="center" vertical="top" wrapText="1"/>
    </xf>
    <xf numFmtId="0" fontId="45" fillId="0" borderId="0" xfId="0" applyFont="1" applyAlignment="1">
      <alignment vertical="top" wrapText="1"/>
    </xf>
    <xf numFmtId="0" fontId="45" fillId="29" borderId="42" xfId="0" applyFont="1" applyFill="1" applyBorder="1" applyAlignment="1">
      <alignment horizontal="center" vertical="top" wrapText="1"/>
    </xf>
    <xf numFmtId="0" fontId="45" fillId="36" borderId="42" xfId="0" applyFont="1" applyFill="1" applyBorder="1" applyAlignment="1">
      <alignment horizontal="center" vertical="top" wrapText="1"/>
    </xf>
    <xf numFmtId="0" fontId="45" fillId="37" borderId="4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38" borderId="0" xfId="0" applyFont="1" applyFill="1" applyAlignment="1">
      <alignment horizontal="center" vertical="center" wrapText="1"/>
    </xf>
    <xf numFmtId="0" fontId="5" fillId="38" borderId="0" xfId="0" applyNumberFormat="1" applyFont="1" applyFill="1" applyBorder="1" applyAlignment="1">
      <alignment horizontal="center" vertical="center"/>
    </xf>
    <xf numFmtId="0" fontId="5" fillId="38" borderId="1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/>
    </xf>
    <xf numFmtId="0" fontId="29" fillId="11" borderId="0" xfId="0" applyFont="1" applyFill="1" applyAlignment="1">
      <alignment horizontal="center" vertical="top"/>
    </xf>
    <xf numFmtId="0" fontId="18" fillId="26" borderId="4" xfId="0" applyFont="1" applyFill="1" applyBorder="1" applyAlignment="1">
      <alignment horizontal="center" vertical="top" wrapText="1"/>
    </xf>
    <xf numFmtId="0" fontId="18" fillId="26" borderId="5" xfId="0" applyFont="1" applyFill="1" applyBorder="1" applyAlignment="1">
      <alignment horizontal="center" vertical="top" wrapText="1"/>
    </xf>
    <xf numFmtId="49" fontId="18" fillId="26" borderId="5" xfId="0" applyNumberFormat="1" applyFont="1" applyFill="1" applyBorder="1" applyAlignment="1">
      <alignment horizontal="center" vertical="top" wrapText="1"/>
    </xf>
    <xf numFmtId="49" fontId="18" fillId="26" borderId="6" xfId="0" applyNumberFormat="1" applyFont="1" applyFill="1" applyBorder="1" applyAlignment="1">
      <alignment horizontal="center" vertical="top" wrapText="1"/>
    </xf>
    <xf numFmtId="0" fontId="18" fillId="26" borderId="11" xfId="0" applyFont="1" applyFill="1" applyBorder="1" applyAlignment="1">
      <alignment horizontal="center" vertical="top" wrapText="1"/>
    </xf>
    <xf numFmtId="49" fontId="18" fillId="26" borderId="11" xfId="0" applyNumberFormat="1" applyFont="1" applyFill="1" applyBorder="1" applyAlignment="1">
      <alignment horizontal="center" vertical="top" wrapText="1"/>
    </xf>
    <xf numFmtId="9" fontId="18" fillId="26" borderId="12" xfId="0" applyNumberFormat="1" applyFont="1" applyFill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vertical="center"/>
    </xf>
    <xf numFmtId="0" fontId="18" fillId="26" borderId="11" xfId="0" applyFont="1" applyFill="1" applyBorder="1" applyAlignment="1">
      <alignment horizontal="center" vertical="center" wrapText="1"/>
    </xf>
    <xf numFmtId="0" fontId="7" fillId="30" borderId="26" xfId="0" applyFont="1" applyFill="1" applyBorder="1" applyAlignment="1">
      <alignment horizontal="center" vertical="top" wrapText="1"/>
    </xf>
    <xf numFmtId="0" fontId="7" fillId="30" borderId="32" xfId="0" applyFont="1" applyFill="1" applyBorder="1" applyAlignment="1">
      <alignment horizontal="center" vertical="top" wrapText="1"/>
    </xf>
    <xf numFmtId="0" fontId="37" fillId="27" borderId="27" xfId="0" applyFont="1" applyFill="1" applyBorder="1" applyAlignment="1">
      <alignment horizontal="center" vertical="top" wrapText="1"/>
    </xf>
    <xf numFmtId="0" fontId="37" fillId="27" borderId="33" xfId="0" applyFont="1" applyFill="1" applyBorder="1" applyAlignment="1">
      <alignment horizontal="center" vertical="top" wrapText="1"/>
    </xf>
    <xf numFmtId="49" fontId="37" fillId="30" borderId="27" xfId="0" applyNumberFormat="1" applyFont="1" applyFill="1" applyBorder="1" applyAlignment="1">
      <alignment horizontal="center" vertical="top" wrapText="1"/>
    </xf>
    <xf numFmtId="49" fontId="37" fillId="30" borderId="33" xfId="0" applyNumberFormat="1" applyFont="1" applyFill="1" applyBorder="1" applyAlignment="1">
      <alignment horizontal="center" vertical="top" wrapText="1"/>
    </xf>
    <xf numFmtId="0" fontId="37" fillId="27" borderId="28" xfId="0" applyFont="1" applyFill="1" applyBorder="1" applyAlignment="1">
      <alignment horizontal="center" vertical="top" wrapText="1"/>
    </xf>
    <xf numFmtId="0" fontId="37" fillId="27" borderId="34" xfId="0" applyFont="1" applyFill="1" applyBorder="1" applyAlignment="1">
      <alignment horizontal="center" vertical="top" wrapText="1"/>
    </xf>
    <xf numFmtId="14" fontId="7" fillId="30" borderId="26" xfId="0" applyNumberFormat="1" applyFont="1" applyFill="1" applyBorder="1" applyAlignment="1">
      <alignment horizontal="center" vertical="center"/>
    </xf>
    <xf numFmtId="14" fontId="7" fillId="30" borderId="27" xfId="0" applyNumberFormat="1" applyFont="1" applyFill="1" applyBorder="1" applyAlignment="1">
      <alignment horizontal="center" vertical="center"/>
    </xf>
    <xf numFmtId="14" fontId="7" fillId="30" borderId="28" xfId="0" applyNumberFormat="1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top"/>
    </xf>
    <xf numFmtId="0" fontId="7" fillId="4" borderId="27" xfId="0" applyFont="1" applyFill="1" applyBorder="1" applyAlignment="1">
      <alignment horizontal="center" vertical="top"/>
    </xf>
    <xf numFmtId="0" fontId="7" fillId="4" borderId="29" xfId="0" applyFont="1" applyFill="1" applyBorder="1" applyAlignment="1">
      <alignment horizontal="center" vertical="top"/>
    </xf>
    <xf numFmtId="0" fontId="7" fillId="4" borderId="26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0" fontId="19" fillId="28" borderId="4" xfId="0" applyFont="1" applyFill="1" applyBorder="1" applyAlignment="1">
      <alignment horizontal="center" vertical="center" wrapText="1"/>
    </xf>
    <xf numFmtId="0" fontId="19" fillId="28" borderId="5" xfId="0" applyFont="1" applyFill="1" applyBorder="1" applyAlignment="1">
      <alignment horizontal="center" vertical="center" wrapText="1"/>
    </xf>
    <xf numFmtId="0" fontId="20" fillId="28" borderId="4" xfId="0" applyNumberFormat="1" applyFont="1" applyFill="1" applyBorder="1" applyAlignment="1">
      <alignment horizontal="center" vertical="center" wrapText="1"/>
    </xf>
    <xf numFmtId="0" fontId="20" fillId="28" borderId="6" xfId="0" applyNumberFormat="1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0" borderId="4" xfId="0" applyFont="1" applyFill="1" applyBorder="1" applyAlignment="1">
      <alignment horizontal="center" vertical="center"/>
    </xf>
    <xf numFmtId="0" fontId="19" fillId="30" borderId="5" xfId="0" applyFont="1" applyFill="1" applyBorder="1" applyAlignment="1">
      <alignment horizontal="center" vertical="center"/>
    </xf>
    <xf numFmtId="0" fontId="19" fillId="30" borderId="6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5" xfId="0" applyFont="1" applyFill="1" applyBorder="1" applyAlignment="1">
      <alignment horizontal="center" vertical="center"/>
    </xf>
    <xf numFmtId="0" fontId="19" fillId="29" borderId="6" xfId="0" applyFont="1" applyFill="1" applyBorder="1" applyAlignment="1">
      <alignment horizontal="center" vertical="center"/>
    </xf>
    <xf numFmtId="0" fontId="19" fillId="28" borderId="6" xfId="0" applyFont="1" applyFill="1" applyBorder="1" applyAlignment="1">
      <alignment horizontal="center" vertical="center" wrapText="1"/>
    </xf>
    <xf numFmtId="0" fontId="8" fillId="37" borderId="42" xfId="0" applyFont="1" applyFill="1" applyBorder="1" applyAlignment="1">
      <alignment horizontal="center" vertical="center" wrapText="1"/>
    </xf>
    <xf numFmtId="0" fontId="8" fillId="29" borderId="42" xfId="0" applyFont="1" applyFill="1" applyBorder="1" applyAlignment="1">
      <alignment horizontal="center" vertical="center"/>
    </xf>
    <xf numFmtId="0" fontId="8" fillId="36" borderId="42" xfId="0" applyFont="1" applyFill="1" applyBorder="1" applyAlignment="1">
      <alignment horizontal="center" vertical="center" wrapText="1"/>
    </xf>
    <xf numFmtId="0" fontId="8" fillId="28" borderId="42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4">
    <dxf>
      <font>
        <strike/>
        <color theme="0" tint="-0.14996795556505021"/>
      </font>
    </dxf>
    <dxf>
      <font>
        <strike/>
        <color theme="0" tint="-0.14996795556505021"/>
      </font>
    </dxf>
    <dxf>
      <font>
        <strike/>
        <color theme="0" tint="-0.24994659260841701"/>
      </font>
    </dxf>
    <dxf>
      <font>
        <strike/>
        <color theme="0" tint="-0.14996795556505021"/>
      </font>
    </dxf>
  </dxfs>
  <tableStyles count="0" defaultTableStyle="TableStyleMedium2" defaultPivotStyle="PivotStyleLight16"/>
  <colors>
    <mruColors>
      <color rgb="FFBBACD8"/>
      <color rgb="FFD0C6E4"/>
      <color rgb="FFDFC7E3"/>
      <color rgb="FFD0B0CA"/>
      <color rgb="FFE391C8"/>
      <color rgb="FF78A5D2"/>
      <color rgb="FF336699"/>
      <color rgb="FFC2AC06"/>
      <color rgb="FF8E6486"/>
      <color rgb="FF920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0054"/>
  </sheetPr>
  <dimension ref="A1:V59"/>
  <sheetViews>
    <sheetView zoomScale="70" zoomScaleNormal="70" workbookViewId="0">
      <pane ySplit="3" topLeftCell="A4" activePane="bottomLeft" state="frozen"/>
      <selection pane="bottomLeft" activeCell="F3" sqref="F3"/>
    </sheetView>
  </sheetViews>
  <sheetFormatPr defaultRowHeight="15" outlineLevelCol="1" x14ac:dyDescent="0.25"/>
  <cols>
    <col min="1" max="1" width="10.7109375" style="28" customWidth="1" outlineLevel="1"/>
    <col min="2" max="2" width="9.140625" style="244" customWidth="1" outlineLevel="1"/>
    <col min="3" max="3" width="6.28515625" style="33" customWidth="1"/>
    <col min="4" max="4" width="24.28515625" style="29" customWidth="1"/>
    <col min="5" max="5" width="17" style="42" customWidth="1"/>
    <col min="6" max="6" width="30" style="29" customWidth="1"/>
    <col min="7" max="7" width="34.5703125" style="40" customWidth="1"/>
    <col min="8" max="8" width="32.28515625" style="40" customWidth="1"/>
    <col min="9" max="9" width="21.140625" style="41" customWidth="1"/>
    <col min="10" max="10" width="17.85546875" style="41" customWidth="1" outlineLevel="1"/>
    <col min="11" max="11" width="16.7109375" style="40" customWidth="1" outlineLevel="1"/>
    <col min="12" max="12" width="15.42578125" style="47" customWidth="1" outlineLevel="1"/>
    <col min="13" max="13" width="4.85546875" style="33" customWidth="1"/>
    <col min="14" max="18" width="5.28515625" style="246" hidden="1" customWidth="1" outlineLevel="1"/>
    <col min="19" max="19" width="9.140625" style="29" collapsed="1"/>
    <col min="20" max="16384" width="9.140625" style="29"/>
  </cols>
  <sheetData>
    <row r="1" spans="1:22" ht="10.5" customHeight="1" thickBot="1" x14ac:dyDescent="0.25">
      <c r="D1" s="196" t="s">
        <v>166</v>
      </c>
      <c r="E1" s="196" t="s">
        <v>166</v>
      </c>
      <c r="F1" s="196" t="s">
        <v>166</v>
      </c>
      <c r="G1" s="196" t="s">
        <v>166</v>
      </c>
      <c r="H1" s="196" t="s">
        <v>166</v>
      </c>
      <c r="I1" s="196" t="s">
        <v>166</v>
      </c>
      <c r="J1" s="196" t="s">
        <v>166</v>
      </c>
      <c r="K1" s="196" t="s">
        <v>166</v>
      </c>
      <c r="L1" s="196" t="s">
        <v>166</v>
      </c>
    </row>
    <row r="2" spans="1:22" ht="15" customHeight="1" thickBot="1" x14ac:dyDescent="0.3">
      <c r="J2" s="272" t="s">
        <v>182</v>
      </c>
      <c r="K2" s="272"/>
      <c r="L2" s="272"/>
    </row>
    <row r="3" spans="1:22" s="262" customFormat="1" ht="51" customHeight="1" thickBot="1" x14ac:dyDescent="0.3">
      <c r="A3" s="262" t="s">
        <v>45</v>
      </c>
      <c r="B3" s="262" t="s">
        <v>46</v>
      </c>
      <c r="C3" s="263"/>
      <c r="D3" s="264" t="s">
        <v>185</v>
      </c>
      <c r="E3" s="265" t="s">
        <v>186</v>
      </c>
      <c r="F3" s="265" t="s">
        <v>187</v>
      </c>
      <c r="G3" s="266" t="s">
        <v>188</v>
      </c>
      <c r="H3" s="265" t="s">
        <v>189</v>
      </c>
      <c r="I3" s="267" t="s">
        <v>190</v>
      </c>
      <c r="J3" s="268" t="s">
        <v>191</v>
      </c>
      <c r="K3" s="269" t="s">
        <v>192</v>
      </c>
      <c r="L3" s="270" t="s">
        <v>193</v>
      </c>
      <c r="M3" s="263"/>
      <c r="N3" s="245" t="s">
        <v>42</v>
      </c>
      <c r="O3" s="245" t="s">
        <v>47</v>
      </c>
      <c r="P3" s="245" t="s">
        <v>43</v>
      </c>
      <c r="Q3" s="245" t="s">
        <v>44</v>
      </c>
      <c r="R3" s="245" t="s">
        <v>48</v>
      </c>
    </row>
    <row r="4" spans="1:22" ht="28.5" customHeight="1" x14ac:dyDescent="0.25">
      <c r="A4" s="30" t="str">
        <f>CONCATENATE(G4,H4,I4)</f>
        <v>Капоэров_КапоэроКапоэйрадети</v>
      </c>
      <c r="B4" s="244" t="str">
        <f>CONCATENATE(G4,H4)</f>
        <v>Капоэров_КапоэроКапоэйра</v>
      </c>
      <c r="C4" s="34"/>
      <c r="D4" s="62" t="s">
        <v>0</v>
      </c>
      <c r="E4" s="63">
        <v>0.66666666666666663</v>
      </c>
      <c r="F4" s="64" t="s">
        <v>7</v>
      </c>
      <c r="G4" s="65" t="s">
        <v>32</v>
      </c>
      <c r="H4" s="66" t="s">
        <v>9</v>
      </c>
      <c r="I4" s="67" t="s">
        <v>8</v>
      </c>
      <c r="J4" s="43" t="s">
        <v>18</v>
      </c>
      <c r="K4" s="44" t="s">
        <v>40</v>
      </c>
      <c r="L4" s="48" t="s">
        <v>49</v>
      </c>
      <c r="N4" s="246">
        <f t="shared" ref="N4:N50" si="0">IF(COUNTIFS(A:A,A4)&gt;100,"-",COUNTIFS(A:A,A4))</f>
        <v>2</v>
      </c>
      <c r="O4" s="246">
        <f>COUNTIFS($A$1:A4,A4)</f>
        <v>1</v>
      </c>
      <c r="P4" s="246">
        <f t="shared" ref="P4:P50" si="1">IF(COUNTIFS(B:B,B4)&gt;100,"-",COUNTIFS(B:B,B4))</f>
        <v>2</v>
      </c>
      <c r="Q4" s="246">
        <f t="shared" ref="Q4:Q50" si="2">IF(COUNTIFS(G:G,G4)&gt;100,"-",COUNTIFS(G:G,G4))</f>
        <v>2</v>
      </c>
      <c r="R4" s="246">
        <f>COUNTIFS($G$1:G4,G4)</f>
        <v>1</v>
      </c>
    </row>
    <row r="5" spans="1:22" ht="28.5" customHeight="1" x14ac:dyDescent="0.25">
      <c r="A5" s="30" t="str">
        <f t="shared" ref="A5:A50" si="3">CONCATENATE(G5,H5,I5)</f>
        <v/>
      </c>
      <c r="B5" s="28" t="str">
        <f t="shared" ref="B5:B50" si="4">CONCATENATE(G5,H5)</f>
        <v/>
      </c>
      <c r="C5" s="34"/>
      <c r="D5" s="68" t="s">
        <v>0</v>
      </c>
      <c r="E5" s="50">
        <v>0.6875</v>
      </c>
      <c r="F5" s="51"/>
      <c r="G5" s="56"/>
      <c r="H5" s="57"/>
      <c r="I5" s="69"/>
      <c r="J5" s="45"/>
      <c r="K5" s="46"/>
      <c r="L5" s="49"/>
      <c r="N5" s="246" t="str">
        <f t="shared" si="0"/>
        <v>-</v>
      </c>
      <c r="O5" s="246">
        <f>COUNTIFS($A$1:A5,A5)</f>
        <v>3</v>
      </c>
      <c r="P5" s="246" t="str">
        <f t="shared" si="1"/>
        <v>-</v>
      </c>
      <c r="Q5" s="246">
        <f t="shared" si="2"/>
        <v>0</v>
      </c>
      <c r="R5" s="246">
        <f>COUNTIFS($G$1:G5,G5)</f>
        <v>0</v>
      </c>
    </row>
    <row r="6" spans="1:22" ht="28.5" customHeight="1" x14ac:dyDescent="0.25">
      <c r="A6" s="30" t="str">
        <f t="shared" si="3"/>
        <v>Хорегораф_ХорегораХреография классич.8-12_1гр</v>
      </c>
      <c r="B6" s="244" t="str">
        <f t="shared" si="4"/>
        <v>Хорегораф_ХорегораХреография классич.</v>
      </c>
      <c r="C6" s="34"/>
      <c r="D6" s="68" t="s">
        <v>0</v>
      </c>
      <c r="E6" s="50">
        <v>0.70833333333333337</v>
      </c>
      <c r="F6" s="51" t="s">
        <v>183</v>
      </c>
      <c r="G6" s="56" t="s">
        <v>30</v>
      </c>
      <c r="H6" s="57" t="s">
        <v>11</v>
      </c>
      <c r="I6" s="69" t="s">
        <v>36</v>
      </c>
      <c r="J6" s="43" t="s">
        <v>18</v>
      </c>
      <c r="K6" s="44" t="s">
        <v>20</v>
      </c>
      <c r="L6" s="48" t="s">
        <v>49</v>
      </c>
      <c r="N6" s="246">
        <f t="shared" si="0"/>
        <v>2</v>
      </c>
      <c r="O6" s="246">
        <f>COUNTIFS($A$1:A6,A6)</f>
        <v>1</v>
      </c>
      <c r="P6" s="246">
        <f t="shared" si="1"/>
        <v>4</v>
      </c>
      <c r="Q6" s="246">
        <f t="shared" si="2"/>
        <v>4</v>
      </c>
      <c r="R6" s="246">
        <f>COUNTIFS($G$1:G6,G6)</f>
        <v>1</v>
      </c>
    </row>
    <row r="7" spans="1:22" ht="28.5" customHeight="1" x14ac:dyDescent="0.25">
      <c r="A7" s="30" t="str">
        <f t="shared" si="3"/>
        <v/>
      </c>
      <c r="B7" s="28" t="str">
        <f t="shared" si="4"/>
        <v/>
      </c>
      <c r="C7" s="34"/>
      <c r="D7" s="68" t="s">
        <v>0</v>
      </c>
      <c r="E7" s="50">
        <v>0.70833333333333337</v>
      </c>
      <c r="F7" s="51"/>
      <c r="G7" s="56"/>
      <c r="H7" s="57"/>
      <c r="I7" s="69"/>
      <c r="J7" s="45"/>
      <c r="K7" s="46"/>
      <c r="L7" s="49"/>
      <c r="N7" s="246" t="str">
        <f t="shared" si="0"/>
        <v>-</v>
      </c>
      <c r="O7" s="246">
        <f>COUNTIFS($A$1:A7,A7)</f>
        <v>4</v>
      </c>
      <c r="P7" s="246" t="str">
        <f t="shared" si="1"/>
        <v>-</v>
      </c>
      <c r="Q7" s="246">
        <f t="shared" si="2"/>
        <v>0</v>
      </c>
      <c r="R7" s="246">
        <f>COUNTIFS($G$1:G7,G7)</f>
        <v>0</v>
      </c>
    </row>
    <row r="8" spans="1:22" ht="28.5" customHeight="1" x14ac:dyDescent="0.25">
      <c r="A8" s="30" t="str">
        <f t="shared" si="3"/>
        <v>Театров_ТеатроТеатр6-12</v>
      </c>
      <c r="B8" s="244" t="str">
        <f t="shared" si="4"/>
        <v>Театров_ТеатроТеатр</v>
      </c>
      <c r="C8" s="34"/>
      <c r="D8" s="68" t="s">
        <v>0</v>
      </c>
      <c r="E8" s="50">
        <v>0.75</v>
      </c>
      <c r="F8" s="51" t="s">
        <v>7</v>
      </c>
      <c r="G8" s="56" t="s">
        <v>33</v>
      </c>
      <c r="H8" s="57" t="s">
        <v>6</v>
      </c>
      <c r="I8" s="69" t="s">
        <v>31</v>
      </c>
      <c r="J8" s="43" t="s">
        <v>37</v>
      </c>
      <c r="K8" s="44" t="s">
        <v>38</v>
      </c>
      <c r="L8" s="48">
        <v>0.5</v>
      </c>
      <c r="N8" s="246">
        <f t="shared" si="0"/>
        <v>2</v>
      </c>
      <c r="O8" s="246">
        <f>COUNTIFS($A$1:A8,A8)</f>
        <v>1</v>
      </c>
      <c r="P8" s="246">
        <f t="shared" si="1"/>
        <v>2</v>
      </c>
      <c r="Q8" s="246">
        <f t="shared" si="2"/>
        <v>2</v>
      </c>
      <c r="R8" s="246">
        <f>COUNTIFS($G$1:G8,G8)</f>
        <v>1</v>
      </c>
      <c r="V8" s="31"/>
    </row>
    <row r="9" spans="1:22" ht="28.5" customHeight="1" x14ac:dyDescent="0.25">
      <c r="A9" s="30" t="str">
        <f t="shared" si="3"/>
        <v>Хорегораф_ХорегораХреография классич.взр</v>
      </c>
      <c r="B9" s="244" t="str">
        <f t="shared" si="4"/>
        <v>Хорегораф_ХорегораХреография классич.</v>
      </c>
      <c r="C9" s="34"/>
      <c r="D9" s="68" t="s">
        <v>0</v>
      </c>
      <c r="E9" s="50">
        <v>0.75</v>
      </c>
      <c r="F9" s="51" t="s">
        <v>183</v>
      </c>
      <c r="G9" s="56" t="s">
        <v>30</v>
      </c>
      <c r="H9" s="57" t="s">
        <v>11</v>
      </c>
      <c r="I9" s="69" t="s">
        <v>17</v>
      </c>
      <c r="J9" s="43" t="s">
        <v>18</v>
      </c>
      <c r="K9" s="44" t="s">
        <v>20</v>
      </c>
      <c r="L9" s="48">
        <v>0.5</v>
      </c>
      <c r="N9" s="247">
        <f t="shared" si="0"/>
        <v>2</v>
      </c>
      <c r="O9" s="247">
        <f>COUNTIFS($A$1:A9,A9)</f>
        <v>1</v>
      </c>
      <c r="P9" s="247">
        <f t="shared" si="1"/>
        <v>4</v>
      </c>
      <c r="Q9" s="247">
        <f t="shared" si="2"/>
        <v>4</v>
      </c>
      <c r="R9" s="247">
        <f>COUNTIFS($G$1:G9,G9)</f>
        <v>2</v>
      </c>
      <c r="T9" s="60"/>
    </row>
    <row r="10" spans="1:22" ht="28.5" customHeight="1" x14ac:dyDescent="0.25">
      <c r="A10" s="30" t="str">
        <f t="shared" si="3"/>
        <v>Хорегораф_Хорегора_2Хреография классич.8-12_2гр</v>
      </c>
      <c r="B10" s="244" t="str">
        <f t="shared" si="4"/>
        <v>Хорегораф_Хорегора_2Хреография классич.</v>
      </c>
      <c r="C10" s="34"/>
      <c r="D10" s="68" t="s">
        <v>0</v>
      </c>
      <c r="E10" s="50">
        <v>0.79166666666666663</v>
      </c>
      <c r="F10" s="51" t="s">
        <v>183</v>
      </c>
      <c r="G10" s="56" t="s">
        <v>34</v>
      </c>
      <c r="H10" s="57" t="s">
        <v>11</v>
      </c>
      <c r="I10" s="69" t="s">
        <v>35</v>
      </c>
      <c r="J10" s="43" t="s">
        <v>19</v>
      </c>
      <c r="K10" s="44">
        <v>89112222222</v>
      </c>
      <c r="L10" s="48">
        <v>0.5</v>
      </c>
      <c r="N10" s="246">
        <f t="shared" si="0"/>
        <v>2</v>
      </c>
      <c r="O10" s="246">
        <f>COUNTIFS($A$1:A10,A10)</f>
        <v>1</v>
      </c>
      <c r="P10" s="246">
        <f t="shared" si="1"/>
        <v>2</v>
      </c>
      <c r="Q10" s="246">
        <f t="shared" si="2"/>
        <v>2</v>
      </c>
      <c r="R10" s="246">
        <f>COUNTIFS($G$1:G10,G10)</f>
        <v>1</v>
      </c>
      <c r="S10" s="61"/>
    </row>
    <row r="11" spans="1:22" ht="28.5" customHeight="1" x14ac:dyDescent="0.25">
      <c r="A11" s="30" t="str">
        <f t="shared" si="3"/>
        <v/>
      </c>
      <c r="B11" s="28" t="str">
        <f t="shared" si="4"/>
        <v/>
      </c>
      <c r="C11" s="34"/>
      <c r="D11" s="68" t="s">
        <v>0</v>
      </c>
      <c r="E11" s="50">
        <v>0.79166666666666663</v>
      </c>
      <c r="F11" s="51"/>
      <c r="G11" s="56"/>
      <c r="H11" s="57"/>
      <c r="I11" s="69"/>
      <c r="J11" s="45"/>
      <c r="K11" s="46"/>
      <c r="L11" s="49"/>
      <c r="N11" s="246" t="str">
        <f t="shared" si="0"/>
        <v>-</v>
      </c>
      <c r="O11" s="246">
        <f>COUNTIFS($A$1:A11,A11)</f>
        <v>5</v>
      </c>
      <c r="P11" s="246" t="str">
        <f t="shared" si="1"/>
        <v>-</v>
      </c>
      <c r="Q11" s="246">
        <f t="shared" si="2"/>
        <v>0</v>
      </c>
      <c r="R11" s="246">
        <f>COUNTIFS($G$1:G11,G11)</f>
        <v>0</v>
      </c>
    </row>
    <row r="12" spans="1:22" ht="28.5" customHeight="1" thickBot="1" x14ac:dyDescent="0.3">
      <c r="A12" s="30" t="str">
        <f t="shared" si="3"/>
        <v/>
      </c>
      <c r="B12" s="28" t="str">
        <f t="shared" si="4"/>
        <v/>
      </c>
      <c r="C12" s="34"/>
      <c r="D12" s="70" t="s">
        <v>0</v>
      </c>
      <c r="E12" s="71">
        <v>0.83333333333333337</v>
      </c>
      <c r="F12" s="72"/>
      <c r="G12" s="73"/>
      <c r="H12" s="74"/>
      <c r="I12" s="75"/>
      <c r="J12" s="45"/>
      <c r="K12" s="46"/>
      <c r="L12" s="49"/>
      <c r="N12" s="246" t="str">
        <f t="shared" si="0"/>
        <v>-</v>
      </c>
      <c r="O12" s="246">
        <f>COUNTIFS($A$1:A12,A12)</f>
        <v>6</v>
      </c>
      <c r="P12" s="246" t="str">
        <f t="shared" si="1"/>
        <v>-</v>
      </c>
      <c r="Q12" s="246">
        <f t="shared" si="2"/>
        <v>0</v>
      </c>
      <c r="R12" s="246">
        <f>COUNTIFS($G$1:G12,G12)</f>
        <v>0</v>
      </c>
    </row>
    <row r="13" spans="1:22" ht="28.5" customHeight="1" x14ac:dyDescent="0.25">
      <c r="A13" s="30" t="str">
        <f t="shared" si="3"/>
        <v>Акробатов_АкробатАкробатика5-7</v>
      </c>
      <c r="B13" s="244" t="str">
        <f t="shared" si="4"/>
        <v>Акробатов_АкробатАкробатика</v>
      </c>
      <c r="C13" s="35"/>
      <c r="D13" s="76" t="s">
        <v>1</v>
      </c>
      <c r="E13" s="77">
        <v>0.45833333333333331</v>
      </c>
      <c r="F13" s="78" t="s">
        <v>183</v>
      </c>
      <c r="G13" s="79" t="s">
        <v>39</v>
      </c>
      <c r="H13" s="80" t="s">
        <v>10</v>
      </c>
      <c r="I13" s="81" t="s">
        <v>28</v>
      </c>
      <c r="J13" s="43" t="s">
        <v>37</v>
      </c>
      <c r="K13" s="44">
        <v>678911111</v>
      </c>
      <c r="L13" s="48" t="s">
        <v>49</v>
      </c>
      <c r="N13" s="246">
        <f t="shared" si="0"/>
        <v>2</v>
      </c>
      <c r="O13" s="246">
        <f>COUNTIFS($A$1:A13,A13)</f>
        <v>1</v>
      </c>
      <c r="P13" s="246">
        <f t="shared" si="1"/>
        <v>2</v>
      </c>
      <c r="Q13" s="246">
        <f t="shared" si="2"/>
        <v>2</v>
      </c>
      <c r="R13" s="246">
        <f>COUNTIFS($G$1:G13,G13)</f>
        <v>1</v>
      </c>
    </row>
    <row r="14" spans="1:22" ht="28.5" customHeight="1" x14ac:dyDescent="0.25">
      <c r="A14" s="30" t="str">
        <f t="shared" si="3"/>
        <v/>
      </c>
      <c r="B14" s="28" t="str">
        <f t="shared" si="4"/>
        <v/>
      </c>
      <c r="C14" s="35"/>
      <c r="D14" s="82" t="s">
        <v>1</v>
      </c>
      <c r="E14" s="52">
        <v>0.64583333333333337</v>
      </c>
      <c r="F14" s="53"/>
      <c r="G14" s="58"/>
      <c r="H14" s="59"/>
      <c r="I14" s="83"/>
      <c r="J14" s="45"/>
      <c r="K14" s="46"/>
      <c r="L14" s="49"/>
      <c r="N14" s="246" t="str">
        <f t="shared" si="0"/>
        <v>-</v>
      </c>
      <c r="O14" s="246">
        <f>COUNTIFS($A$1:A14,A14)</f>
        <v>7</v>
      </c>
      <c r="P14" s="246" t="str">
        <f t="shared" si="1"/>
        <v>-</v>
      </c>
      <c r="Q14" s="246">
        <f t="shared" si="2"/>
        <v>0</v>
      </c>
      <c r="R14" s="246">
        <f>COUNTIFS($G$1:G14,G14)</f>
        <v>0</v>
      </c>
    </row>
    <row r="15" spans="1:22" ht="28.5" customHeight="1" x14ac:dyDescent="0.25">
      <c r="A15" s="30" t="str">
        <f t="shared" si="3"/>
        <v>Шахматов_Шахматшахматы5-8</v>
      </c>
      <c r="B15" s="244" t="str">
        <f t="shared" si="4"/>
        <v>Шахматов_Шахматшахматы</v>
      </c>
      <c r="C15" s="35"/>
      <c r="D15" s="82" t="s">
        <v>1</v>
      </c>
      <c r="E15" s="52">
        <v>0.6875</v>
      </c>
      <c r="F15" s="53" t="s">
        <v>184</v>
      </c>
      <c r="G15" s="58" t="s">
        <v>27</v>
      </c>
      <c r="H15" s="59" t="s">
        <v>22</v>
      </c>
      <c r="I15" s="83" t="s">
        <v>29</v>
      </c>
      <c r="J15" s="43" t="s">
        <v>19</v>
      </c>
      <c r="K15" s="44">
        <v>89002001515</v>
      </c>
      <c r="L15" s="48">
        <v>0.5</v>
      </c>
      <c r="N15" s="246">
        <f t="shared" si="0"/>
        <v>2</v>
      </c>
      <c r="O15" s="246">
        <f>COUNTIFS($A$1:A15,A15)</f>
        <v>1</v>
      </c>
      <c r="P15" s="246">
        <f t="shared" si="1"/>
        <v>4</v>
      </c>
      <c r="Q15" s="246">
        <f t="shared" si="2"/>
        <v>4</v>
      </c>
      <c r="R15" s="246">
        <f>COUNTIFS($G$1:G15,G15)</f>
        <v>1</v>
      </c>
    </row>
    <row r="16" spans="1:22" ht="28.5" customHeight="1" x14ac:dyDescent="0.25">
      <c r="A16" s="30" t="str">
        <f t="shared" si="3"/>
        <v/>
      </c>
      <c r="B16" s="28" t="str">
        <f t="shared" si="4"/>
        <v/>
      </c>
      <c r="C16" s="35"/>
      <c r="D16" s="82" t="s">
        <v>1</v>
      </c>
      <c r="E16" s="52">
        <v>0.70833333333333337</v>
      </c>
      <c r="F16" s="53"/>
      <c r="G16" s="58"/>
      <c r="H16" s="59"/>
      <c r="I16" s="83"/>
      <c r="J16" s="45"/>
      <c r="K16" s="46"/>
      <c r="L16" s="49"/>
      <c r="N16" s="246" t="str">
        <f t="shared" si="0"/>
        <v>-</v>
      </c>
      <c r="O16" s="246">
        <f>COUNTIFS($A$1:A16,A16)</f>
        <v>8</v>
      </c>
      <c r="P16" s="246" t="str">
        <f t="shared" si="1"/>
        <v>-</v>
      </c>
      <c r="Q16" s="246">
        <f t="shared" si="2"/>
        <v>0</v>
      </c>
      <c r="R16" s="246">
        <f>COUNTIFS($G$1:G16,G16)</f>
        <v>0</v>
      </c>
    </row>
    <row r="17" spans="1:18" ht="28.5" customHeight="1" x14ac:dyDescent="0.25">
      <c r="A17" s="30" t="str">
        <f t="shared" si="3"/>
        <v>Шахматов_Шахматшахматы8-12</v>
      </c>
      <c r="B17" s="244" t="str">
        <f t="shared" si="4"/>
        <v>Шахматов_Шахматшахматы</v>
      </c>
      <c r="C17" s="35"/>
      <c r="D17" s="82" t="s">
        <v>1</v>
      </c>
      <c r="E17" s="52">
        <v>0.72916666666666663</v>
      </c>
      <c r="F17" s="53" t="s">
        <v>184</v>
      </c>
      <c r="G17" s="58" t="s">
        <v>27</v>
      </c>
      <c r="H17" s="59" t="s">
        <v>22</v>
      </c>
      <c r="I17" s="83" t="s">
        <v>12</v>
      </c>
      <c r="J17" s="43" t="s">
        <v>19</v>
      </c>
      <c r="K17" s="44">
        <v>89002001515</v>
      </c>
      <c r="L17" s="48" t="s">
        <v>49</v>
      </c>
      <c r="N17" s="246">
        <f t="shared" si="0"/>
        <v>2</v>
      </c>
      <c r="O17" s="246">
        <f>COUNTIFS($A$1:A17,A17)</f>
        <v>1</v>
      </c>
      <c r="P17" s="246">
        <f t="shared" si="1"/>
        <v>4</v>
      </c>
      <c r="Q17" s="246">
        <f t="shared" si="2"/>
        <v>4</v>
      </c>
      <c r="R17" s="246">
        <f>COUNTIFS($G$1:G17,G17)</f>
        <v>2</v>
      </c>
    </row>
    <row r="18" spans="1:18" ht="28.5" customHeight="1" x14ac:dyDescent="0.25">
      <c r="A18" s="30" t="str">
        <f t="shared" si="3"/>
        <v/>
      </c>
      <c r="B18" s="28" t="str">
        <f t="shared" si="4"/>
        <v/>
      </c>
      <c r="C18" s="35"/>
      <c r="D18" s="82" t="s">
        <v>1</v>
      </c>
      <c r="E18" s="52">
        <v>0.77083333333333337</v>
      </c>
      <c r="F18" s="53"/>
      <c r="G18" s="54"/>
      <c r="H18" s="55"/>
      <c r="I18" s="84"/>
      <c r="J18" s="45"/>
      <c r="K18" s="46"/>
      <c r="L18" s="49"/>
      <c r="N18" s="246" t="str">
        <f t="shared" si="0"/>
        <v>-</v>
      </c>
      <c r="O18" s="246">
        <f>COUNTIFS($A$1:A18,A18)</f>
        <v>9</v>
      </c>
      <c r="P18" s="246" t="str">
        <f t="shared" si="1"/>
        <v>-</v>
      </c>
      <c r="Q18" s="246">
        <f t="shared" si="2"/>
        <v>0</v>
      </c>
      <c r="R18" s="246">
        <f>COUNTIFS($G$1:G18,G18)</f>
        <v>0</v>
      </c>
    </row>
    <row r="19" spans="1:18" ht="28.5" customHeight="1" x14ac:dyDescent="0.25">
      <c r="A19" s="30" t="str">
        <f t="shared" si="3"/>
        <v/>
      </c>
      <c r="B19" s="28" t="str">
        <f t="shared" si="4"/>
        <v/>
      </c>
      <c r="C19" s="35"/>
      <c r="D19" s="82" t="s">
        <v>1</v>
      </c>
      <c r="E19" s="52">
        <v>0.77083333333333337</v>
      </c>
      <c r="F19" s="53"/>
      <c r="G19" s="54"/>
      <c r="H19" s="55"/>
      <c r="I19" s="84"/>
      <c r="J19" s="45"/>
      <c r="K19" s="46"/>
      <c r="L19" s="49"/>
      <c r="N19" s="246" t="str">
        <f t="shared" si="0"/>
        <v>-</v>
      </c>
      <c r="O19" s="246">
        <f>COUNTIFS($A$1:A19,A19)</f>
        <v>10</v>
      </c>
      <c r="P19" s="246" t="str">
        <f t="shared" si="1"/>
        <v>-</v>
      </c>
      <c r="Q19" s="246">
        <f t="shared" si="2"/>
        <v>0</v>
      </c>
      <c r="R19" s="246">
        <f>COUNTIFS($G$1:G19,G19)</f>
        <v>0</v>
      </c>
    </row>
    <row r="20" spans="1:18" ht="28.5" customHeight="1" x14ac:dyDescent="0.25">
      <c r="A20" s="30" t="str">
        <f t="shared" si="3"/>
        <v/>
      </c>
      <c r="B20" s="28" t="str">
        <f t="shared" si="4"/>
        <v/>
      </c>
      <c r="C20" s="35"/>
      <c r="D20" s="82" t="s">
        <v>1</v>
      </c>
      <c r="E20" s="52">
        <v>0.79166666666666663</v>
      </c>
      <c r="F20" s="53"/>
      <c r="G20" s="54"/>
      <c r="H20" s="55"/>
      <c r="I20" s="84"/>
      <c r="J20" s="45"/>
      <c r="K20" s="46"/>
      <c r="L20" s="49"/>
      <c r="N20" s="246" t="str">
        <f t="shared" si="0"/>
        <v>-</v>
      </c>
      <c r="O20" s="246">
        <f>COUNTIFS($A$1:A20,A20)</f>
        <v>11</v>
      </c>
      <c r="P20" s="246" t="str">
        <f t="shared" si="1"/>
        <v>-</v>
      </c>
      <c r="Q20" s="246">
        <f t="shared" si="2"/>
        <v>0</v>
      </c>
      <c r="R20" s="246">
        <f>COUNTIFS($G$1:G20,G20)</f>
        <v>0</v>
      </c>
    </row>
    <row r="21" spans="1:18" ht="28.5" customHeight="1" thickBot="1" x14ac:dyDescent="0.3">
      <c r="A21" s="30" t="str">
        <f t="shared" si="3"/>
        <v/>
      </c>
      <c r="B21" s="28" t="str">
        <f t="shared" si="4"/>
        <v/>
      </c>
      <c r="C21" s="35"/>
      <c r="D21" s="85" t="s">
        <v>1</v>
      </c>
      <c r="E21" s="86">
        <v>0.83333333333333337</v>
      </c>
      <c r="F21" s="87"/>
      <c r="G21" s="88"/>
      <c r="H21" s="89"/>
      <c r="I21" s="90"/>
      <c r="J21" s="45"/>
      <c r="K21" s="46"/>
      <c r="L21" s="49"/>
      <c r="N21" s="246" t="str">
        <f t="shared" si="0"/>
        <v>-</v>
      </c>
      <c r="O21" s="246">
        <f>COUNTIFS($A$1:A21,A21)</f>
        <v>12</v>
      </c>
      <c r="P21" s="246" t="str">
        <f t="shared" si="1"/>
        <v>-</v>
      </c>
      <c r="Q21" s="246">
        <f t="shared" si="2"/>
        <v>0</v>
      </c>
      <c r="R21" s="246">
        <f>COUNTIFS($G$1:G21,G21)</f>
        <v>0</v>
      </c>
    </row>
    <row r="22" spans="1:18" ht="28.5" customHeight="1" x14ac:dyDescent="0.25">
      <c r="A22" s="30" t="str">
        <f t="shared" si="3"/>
        <v>Хорегораф_ХорегораХреография классич.8-12_1гр</v>
      </c>
      <c r="B22" s="244" t="str">
        <f t="shared" si="4"/>
        <v>Хорегораф_ХорегораХреография классич.</v>
      </c>
      <c r="C22" s="36"/>
      <c r="D22" s="229" t="s">
        <v>2</v>
      </c>
      <c r="E22" s="63">
        <v>0.6875</v>
      </c>
      <c r="F22" s="64" t="s">
        <v>183</v>
      </c>
      <c r="G22" s="65" t="s">
        <v>30</v>
      </c>
      <c r="H22" s="66" t="s">
        <v>11</v>
      </c>
      <c r="I22" s="67" t="s">
        <v>36</v>
      </c>
      <c r="J22" s="43" t="s">
        <v>18</v>
      </c>
      <c r="K22" s="44" t="s">
        <v>20</v>
      </c>
      <c r="L22" s="48" t="s">
        <v>49</v>
      </c>
      <c r="N22" s="246">
        <f t="shared" si="0"/>
        <v>2</v>
      </c>
      <c r="O22" s="246">
        <f>COUNTIFS($A$1:A22,A22)</f>
        <v>2</v>
      </c>
      <c r="P22" s="246">
        <f t="shared" si="1"/>
        <v>4</v>
      </c>
      <c r="Q22" s="246">
        <f t="shared" si="2"/>
        <v>4</v>
      </c>
      <c r="R22" s="246">
        <f>COUNTIFS($G$1:G22,G22)</f>
        <v>3</v>
      </c>
    </row>
    <row r="23" spans="1:18" ht="28.5" customHeight="1" x14ac:dyDescent="0.25">
      <c r="A23" s="30" t="str">
        <f t="shared" si="3"/>
        <v/>
      </c>
      <c r="B23" s="28" t="str">
        <f t="shared" si="4"/>
        <v/>
      </c>
      <c r="C23" s="36"/>
      <c r="D23" s="230" t="s">
        <v>2</v>
      </c>
      <c r="E23" s="50">
        <v>0.66666666666666663</v>
      </c>
      <c r="F23" s="51"/>
      <c r="G23" s="56"/>
      <c r="H23" s="57"/>
      <c r="I23" s="69"/>
      <c r="J23" s="45"/>
      <c r="K23" s="46"/>
      <c r="L23" s="49"/>
      <c r="N23" s="246" t="str">
        <f t="shared" si="0"/>
        <v>-</v>
      </c>
      <c r="O23" s="246">
        <f>COUNTIFS($A$1:A23,A23)</f>
        <v>13</v>
      </c>
      <c r="P23" s="246" t="str">
        <f t="shared" si="1"/>
        <v>-</v>
      </c>
      <c r="Q23" s="246">
        <f t="shared" si="2"/>
        <v>0</v>
      </c>
      <c r="R23" s="246">
        <f>COUNTIFS($G$1:G23,G23)</f>
        <v>0</v>
      </c>
    </row>
    <row r="24" spans="1:18" ht="28.5" customHeight="1" x14ac:dyDescent="0.25">
      <c r="A24" s="30" t="str">
        <f t="shared" si="3"/>
        <v/>
      </c>
      <c r="B24" s="28" t="str">
        <f t="shared" si="4"/>
        <v/>
      </c>
      <c r="C24" s="36"/>
      <c r="D24" s="230" t="s">
        <v>2</v>
      </c>
      <c r="E24" s="50">
        <v>0.70833333333333337</v>
      </c>
      <c r="F24" s="51"/>
      <c r="G24" s="56"/>
      <c r="H24" s="57"/>
      <c r="I24" s="69"/>
      <c r="J24" s="45"/>
      <c r="K24" s="46"/>
      <c r="L24" s="49"/>
      <c r="N24" s="246" t="str">
        <f t="shared" si="0"/>
        <v>-</v>
      </c>
      <c r="O24" s="246">
        <f>COUNTIFS($A$1:A24,A24)</f>
        <v>14</v>
      </c>
      <c r="P24" s="246" t="str">
        <f t="shared" si="1"/>
        <v>-</v>
      </c>
      <c r="Q24" s="246">
        <f t="shared" si="2"/>
        <v>0</v>
      </c>
      <c r="R24" s="246">
        <f>COUNTIFS($G$1:G24,G24)</f>
        <v>0</v>
      </c>
    </row>
    <row r="25" spans="1:18" ht="28.5" customHeight="1" x14ac:dyDescent="0.25">
      <c r="A25" s="30" t="str">
        <f t="shared" si="3"/>
        <v/>
      </c>
      <c r="B25" s="28" t="str">
        <f t="shared" si="4"/>
        <v/>
      </c>
      <c r="C25" s="36"/>
      <c r="D25" s="230" t="s">
        <v>2</v>
      </c>
      <c r="E25" s="50">
        <v>0.70833333333333337</v>
      </c>
      <c r="F25" s="51"/>
      <c r="G25" s="56"/>
      <c r="H25" s="57"/>
      <c r="I25" s="69"/>
      <c r="J25" s="45"/>
      <c r="K25" s="46"/>
      <c r="L25" s="49"/>
      <c r="N25" s="246" t="str">
        <f t="shared" si="0"/>
        <v>-</v>
      </c>
      <c r="O25" s="246">
        <f>COUNTIFS($A$1:A25,A25)</f>
        <v>15</v>
      </c>
      <c r="P25" s="246" t="str">
        <f t="shared" si="1"/>
        <v>-</v>
      </c>
      <c r="Q25" s="246">
        <f t="shared" si="2"/>
        <v>0</v>
      </c>
      <c r="R25" s="246">
        <f>COUNTIFS($G$1:G25,G25)</f>
        <v>0</v>
      </c>
    </row>
    <row r="26" spans="1:18" ht="28.5" customHeight="1" x14ac:dyDescent="0.25">
      <c r="A26" s="30" t="str">
        <f t="shared" si="3"/>
        <v/>
      </c>
      <c r="B26" s="28" t="str">
        <f t="shared" si="4"/>
        <v/>
      </c>
      <c r="C26" s="36"/>
      <c r="D26" s="230" t="s">
        <v>2</v>
      </c>
      <c r="E26" s="50">
        <v>0.75</v>
      </c>
      <c r="F26" s="51"/>
      <c r="G26" s="56"/>
      <c r="H26" s="57"/>
      <c r="I26" s="69"/>
      <c r="J26" s="45"/>
      <c r="K26" s="46"/>
      <c r="L26" s="49"/>
      <c r="N26" s="246" t="str">
        <f t="shared" si="0"/>
        <v>-</v>
      </c>
      <c r="O26" s="246">
        <f>COUNTIFS($A$1:A26,A26)</f>
        <v>16</v>
      </c>
      <c r="P26" s="246" t="str">
        <f t="shared" si="1"/>
        <v>-</v>
      </c>
      <c r="Q26" s="246">
        <f t="shared" si="2"/>
        <v>0</v>
      </c>
      <c r="R26" s="246">
        <f>COUNTIFS($G$1:G26,G26)</f>
        <v>0</v>
      </c>
    </row>
    <row r="27" spans="1:18" ht="28.5" customHeight="1" x14ac:dyDescent="0.25">
      <c r="A27" s="30" t="str">
        <f t="shared" si="3"/>
        <v>Хорегораф_ХорегораХреография классич.взр</v>
      </c>
      <c r="B27" s="244" t="str">
        <f t="shared" si="4"/>
        <v>Хорегораф_ХорегораХреография классич.</v>
      </c>
      <c r="C27" s="36"/>
      <c r="D27" s="230" t="s">
        <v>2</v>
      </c>
      <c r="E27" s="50">
        <v>0.75</v>
      </c>
      <c r="F27" s="51" t="s">
        <v>183</v>
      </c>
      <c r="G27" s="56" t="s">
        <v>30</v>
      </c>
      <c r="H27" s="57" t="s">
        <v>11</v>
      </c>
      <c r="I27" s="69" t="s">
        <v>17</v>
      </c>
      <c r="J27" s="43" t="s">
        <v>18</v>
      </c>
      <c r="K27" s="44" t="s">
        <v>20</v>
      </c>
      <c r="L27" s="48">
        <v>0.5</v>
      </c>
      <c r="N27" s="246">
        <f t="shared" si="0"/>
        <v>2</v>
      </c>
      <c r="O27" s="246">
        <f>COUNTIFS($A$1:A27,A27)</f>
        <v>2</v>
      </c>
      <c r="P27" s="246">
        <f t="shared" si="1"/>
        <v>4</v>
      </c>
      <c r="Q27" s="246">
        <f t="shared" si="2"/>
        <v>4</v>
      </c>
      <c r="R27" s="246">
        <f>COUNTIFS($G$1:G27,G27)</f>
        <v>4</v>
      </c>
    </row>
    <row r="28" spans="1:18" ht="28.5" customHeight="1" x14ac:dyDescent="0.25">
      <c r="A28" s="30" t="str">
        <f t="shared" si="3"/>
        <v/>
      </c>
      <c r="B28" s="28" t="str">
        <f t="shared" si="4"/>
        <v/>
      </c>
      <c r="C28" s="36"/>
      <c r="D28" s="230" t="s">
        <v>2</v>
      </c>
      <c r="E28" s="50">
        <v>0.77083333333333337</v>
      </c>
      <c r="F28" s="51"/>
      <c r="G28" s="56"/>
      <c r="H28" s="57"/>
      <c r="I28" s="69"/>
      <c r="J28" s="45"/>
      <c r="K28" s="46"/>
      <c r="L28" s="49"/>
      <c r="N28" s="246" t="str">
        <f t="shared" si="0"/>
        <v>-</v>
      </c>
      <c r="O28" s="246">
        <f>COUNTIFS($A$1:A28,A28)</f>
        <v>17</v>
      </c>
      <c r="P28" s="246" t="str">
        <f t="shared" si="1"/>
        <v>-</v>
      </c>
      <c r="Q28" s="246">
        <f t="shared" si="2"/>
        <v>0</v>
      </c>
      <c r="R28" s="246">
        <f>COUNTIFS($G$1:G28,G28)</f>
        <v>0</v>
      </c>
    </row>
    <row r="29" spans="1:18" ht="28.5" customHeight="1" thickBot="1" x14ac:dyDescent="0.3">
      <c r="A29" s="30" t="str">
        <f t="shared" si="3"/>
        <v/>
      </c>
      <c r="B29" s="28" t="str">
        <f t="shared" si="4"/>
        <v/>
      </c>
      <c r="C29" s="36"/>
      <c r="D29" s="231" t="s">
        <v>2</v>
      </c>
      <c r="E29" s="71">
        <v>0.79166666666666663</v>
      </c>
      <c r="F29" s="72"/>
      <c r="G29" s="73"/>
      <c r="H29" s="74"/>
      <c r="I29" s="75"/>
      <c r="J29" s="45"/>
      <c r="K29" s="46"/>
      <c r="L29" s="49"/>
      <c r="N29" s="246" t="str">
        <f t="shared" si="0"/>
        <v>-</v>
      </c>
      <c r="O29" s="246">
        <f>COUNTIFS($A$1:A29,A29)</f>
        <v>18</v>
      </c>
      <c r="P29" s="246" t="str">
        <f t="shared" si="1"/>
        <v>-</v>
      </c>
      <c r="Q29" s="246">
        <f t="shared" si="2"/>
        <v>0</v>
      </c>
      <c r="R29" s="246">
        <f>COUNTIFS($G$1:G29,G29)</f>
        <v>0</v>
      </c>
    </row>
    <row r="30" spans="1:18" ht="28.5" customHeight="1" x14ac:dyDescent="0.25">
      <c r="A30" s="30" t="str">
        <f t="shared" si="3"/>
        <v>Капоэров_КапоэроКапоэйрадети</v>
      </c>
      <c r="B30" s="244" t="str">
        <f t="shared" si="4"/>
        <v>Капоэров_КапоэроКапоэйра</v>
      </c>
      <c r="C30" s="37"/>
      <c r="D30" s="91" t="s">
        <v>3</v>
      </c>
      <c r="E30" s="77">
        <v>0.45833333333333331</v>
      </c>
      <c r="F30" s="78" t="s">
        <v>7</v>
      </c>
      <c r="G30" s="79" t="s">
        <v>32</v>
      </c>
      <c r="H30" s="80" t="s">
        <v>9</v>
      </c>
      <c r="I30" s="81" t="s">
        <v>8</v>
      </c>
      <c r="J30" s="43" t="s">
        <v>18</v>
      </c>
      <c r="K30" s="44" t="s">
        <v>40</v>
      </c>
      <c r="L30" s="48" t="s">
        <v>49</v>
      </c>
      <c r="N30" s="246">
        <f t="shared" si="0"/>
        <v>2</v>
      </c>
      <c r="O30" s="246">
        <f>COUNTIFS($A$1:A30,A30)</f>
        <v>2</v>
      </c>
      <c r="P30" s="246">
        <f t="shared" si="1"/>
        <v>2</v>
      </c>
      <c r="Q30" s="246">
        <f t="shared" si="2"/>
        <v>2</v>
      </c>
      <c r="R30" s="246">
        <f>COUNTIFS($G$1:G30,G30)</f>
        <v>2</v>
      </c>
    </row>
    <row r="31" spans="1:18" ht="28.5" customHeight="1" x14ac:dyDescent="0.25">
      <c r="A31" s="30" t="str">
        <f t="shared" si="3"/>
        <v/>
      </c>
      <c r="B31" s="28" t="str">
        <f t="shared" si="4"/>
        <v/>
      </c>
      <c r="C31" s="37"/>
      <c r="D31" s="92" t="s">
        <v>3</v>
      </c>
      <c r="E31" s="52">
        <v>0.64583333333333337</v>
      </c>
      <c r="F31" s="53"/>
      <c r="G31" s="58"/>
      <c r="H31" s="59"/>
      <c r="I31" s="83"/>
      <c r="J31" s="45"/>
      <c r="K31" s="46"/>
      <c r="L31" s="49"/>
      <c r="N31" s="246" t="str">
        <f t="shared" si="0"/>
        <v>-</v>
      </c>
      <c r="O31" s="246">
        <f>COUNTIFS($A$1:A31,A31)</f>
        <v>19</v>
      </c>
      <c r="P31" s="246" t="str">
        <f t="shared" si="1"/>
        <v>-</v>
      </c>
      <c r="Q31" s="246">
        <f t="shared" si="2"/>
        <v>0</v>
      </c>
      <c r="R31" s="246">
        <f>COUNTIFS($G$1:G31,G31)</f>
        <v>0</v>
      </c>
    </row>
    <row r="32" spans="1:18" ht="28.5" customHeight="1" x14ac:dyDescent="0.25">
      <c r="A32" s="30" t="str">
        <f t="shared" si="3"/>
        <v>Акробатов_АкробатАкробатика5-7</v>
      </c>
      <c r="B32" s="244" t="str">
        <f t="shared" si="4"/>
        <v>Акробатов_АкробатАкробатика</v>
      </c>
      <c r="C32" s="37"/>
      <c r="D32" s="92" t="s">
        <v>3</v>
      </c>
      <c r="E32" s="52">
        <v>0.6875</v>
      </c>
      <c r="F32" s="53" t="s">
        <v>183</v>
      </c>
      <c r="G32" s="58" t="s">
        <v>39</v>
      </c>
      <c r="H32" s="59" t="s">
        <v>10</v>
      </c>
      <c r="I32" s="83" t="s">
        <v>28</v>
      </c>
      <c r="J32" s="43" t="s">
        <v>37</v>
      </c>
      <c r="K32" s="44">
        <v>678911111</v>
      </c>
      <c r="L32" s="48" t="s">
        <v>49</v>
      </c>
      <c r="N32" s="246">
        <f t="shared" si="0"/>
        <v>2</v>
      </c>
      <c r="O32" s="246">
        <f>COUNTIFS($A$1:A32,A32)</f>
        <v>2</v>
      </c>
      <c r="P32" s="246">
        <f t="shared" si="1"/>
        <v>2</v>
      </c>
      <c r="Q32" s="246">
        <f t="shared" si="2"/>
        <v>2</v>
      </c>
      <c r="R32" s="246">
        <f>COUNTIFS($G$1:G32,G32)</f>
        <v>2</v>
      </c>
    </row>
    <row r="33" spans="1:18" ht="28.5" customHeight="1" x14ac:dyDescent="0.25">
      <c r="A33" s="30" t="str">
        <f t="shared" si="3"/>
        <v>Шахматов_Шахматшахматы5-8</v>
      </c>
      <c r="B33" s="244" t="str">
        <f t="shared" si="4"/>
        <v>Шахматов_Шахматшахматы</v>
      </c>
      <c r="C33" s="37"/>
      <c r="D33" s="92" t="s">
        <v>3</v>
      </c>
      <c r="E33" s="52">
        <v>0.72916666666666663</v>
      </c>
      <c r="F33" s="53" t="s">
        <v>184</v>
      </c>
      <c r="G33" s="58" t="s">
        <v>27</v>
      </c>
      <c r="H33" s="59" t="s">
        <v>22</v>
      </c>
      <c r="I33" s="83" t="s">
        <v>29</v>
      </c>
      <c r="J33" s="43" t="s">
        <v>19</v>
      </c>
      <c r="K33" s="44">
        <v>89002001515</v>
      </c>
      <c r="L33" s="48">
        <v>0.5</v>
      </c>
      <c r="N33" s="246">
        <f t="shared" si="0"/>
        <v>2</v>
      </c>
      <c r="O33" s="246">
        <f>COUNTIFS($A$1:A33,A33)</f>
        <v>2</v>
      </c>
      <c r="P33" s="246">
        <f t="shared" si="1"/>
        <v>4</v>
      </c>
      <c r="Q33" s="246">
        <f t="shared" si="2"/>
        <v>4</v>
      </c>
      <c r="R33" s="246">
        <f>COUNTIFS($G$1:G33,G33)</f>
        <v>3</v>
      </c>
    </row>
    <row r="34" spans="1:18" ht="28.5" customHeight="1" x14ac:dyDescent="0.25">
      <c r="A34" s="30" t="str">
        <f t="shared" si="3"/>
        <v>Шахматов_Шахматшахматы8-12</v>
      </c>
      <c r="B34" s="244" t="str">
        <f t="shared" si="4"/>
        <v>Шахматов_Шахматшахматы</v>
      </c>
      <c r="C34" s="37"/>
      <c r="D34" s="92" t="s">
        <v>3</v>
      </c>
      <c r="E34" s="52">
        <v>0.77083333333333337</v>
      </c>
      <c r="F34" s="53" t="s">
        <v>184</v>
      </c>
      <c r="G34" s="58" t="s">
        <v>27</v>
      </c>
      <c r="H34" s="59" t="s">
        <v>22</v>
      </c>
      <c r="I34" s="83" t="s">
        <v>12</v>
      </c>
      <c r="J34" s="43" t="s">
        <v>19</v>
      </c>
      <c r="K34" s="44">
        <v>89002001515</v>
      </c>
      <c r="L34" s="48" t="s">
        <v>49</v>
      </c>
      <c r="N34" s="246">
        <f t="shared" si="0"/>
        <v>2</v>
      </c>
      <c r="O34" s="246">
        <f>COUNTIFS($A$1:A34,A34)</f>
        <v>2</v>
      </c>
      <c r="P34" s="246">
        <f t="shared" si="1"/>
        <v>4</v>
      </c>
      <c r="Q34" s="246">
        <f t="shared" si="2"/>
        <v>4</v>
      </c>
      <c r="R34" s="246">
        <f>COUNTIFS($G$1:G34,G34)</f>
        <v>4</v>
      </c>
    </row>
    <row r="35" spans="1:18" ht="28.5" customHeight="1" x14ac:dyDescent="0.25">
      <c r="A35" s="30" t="str">
        <f t="shared" si="3"/>
        <v/>
      </c>
      <c r="B35" s="28" t="str">
        <f t="shared" si="4"/>
        <v/>
      </c>
      <c r="C35" s="37"/>
      <c r="D35" s="92" t="s">
        <v>3</v>
      </c>
      <c r="E35" s="52">
        <v>0.79166666666666663</v>
      </c>
      <c r="F35" s="53"/>
      <c r="G35" s="58"/>
      <c r="H35" s="59"/>
      <c r="I35" s="83"/>
      <c r="J35" s="45"/>
      <c r="K35" s="46"/>
      <c r="L35" s="49"/>
      <c r="N35" s="246" t="str">
        <f t="shared" si="0"/>
        <v>-</v>
      </c>
      <c r="O35" s="246">
        <f>COUNTIFS($A$1:A35,A35)</f>
        <v>20</v>
      </c>
      <c r="P35" s="246" t="str">
        <f t="shared" si="1"/>
        <v>-</v>
      </c>
      <c r="Q35" s="246">
        <f t="shared" si="2"/>
        <v>0</v>
      </c>
      <c r="R35" s="246">
        <f>COUNTIFS($G$1:G35,G35)</f>
        <v>0</v>
      </c>
    </row>
    <row r="36" spans="1:18" ht="28.5" customHeight="1" thickBot="1" x14ac:dyDescent="0.3">
      <c r="A36" s="30" t="str">
        <f t="shared" si="3"/>
        <v/>
      </c>
      <c r="B36" s="28" t="str">
        <f t="shared" si="4"/>
        <v/>
      </c>
      <c r="C36" s="37"/>
      <c r="D36" s="93" t="s">
        <v>3</v>
      </c>
      <c r="E36" s="86">
        <v>0.83333333333333337</v>
      </c>
      <c r="F36" s="87"/>
      <c r="G36" s="94"/>
      <c r="H36" s="95"/>
      <c r="I36" s="96"/>
      <c r="J36" s="45"/>
      <c r="K36" s="46"/>
      <c r="L36" s="49"/>
      <c r="N36" s="246" t="str">
        <f t="shared" si="0"/>
        <v>-</v>
      </c>
      <c r="O36" s="246">
        <f>COUNTIFS($A$1:A36,A36)</f>
        <v>21</v>
      </c>
      <c r="P36" s="246" t="str">
        <f t="shared" si="1"/>
        <v>-</v>
      </c>
      <c r="Q36" s="246">
        <f t="shared" si="2"/>
        <v>0</v>
      </c>
      <c r="R36" s="246">
        <f>COUNTIFS($G$1:G36,G36)</f>
        <v>0</v>
      </c>
    </row>
    <row r="37" spans="1:18" ht="28.5" customHeight="1" x14ac:dyDescent="0.25">
      <c r="A37" s="30" t="str">
        <f t="shared" si="3"/>
        <v>Театров_ТеатроТеатр6-12</v>
      </c>
      <c r="B37" s="244" t="str">
        <f t="shared" si="4"/>
        <v>Театров_ТеатроТеатр</v>
      </c>
      <c r="C37" s="38"/>
      <c r="D37" s="232" t="s">
        <v>4</v>
      </c>
      <c r="E37" s="63">
        <v>0.66666666666666663</v>
      </c>
      <c r="F37" s="64" t="s">
        <v>7</v>
      </c>
      <c r="G37" s="65" t="s">
        <v>33</v>
      </c>
      <c r="H37" s="66" t="s">
        <v>6</v>
      </c>
      <c r="I37" s="67" t="s">
        <v>31</v>
      </c>
      <c r="J37" s="43" t="s">
        <v>37</v>
      </c>
      <c r="K37" s="44" t="s">
        <v>38</v>
      </c>
      <c r="L37" s="48">
        <v>0.5</v>
      </c>
      <c r="N37" s="246">
        <f t="shared" si="0"/>
        <v>2</v>
      </c>
      <c r="O37" s="246">
        <f>COUNTIFS($A$1:A37,A37)</f>
        <v>2</v>
      </c>
      <c r="P37" s="246">
        <f t="shared" si="1"/>
        <v>2</v>
      </c>
      <c r="Q37" s="246">
        <f t="shared" si="2"/>
        <v>2</v>
      </c>
      <c r="R37" s="246">
        <f>COUNTIFS($G$1:G37,G37)</f>
        <v>2</v>
      </c>
    </row>
    <row r="38" spans="1:18" ht="28.5" customHeight="1" x14ac:dyDescent="0.25">
      <c r="A38" s="30" t="str">
        <f t="shared" si="3"/>
        <v/>
      </c>
      <c r="B38" s="28" t="str">
        <f t="shared" si="4"/>
        <v/>
      </c>
      <c r="C38" s="38"/>
      <c r="D38" s="233" t="s">
        <v>4</v>
      </c>
      <c r="E38" s="50">
        <v>0.70833333333333337</v>
      </c>
      <c r="F38" s="51"/>
      <c r="G38" s="56"/>
      <c r="H38" s="57"/>
      <c r="I38" s="69"/>
      <c r="J38" s="45"/>
      <c r="K38" s="46"/>
      <c r="L38" s="49"/>
      <c r="N38" s="246" t="str">
        <f t="shared" si="0"/>
        <v>-</v>
      </c>
      <c r="O38" s="246">
        <f>COUNTIFS($A$1:A38,A38)</f>
        <v>22</v>
      </c>
      <c r="P38" s="246" t="str">
        <f t="shared" si="1"/>
        <v>-</v>
      </c>
      <c r="Q38" s="246">
        <f t="shared" si="2"/>
        <v>0</v>
      </c>
      <c r="R38" s="246">
        <f>COUNTIFS($G$1:G38,G38)</f>
        <v>0</v>
      </c>
    </row>
    <row r="39" spans="1:18" ht="28.5" customHeight="1" x14ac:dyDescent="0.25">
      <c r="A39" s="30" t="str">
        <f t="shared" si="3"/>
        <v/>
      </c>
      <c r="B39" s="28" t="str">
        <f t="shared" si="4"/>
        <v/>
      </c>
      <c r="C39" s="38"/>
      <c r="D39" s="233" t="s">
        <v>4</v>
      </c>
      <c r="E39" s="50">
        <v>0.70833333333333337</v>
      </c>
      <c r="F39" s="51"/>
      <c r="G39" s="56"/>
      <c r="H39" s="57"/>
      <c r="I39" s="69"/>
      <c r="J39" s="45"/>
      <c r="K39" s="46"/>
      <c r="L39" s="49"/>
      <c r="N39" s="246" t="str">
        <f t="shared" si="0"/>
        <v>-</v>
      </c>
      <c r="O39" s="246">
        <f>COUNTIFS($A$1:A39,A39)</f>
        <v>23</v>
      </c>
      <c r="P39" s="246" t="str">
        <f t="shared" si="1"/>
        <v>-</v>
      </c>
      <c r="Q39" s="246">
        <f t="shared" si="2"/>
        <v>0</v>
      </c>
      <c r="R39" s="246">
        <f>COUNTIFS($G$1:G39,G39)</f>
        <v>0</v>
      </c>
    </row>
    <row r="40" spans="1:18" ht="28.5" customHeight="1" x14ac:dyDescent="0.25">
      <c r="A40" s="30" t="str">
        <f t="shared" si="3"/>
        <v/>
      </c>
      <c r="B40" s="28" t="str">
        <f t="shared" si="4"/>
        <v/>
      </c>
      <c r="C40" s="38"/>
      <c r="D40" s="233" t="s">
        <v>4</v>
      </c>
      <c r="E40" s="50">
        <v>0.75</v>
      </c>
      <c r="F40" s="51"/>
      <c r="G40" s="56"/>
      <c r="H40" s="57"/>
      <c r="I40" s="69"/>
      <c r="J40" s="45"/>
      <c r="K40" s="46"/>
      <c r="L40" s="49"/>
      <c r="N40" s="246" t="str">
        <f t="shared" si="0"/>
        <v>-</v>
      </c>
      <c r="O40" s="246">
        <f>COUNTIFS($A$1:A40,A40)</f>
        <v>24</v>
      </c>
      <c r="P40" s="246" t="str">
        <f t="shared" si="1"/>
        <v>-</v>
      </c>
      <c r="Q40" s="246">
        <f t="shared" si="2"/>
        <v>0</v>
      </c>
      <c r="R40" s="246">
        <f>COUNTIFS($G$1:G40,G40)</f>
        <v>0</v>
      </c>
    </row>
    <row r="41" spans="1:18" ht="28.5" customHeight="1" x14ac:dyDescent="0.25">
      <c r="A41" s="30" t="str">
        <f t="shared" si="3"/>
        <v/>
      </c>
      <c r="B41" s="28" t="str">
        <f t="shared" si="4"/>
        <v/>
      </c>
      <c r="C41" s="38"/>
      <c r="D41" s="233" t="s">
        <v>4</v>
      </c>
      <c r="E41" s="50">
        <v>0.75</v>
      </c>
      <c r="F41" s="51"/>
      <c r="G41" s="56"/>
      <c r="H41" s="57"/>
      <c r="I41" s="69"/>
      <c r="J41" s="45"/>
      <c r="K41" s="46"/>
      <c r="L41" s="49"/>
      <c r="N41" s="246" t="str">
        <f t="shared" si="0"/>
        <v>-</v>
      </c>
      <c r="O41" s="246">
        <f>COUNTIFS($A$1:A41,A41)</f>
        <v>25</v>
      </c>
      <c r="P41" s="246" t="str">
        <f t="shared" si="1"/>
        <v>-</v>
      </c>
      <c r="Q41" s="246">
        <f t="shared" si="2"/>
        <v>0</v>
      </c>
      <c r="R41" s="246">
        <f>COUNTIFS($G$1:G41,G41)</f>
        <v>0</v>
      </c>
    </row>
    <row r="42" spans="1:18" ht="28.5" customHeight="1" x14ac:dyDescent="0.25">
      <c r="A42" s="30" t="str">
        <f t="shared" si="3"/>
        <v/>
      </c>
      <c r="B42" s="28" t="str">
        <f t="shared" si="4"/>
        <v/>
      </c>
      <c r="C42" s="38"/>
      <c r="D42" s="233" t="s">
        <v>4</v>
      </c>
      <c r="E42" s="50">
        <v>0.75</v>
      </c>
      <c r="F42" s="51"/>
      <c r="G42" s="56"/>
      <c r="H42" s="57"/>
      <c r="I42" s="69"/>
      <c r="J42" s="45"/>
      <c r="K42" s="46"/>
      <c r="L42" s="49"/>
      <c r="N42" s="246" t="str">
        <f t="shared" si="0"/>
        <v>-</v>
      </c>
      <c r="O42" s="246">
        <f>COUNTIFS($A$1:A42,A42)</f>
        <v>26</v>
      </c>
      <c r="P42" s="246" t="str">
        <f t="shared" si="1"/>
        <v>-</v>
      </c>
      <c r="Q42" s="246">
        <f t="shared" si="2"/>
        <v>0</v>
      </c>
      <c r="R42" s="246">
        <f>COUNTIFS($G$1:G42,G42)</f>
        <v>0</v>
      </c>
    </row>
    <row r="43" spans="1:18" ht="28.5" customHeight="1" thickBot="1" x14ac:dyDescent="0.3">
      <c r="A43" s="30" t="str">
        <f t="shared" si="3"/>
        <v/>
      </c>
      <c r="B43" s="28" t="str">
        <f t="shared" si="4"/>
        <v/>
      </c>
      <c r="C43" s="38"/>
      <c r="D43" s="234" t="s">
        <v>4</v>
      </c>
      <c r="E43" s="71">
        <v>0.79166666666666663</v>
      </c>
      <c r="F43" s="72"/>
      <c r="G43" s="73"/>
      <c r="H43" s="74"/>
      <c r="I43" s="75"/>
      <c r="J43" s="45"/>
      <c r="K43" s="46"/>
      <c r="L43" s="49"/>
      <c r="N43" s="246" t="str">
        <f t="shared" si="0"/>
        <v>-</v>
      </c>
      <c r="O43" s="246">
        <f>COUNTIFS($A$1:A43,A43)</f>
        <v>27</v>
      </c>
      <c r="P43" s="246" t="str">
        <f t="shared" si="1"/>
        <v>-</v>
      </c>
      <c r="Q43" s="246">
        <f t="shared" si="2"/>
        <v>0</v>
      </c>
      <c r="R43" s="246">
        <f>COUNTIFS($G$1:G43,G43)</f>
        <v>0</v>
      </c>
    </row>
    <row r="44" spans="1:18" ht="28.5" customHeight="1" x14ac:dyDescent="0.25">
      <c r="A44" s="30" t="str">
        <f t="shared" si="3"/>
        <v>Хорегораф_Хорегора_2Хреография классич.8-12_2гр</v>
      </c>
      <c r="B44" s="244" t="str">
        <f t="shared" si="4"/>
        <v>Хорегораф_Хорегора_2Хреография классич.</v>
      </c>
      <c r="C44" s="39"/>
      <c r="D44" s="235" t="s">
        <v>5</v>
      </c>
      <c r="E44" s="77">
        <v>0.45833333333333331</v>
      </c>
      <c r="F44" s="78" t="s">
        <v>183</v>
      </c>
      <c r="G44" s="79" t="s">
        <v>34</v>
      </c>
      <c r="H44" s="80" t="s">
        <v>11</v>
      </c>
      <c r="I44" s="81" t="s">
        <v>35</v>
      </c>
      <c r="J44" s="43" t="s">
        <v>19</v>
      </c>
      <c r="K44" s="44">
        <v>89112222222</v>
      </c>
      <c r="L44" s="48">
        <v>0.5</v>
      </c>
      <c r="N44" s="246">
        <f t="shared" si="0"/>
        <v>2</v>
      </c>
      <c r="O44" s="246">
        <f>COUNTIFS($A$1:A44,A44)</f>
        <v>2</v>
      </c>
      <c r="P44" s="246">
        <f t="shared" si="1"/>
        <v>2</v>
      </c>
      <c r="Q44" s="246">
        <f t="shared" si="2"/>
        <v>2</v>
      </c>
      <c r="R44" s="246">
        <f>COUNTIFS($G$1:G44,G44)</f>
        <v>2</v>
      </c>
    </row>
    <row r="45" spans="1:18" ht="28.5" customHeight="1" x14ac:dyDescent="0.25">
      <c r="A45" s="30" t="str">
        <f t="shared" si="3"/>
        <v/>
      </c>
      <c r="B45" s="28" t="str">
        <f t="shared" si="4"/>
        <v/>
      </c>
      <c r="C45" s="39"/>
      <c r="D45" s="236" t="s">
        <v>5</v>
      </c>
      <c r="E45" s="52">
        <v>0.5</v>
      </c>
      <c r="F45" s="53"/>
      <c r="G45" s="58"/>
      <c r="H45" s="59"/>
      <c r="I45" s="83"/>
      <c r="J45" s="45"/>
      <c r="K45" s="46"/>
      <c r="L45" s="49"/>
      <c r="N45" s="246" t="str">
        <f t="shared" si="0"/>
        <v>-</v>
      </c>
      <c r="O45" s="246">
        <f>COUNTIFS($A$1:A45,A45)</f>
        <v>28</v>
      </c>
      <c r="P45" s="246" t="str">
        <f t="shared" si="1"/>
        <v>-</v>
      </c>
      <c r="Q45" s="246">
        <f t="shared" si="2"/>
        <v>0</v>
      </c>
      <c r="R45" s="246">
        <f>COUNTIFS($G$1:G45,G45)</f>
        <v>0</v>
      </c>
    </row>
    <row r="46" spans="1:18" ht="28.5" customHeight="1" x14ac:dyDescent="0.25">
      <c r="A46" s="30" t="str">
        <f t="shared" si="3"/>
        <v/>
      </c>
      <c r="B46" s="28" t="str">
        <f t="shared" si="4"/>
        <v/>
      </c>
      <c r="C46" s="39"/>
      <c r="D46" s="236" t="s">
        <v>5</v>
      </c>
      <c r="E46" s="52">
        <v>0.54166666666666663</v>
      </c>
      <c r="F46" s="53"/>
      <c r="G46" s="58"/>
      <c r="H46" s="59"/>
      <c r="I46" s="83"/>
      <c r="J46" s="45"/>
      <c r="K46" s="46"/>
      <c r="L46" s="49"/>
      <c r="N46" s="246" t="str">
        <f t="shared" si="0"/>
        <v>-</v>
      </c>
      <c r="O46" s="246">
        <f>COUNTIFS($A$1:A46,A46)</f>
        <v>29</v>
      </c>
      <c r="P46" s="246" t="str">
        <f t="shared" si="1"/>
        <v>-</v>
      </c>
      <c r="Q46" s="246">
        <f t="shared" si="2"/>
        <v>0</v>
      </c>
      <c r="R46" s="246">
        <f>COUNTIFS($G$1:G46,G46)</f>
        <v>0</v>
      </c>
    </row>
    <row r="47" spans="1:18" ht="28.5" customHeight="1" x14ac:dyDescent="0.25">
      <c r="A47" s="30" t="str">
        <f t="shared" si="3"/>
        <v/>
      </c>
      <c r="B47" s="28" t="str">
        <f t="shared" si="4"/>
        <v/>
      </c>
      <c r="C47" s="39"/>
      <c r="D47" s="236" t="s">
        <v>5</v>
      </c>
      <c r="E47" s="52">
        <v>0.625</v>
      </c>
      <c r="F47" s="53"/>
      <c r="G47" s="58"/>
      <c r="H47" s="59"/>
      <c r="I47" s="83"/>
      <c r="J47" s="45"/>
      <c r="K47" s="46"/>
      <c r="L47" s="49"/>
      <c r="N47" s="246" t="str">
        <f t="shared" si="0"/>
        <v>-</v>
      </c>
      <c r="O47" s="246">
        <f>COUNTIFS($A$1:A47,A47)</f>
        <v>30</v>
      </c>
      <c r="P47" s="246" t="str">
        <f t="shared" si="1"/>
        <v>-</v>
      </c>
      <c r="Q47" s="246">
        <f t="shared" si="2"/>
        <v>0</v>
      </c>
      <c r="R47" s="246">
        <f>COUNTIFS($G$1:G47,G47)</f>
        <v>0</v>
      </c>
    </row>
    <row r="48" spans="1:18" ht="28.5" customHeight="1" x14ac:dyDescent="0.25">
      <c r="A48" s="30" t="str">
        <f t="shared" si="3"/>
        <v/>
      </c>
      <c r="B48" s="28" t="str">
        <f t="shared" si="4"/>
        <v/>
      </c>
      <c r="C48" s="39"/>
      <c r="D48" s="236" t="s">
        <v>5</v>
      </c>
      <c r="E48" s="52">
        <v>0.6875</v>
      </c>
      <c r="F48" s="53"/>
      <c r="G48" s="58"/>
      <c r="H48" s="59"/>
      <c r="I48" s="83"/>
      <c r="J48" s="45"/>
      <c r="K48" s="46"/>
      <c r="L48" s="49"/>
      <c r="N48" s="246" t="str">
        <f t="shared" si="0"/>
        <v>-</v>
      </c>
      <c r="O48" s="246">
        <f>COUNTIFS($A$1:A48,A48)</f>
        <v>31</v>
      </c>
      <c r="P48" s="246" t="str">
        <f t="shared" si="1"/>
        <v>-</v>
      </c>
      <c r="Q48" s="246">
        <f t="shared" si="2"/>
        <v>0</v>
      </c>
      <c r="R48" s="246">
        <f>COUNTIFS($G$1:G48,G48)</f>
        <v>0</v>
      </c>
    </row>
    <row r="49" spans="1:18" ht="28.5" customHeight="1" x14ac:dyDescent="0.25">
      <c r="A49" s="30" t="str">
        <f t="shared" si="3"/>
        <v/>
      </c>
      <c r="B49" s="28" t="str">
        <f t="shared" si="4"/>
        <v/>
      </c>
      <c r="C49" s="39"/>
      <c r="D49" s="236" t="s">
        <v>5</v>
      </c>
      <c r="E49" s="52">
        <v>0.72916666666666663</v>
      </c>
      <c r="F49" s="53"/>
      <c r="G49" s="58"/>
      <c r="H49" s="59"/>
      <c r="I49" s="83"/>
      <c r="J49" s="45"/>
      <c r="K49" s="46"/>
      <c r="L49" s="49"/>
      <c r="N49" s="246" t="str">
        <f t="shared" si="0"/>
        <v>-</v>
      </c>
      <c r="O49" s="246">
        <f>COUNTIFS($A$1:A49,A49)</f>
        <v>32</v>
      </c>
      <c r="P49" s="246" t="str">
        <f t="shared" si="1"/>
        <v>-</v>
      </c>
      <c r="Q49" s="246">
        <f t="shared" si="2"/>
        <v>0</v>
      </c>
      <c r="R49" s="246">
        <f>COUNTIFS($G$1:G49,G49)</f>
        <v>0</v>
      </c>
    </row>
    <row r="50" spans="1:18" ht="28.5" customHeight="1" thickBot="1" x14ac:dyDescent="0.3">
      <c r="A50" s="30" t="str">
        <f t="shared" si="3"/>
        <v/>
      </c>
      <c r="B50" s="28" t="str">
        <f t="shared" si="4"/>
        <v/>
      </c>
      <c r="C50" s="39"/>
      <c r="D50" s="237" t="s">
        <v>5</v>
      </c>
      <c r="E50" s="86">
        <v>0.77083333333333337</v>
      </c>
      <c r="F50" s="87"/>
      <c r="G50" s="94"/>
      <c r="H50" s="95"/>
      <c r="I50" s="96"/>
      <c r="J50" s="45"/>
      <c r="K50" s="46"/>
      <c r="L50" s="49"/>
      <c r="N50" s="246" t="str">
        <f t="shared" si="0"/>
        <v>-</v>
      </c>
      <c r="O50" s="246">
        <f>COUNTIFS($A$1:A50,A50)</f>
        <v>33</v>
      </c>
      <c r="P50" s="246" t="str">
        <f t="shared" si="1"/>
        <v>-</v>
      </c>
      <c r="Q50" s="246">
        <f t="shared" si="2"/>
        <v>0</v>
      </c>
      <c r="R50" s="246">
        <f>COUNTIFS($G$1:G50,G50)</f>
        <v>0</v>
      </c>
    </row>
    <row r="59" spans="1:18" x14ac:dyDescent="0.25">
      <c r="F59" s="32"/>
    </row>
  </sheetData>
  <autoFilter ref="A3:R50"/>
  <mergeCells count="1">
    <mergeCell ref="J2:L2"/>
  </mergeCells>
  <pageMargins left="0.7" right="0.7" top="0.75" bottom="0.75" header="0.3" footer="0.3"/>
  <pageSetup paperSize="9" orientation="portrait" horizontalDpi="360" verticalDpi="360" r:id="rId1"/>
  <ignoredErrors>
    <ignoredError sqref="K8 K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2AC06"/>
  </sheetPr>
  <dimension ref="A1:AE2624"/>
  <sheetViews>
    <sheetView zoomScale="80" zoomScaleNormal="80" workbookViewId="0">
      <pane ySplit="5" topLeftCell="A188" activePane="bottomLeft" state="frozen"/>
      <selection pane="bottomLeft" activeCell="M6" sqref="M6:M200"/>
    </sheetView>
  </sheetViews>
  <sheetFormatPr defaultRowHeight="18.75" outlineLevelCol="1" x14ac:dyDescent="0.25"/>
  <cols>
    <col min="1" max="2" width="3.7109375" style="100" customWidth="1"/>
    <col min="3" max="3" width="9.28515625" style="105" customWidth="1"/>
    <col min="4" max="4" width="14.28515625" style="105" bestFit="1" customWidth="1"/>
    <col min="5" max="5" width="21" style="129" customWidth="1"/>
    <col min="6" max="6" width="23" style="124" customWidth="1"/>
    <col min="7" max="7" width="11" style="124" customWidth="1"/>
    <col min="8" max="8" width="29.28515625" style="125" customWidth="1"/>
    <col min="9" max="9" width="8.140625" style="129" customWidth="1" outlineLevel="1"/>
    <col min="10" max="11" width="8.140625" style="124" customWidth="1" outlineLevel="1"/>
    <col min="12" max="12" width="15.28515625" style="124" customWidth="1" outlineLevel="1"/>
    <col min="13" max="13" width="18.7109375" style="140" customWidth="1" outlineLevel="1"/>
    <col min="14" max="14" width="10.85546875" style="117" customWidth="1"/>
    <col min="15" max="15" width="16.28515625" style="111" customWidth="1"/>
    <col min="16" max="16" width="11.28515625" style="111" customWidth="1"/>
    <col min="17" max="17" width="15.5703125" style="112" customWidth="1"/>
    <col min="18" max="18" width="12.42578125" style="112" customWidth="1"/>
    <col min="19" max="19" width="16.28515625" style="109" customWidth="1"/>
    <col min="20" max="20" width="4.42578125" style="123" customWidth="1"/>
    <col min="21" max="21" width="4.42578125" style="133" customWidth="1"/>
    <col min="22" max="22" width="4.42578125" style="118" customWidth="1"/>
    <col min="23" max="23" width="4.42578125" style="133" customWidth="1"/>
    <col min="24" max="24" width="4.42578125" style="118" customWidth="1"/>
    <col min="25" max="25" width="4.42578125" style="138" customWidth="1"/>
    <col min="26" max="26" width="10.28515625" style="117" customWidth="1"/>
    <col min="27" max="27" width="11.140625" style="174" customWidth="1"/>
    <col min="28" max="28" width="10.140625" style="150" customWidth="1"/>
    <col min="29" max="29" width="12.28515625" style="178" customWidth="1"/>
    <col min="30" max="30" width="3.140625" style="100" customWidth="1"/>
    <col min="31" max="31" width="8.28515625" style="240" customWidth="1"/>
    <col min="32" max="16384" width="9.140625" style="100"/>
  </cols>
  <sheetData>
    <row r="1" spans="1:31" x14ac:dyDescent="0.25">
      <c r="C1" s="196" t="s">
        <v>166</v>
      </c>
      <c r="D1" s="196" t="s">
        <v>166</v>
      </c>
      <c r="E1" s="196" t="s">
        <v>166</v>
      </c>
      <c r="F1" s="196" t="s">
        <v>166</v>
      </c>
      <c r="G1" s="196" t="s">
        <v>166</v>
      </c>
      <c r="H1" s="196" t="s">
        <v>166</v>
      </c>
      <c r="I1" s="196" t="s">
        <v>166</v>
      </c>
      <c r="J1" s="196" t="s">
        <v>166</v>
      </c>
      <c r="K1" s="196" t="s">
        <v>166</v>
      </c>
      <c r="L1" s="196" t="s">
        <v>166</v>
      </c>
      <c r="M1" s="196" t="s">
        <v>166</v>
      </c>
      <c r="N1" s="196" t="s">
        <v>166</v>
      </c>
      <c r="O1" s="196" t="s">
        <v>166</v>
      </c>
      <c r="P1" s="23" t="s">
        <v>41</v>
      </c>
      <c r="Q1" s="196" t="s">
        <v>166</v>
      </c>
      <c r="R1" s="196" t="s">
        <v>166</v>
      </c>
      <c r="S1" s="23" t="s">
        <v>41</v>
      </c>
      <c r="T1" s="23" t="s">
        <v>41</v>
      </c>
      <c r="U1" s="23" t="s">
        <v>41</v>
      </c>
      <c r="V1" s="23" t="s">
        <v>41</v>
      </c>
      <c r="W1" s="23" t="s">
        <v>41</v>
      </c>
      <c r="X1" s="23" t="s">
        <v>41</v>
      </c>
      <c r="Y1" s="23" t="s">
        <v>41</v>
      </c>
      <c r="Z1" s="23" t="s">
        <v>41</v>
      </c>
      <c r="AA1" s="23" t="s">
        <v>41</v>
      </c>
      <c r="AB1" s="23" t="s">
        <v>41</v>
      </c>
      <c r="AC1" s="23" t="s">
        <v>41</v>
      </c>
    </row>
    <row r="2" spans="1:31" ht="12.75" customHeight="1" thickBot="1" x14ac:dyDescent="0.3">
      <c r="C2" s="104"/>
      <c r="D2" s="104"/>
      <c r="E2" s="104"/>
      <c r="F2" s="104"/>
      <c r="G2" s="104"/>
      <c r="H2" s="10"/>
      <c r="I2" s="104"/>
      <c r="J2" s="104"/>
      <c r="K2" s="104"/>
      <c r="L2" s="104"/>
      <c r="M2" s="104"/>
      <c r="N2" s="104"/>
      <c r="O2" s="104"/>
      <c r="P2" s="110"/>
      <c r="Q2" s="104"/>
      <c r="R2" s="104"/>
      <c r="S2" s="104"/>
      <c r="T2" s="110"/>
      <c r="U2" s="110"/>
      <c r="V2" s="110"/>
      <c r="W2" s="110"/>
      <c r="X2" s="110"/>
      <c r="Y2" s="110"/>
      <c r="Z2" s="104"/>
      <c r="AA2" s="147"/>
      <c r="AB2" s="147"/>
      <c r="AC2" s="148"/>
    </row>
    <row r="3" spans="1:31" ht="19.5" thickBot="1" x14ac:dyDescent="0.3">
      <c r="C3" s="104"/>
      <c r="D3" s="104"/>
      <c r="E3" s="104"/>
      <c r="F3" s="104"/>
      <c r="G3" s="104"/>
      <c r="H3" s="10"/>
      <c r="I3" s="104"/>
      <c r="J3" s="104"/>
      <c r="K3" s="104"/>
      <c r="L3" s="104"/>
      <c r="M3" s="104"/>
      <c r="N3" s="151">
        <f>SUBTOTAL(9,N6:N200)</f>
        <v>14800</v>
      </c>
      <c r="O3" s="104"/>
      <c r="P3" s="104"/>
      <c r="Q3" s="110"/>
      <c r="R3" s="110"/>
      <c r="S3" s="110"/>
      <c r="T3" s="110"/>
      <c r="U3" s="110"/>
      <c r="V3" s="110"/>
      <c r="W3" s="110"/>
      <c r="X3" s="110"/>
      <c r="Y3" s="110"/>
      <c r="Z3" s="146">
        <f>SUBTOTAL(9,Z6:Z200)</f>
        <v>1369</v>
      </c>
      <c r="AA3" s="146">
        <f>SUBTOTAL(9,AA6:AA200)</f>
        <v>3</v>
      </c>
      <c r="AB3" s="147"/>
      <c r="AC3" s="147"/>
      <c r="AE3" s="240">
        <f>SUBTOTAL(9,AE6:AE200)</f>
        <v>13580</v>
      </c>
    </row>
    <row r="4" spans="1:31" ht="15.75" customHeight="1" thickTop="1" x14ac:dyDescent="0.3">
      <c r="C4" s="289" t="s">
        <v>194</v>
      </c>
      <c r="D4" s="291" t="s">
        <v>195</v>
      </c>
      <c r="E4" s="287" t="s">
        <v>188</v>
      </c>
      <c r="F4" s="152"/>
      <c r="G4" s="153" t="s">
        <v>196</v>
      </c>
      <c r="H4" s="154"/>
      <c r="I4" s="284" t="s">
        <v>205</v>
      </c>
      <c r="J4" s="285"/>
      <c r="K4" s="285"/>
      <c r="L4" s="285"/>
      <c r="M4" s="286"/>
      <c r="N4" s="281" t="s">
        <v>165</v>
      </c>
      <c r="O4" s="282"/>
      <c r="P4" s="282"/>
      <c r="Q4" s="282"/>
      <c r="R4" s="282"/>
      <c r="S4" s="283"/>
      <c r="T4" s="155" t="s">
        <v>167</v>
      </c>
      <c r="U4" s="156" t="s">
        <v>168</v>
      </c>
      <c r="V4" s="157" t="s">
        <v>169</v>
      </c>
      <c r="W4" s="158" t="s">
        <v>26</v>
      </c>
      <c r="X4" s="159" t="s">
        <v>170</v>
      </c>
      <c r="Y4" s="160" t="s">
        <v>171</v>
      </c>
      <c r="Z4" s="273" t="s">
        <v>201</v>
      </c>
      <c r="AA4" s="275" t="s">
        <v>202</v>
      </c>
      <c r="AB4" s="277" t="s">
        <v>203</v>
      </c>
      <c r="AC4" s="279" t="s">
        <v>204</v>
      </c>
      <c r="AD4" s="101"/>
    </row>
    <row r="5" spans="1:31" s="102" customFormat="1" ht="68.25" customHeight="1" thickBot="1" x14ac:dyDescent="0.35">
      <c r="C5" s="290"/>
      <c r="D5" s="292"/>
      <c r="E5" s="288"/>
      <c r="F5" s="171" t="s">
        <v>189</v>
      </c>
      <c r="G5" s="172" t="s">
        <v>190</v>
      </c>
      <c r="H5" s="242" t="s">
        <v>13</v>
      </c>
      <c r="I5" s="170" t="s">
        <v>206</v>
      </c>
      <c r="J5" s="171" t="s">
        <v>207</v>
      </c>
      <c r="K5" s="171" t="s">
        <v>208</v>
      </c>
      <c r="L5" s="172" t="s">
        <v>192</v>
      </c>
      <c r="M5" s="173" t="s">
        <v>209</v>
      </c>
      <c r="N5" s="161" t="s">
        <v>197</v>
      </c>
      <c r="O5" s="162" t="s">
        <v>210</v>
      </c>
      <c r="P5" s="162" t="s">
        <v>227</v>
      </c>
      <c r="Q5" s="163" t="s">
        <v>198</v>
      </c>
      <c r="R5" s="163" t="s">
        <v>199</v>
      </c>
      <c r="S5" s="179" t="s">
        <v>200</v>
      </c>
      <c r="T5" s="164" t="s">
        <v>113</v>
      </c>
      <c r="U5" s="165" t="s">
        <v>114</v>
      </c>
      <c r="V5" s="166" t="s">
        <v>115</v>
      </c>
      <c r="W5" s="167" t="s">
        <v>116</v>
      </c>
      <c r="X5" s="168" t="s">
        <v>117</v>
      </c>
      <c r="Y5" s="169" t="s">
        <v>118</v>
      </c>
      <c r="Z5" s="274"/>
      <c r="AA5" s="276"/>
      <c r="AB5" s="278"/>
      <c r="AC5" s="280"/>
      <c r="AD5" s="103"/>
      <c r="AE5" s="243"/>
    </row>
    <row r="6" spans="1:31" s="97" customFormat="1" ht="15" customHeight="1" thickTop="1" x14ac:dyDescent="0.25">
      <c r="A6" s="98"/>
      <c r="B6" s="98"/>
      <c r="C6" s="106">
        <v>1</v>
      </c>
      <c r="D6" s="107">
        <f>Q6-4</f>
        <v>45267</v>
      </c>
      <c r="E6" s="126" t="s">
        <v>32</v>
      </c>
      <c r="F6" s="127" t="s">
        <v>9</v>
      </c>
      <c r="G6" s="127" t="s">
        <v>8</v>
      </c>
      <c r="H6" s="128" t="s">
        <v>64</v>
      </c>
      <c r="I6" s="145" t="s">
        <v>8</v>
      </c>
      <c r="J6" s="142" t="s">
        <v>50</v>
      </c>
      <c r="K6" s="142" t="s">
        <v>18</v>
      </c>
      <c r="L6" s="143" t="s">
        <v>20</v>
      </c>
      <c r="M6" s="144">
        <v>42005</v>
      </c>
      <c r="N6" s="113">
        <v>80</v>
      </c>
      <c r="O6" s="114">
        <v>8</v>
      </c>
      <c r="P6" s="114">
        <f>N6/O6</f>
        <v>10</v>
      </c>
      <c r="Q6" s="115">
        <v>45271</v>
      </c>
      <c r="R6" s="116">
        <v>27</v>
      </c>
      <c r="S6" s="108">
        <f>Q6+R6</f>
        <v>45298</v>
      </c>
      <c r="T6" s="119">
        <f>COUNTIFS(РАСПИСАНИЕ!$D:$D,АБОНЕМЕНТЫ_ИНФОРМАЦИЯ!T$5,РАСПИСАНИЕ!$H:$H,АБОНЕМЕНТЫ_ИНФОРМАЦИЯ!$F6,РАСПИСАНИЕ!$I:$I,АБОНЕМЕНТЫ_ИНФОРМАЦИЯ!$G6)</f>
        <v>1</v>
      </c>
      <c r="U6" s="134">
        <f>COUNTIFS(РАСПИСАНИЕ!$D:$D,АБОНЕМЕНТЫ_ИНФОРМАЦИЯ!U$5,РАСПИСАНИЕ!$H:$H,АБОНЕМЕНТЫ_ИНФОРМАЦИЯ!$F6,РАСПИСАНИЕ!$I:$I,АБОНЕМЕНТЫ_ИНФОРМАЦИЯ!$G6)</f>
        <v>0</v>
      </c>
      <c r="V6" s="120">
        <f>COUNTIFS(РАСПИСАНИЕ!$D:$D,АБОНЕМЕНТЫ_ИНФОРМАЦИЯ!V$5,РАСПИСАНИЕ!$H:$H,АБОНЕМЕНТЫ_ИНФОРМАЦИЯ!$F6,РАСПИСАНИЕ!$I:$I,АБОНЕМЕНТЫ_ИНФОРМАЦИЯ!$G6)</f>
        <v>0</v>
      </c>
      <c r="W6" s="134">
        <f>COUNTIFS(РАСПИСАНИЕ!$D:$D,АБОНЕМЕНТЫ_ИНФОРМАЦИЯ!W$5,РАСПИСАНИЕ!$H:$H,АБОНЕМЕНТЫ_ИНФОРМАЦИЯ!$F6,РАСПИСАНИЕ!$I:$I,АБОНЕМЕНТЫ_ИНФОРМАЦИЯ!$G6)</f>
        <v>1</v>
      </c>
      <c r="X6" s="120">
        <f>COUNTIFS(РАСПИСАНИЕ!$D:$D,АБОНЕМЕНТЫ_ИНФОРМАЦИЯ!X$5,РАСПИСАНИЕ!$H:$H,АБОНЕМЕНТЫ_ИНФОРМАЦИЯ!$F6,РАСПИСАНИЕ!$I:$I,АБОНЕМЕНТЫ_ИНФОРМАЦИЯ!$G6)</f>
        <v>0</v>
      </c>
      <c r="Y6" s="136">
        <f>COUNTIFS(РАСПИСАНИЕ!$D:$D,АБОНЕМЕНТЫ_ИНФОРМАЦИЯ!Y$5,РАСПИСАНИЕ!$H:$H,АБОНЕМЕНТЫ_ИНФОРМАЦИЯ!$F6,РАСПИСАНИЕ!$I:$I,АБОНЕМЕНТЫ_ИНФОРМАЦИЯ!$G6)</f>
        <v>0</v>
      </c>
      <c r="Z6" s="113">
        <f>COUNTIFS(БАЗА_ДАННЫХ!L:L,АБОНЕМЕНТЫ_ИНФОРМАЦИЯ!H6,БАЗА_ДАННЫХ!K:K,АБОНЕМЕНТЫ_ИНФОРМАЦИЯ!G6,БАЗА_ДАННЫХ!J:J,АБОНЕМЕНТЫ_ИНФОРМАЦИЯ!F6,БАЗА_ДАННЫХ!D:D,"&gt;="&amp;Q6,БАЗА_ДАННЫХ!D:D,"&lt;="&amp;S6,БАЗА_ДАННЫХ!R:R,"да")</f>
        <v>8</v>
      </c>
      <c r="AA6" s="175">
        <f>COUNTIFS(БАЗА_ДАННЫХ!L:L,АБОНЕМЕНТЫ_ИНФОРМАЦИЯ!H6,БАЗА_ДАННЫХ!K:K,АБОНЕМЕНТЫ_ИНФОРМАЦИЯ!G6,БАЗА_ДАННЫХ!J:J,АБОНЕМЕНТЫ_ИНФОРМАЦИЯ!F6,БАЗА_ДАННЫХ!D:D,"&gt;="&amp;Q6,БАЗА_ДАННЫХ!D:D,"&lt;="&amp;S6,БАЗА_ДАННЫХ!S:S,"перенос")</f>
        <v>0</v>
      </c>
      <c r="AB6" s="149" t="str">
        <f ca="1">IF(TODAY()&lt;S6,"да","нет")</f>
        <v>нет</v>
      </c>
      <c r="AC6" s="177" t="str">
        <f t="shared" ref="AC6:AC37" ca="1" si="0">IF(TODAY()&lt;S6,O6-Z6,"")</f>
        <v/>
      </c>
      <c r="AD6" s="99"/>
      <c r="AE6" s="241">
        <f t="shared" ref="AE6:AE37" si="1">N6</f>
        <v>80</v>
      </c>
    </row>
    <row r="7" spans="1:31" s="97" customFormat="1" ht="15.75" x14ac:dyDescent="0.25">
      <c r="C7" s="106">
        <f>C6+1</f>
        <v>2</v>
      </c>
      <c r="D7" s="107">
        <f t="shared" ref="D7:D70" si="2">Q7-4</f>
        <v>45267</v>
      </c>
      <c r="E7" s="126" t="s">
        <v>32</v>
      </c>
      <c r="F7" s="127" t="s">
        <v>9</v>
      </c>
      <c r="G7" s="127" t="s">
        <v>8</v>
      </c>
      <c r="H7" s="128" t="s">
        <v>65</v>
      </c>
      <c r="I7" s="145" t="s">
        <v>8</v>
      </c>
      <c r="J7" s="142" t="s">
        <v>63</v>
      </c>
      <c r="K7" s="142" t="s">
        <v>19</v>
      </c>
      <c r="L7" s="143">
        <v>89002001515</v>
      </c>
      <c r="M7" s="144">
        <v>42005</v>
      </c>
      <c r="N7" s="113">
        <v>80</v>
      </c>
      <c r="O7" s="114">
        <v>8</v>
      </c>
      <c r="P7" s="114">
        <f t="shared" ref="P7:P70" si="3">N7/O7</f>
        <v>10</v>
      </c>
      <c r="Q7" s="115">
        <v>45271</v>
      </c>
      <c r="R7" s="116">
        <v>27</v>
      </c>
      <c r="S7" s="108">
        <f t="shared" ref="S7:S70" si="4">Q7+R7</f>
        <v>45298</v>
      </c>
      <c r="T7" s="119">
        <f>COUNTIFS(РАСПИСАНИЕ!$D:$D,АБОНЕМЕНТЫ_ИНФОРМАЦИЯ!T$5,РАСПИСАНИЕ!$H:$H,АБОНЕМЕНТЫ_ИНФОРМАЦИЯ!$F7,РАСПИСАНИЕ!$I:$I,АБОНЕМЕНТЫ_ИНФОРМАЦИЯ!$G7)</f>
        <v>1</v>
      </c>
      <c r="U7" s="134">
        <f>COUNTIFS(РАСПИСАНИЕ!$D:$D,АБОНЕМЕНТЫ_ИНФОРМАЦИЯ!U$5,РАСПИСАНИЕ!$H:$H,АБОНЕМЕНТЫ_ИНФОРМАЦИЯ!$F7,РАСПИСАНИЕ!$I:$I,АБОНЕМЕНТЫ_ИНФОРМАЦИЯ!$G7)</f>
        <v>0</v>
      </c>
      <c r="V7" s="120">
        <f>COUNTIFS(РАСПИСАНИЕ!$D:$D,АБОНЕМЕНТЫ_ИНФОРМАЦИЯ!V$5,РАСПИСАНИЕ!$H:$H,АБОНЕМЕНТЫ_ИНФОРМАЦИЯ!$F7,РАСПИСАНИЕ!$I:$I,АБОНЕМЕНТЫ_ИНФОРМАЦИЯ!$G7)</f>
        <v>0</v>
      </c>
      <c r="W7" s="134">
        <f>COUNTIFS(РАСПИСАНИЕ!$D:$D,АБОНЕМЕНТЫ_ИНФОРМАЦИЯ!W$5,РАСПИСАНИЕ!$H:$H,АБОНЕМЕНТЫ_ИНФОРМАЦИЯ!$F7,РАСПИСАНИЕ!$I:$I,АБОНЕМЕНТЫ_ИНФОРМАЦИЯ!$G7)</f>
        <v>1</v>
      </c>
      <c r="X7" s="120">
        <f>COUNTIFS(РАСПИСАНИЕ!$D:$D,АБОНЕМЕНТЫ_ИНФОРМАЦИЯ!X$5,РАСПИСАНИЕ!$H:$H,АБОНЕМЕНТЫ_ИНФОРМАЦИЯ!$F7,РАСПИСАНИЕ!$I:$I,АБОНЕМЕНТЫ_ИНФОРМАЦИЯ!$G7)</f>
        <v>0</v>
      </c>
      <c r="Y7" s="136">
        <f>COUNTIFS(РАСПИСАНИЕ!$D:$D,АБОНЕМЕНТЫ_ИНФОРМАЦИЯ!Y$5,РАСПИСАНИЕ!$H:$H,АБОНЕМЕНТЫ_ИНФОРМАЦИЯ!$F7,РАСПИСАНИЕ!$I:$I,АБОНЕМЕНТЫ_ИНФОРМАЦИЯ!$G7)</f>
        <v>0</v>
      </c>
      <c r="Z7" s="113">
        <f>COUNTIFS(БАЗА_ДАННЫХ!L:L,АБОНЕМЕНТЫ_ИНФОРМАЦИЯ!H7,БАЗА_ДАННЫХ!K:K,АБОНЕМЕНТЫ_ИНФОРМАЦИЯ!G7,БАЗА_ДАННЫХ!J:J,АБОНЕМЕНТЫ_ИНФОРМАЦИЯ!F7,БАЗА_ДАННЫХ!D:D,"&gt;="&amp;Q7,БАЗА_ДАННЫХ!D:D,"&lt;="&amp;S7,БАЗА_ДАННЫХ!R:R,"да")</f>
        <v>8</v>
      </c>
      <c r="AA7" s="175">
        <f>COUNTIFS(БАЗА_ДАННЫХ!L:L,АБОНЕМЕНТЫ_ИНФОРМАЦИЯ!H7,БАЗА_ДАННЫХ!K:K,АБОНЕМЕНТЫ_ИНФОРМАЦИЯ!G7,БАЗА_ДАННЫХ!J:J,АБОНЕМЕНТЫ_ИНФОРМАЦИЯ!F7,БАЗА_ДАННЫХ!D:D,"&gt;="&amp;Q7,БАЗА_ДАННЫХ!D:D,"&lt;="&amp;S7,БАЗА_ДАННЫХ!S:S,"перенос")</f>
        <v>0</v>
      </c>
      <c r="AB7" s="149" t="str">
        <f t="shared" ref="AB7:AB37" ca="1" si="5">IF(TODAY()&lt;S7,"да","нет")</f>
        <v>нет</v>
      </c>
      <c r="AC7" s="177" t="str">
        <f t="shared" ca="1" si="0"/>
        <v/>
      </c>
      <c r="AD7" s="99"/>
      <c r="AE7" s="241">
        <f t="shared" si="1"/>
        <v>80</v>
      </c>
    </row>
    <row r="8" spans="1:31" s="97" customFormat="1" ht="15" customHeight="1" x14ac:dyDescent="0.25">
      <c r="C8" s="106">
        <f t="shared" ref="C8:C71" si="6">C7+1</f>
        <v>3</v>
      </c>
      <c r="D8" s="107">
        <f t="shared" si="2"/>
        <v>45267</v>
      </c>
      <c r="E8" s="126" t="s">
        <v>32</v>
      </c>
      <c r="F8" s="127" t="s">
        <v>9</v>
      </c>
      <c r="G8" s="127" t="s">
        <v>8</v>
      </c>
      <c r="H8" s="128" t="s">
        <v>66</v>
      </c>
      <c r="I8" s="145" t="s">
        <v>8</v>
      </c>
      <c r="J8" s="142" t="s">
        <v>51</v>
      </c>
      <c r="K8" s="142" t="s">
        <v>19</v>
      </c>
      <c r="L8" s="143">
        <v>89002001516</v>
      </c>
      <c r="M8" s="144">
        <v>42005</v>
      </c>
      <c r="N8" s="113">
        <v>80</v>
      </c>
      <c r="O8" s="114">
        <v>8</v>
      </c>
      <c r="P8" s="114">
        <f t="shared" si="3"/>
        <v>10</v>
      </c>
      <c r="Q8" s="115">
        <v>45271</v>
      </c>
      <c r="R8" s="116">
        <v>27</v>
      </c>
      <c r="S8" s="108">
        <f t="shared" si="4"/>
        <v>45298</v>
      </c>
      <c r="T8" s="119">
        <f>COUNTIFS(РАСПИСАНИЕ!$D:$D,АБОНЕМЕНТЫ_ИНФОРМАЦИЯ!T$5,РАСПИСАНИЕ!$H:$H,АБОНЕМЕНТЫ_ИНФОРМАЦИЯ!$F8,РАСПИСАНИЕ!$I:$I,АБОНЕМЕНТЫ_ИНФОРМАЦИЯ!$G8)</f>
        <v>1</v>
      </c>
      <c r="U8" s="134">
        <f>COUNTIFS(РАСПИСАНИЕ!$D:$D,АБОНЕМЕНТЫ_ИНФОРМАЦИЯ!U$5,РАСПИСАНИЕ!$H:$H,АБОНЕМЕНТЫ_ИНФОРМАЦИЯ!$F8,РАСПИСАНИЕ!$I:$I,АБОНЕМЕНТЫ_ИНФОРМАЦИЯ!$G8)</f>
        <v>0</v>
      </c>
      <c r="V8" s="120">
        <f>COUNTIFS(РАСПИСАНИЕ!$D:$D,АБОНЕМЕНТЫ_ИНФОРМАЦИЯ!V$5,РАСПИСАНИЕ!$H:$H,АБОНЕМЕНТЫ_ИНФОРМАЦИЯ!$F8,РАСПИСАНИЕ!$I:$I,АБОНЕМЕНТЫ_ИНФОРМАЦИЯ!$G8)</f>
        <v>0</v>
      </c>
      <c r="W8" s="134">
        <f>COUNTIFS(РАСПИСАНИЕ!$D:$D,АБОНЕМЕНТЫ_ИНФОРМАЦИЯ!W$5,РАСПИСАНИЕ!$H:$H,АБОНЕМЕНТЫ_ИНФОРМАЦИЯ!$F8,РАСПИСАНИЕ!$I:$I,АБОНЕМЕНТЫ_ИНФОРМАЦИЯ!$G8)</f>
        <v>1</v>
      </c>
      <c r="X8" s="120">
        <f>COUNTIFS(РАСПИСАНИЕ!$D:$D,АБОНЕМЕНТЫ_ИНФОРМАЦИЯ!X$5,РАСПИСАНИЕ!$H:$H,АБОНЕМЕНТЫ_ИНФОРМАЦИЯ!$F8,РАСПИСАНИЕ!$I:$I,АБОНЕМЕНТЫ_ИНФОРМАЦИЯ!$G8)</f>
        <v>0</v>
      </c>
      <c r="Y8" s="136">
        <f>COUNTIFS(РАСПИСАНИЕ!$D:$D,АБОНЕМЕНТЫ_ИНФОРМАЦИЯ!Y$5,РАСПИСАНИЕ!$H:$H,АБОНЕМЕНТЫ_ИНФОРМАЦИЯ!$F8,РАСПИСАНИЕ!$I:$I,АБОНЕМЕНТЫ_ИНФОРМАЦИЯ!$G8)</f>
        <v>0</v>
      </c>
      <c r="Z8" s="113">
        <f>COUNTIFS(БАЗА_ДАННЫХ!L:L,АБОНЕМЕНТЫ_ИНФОРМАЦИЯ!H8,БАЗА_ДАННЫХ!K:K,АБОНЕМЕНТЫ_ИНФОРМАЦИЯ!G8,БАЗА_ДАННЫХ!J:J,АБОНЕМЕНТЫ_ИНФОРМАЦИЯ!F8,БАЗА_ДАННЫХ!D:D,"&gt;="&amp;Q8,БАЗА_ДАННЫХ!D:D,"&lt;="&amp;S8,БАЗА_ДАННЫХ!R:R,"да")</f>
        <v>8</v>
      </c>
      <c r="AA8" s="175">
        <f>COUNTIFS(БАЗА_ДАННЫХ!L:L,АБОНЕМЕНТЫ_ИНФОРМАЦИЯ!H8,БАЗА_ДАННЫХ!K:K,АБОНЕМЕНТЫ_ИНФОРМАЦИЯ!G8,БАЗА_ДАННЫХ!J:J,АБОНЕМЕНТЫ_ИНФОРМАЦИЯ!F8,БАЗА_ДАННЫХ!D:D,"&gt;="&amp;Q8,БАЗА_ДАННЫХ!D:D,"&lt;="&amp;S8,БАЗА_ДАННЫХ!S:S,"перенос")</f>
        <v>0</v>
      </c>
      <c r="AB8" s="149" t="str">
        <f t="shared" ca="1" si="5"/>
        <v>нет</v>
      </c>
      <c r="AC8" s="177" t="str">
        <f t="shared" ca="1" si="0"/>
        <v/>
      </c>
      <c r="AD8" s="99"/>
      <c r="AE8" s="241">
        <f t="shared" si="1"/>
        <v>80</v>
      </c>
    </row>
    <row r="9" spans="1:31" s="97" customFormat="1" ht="15" customHeight="1" x14ac:dyDescent="0.25">
      <c r="C9" s="106">
        <f t="shared" si="6"/>
        <v>4</v>
      </c>
      <c r="D9" s="107">
        <f t="shared" si="2"/>
        <v>45267</v>
      </c>
      <c r="E9" s="126" t="s">
        <v>32</v>
      </c>
      <c r="F9" s="127" t="s">
        <v>9</v>
      </c>
      <c r="G9" s="127" t="s">
        <v>8</v>
      </c>
      <c r="H9" s="128" t="s">
        <v>67</v>
      </c>
      <c r="I9" s="145" t="s">
        <v>8</v>
      </c>
      <c r="J9" s="142" t="s">
        <v>52</v>
      </c>
      <c r="K9" s="142" t="s">
        <v>19</v>
      </c>
      <c r="L9" s="143">
        <v>89002001517</v>
      </c>
      <c r="M9" s="144">
        <v>42005</v>
      </c>
      <c r="N9" s="113">
        <v>80</v>
      </c>
      <c r="O9" s="114">
        <v>8</v>
      </c>
      <c r="P9" s="114">
        <f t="shared" si="3"/>
        <v>10</v>
      </c>
      <c r="Q9" s="115">
        <v>45271</v>
      </c>
      <c r="R9" s="116">
        <v>27</v>
      </c>
      <c r="S9" s="108">
        <f t="shared" si="4"/>
        <v>45298</v>
      </c>
      <c r="T9" s="119">
        <f>COUNTIFS(РАСПИСАНИЕ!$D:$D,АБОНЕМЕНТЫ_ИНФОРМАЦИЯ!T$5,РАСПИСАНИЕ!$H:$H,АБОНЕМЕНТЫ_ИНФОРМАЦИЯ!$F9,РАСПИСАНИЕ!$I:$I,АБОНЕМЕНТЫ_ИНФОРМАЦИЯ!$G9)</f>
        <v>1</v>
      </c>
      <c r="U9" s="134">
        <f>COUNTIFS(РАСПИСАНИЕ!$D:$D,АБОНЕМЕНТЫ_ИНФОРМАЦИЯ!U$5,РАСПИСАНИЕ!$H:$H,АБОНЕМЕНТЫ_ИНФОРМАЦИЯ!$F9,РАСПИСАНИЕ!$I:$I,АБОНЕМЕНТЫ_ИНФОРМАЦИЯ!$G9)</f>
        <v>0</v>
      </c>
      <c r="V9" s="120">
        <f>COUNTIFS(РАСПИСАНИЕ!$D:$D,АБОНЕМЕНТЫ_ИНФОРМАЦИЯ!V$5,РАСПИСАНИЕ!$H:$H,АБОНЕМЕНТЫ_ИНФОРМАЦИЯ!$F9,РАСПИСАНИЕ!$I:$I,АБОНЕМЕНТЫ_ИНФОРМАЦИЯ!$G9)</f>
        <v>0</v>
      </c>
      <c r="W9" s="134">
        <f>COUNTIFS(РАСПИСАНИЕ!$D:$D,АБОНЕМЕНТЫ_ИНФОРМАЦИЯ!W$5,РАСПИСАНИЕ!$H:$H,АБОНЕМЕНТЫ_ИНФОРМАЦИЯ!$F9,РАСПИСАНИЕ!$I:$I,АБОНЕМЕНТЫ_ИНФОРМАЦИЯ!$G9)</f>
        <v>1</v>
      </c>
      <c r="X9" s="120">
        <f>COUNTIFS(РАСПИСАНИЕ!$D:$D,АБОНЕМЕНТЫ_ИНФОРМАЦИЯ!X$5,РАСПИСАНИЕ!$H:$H,АБОНЕМЕНТЫ_ИНФОРМАЦИЯ!$F9,РАСПИСАНИЕ!$I:$I,АБОНЕМЕНТЫ_ИНФОРМАЦИЯ!$G9)</f>
        <v>0</v>
      </c>
      <c r="Y9" s="136">
        <f>COUNTIFS(РАСПИСАНИЕ!$D:$D,АБОНЕМЕНТЫ_ИНФОРМАЦИЯ!Y$5,РАСПИСАНИЕ!$H:$H,АБОНЕМЕНТЫ_ИНФОРМАЦИЯ!$F9,РАСПИСАНИЕ!$I:$I,АБОНЕМЕНТЫ_ИНФОРМАЦИЯ!$G9)</f>
        <v>0</v>
      </c>
      <c r="Z9" s="113">
        <f>COUNTIFS(БАЗА_ДАННЫХ!L:L,АБОНЕМЕНТЫ_ИНФОРМАЦИЯ!H9,БАЗА_ДАННЫХ!K:K,АБОНЕМЕНТЫ_ИНФОРМАЦИЯ!G9,БАЗА_ДАННЫХ!J:J,АБОНЕМЕНТЫ_ИНФОРМАЦИЯ!F9,БАЗА_ДАННЫХ!D:D,"&gt;="&amp;Q9,БАЗА_ДАННЫХ!D:D,"&lt;="&amp;S9,БАЗА_ДАННЫХ!R:R,"да")</f>
        <v>8</v>
      </c>
      <c r="AA9" s="175">
        <f>COUNTIFS(БАЗА_ДАННЫХ!L:L,АБОНЕМЕНТЫ_ИНФОРМАЦИЯ!H9,БАЗА_ДАННЫХ!K:K,АБОНЕМЕНТЫ_ИНФОРМАЦИЯ!G9,БАЗА_ДАННЫХ!J:J,АБОНЕМЕНТЫ_ИНФОРМАЦИЯ!F9,БАЗА_ДАННЫХ!D:D,"&gt;="&amp;Q9,БАЗА_ДАННЫХ!D:D,"&lt;="&amp;S9,БАЗА_ДАННЫХ!S:S,"перенос")</f>
        <v>0</v>
      </c>
      <c r="AB9" s="149" t="str">
        <f t="shared" ca="1" si="5"/>
        <v>нет</v>
      </c>
      <c r="AC9" s="177" t="str">
        <f t="shared" ca="1" si="0"/>
        <v/>
      </c>
      <c r="AD9" s="99"/>
      <c r="AE9" s="241">
        <f t="shared" si="1"/>
        <v>80</v>
      </c>
    </row>
    <row r="10" spans="1:31" s="97" customFormat="1" ht="15" customHeight="1" x14ac:dyDescent="0.25">
      <c r="C10" s="106">
        <f t="shared" si="6"/>
        <v>5</v>
      </c>
      <c r="D10" s="107">
        <f t="shared" si="2"/>
        <v>45267</v>
      </c>
      <c r="E10" s="126" t="s">
        <v>32</v>
      </c>
      <c r="F10" s="127" t="s">
        <v>9</v>
      </c>
      <c r="G10" s="127" t="s">
        <v>8</v>
      </c>
      <c r="H10" s="128" t="s">
        <v>68</v>
      </c>
      <c r="I10" s="145" t="s">
        <v>8</v>
      </c>
      <c r="J10" s="142" t="s">
        <v>53</v>
      </c>
      <c r="K10" s="142" t="s">
        <v>19</v>
      </c>
      <c r="L10" s="143">
        <v>89002001518</v>
      </c>
      <c r="M10" s="144">
        <v>42005</v>
      </c>
      <c r="N10" s="113">
        <v>80</v>
      </c>
      <c r="O10" s="114">
        <v>8</v>
      </c>
      <c r="P10" s="114">
        <f t="shared" si="3"/>
        <v>10</v>
      </c>
      <c r="Q10" s="115">
        <v>45271</v>
      </c>
      <c r="R10" s="116">
        <v>27</v>
      </c>
      <c r="S10" s="108">
        <f t="shared" si="4"/>
        <v>45298</v>
      </c>
      <c r="T10" s="119">
        <f>COUNTIFS(РАСПИСАНИЕ!$D:$D,АБОНЕМЕНТЫ_ИНФОРМАЦИЯ!T$5,РАСПИСАНИЕ!$H:$H,АБОНЕМЕНТЫ_ИНФОРМАЦИЯ!$F10,РАСПИСАНИЕ!$I:$I,АБОНЕМЕНТЫ_ИНФОРМАЦИЯ!$G10)</f>
        <v>1</v>
      </c>
      <c r="U10" s="134">
        <f>COUNTIFS(РАСПИСАНИЕ!$D:$D,АБОНЕМЕНТЫ_ИНФОРМАЦИЯ!U$5,РАСПИСАНИЕ!$H:$H,АБОНЕМЕНТЫ_ИНФОРМАЦИЯ!$F10,РАСПИСАНИЕ!$I:$I,АБОНЕМЕНТЫ_ИНФОРМАЦИЯ!$G10)</f>
        <v>0</v>
      </c>
      <c r="V10" s="120">
        <f>COUNTIFS(РАСПИСАНИЕ!$D:$D,АБОНЕМЕНТЫ_ИНФОРМАЦИЯ!V$5,РАСПИСАНИЕ!$H:$H,АБОНЕМЕНТЫ_ИНФОРМАЦИЯ!$F10,РАСПИСАНИЕ!$I:$I,АБОНЕМЕНТЫ_ИНФОРМАЦИЯ!$G10)</f>
        <v>0</v>
      </c>
      <c r="W10" s="134">
        <f>COUNTIFS(РАСПИСАНИЕ!$D:$D,АБОНЕМЕНТЫ_ИНФОРМАЦИЯ!W$5,РАСПИСАНИЕ!$H:$H,АБОНЕМЕНТЫ_ИНФОРМАЦИЯ!$F10,РАСПИСАНИЕ!$I:$I,АБОНЕМЕНТЫ_ИНФОРМАЦИЯ!$G10)</f>
        <v>1</v>
      </c>
      <c r="X10" s="120">
        <f>COUNTIFS(РАСПИСАНИЕ!$D:$D,АБОНЕМЕНТЫ_ИНФОРМАЦИЯ!X$5,РАСПИСАНИЕ!$H:$H,АБОНЕМЕНТЫ_ИНФОРМАЦИЯ!$F10,РАСПИСАНИЕ!$I:$I,АБОНЕМЕНТЫ_ИНФОРМАЦИЯ!$G10)</f>
        <v>0</v>
      </c>
      <c r="Y10" s="136">
        <f>COUNTIFS(РАСПИСАНИЕ!$D:$D,АБОНЕМЕНТЫ_ИНФОРМАЦИЯ!Y$5,РАСПИСАНИЕ!$H:$H,АБОНЕМЕНТЫ_ИНФОРМАЦИЯ!$F10,РАСПИСАНИЕ!$I:$I,АБОНЕМЕНТЫ_ИНФОРМАЦИЯ!$G10)</f>
        <v>0</v>
      </c>
      <c r="Z10" s="113">
        <f>COUNTIFS(БАЗА_ДАННЫХ!L:L,АБОНЕМЕНТЫ_ИНФОРМАЦИЯ!H10,БАЗА_ДАННЫХ!K:K,АБОНЕМЕНТЫ_ИНФОРМАЦИЯ!G10,БАЗА_ДАННЫХ!J:J,АБОНЕМЕНТЫ_ИНФОРМАЦИЯ!F10,БАЗА_ДАННЫХ!D:D,"&gt;="&amp;Q10,БАЗА_ДАННЫХ!D:D,"&lt;="&amp;S10,БАЗА_ДАННЫХ!R:R,"да")</f>
        <v>8</v>
      </c>
      <c r="AA10" s="175">
        <f>COUNTIFS(БАЗА_ДАННЫХ!L:L,АБОНЕМЕНТЫ_ИНФОРМАЦИЯ!H10,БАЗА_ДАННЫХ!K:K,АБОНЕМЕНТЫ_ИНФОРМАЦИЯ!G10,БАЗА_ДАННЫХ!J:J,АБОНЕМЕНТЫ_ИНФОРМАЦИЯ!F10,БАЗА_ДАННЫХ!D:D,"&gt;="&amp;Q10,БАЗА_ДАННЫХ!D:D,"&lt;="&amp;S10,БАЗА_ДАННЫХ!S:S,"перенос")</f>
        <v>0</v>
      </c>
      <c r="AB10" s="149" t="str">
        <f t="shared" ca="1" si="5"/>
        <v>нет</v>
      </c>
      <c r="AC10" s="177" t="str">
        <f t="shared" ca="1" si="0"/>
        <v/>
      </c>
      <c r="AD10" s="99"/>
      <c r="AE10" s="241">
        <f t="shared" si="1"/>
        <v>80</v>
      </c>
    </row>
    <row r="11" spans="1:31" s="97" customFormat="1" ht="15" customHeight="1" x14ac:dyDescent="0.25">
      <c r="C11" s="106">
        <f t="shared" si="6"/>
        <v>6</v>
      </c>
      <c r="D11" s="107">
        <f t="shared" si="2"/>
        <v>45267</v>
      </c>
      <c r="E11" s="126" t="s">
        <v>32</v>
      </c>
      <c r="F11" s="127" t="s">
        <v>9</v>
      </c>
      <c r="G11" s="127" t="s">
        <v>8</v>
      </c>
      <c r="H11" s="128" t="s">
        <v>69</v>
      </c>
      <c r="I11" s="145" t="s">
        <v>8</v>
      </c>
      <c r="J11" s="142" t="s">
        <v>54</v>
      </c>
      <c r="K11" s="142" t="s">
        <v>19</v>
      </c>
      <c r="L11" s="143">
        <v>89002001519</v>
      </c>
      <c r="M11" s="144">
        <v>42005</v>
      </c>
      <c r="N11" s="113">
        <v>80</v>
      </c>
      <c r="O11" s="114">
        <v>8</v>
      </c>
      <c r="P11" s="114">
        <f t="shared" si="3"/>
        <v>10</v>
      </c>
      <c r="Q11" s="115">
        <v>45271</v>
      </c>
      <c r="R11" s="116">
        <v>27</v>
      </c>
      <c r="S11" s="108">
        <f t="shared" si="4"/>
        <v>45298</v>
      </c>
      <c r="T11" s="119">
        <f>COUNTIFS(РАСПИСАНИЕ!$D:$D,АБОНЕМЕНТЫ_ИНФОРМАЦИЯ!T$5,РАСПИСАНИЕ!$H:$H,АБОНЕМЕНТЫ_ИНФОРМАЦИЯ!$F11,РАСПИСАНИЕ!$I:$I,АБОНЕМЕНТЫ_ИНФОРМАЦИЯ!$G11)</f>
        <v>1</v>
      </c>
      <c r="U11" s="134">
        <f>COUNTIFS(РАСПИСАНИЕ!$D:$D,АБОНЕМЕНТЫ_ИНФОРМАЦИЯ!U$5,РАСПИСАНИЕ!$H:$H,АБОНЕМЕНТЫ_ИНФОРМАЦИЯ!$F11,РАСПИСАНИЕ!$I:$I,АБОНЕМЕНТЫ_ИНФОРМАЦИЯ!$G11)</f>
        <v>0</v>
      </c>
      <c r="V11" s="120">
        <f>COUNTIFS(РАСПИСАНИЕ!$D:$D,АБОНЕМЕНТЫ_ИНФОРМАЦИЯ!V$5,РАСПИСАНИЕ!$H:$H,АБОНЕМЕНТЫ_ИНФОРМАЦИЯ!$F11,РАСПИСАНИЕ!$I:$I,АБОНЕМЕНТЫ_ИНФОРМАЦИЯ!$G11)</f>
        <v>0</v>
      </c>
      <c r="W11" s="134">
        <f>COUNTIFS(РАСПИСАНИЕ!$D:$D,АБОНЕМЕНТЫ_ИНФОРМАЦИЯ!W$5,РАСПИСАНИЕ!$H:$H,АБОНЕМЕНТЫ_ИНФОРМАЦИЯ!$F11,РАСПИСАНИЕ!$I:$I,АБОНЕМЕНТЫ_ИНФОРМАЦИЯ!$G11)</f>
        <v>1</v>
      </c>
      <c r="X11" s="120">
        <f>COUNTIFS(РАСПИСАНИЕ!$D:$D,АБОНЕМЕНТЫ_ИНФОРМАЦИЯ!X$5,РАСПИСАНИЕ!$H:$H,АБОНЕМЕНТЫ_ИНФОРМАЦИЯ!$F11,РАСПИСАНИЕ!$I:$I,АБОНЕМЕНТЫ_ИНФОРМАЦИЯ!$G11)</f>
        <v>0</v>
      </c>
      <c r="Y11" s="136">
        <f>COUNTIFS(РАСПИСАНИЕ!$D:$D,АБОНЕМЕНТЫ_ИНФОРМАЦИЯ!Y$5,РАСПИСАНИЕ!$H:$H,АБОНЕМЕНТЫ_ИНФОРМАЦИЯ!$F11,РАСПИСАНИЕ!$I:$I,АБОНЕМЕНТЫ_ИНФОРМАЦИЯ!$G11)</f>
        <v>0</v>
      </c>
      <c r="Z11" s="113">
        <f>COUNTIFS(БАЗА_ДАННЫХ!L:L,АБОНЕМЕНТЫ_ИНФОРМАЦИЯ!H11,БАЗА_ДАННЫХ!K:K,АБОНЕМЕНТЫ_ИНФОРМАЦИЯ!G11,БАЗА_ДАННЫХ!J:J,АБОНЕМЕНТЫ_ИНФОРМАЦИЯ!F11,БАЗА_ДАННЫХ!D:D,"&gt;="&amp;Q11,БАЗА_ДАННЫХ!D:D,"&lt;="&amp;S11,БАЗА_ДАННЫХ!R:R,"да")</f>
        <v>8</v>
      </c>
      <c r="AA11" s="175">
        <f>COUNTIFS(БАЗА_ДАННЫХ!L:L,АБОНЕМЕНТЫ_ИНФОРМАЦИЯ!H11,БАЗА_ДАННЫХ!K:K,АБОНЕМЕНТЫ_ИНФОРМАЦИЯ!G11,БАЗА_ДАННЫХ!J:J,АБОНЕМЕНТЫ_ИНФОРМАЦИЯ!F11,БАЗА_ДАННЫХ!D:D,"&gt;="&amp;Q11,БАЗА_ДАННЫХ!D:D,"&lt;="&amp;S11,БАЗА_ДАННЫХ!S:S,"перенос")</f>
        <v>0</v>
      </c>
      <c r="AB11" s="149" t="str">
        <f t="shared" ca="1" si="5"/>
        <v>нет</v>
      </c>
      <c r="AC11" s="177" t="str">
        <f t="shared" ca="1" si="0"/>
        <v/>
      </c>
      <c r="AD11" s="99"/>
      <c r="AE11" s="241">
        <f t="shared" si="1"/>
        <v>80</v>
      </c>
    </row>
    <row r="12" spans="1:31" s="97" customFormat="1" ht="15" customHeight="1" x14ac:dyDescent="0.25">
      <c r="C12" s="106">
        <f t="shared" si="6"/>
        <v>7</v>
      </c>
      <c r="D12" s="107">
        <f t="shared" si="2"/>
        <v>45267</v>
      </c>
      <c r="E12" s="126" t="s">
        <v>32</v>
      </c>
      <c r="F12" s="127" t="s">
        <v>9</v>
      </c>
      <c r="G12" s="127" t="s">
        <v>8</v>
      </c>
      <c r="H12" s="128" t="s">
        <v>70</v>
      </c>
      <c r="I12" s="145" t="s">
        <v>8</v>
      </c>
      <c r="J12" s="142" t="s">
        <v>55</v>
      </c>
      <c r="K12" s="142" t="s">
        <v>19</v>
      </c>
      <c r="L12" s="143">
        <v>89002001520</v>
      </c>
      <c r="M12" s="144">
        <v>42005</v>
      </c>
      <c r="N12" s="113">
        <v>80</v>
      </c>
      <c r="O12" s="114">
        <v>8</v>
      </c>
      <c r="P12" s="114">
        <f t="shared" si="3"/>
        <v>10</v>
      </c>
      <c r="Q12" s="115">
        <v>45271</v>
      </c>
      <c r="R12" s="116">
        <v>27</v>
      </c>
      <c r="S12" s="108">
        <f t="shared" si="4"/>
        <v>45298</v>
      </c>
      <c r="T12" s="119">
        <f>COUNTIFS(РАСПИСАНИЕ!$D:$D,АБОНЕМЕНТЫ_ИНФОРМАЦИЯ!T$5,РАСПИСАНИЕ!$H:$H,АБОНЕМЕНТЫ_ИНФОРМАЦИЯ!$F12,РАСПИСАНИЕ!$I:$I,АБОНЕМЕНТЫ_ИНФОРМАЦИЯ!$G12)</f>
        <v>1</v>
      </c>
      <c r="U12" s="134">
        <f>COUNTIFS(РАСПИСАНИЕ!$D:$D,АБОНЕМЕНТЫ_ИНФОРМАЦИЯ!U$5,РАСПИСАНИЕ!$H:$H,АБОНЕМЕНТЫ_ИНФОРМАЦИЯ!$F12,РАСПИСАНИЕ!$I:$I,АБОНЕМЕНТЫ_ИНФОРМАЦИЯ!$G12)</f>
        <v>0</v>
      </c>
      <c r="V12" s="120">
        <f>COUNTIFS(РАСПИСАНИЕ!$D:$D,АБОНЕМЕНТЫ_ИНФОРМАЦИЯ!V$5,РАСПИСАНИЕ!$H:$H,АБОНЕМЕНТЫ_ИНФОРМАЦИЯ!$F12,РАСПИСАНИЕ!$I:$I,АБОНЕМЕНТЫ_ИНФОРМАЦИЯ!$G12)</f>
        <v>0</v>
      </c>
      <c r="W12" s="134">
        <f>COUNTIFS(РАСПИСАНИЕ!$D:$D,АБОНЕМЕНТЫ_ИНФОРМАЦИЯ!W$5,РАСПИСАНИЕ!$H:$H,АБОНЕМЕНТЫ_ИНФОРМАЦИЯ!$F12,РАСПИСАНИЕ!$I:$I,АБОНЕМЕНТЫ_ИНФОРМАЦИЯ!$G12)</f>
        <v>1</v>
      </c>
      <c r="X12" s="120">
        <f>COUNTIFS(РАСПИСАНИЕ!$D:$D,АБОНЕМЕНТЫ_ИНФОРМАЦИЯ!X$5,РАСПИСАНИЕ!$H:$H,АБОНЕМЕНТЫ_ИНФОРМАЦИЯ!$F12,РАСПИСАНИЕ!$I:$I,АБОНЕМЕНТЫ_ИНФОРМАЦИЯ!$G12)</f>
        <v>0</v>
      </c>
      <c r="Y12" s="136">
        <f>COUNTIFS(РАСПИСАНИЕ!$D:$D,АБОНЕМЕНТЫ_ИНФОРМАЦИЯ!Y$5,РАСПИСАНИЕ!$H:$H,АБОНЕМЕНТЫ_ИНФОРМАЦИЯ!$F12,РАСПИСАНИЕ!$I:$I,АБОНЕМЕНТЫ_ИНФОРМАЦИЯ!$G12)</f>
        <v>0</v>
      </c>
      <c r="Z12" s="113">
        <f>COUNTIFS(БАЗА_ДАННЫХ!L:L,АБОНЕМЕНТЫ_ИНФОРМАЦИЯ!H12,БАЗА_ДАННЫХ!K:K,АБОНЕМЕНТЫ_ИНФОРМАЦИЯ!G12,БАЗА_ДАННЫХ!J:J,АБОНЕМЕНТЫ_ИНФОРМАЦИЯ!F12,БАЗА_ДАННЫХ!D:D,"&gt;="&amp;Q12,БАЗА_ДАННЫХ!D:D,"&lt;="&amp;S12,БАЗА_ДАННЫХ!R:R,"да")</f>
        <v>8</v>
      </c>
      <c r="AA12" s="175">
        <f>COUNTIFS(БАЗА_ДАННЫХ!L:L,АБОНЕМЕНТЫ_ИНФОРМАЦИЯ!H12,БАЗА_ДАННЫХ!K:K,АБОНЕМЕНТЫ_ИНФОРМАЦИЯ!G12,БАЗА_ДАННЫХ!J:J,АБОНЕМЕНТЫ_ИНФОРМАЦИЯ!F12,БАЗА_ДАННЫХ!D:D,"&gt;="&amp;Q12,БАЗА_ДАННЫХ!D:D,"&lt;="&amp;S12,БАЗА_ДАННЫХ!S:S,"перенос")</f>
        <v>0</v>
      </c>
      <c r="AB12" s="149" t="str">
        <f t="shared" ca="1" si="5"/>
        <v>нет</v>
      </c>
      <c r="AC12" s="177" t="str">
        <f t="shared" ca="1" si="0"/>
        <v/>
      </c>
      <c r="AD12" s="99"/>
      <c r="AE12" s="241">
        <f t="shared" si="1"/>
        <v>80</v>
      </c>
    </row>
    <row r="13" spans="1:31" s="97" customFormat="1" ht="15" customHeight="1" x14ac:dyDescent="0.25">
      <c r="C13" s="106">
        <f t="shared" si="6"/>
        <v>8</v>
      </c>
      <c r="D13" s="107">
        <f t="shared" si="2"/>
        <v>45267</v>
      </c>
      <c r="E13" s="126" t="s">
        <v>32</v>
      </c>
      <c r="F13" s="127" t="s">
        <v>9</v>
      </c>
      <c r="G13" s="127" t="s">
        <v>8</v>
      </c>
      <c r="H13" s="128" t="s">
        <v>71</v>
      </c>
      <c r="I13" s="145" t="s">
        <v>8</v>
      </c>
      <c r="J13" s="142" t="s">
        <v>56</v>
      </c>
      <c r="K13" s="142" t="s">
        <v>19</v>
      </c>
      <c r="L13" s="143">
        <v>89002001521</v>
      </c>
      <c r="M13" s="144">
        <v>42005</v>
      </c>
      <c r="N13" s="113">
        <v>80</v>
      </c>
      <c r="O13" s="114">
        <v>8</v>
      </c>
      <c r="P13" s="114">
        <f t="shared" si="3"/>
        <v>10</v>
      </c>
      <c r="Q13" s="115">
        <v>45271</v>
      </c>
      <c r="R13" s="116">
        <v>27</v>
      </c>
      <c r="S13" s="108">
        <f t="shared" si="4"/>
        <v>45298</v>
      </c>
      <c r="T13" s="119">
        <f>COUNTIFS(РАСПИСАНИЕ!$D:$D,АБОНЕМЕНТЫ_ИНФОРМАЦИЯ!T$5,РАСПИСАНИЕ!$H:$H,АБОНЕМЕНТЫ_ИНФОРМАЦИЯ!$F13,РАСПИСАНИЕ!$I:$I,АБОНЕМЕНТЫ_ИНФОРМАЦИЯ!$G13)</f>
        <v>1</v>
      </c>
      <c r="U13" s="134">
        <f>COUNTIFS(РАСПИСАНИЕ!$D:$D,АБОНЕМЕНТЫ_ИНФОРМАЦИЯ!U$5,РАСПИСАНИЕ!$H:$H,АБОНЕМЕНТЫ_ИНФОРМАЦИЯ!$F13,РАСПИСАНИЕ!$I:$I,АБОНЕМЕНТЫ_ИНФОРМАЦИЯ!$G13)</f>
        <v>0</v>
      </c>
      <c r="V13" s="120">
        <f>COUNTIFS(РАСПИСАНИЕ!$D:$D,АБОНЕМЕНТЫ_ИНФОРМАЦИЯ!V$5,РАСПИСАНИЕ!$H:$H,АБОНЕМЕНТЫ_ИНФОРМАЦИЯ!$F13,РАСПИСАНИЕ!$I:$I,АБОНЕМЕНТЫ_ИНФОРМАЦИЯ!$G13)</f>
        <v>0</v>
      </c>
      <c r="W13" s="134">
        <f>COUNTIFS(РАСПИСАНИЕ!$D:$D,АБОНЕМЕНТЫ_ИНФОРМАЦИЯ!W$5,РАСПИСАНИЕ!$H:$H,АБОНЕМЕНТЫ_ИНФОРМАЦИЯ!$F13,РАСПИСАНИЕ!$I:$I,АБОНЕМЕНТЫ_ИНФОРМАЦИЯ!$G13)</f>
        <v>1</v>
      </c>
      <c r="X13" s="120">
        <f>COUNTIFS(РАСПИСАНИЕ!$D:$D,АБОНЕМЕНТЫ_ИНФОРМАЦИЯ!X$5,РАСПИСАНИЕ!$H:$H,АБОНЕМЕНТЫ_ИНФОРМАЦИЯ!$F13,РАСПИСАНИЕ!$I:$I,АБОНЕМЕНТЫ_ИНФОРМАЦИЯ!$G13)</f>
        <v>0</v>
      </c>
      <c r="Y13" s="136">
        <f>COUNTIFS(РАСПИСАНИЕ!$D:$D,АБОНЕМЕНТЫ_ИНФОРМАЦИЯ!Y$5,РАСПИСАНИЕ!$H:$H,АБОНЕМЕНТЫ_ИНФОРМАЦИЯ!$F13,РАСПИСАНИЕ!$I:$I,АБОНЕМЕНТЫ_ИНФОРМАЦИЯ!$G13)</f>
        <v>0</v>
      </c>
      <c r="Z13" s="113">
        <f>COUNTIFS(БАЗА_ДАННЫХ!L:L,АБОНЕМЕНТЫ_ИНФОРМАЦИЯ!H13,БАЗА_ДАННЫХ!K:K,АБОНЕМЕНТЫ_ИНФОРМАЦИЯ!G13,БАЗА_ДАННЫХ!J:J,АБОНЕМЕНТЫ_ИНФОРМАЦИЯ!F13,БАЗА_ДАННЫХ!D:D,"&gt;="&amp;Q13,БАЗА_ДАННЫХ!D:D,"&lt;="&amp;S13,БАЗА_ДАННЫХ!R:R,"да")</f>
        <v>8</v>
      </c>
      <c r="AA13" s="175">
        <f>COUNTIFS(БАЗА_ДАННЫХ!L:L,АБОНЕМЕНТЫ_ИНФОРМАЦИЯ!H13,БАЗА_ДАННЫХ!K:K,АБОНЕМЕНТЫ_ИНФОРМАЦИЯ!G13,БАЗА_ДАННЫХ!J:J,АБОНЕМЕНТЫ_ИНФОРМАЦИЯ!F13,БАЗА_ДАННЫХ!D:D,"&gt;="&amp;Q13,БАЗА_ДАННЫХ!D:D,"&lt;="&amp;S13,БАЗА_ДАННЫХ!S:S,"перенос")</f>
        <v>0</v>
      </c>
      <c r="AB13" s="149" t="str">
        <f t="shared" ca="1" si="5"/>
        <v>нет</v>
      </c>
      <c r="AC13" s="177" t="str">
        <f t="shared" ca="1" si="0"/>
        <v/>
      </c>
      <c r="AD13" s="99"/>
      <c r="AE13" s="241">
        <f t="shared" si="1"/>
        <v>80</v>
      </c>
    </row>
    <row r="14" spans="1:31" s="97" customFormat="1" ht="15" customHeight="1" x14ac:dyDescent="0.25">
      <c r="C14" s="106">
        <f t="shared" si="6"/>
        <v>9</v>
      </c>
      <c r="D14" s="107">
        <f t="shared" si="2"/>
        <v>45267</v>
      </c>
      <c r="E14" s="126" t="s">
        <v>32</v>
      </c>
      <c r="F14" s="127" t="s">
        <v>9</v>
      </c>
      <c r="G14" s="127" t="s">
        <v>8</v>
      </c>
      <c r="H14" s="128" t="s">
        <v>72</v>
      </c>
      <c r="I14" s="145" t="s">
        <v>8</v>
      </c>
      <c r="J14" s="142" t="s">
        <v>57</v>
      </c>
      <c r="K14" s="142" t="s">
        <v>19</v>
      </c>
      <c r="L14" s="143">
        <v>89002001522</v>
      </c>
      <c r="M14" s="144">
        <v>42005</v>
      </c>
      <c r="N14" s="113">
        <v>80</v>
      </c>
      <c r="O14" s="114">
        <v>8</v>
      </c>
      <c r="P14" s="114">
        <f t="shared" si="3"/>
        <v>10</v>
      </c>
      <c r="Q14" s="115">
        <v>45271</v>
      </c>
      <c r="R14" s="116">
        <v>27</v>
      </c>
      <c r="S14" s="108">
        <f t="shared" si="4"/>
        <v>45298</v>
      </c>
      <c r="T14" s="119">
        <f>COUNTIFS(РАСПИСАНИЕ!$D:$D,АБОНЕМЕНТЫ_ИНФОРМАЦИЯ!T$5,РАСПИСАНИЕ!$H:$H,АБОНЕМЕНТЫ_ИНФОРМАЦИЯ!$F14,РАСПИСАНИЕ!$I:$I,АБОНЕМЕНТЫ_ИНФОРМАЦИЯ!$G14)</f>
        <v>1</v>
      </c>
      <c r="U14" s="134">
        <f>COUNTIFS(РАСПИСАНИЕ!$D:$D,АБОНЕМЕНТЫ_ИНФОРМАЦИЯ!U$5,РАСПИСАНИЕ!$H:$H,АБОНЕМЕНТЫ_ИНФОРМАЦИЯ!$F14,РАСПИСАНИЕ!$I:$I,АБОНЕМЕНТЫ_ИНФОРМАЦИЯ!$G14)</f>
        <v>0</v>
      </c>
      <c r="V14" s="120">
        <f>COUNTIFS(РАСПИСАНИЕ!$D:$D,АБОНЕМЕНТЫ_ИНФОРМАЦИЯ!V$5,РАСПИСАНИЕ!$H:$H,АБОНЕМЕНТЫ_ИНФОРМАЦИЯ!$F14,РАСПИСАНИЕ!$I:$I,АБОНЕМЕНТЫ_ИНФОРМАЦИЯ!$G14)</f>
        <v>0</v>
      </c>
      <c r="W14" s="134">
        <f>COUNTIFS(РАСПИСАНИЕ!$D:$D,АБОНЕМЕНТЫ_ИНФОРМАЦИЯ!W$5,РАСПИСАНИЕ!$H:$H,АБОНЕМЕНТЫ_ИНФОРМАЦИЯ!$F14,РАСПИСАНИЕ!$I:$I,АБОНЕМЕНТЫ_ИНФОРМАЦИЯ!$G14)</f>
        <v>1</v>
      </c>
      <c r="X14" s="120">
        <f>COUNTIFS(РАСПИСАНИЕ!$D:$D,АБОНЕМЕНТЫ_ИНФОРМАЦИЯ!X$5,РАСПИСАНИЕ!$H:$H,АБОНЕМЕНТЫ_ИНФОРМАЦИЯ!$F14,РАСПИСАНИЕ!$I:$I,АБОНЕМЕНТЫ_ИНФОРМАЦИЯ!$G14)</f>
        <v>0</v>
      </c>
      <c r="Y14" s="136">
        <f>COUNTIFS(РАСПИСАНИЕ!$D:$D,АБОНЕМЕНТЫ_ИНФОРМАЦИЯ!Y$5,РАСПИСАНИЕ!$H:$H,АБОНЕМЕНТЫ_ИНФОРМАЦИЯ!$F14,РАСПИСАНИЕ!$I:$I,АБОНЕМЕНТЫ_ИНФОРМАЦИЯ!$G14)</f>
        <v>0</v>
      </c>
      <c r="Z14" s="113">
        <f>COUNTIFS(БАЗА_ДАННЫХ!L:L,АБОНЕМЕНТЫ_ИНФОРМАЦИЯ!H14,БАЗА_ДАННЫХ!K:K,АБОНЕМЕНТЫ_ИНФОРМАЦИЯ!G14,БАЗА_ДАННЫХ!J:J,АБОНЕМЕНТЫ_ИНФОРМАЦИЯ!F14,БАЗА_ДАННЫХ!D:D,"&gt;="&amp;Q14,БАЗА_ДАННЫХ!D:D,"&lt;="&amp;S14,БАЗА_ДАННЫХ!R:R,"да")</f>
        <v>8</v>
      </c>
      <c r="AA14" s="175">
        <f>COUNTIFS(БАЗА_ДАННЫХ!L:L,АБОНЕМЕНТЫ_ИНФОРМАЦИЯ!H14,БАЗА_ДАННЫХ!K:K,АБОНЕМЕНТЫ_ИНФОРМАЦИЯ!G14,БАЗА_ДАННЫХ!J:J,АБОНЕМЕНТЫ_ИНФОРМАЦИЯ!F14,БАЗА_ДАННЫХ!D:D,"&gt;="&amp;Q14,БАЗА_ДАННЫХ!D:D,"&lt;="&amp;S14,БАЗА_ДАННЫХ!S:S,"перенос")</f>
        <v>0</v>
      </c>
      <c r="AB14" s="149" t="str">
        <f t="shared" ca="1" si="5"/>
        <v>нет</v>
      </c>
      <c r="AC14" s="177" t="str">
        <f t="shared" ca="1" si="0"/>
        <v/>
      </c>
      <c r="AD14" s="99"/>
      <c r="AE14" s="241">
        <f t="shared" si="1"/>
        <v>80</v>
      </c>
    </row>
    <row r="15" spans="1:31" s="97" customFormat="1" ht="15" customHeight="1" x14ac:dyDescent="0.25">
      <c r="C15" s="106">
        <f t="shared" si="6"/>
        <v>10</v>
      </c>
      <c r="D15" s="107">
        <f t="shared" si="2"/>
        <v>45267</v>
      </c>
      <c r="E15" s="126" t="s">
        <v>32</v>
      </c>
      <c r="F15" s="127" t="s">
        <v>9</v>
      </c>
      <c r="G15" s="127" t="s">
        <v>8</v>
      </c>
      <c r="H15" s="128" t="s">
        <v>73</v>
      </c>
      <c r="I15" s="145" t="s">
        <v>8</v>
      </c>
      <c r="J15" s="142" t="s">
        <v>58</v>
      </c>
      <c r="K15" s="142" t="s">
        <v>19</v>
      </c>
      <c r="L15" s="143">
        <v>89002001523</v>
      </c>
      <c r="M15" s="144">
        <v>42005</v>
      </c>
      <c r="N15" s="113">
        <v>80</v>
      </c>
      <c r="O15" s="114">
        <v>8</v>
      </c>
      <c r="P15" s="114">
        <f t="shared" si="3"/>
        <v>10</v>
      </c>
      <c r="Q15" s="115">
        <v>45271</v>
      </c>
      <c r="R15" s="116">
        <v>27</v>
      </c>
      <c r="S15" s="108">
        <f t="shared" si="4"/>
        <v>45298</v>
      </c>
      <c r="T15" s="119">
        <f>COUNTIFS(РАСПИСАНИЕ!$D:$D,АБОНЕМЕНТЫ_ИНФОРМАЦИЯ!T$5,РАСПИСАНИЕ!$H:$H,АБОНЕМЕНТЫ_ИНФОРМАЦИЯ!$F15,РАСПИСАНИЕ!$I:$I,АБОНЕМЕНТЫ_ИНФОРМАЦИЯ!$G15)</f>
        <v>1</v>
      </c>
      <c r="U15" s="134">
        <f>COUNTIFS(РАСПИСАНИЕ!$D:$D,АБОНЕМЕНТЫ_ИНФОРМАЦИЯ!U$5,РАСПИСАНИЕ!$H:$H,АБОНЕМЕНТЫ_ИНФОРМАЦИЯ!$F15,РАСПИСАНИЕ!$I:$I,АБОНЕМЕНТЫ_ИНФОРМАЦИЯ!$G15)</f>
        <v>0</v>
      </c>
      <c r="V15" s="120">
        <f>COUNTIFS(РАСПИСАНИЕ!$D:$D,АБОНЕМЕНТЫ_ИНФОРМАЦИЯ!V$5,РАСПИСАНИЕ!$H:$H,АБОНЕМЕНТЫ_ИНФОРМАЦИЯ!$F15,РАСПИСАНИЕ!$I:$I,АБОНЕМЕНТЫ_ИНФОРМАЦИЯ!$G15)</f>
        <v>0</v>
      </c>
      <c r="W15" s="134">
        <f>COUNTIFS(РАСПИСАНИЕ!$D:$D,АБОНЕМЕНТЫ_ИНФОРМАЦИЯ!W$5,РАСПИСАНИЕ!$H:$H,АБОНЕМЕНТЫ_ИНФОРМАЦИЯ!$F15,РАСПИСАНИЕ!$I:$I,АБОНЕМЕНТЫ_ИНФОРМАЦИЯ!$G15)</f>
        <v>1</v>
      </c>
      <c r="X15" s="120">
        <f>COUNTIFS(РАСПИСАНИЕ!$D:$D,АБОНЕМЕНТЫ_ИНФОРМАЦИЯ!X$5,РАСПИСАНИЕ!$H:$H,АБОНЕМЕНТЫ_ИНФОРМАЦИЯ!$F15,РАСПИСАНИЕ!$I:$I,АБОНЕМЕНТЫ_ИНФОРМАЦИЯ!$G15)</f>
        <v>0</v>
      </c>
      <c r="Y15" s="136">
        <f>COUNTIFS(РАСПИСАНИЕ!$D:$D,АБОНЕМЕНТЫ_ИНФОРМАЦИЯ!Y$5,РАСПИСАНИЕ!$H:$H,АБОНЕМЕНТЫ_ИНФОРМАЦИЯ!$F15,РАСПИСАНИЕ!$I:$I,АБОНЕМЕНТЫ_ИНФОРМАЦИЯ!$G15)</f>
        <v>0</v>
      </c>
      <c r="Z15" s="113">
        <f>COUNTIFS(БАЗА_ДАННЫХ!L:L,АБОНЕМЕНТЫ_ИНФОРМАЦИЯ!H15,БАЗА_ДАННЫХ!K:K,АБОНЕМЕНТЫ_ИНФОРМАЦИЯ!G15,БАЗА_ДАННЫХ!J:J,АБОНЕМЕНТЫ_ИНФОРМАЦИЯ!F15,БАЗА_ДАННЫХ!D:D,"&gt;="&amp;Q15,БАЗА_ДАННЫХ!D:D,"&lt;="&amp;S15,БАЗА_ДАННЫХ!R:R,"да")</f>
        <v>8</v>
      </c>
      <c r="AA15" s="175">
        <f>COUNTIFS(БАЗА_ДАННЫХ!L:L,АБОНЕМЕНТЫ_ИНФОРМАЦИЯ!H15,БАЗА_ДАННЫХ!K:K,АБОНЕМЕНТЫ_ИНФОРМАЦИЯ!G15,БАЗА_ДАННЫХ!J:J,АБОНЕМЕНТЫ_ИНФОРМАЦИЯ!F15,БАЗА_ДАННЫХ!D:D,"&gt;="&amp;Q15,БАЗА_ДАННЫХ!D:D,"&lt;="&amp;S15,БАЗА_ДАННЫХ!S:S,"перенос")</f>
        <v>0</v>
      </c>
      <c r="AB15" s="149" t="str">
        <f t="shared" ca="1" si="5"/>
        <v>нет</v>
      </c>
      <c r="AC15" s="177" t="str">
        <f t="shared" ca="1" si="0"/>
        <v/>
      </c>
      <c r="AD15" s="99"/>
      <c r="AE15" s="241">
        <f t="shared" si="1"/>
        <v>80</v>
      </c>
    </row>
    <row r="16" spans="1:31" s="97" customFormat="1" ht="15" customHeight="1" x14ac:dyDescent="0.25">
      <c r="C16" s="106">
        <f t="shared" si="6"/>
        <v>11</v>
      </c>
      <c r="D16" s="107">
        <f t="shared" si="2"/>
        <v>45267</v>
      </c>
      <c r="E16" s="126" t="s">
        <v>32</v>
      </c>
      <c r="F16" s="127" t="s">
        <v>9</v>
      </c>
      <c r="G16" s="127" t="s">
        <v>8</v>
      </c>
      <c r="H16" s="128" t="s">
        <v>74</v>
      </c>
      <c r="I16" s="145" t="s">
        <v>8</v>
      </c>
      <c r="J16" s="142" t="s">
        <v>59</v>
      </c>
      <c r="K16" s="142" t="s">
        <v>19</v>
      </c>
      <c r="L16" s="143">
        <v>89002001524</v>
      </c>
      <c r="M16" s="144">
        <v>42005</v>
      </c>
      <c r="N16" s="113">
        <v>80</v>
      </c>
      <c r="O16" s="114">
        <v>8</v>
      </c>
      <c r="P16" s="114">
        <f t="shared" si="3"/>
        <v>10</v>
      </c>
      <c r="Q16" s="115">
        <v>45271</v>
      </c>
      <c r="R16" s="116">
        <v>27</v>
      </c>
      <c r="S16" s="108">
        <f t="shared" si="4"/>
        <v>45298</v>
      </c>
      <c r="T16" s="119">
        <f>COUNTIFS(РАСПИСАНИЕ!$D:$D,АБОНЕМЕНТЫ_ИНФОРМАЦИЯ!T$5,РАСПИСАНИЕ!$H:$H,АБОНЕМЕНТЫ_ИНФОРМАЦИЯ!$F16,РАСПИСАНИЕ!$I:$I,АБОНЕМЕНТЫ_ИНФОРМАЦИЯ!$G16)</f>
        <v>1</v>
      </c>
      <c r="U16" s="134">
        <f>COUNTIFS(РАСПИСАНИЕ!$D:$D,АБОНЕМЕНТЫ_ИНФОРМАЦИЯ!U$5,РАСПИСАНИЕ!$H:$H,АБОНЕМЕНТЫ_ИНФОРМАЦИЯ!$F16,РАСПИСАНИЕ!$I:$I,АБОНЕМЕНТЫ_ИНФОРМАЦИЯ!$G16)</f>
        <v>0</v>
      </c>
      <c r="V16" s="120">
        <f>COUNTIFS(РАСПИСАНИЕ!$D:$D,АБОНЕМЕНТЫ_ИНФОРМАЦИЯ!V$5,РАСПИСАНИЕ!$H:$H,АБОНЕМЕНТЫ_ИНФОРМАЦИЯ!$F16,РАСПИСАНИЕ!$I:$I,АБОНЕМЕНТЫ_ИНФОРМАЦИЯ!$G16)</f>
        <v>0</v>
      </c>
      <c r="W16" s="134">
        <f>COUNTIFS(РАСПИСАНИЕ!$D:$D,АБОНЕМЕНТЫ_ИНФОРМАЦИЯ!W$5,РАСПИСАНИЕ!$H:$H,АБОНЕМЕНТЫ_ИНФОРМАЦИЯ!$F16,РАСПИСАНИЕ!$I:$I,АБОНЕМЕНТЫ_ИНФОРМАЦИЯ!$G16)</f>
        <v>1</v>
      </c>
      <c r="X16" s="120">
        <f>COUNTIFS(РАСПИСАНИЕ!$D:$D,АБОНЕМЕНТЫ_ИНФОРМАЦИЯ!X$5,РАСПИСАНИЕ!$H:$H,АБОНЕМЕНТЫ_ИНФОРМАЦИЯ!$F16,РАСПИСАНИЕ!$I:$I,АБОНЕМЕНТЫ_ИНФОРМАЦИЯ!$G16)</f>
        <v>0</v>
      </c>
      <c r="Y16" s="136">
        <f>COUNTIFS(РАСПИСАНИЕ!$D:$D,АБОНЕМЕНТЫ_ИНФОРМАЦИЯ!Y$5,РАСПИСАНИЕ!$H:$H,АБОНЕМЕНТЫ_ИНФОРМАЦИЯ!$F16,РАСПИСАНИЕ!$I:$I,АБОНЕМЕНТЫ_ИНФОРМАЦИЯ!$G16)</f>
        <v>0</v>
      </c>
      <c r="Z16" s="113">
        <f>COUNTIFS(БАЗА_ДАННЫХ!L:L,АБОНЕМЕНТЫ_ИНФОРМАЦИЯ!H16,БАЗА_ДАННЫХ!K:K,АБОНЕМЕНТЫ_ИНФОРМАЦИЯ!G16,БАЗА_ДАННЫХ!J:J,АБОНЕМЕНТЫ_ИНФОРМАЦИЯ!F16,БАЗА_ДАННЫХ!D:D,"&gt;="&amp;Q16,БАЗА_ДАННЫХ!D:D,"&lt;="&amp;S16,БАЗА_ДАННЫХ!R:R,"да")</f>
        <v>8</v>
      </c>
      <c r="AA16" s="175">
        <f>COUNTIFS(БАЗА_ДАННЫХ!L:L,АБОНЕМЕНТЫ_ИНФОРМАЦИЯ!H16,БАЗА_ДАННЫХ!K:K,АБОНЕМЕНТЫ_ИНФОРМАЦИЯ!G16,БАЗА_ДАННЫХ!J:J,АБОНЕМЕНТЫ_ИНФОРМАЦИЯ!F16,БАЗА_ДАННЫХ!D:D,"&gt;="&amp;Q16,БАЗА_ДАННЫХ!D:D,"&lt;="&amp;S16,БАЗА_ДАННЫХ!S:S,"перенос")</f>
        <v>0</v>
      </c>
      <c r="AB16" s="149" t="str">
        <f t="shared" ca="1" si="5"/>
        <v>нет</v>
      </c>
      <c r="AC16" s="177" t="str">
        <f t="shared" ca="1" si="0"/>
        <v/>
      </c>
      <c r="AD16" s="99"/>
      <c r="AE16" s="241">
        <f t="shared" si="1"/>
        <v>80</v>
      </c>
    </row>
    <row r="17" spans="3:31" s="97" customFormat="1" ht="15" customHeight="1" x14ac:dyDescent="0.25">
      <c r="C17" s="106">
        <f t="shared" si="6"/>
        <v>12</v>
      </c>
      <c r="D17" s="107">
        <f t="shared" si="2"/>
        <v>45267</v>
      </c>
      <c r="E17" s="126" t="s">
        <v>32</v>
      </c>
      <c r="F17" s="127" t="s">
        <v>9</v>
      </c>
      <c r="G17" s="127" t="s">
        <v>8</v>
      </c>
      <c r="H17" s="128" t="s">
        <v>75</v>
      </c>
      <c r="I17" s="145" t="s">
        <v>8</v>
      </c>
      <c r="J17" s="142" t="s">
        <v>60</v>
      </c>
      <c r="K17" s="142" t="s">
        <v>19</v>
      </c>
      <c r="L17" s="143">
        <v>89002001525</v>
      </c>
      <c r="M17" s="144">
        <v>42005</v>
      </c>
      <c r="N17" s="113">
        <v>80</v>
      </c>
      <c r="O17" s="114">
        <v>8</v>
      </c>
      <c r="P17" s="114">
        <f t="shared" si="3"/>
        <v>10</v>
      </c>
      <c r="Q17" s="115">
        <v>45271</v>
      </c>
      <c r="R17" s="116">
        <v>27</v>
      </c>
      <c r="S17" s="108">
        <f t="shared" si="4"/>
        <v>45298</v>
      </c>
      <c r="T17" s="119">
        <f>COUNTIFS(РАСПИСАНИЕ!$D:$D,АБОНЕМЕНТЫ_ИНФОРМАЦИЯ!T$5,РАСПИСАНИЕ!$H:$H,АБОНЕМЕНТЫ_ИНФОРМАЦИЯ!$F17,РАСПИСАНИЕ!$I:$I,АБОНЕМЕНТЫ_ИНФОРМАЦИЯ!$G17)</f>
        <v>1</v>
      </c>
      <c r="U17" s="134">
        <f>COUNTIFS(РАСПИСАНИЕ!$D:$D,АБОНЕМЕНТЫ_ИНФОРМАЦИЯ!U$5,РАСПИСАНИЕ!$H:$H,АБОНЕМЕНТЫ_ИНФОРМАЦИЯ!$F17,РАСПИСАНИЕ!$I:$I,АБОНЕМЕНТЫ_ИНФОРМАЦИЯ!$G17)</f>
        <v>0</v>
      </c>
      <c r="V17" s="120">
        <f>COUNTIFS(РАСПИСАНИЕ!$D:$D,АБОНЕМЕНТЫ_ИНФОРМАЦИЯ!V$5,РАСПИСАНИЕ!$H:$H,АБОНЕМЕНТЫ_ИНФОРМАЦИЯ!$F17,РАСПИСАНИЕ!$I:$I,АБОНЕМЕНТЫ_ИНФОРМАЦИЯ!$G17)</f>
        <v>0</v>
      </c>
      <c r="W17" s="134">
        <f>COUNTIFS(РАСПИСАНИЕ!$D:$D,АБОНЕМЕНТЫ_ИНФОРМАЦИЯ!W$5,РАСПИСАНИЕ!$H:$H,АБОНЕМЕНТЫ_ИНФОРМАЦИЯ!$F17,РАСПИСАНИЕ!$I:$I,АБОНЕМЕНТЫ_ИНФОРМАЦИЯ!$G17)</f>
        <v>1</v>
      </c>
      <c r="X17" s="120">
        <f>COUNTIFS(РАСПИСАНИЕ!$D:$D,АБОНЕМЕНТЫ_ИНФОРМАЦИЯ!X$5,РАСПИСАНИЕ!$H:$H,АБОНЕМЕНТЫ_ИНФОРМАЦИЯ!$F17,РАСПИСАНИЕ!$I:$I,АБОНЕМЕНТЫ_ИНФОРМАЦИЯ!$G17)</f>
        <v>0</v>
      </c>
      <c r="Y17" s="136">
        <f>COUNTIFS(РАСПИСАНИЕ!$D:$D,АБОНЕМЕНТЫ_ИНФОРМАЦИЯ!Y$5,РАСПИСАНИЕ!$H:$H,АБОНЕМЕНТЫ_ИНФОРМАЦИЯ!$F17,РАСПИСАНИЕ!$I:$I,АБОНЕМЕНТЫ_ИНФОРМАЦИЯ!$G17)</f>
        <v>0</v>
      </c>
      <c r="Z17" s="113">
        <f>COUNTIFS(БАЗА_ДАННЫХ!L:L,АБОНЕМЕНТЫ_ИНФОРМАЦИЯ!H17,БАЗА_ДАННЫХ!K:K,АБОНЕМЕНТЫ_ИНФОРМАЦИЯ!G17,БАЗА_ДАННЫХ!J:J,АБОНЕМЕНТЫ_ИНФОРМАЦИЯ!F17,БАЗА_ДАННЫХ!D:D,"&gt;="&amp;Q17,БАЗА_ДАННЫХ!D:D,"&lt;="&amp;S17,БАЗА_ДАННЫХ!R:R,"да")</f>
        <v>8</v>
      </c>
      <c r="AA17" s="175">
        <f>COUNTIFS(БАЗА_ДАННЫХ!L:L,АБОНЕМЕНТЫ_ИНФОРМАЦИЯ!H17,БАЗА_ДАННЫХ!K:K,АБОНЕМЕНТЫ_ИНФОРМАЦИЯ!G17,БАЗА_ДАННЫХ!J:J,АБОНЕМЕНТЫ_ИНФОРМАЦИЯ!F17,БАЗА_ДАННЫХ!D:D,"&gt;="&amp;Q17,БАЗА_ДАННЫХ!D:D,"&lt;="&amp;S17,БАЗА_ДАННЫХ!S:S,"перенос")</f>
        <v>0</v>
      </c>
      <c r="AB17" s="149" t="str">
        <f t="shared" ca="1" si="5"/>
        <v>нет</v>
      </c>
      <c r="AC17" s="177" t="str">
        <f t="shared" ca="1" si="0"/>
        <v/>
      </c>
      <c r="AD17" s="99"/>
      <c r="AE17" s="241">
        <f t="shared" si="1"/>
        <v>80</v>
      </c>
    </row>
    <row r="18" spans="3:31" s="97" customFormat="1" ht="15" customHeight="1" x14ac:dyDescent="0.25">
      <c r="C18" s="106">
        <f t="shared" si="6"/>
        <v>13</v>
      </c>
      <c r="D18" s="107">
        <f t="shared" si="2"/>
        <v>45267</v>
      </c>
      <c r="E18" s="126" t="s">
        <v>32</v>
      </c>
      <c r="F18" s="127" t="s">
        <v>9</v>
      </c>
      <c r="G18" s="127" t="s">
        <v>8</v>
      </c>
      <c r="H18" s="128" t="s">
        <v>76</v>
      </c>
      <c r="I18" s="145" t="s">
        <v>8</v>
      </c>
      <c r="J18" s="142" t="s">
        <v>61</v>
      </c>
      <c r="K18" s="142" t="s">
        <v>19</v>
      </c>
      <c r="L18" s="143">
        <v>89002001526</v>
      </c>
      <c r="M18" s="144">
        <v>42005</v>
      </c>
      <c r="N18" s="113">
        <v>80</v>
      </c>
      <c r="O18" s="114">
        <v>8</v>
      </c>
      <c r="P18" s="114">
        <f t="shared" si="3"/>
        <v>10</v>
      </c>
      <c r="Q18" s="115">
        <v>45271</v>
      </c>
      <c r="R18" s="116">
        <v>27</v>
      </c>
      <c r="S18" s="108">
        <f t="shared" si="4"/>
        <v>45298</v>
      </c>
      <c r="T18" s="119">
        <f>COUNTIFS(РАСПИСАНИЕ!$D:$D,АБОНЕМЕНТЫ_ИНФОРМАЦИЯ!T$5,РАСПИСАНИЕ!$H:$H,АБОНЕМЕНТЫ_ИНФОРМАЦИЯ!$F18,РАСПИСАНИЕ!$I:$I,АБОНЕМЕНТЫ_ИНФОРМАЦИЯ!$G18)</f>
        <v>1</v>
      </c>
      <c r="U18" s="134">
        <f>COUNTIFS(РАСПИСАНИЕ!$D:$D,АБОНЕМЕНТЫ_ИНФОРМАЦИЯ!U$5,РАСПИСАНИЕ!$H:$H,АБОНЕМЕНТЫ_ИНФОРМАЦИЯ!$F18,РАСПИСАНИЕ!$I:$I,АБОНЕМЕНТЫ_ИНФОРМАЦИЯ!$G18)</f>
        <v>0</v>
      </c>
      <c r="V18" s="120">
        <f>COUNTIFS(РАСПИСАНИЕ!$D:$D,АБОНЕМЕНТЫ_ИНФОРМАЦИЯ!V$5,РАСПИСАНИЕ!$H:$H,АБОНЕМЕНТЫ_ИНФОРМАЦИЯ!$F18,РАСПИСАНИЕ!$I:$I,АБОНЕМЕНТЫ_ИНФОРМАЦИЯ!$G18)</f>
        <v>0</v>
      </c>
      <c r="W18" s="134">
        <f>COUNTIFS(РАСПИСАНИЕ!$D:$D,АБОНЕМЕНТЫ_ИНФОРМАЦИЯ!W$5,РАСПИСАНИЕ!$H:$H,АБОНЕМЕНТЫ_ИНФОРМАЦИЯ!$F18,РАСПИСАНИЕ!$I:$I,АБОНЕМЕНТЫ_ИНФОРМАЦИЯ!$G18)</f>
        <v>1</v>
      </c>
      <c r="X18" s="120">
        <f>COUNTIFS(РАСПИСАНИЕ!$D:$D,АБОНЕМЕНТЫ_ИНФОРМАЦИЯ!X$5,РАСПИСАНИЕ!$H:$H,АБОНЕМЕНТЫ_ИНФОРМАЦИЯ!$F18,РАСПИСАНИЕ!$I:$I,АБОНЕМЕНТЫ_ИНФОРМАЦИЯ!$G18)</f>
        <v>0</v>
      </c>
      <c r="Y18" s="136">
        <f>COUNTIFS(РАСПИСАНИЕ!$D:$D,АБОНЕМЕНТЫ_ИНФОРМАЦИЯ!Y$5,РАСПИСАНИЕ!$H:$H,АБОНЕМЕНТЫ_ИНФОРМАЦИЯ!$F18,РАСПИСАНИЕ!$I:$I,АБОНЕМЕНТЫ_ИНФОРМАЦИЯ!$G18)</f>
        <v>0</v>
      </c>
      <c r="Z18" s="113">
        <f>COUNTIFS(БАЗА_ДАННЫХ!L:L,АБОНЕМЕНТЫ_ИНФОРМАЦИЯ!H18,БАЗА_ДАННЫХ!K:K,АБОНЕМЕНТЫ_ИНФОРМАЦИЯ!G18,БАЗА_ДАННЫХ!J:J,АБОНЕМЕНТЫ_ИНФОРМАЦИЯ!F18,БАЗА_ДАННЫХ!D:D,"&gt;="&amp;Q18,БАЗА_ДАННЫХ!D:D,"&lt;="&amp;S18,БАЗА_ДАННЫХ!R:R,"да")</f>
        <v>8</v>
      </c>
      <c r="AA18" s="175">
        <f>COUNTIFS(БАЗА_ДАННЫХ!L:L,АБОНЕМЕНТЫ_ИНФОРМАЦИЯ!H18,БАЗА_ДАННЫХ!K:K,АБОНЕМЕНТЫ_ИНФОРМАЦИЯ!G18,БАЗА_ДАННЫХ!J:J,АБОНЕМЕНТЫ_ИНФОРМАЦИЯ!F18,БАЗА_ДАННЫХ!D:D,"&gt;="&amp;Q18,БАЗА_ДАННЫХ!D:D,"&lt;="&amp;S18,БАЗА_ДАННЫХ!S:S,"перенос")</f>
        <v>0</v>
      </c>
      <c r="AB18" s="149" t="str">
        <f t="shared" ca="1" si="5"/>
        <v>нет</v>
      </c>
      <c r="AC18" s="177" t="str">
        <f t="shared" ca="1" si="0"/>
        <v/>
      </c>
      <c r="AD18" s="99"/>
      <c r="AE18" s="241">
        <f t="shared" si="1"/>
        <v>80</v>
      </c>
    </row>
    <row r="19" spans="3:31" s="97" customFormat="1" ht="15" customHeight="1" x14ac:dyDescent="0.25">
      <c r="C19" s="106">
        <f t="shared" si="6"/>
        <v>14</v>
      </c>
      <c r="D19" s="107">
        <f t="shared" si="2"/>
        <v>45267</v>
      </c>
      <c r="E19" s="126" t="s">
        <v>32</v>
      </c>
      <c r="F19" s="127" t="s">
        <v>9</v>
      </c>
      <c r="G19" s="127" t="s">
        <v>8</v>
      </c>
      <c r="H19" s="128" t="s">
        <v>77</v>
      </c>
      <c r="I19" s="145" t="s">
        <v>8</v>
      </c>
      <c r="J19" s="142" t="s">
        <v>62</v>
      </c>
      <c r="K19" s="142" t="s">
        <v>19</v>
      </c>
      <c r="L19" s="143">
        <v>89002001527</v>
      </c>
      <c r="M19" s="144">
        <v>42005</v>
      </c>
      <c r="N19" s="113">
        <v>80</v>
      </c>
      <c r="O19" s="114">
        <v>8</v>
      </c>
      <c r="P19" s="114">
        <f t="shared" si="3"/>
        <v>10</v>
      </c>
      <c r="Q19" s="115">
        <v>45271</v>
      </c>
      <c r="R19" s="116">
        <v>27</v>
      </c>
      <c r="S19" s="108">
        <f t="shared" si="4"/>
        <v>45298</v>
      </c>
      <c r="T19" s="119">
        <f>COUNTIFS(РАСПИСАНИЕ!$D:$D,АБОНЕМЕНТЫ_ИНФОРМАЦИЯ!T$5,РАСПИСАНИЕ!$H:$H,АБОНЕМЕНТЫ_ИНФОРМАЦИЯ!$F19,РАСПИСАНИЕ!$I:$I,АБОНЕМЕНТЫ_ИНФОРМАЦИЯ!$G19)</f>
        <v>1</v>
      </c>
      <c r="U19" s="134">
        <f>COUNTIFS(РАСПИСАНИЕ!$D:$D,АБОНЕМЕНТЫ_ИНФОРМАЦИЯ!U$5,РАСПИСАНИЕ!$H:$H,АБОНЕМЕНТЫ_ИНФОРМАЦИЯ!$F19,РАСПИСАНИЕ!$I:$I,АБОНЕМЕНТЫ_ИНФОРМАЦИЯ!$G19)</f>
        <v>0</v>
      </c>
      <c r="V19" s="120">
        <f>COUNTIFS(РАСПИСАНИЕ!$D:$D,АБОНЕМЕНТЫ_ИНФОРМАЦИЯ!V$5,РАСПИСАНИЕ!$H:$H,АБОНЕМЕНТЫ_ИНФОРМАЦИЯ!$F19,РАСПИСАНИЕ!$I:$I,АБОНЕМЕНТЫ_ИНФОРМАЦИЯ!$G19)</f>
        <v>0</v>
      </c>
      <c r="W19" s="134">
        <f>COUNTIFS(РАСПИСАНИЕ!$D:$D,АБОНЕМЕНТЫ_ИНФОРМАЦИЯ!W$5,РАСПИСАНИЕ!$H:$H,АБОНЕМЕНТЫ_ИНФОРМАЦИЯ!$F19,РАСПИСАНИЕ!$I:$I,АБОНЕМЕНТЫ_ИНФОРМАЦИЯ!$G19)</f>
        <v>1</v>
      </c>
      <c r="X19" s="120">
        <f>COUNTIFS(РАСПИСАНИЕ!$D:$D,АБОНЕМЕНТЫ_ИНФОРМАЦИЯ!X$5,РАСПИСАНИЕ!$H:$H,АБОНЕМЕНТЫ_ИНФОРМАЦИЯ!$F19,РАСПИСАНИЕ!$I:$I,АБОНЕМЕНТЫ_ИНФОРМАЦИЯ!$G19)</f>
        <v>0</v>
      </c>
      <c r="Y19" s="136">
        <f>COUNTIFS(РАСПИСАНИЕ!$D:$D,АБОНЕМЕНТЫ_ИНФОРМАЦИЯ!Y$5,РАСПИСАНИЕ!$H:$H,АБОНЕМЕНТЫ_ИНФОРМАЦИЯ!$F19,РАСПИСАНИЕ!$I:$I,АБОНЕМЕНТЫ_ИНФОРМАЦИЯ!$G19)</f>
        <v>0</v>
      </c>
      <c r="Z19" s="113">
        <f>COUNTIFS(БАЗА_ДАННЫХ!L:L,АБОНЕМЕНТЫ_ИНФОРМАЦИЯ!H19,БАЗА_ДАННЫХ!K:K,АБОНЕМЕНТЫ_ИНФОРМАЦИЯ!G19,БАЗА_ДАННЫХ!J:J,АБОНЕМЕНТЫ_ИНФОРМАЦИЯ!F19,БАЗА_ДАННЫХ!D:D,"&gt;="&amp;Q19,БАЗА_ДАННЫХ!D:D,"&lt;="&amp;S19,БАЗА_ДАННЫХ!R:R,"да")</f>
        <v>8</v>
      </c>
      <c r="AA19" s="175">
        <f>COUNTIFS(БАЗА_ДАННЫХ!L:L,АБОНЕМЕНТЫ_ИНФОРМАЦИЯ!H19,БАЗА_ДАННЫХ!K:K,АБОНЕМЕНТЫ_ИНФОРМАЦИЯ!G19,БАЗА_ДАННЫХ!J:J,АБОНЕМЕНТЫ_ИНФОРМАЦИЯ!F19,БАЗА_ДАННЫХ!D:D,"&gt;="&amp;Q19,БАЗА_ДАННЫХ!D:D,"&lt;="&amp;S19,БАЗА_ДАННЫХ!S:S,"перенос")</f>
        <v>0</v>
      </c>
      <c r="AB19" s="149" t="str">
        <f t="shared" ca="1" si="5"/>
        <v>нет</v>
      </c>
      <c r="AC19" s="177" t="str">
        <f t="shared" ca="1" si="0"/>
        <v/>
      </c>
      <c r="AD19" s="99"/>
      <c r="AE19" s="241">
        <f t="shared" si="1"/>
        <v>80</v>
      </c>
    </row>
    <row r="20" spans="3:31" s="97" customFormat="1" ht="15" customHeight="1" x14ac:dyDescent="0.25">
      <c r="C20" s="106">
        <f t="shared" si="6"/>
        <v>15</v>
      </c>
      <c r="D20" s="107">
        <f t="shared" si="2"/>
        <v>45267</v>
      </c>
      <c r="E20" s="126" t="s">
        <v>30</v>
      </c>
      <c r="F20" s="127" t="s">
        <v>11</v>
      </c>
      <c r="G20" s="127" t="s">
        <v>36</v>
      </c>
      <c r="H20" s="128" t="s">
        <v>78</v>
      </c>
      <c r="I20" s="145" t="s">
        <v>8</v>
      </c>
      <c r="J20" s="142" t="s">
        <v>119</v>
      </c>
      <c r="K20" s="142" t="s">
        <v>19</v>
      </c>
      <c r="L20" s="143">
        <v>89002001528</v>
      </c>
      <c r="M20" s="144">
        <v>42005</v>
      </c>
      <c r="N20" s="113">
        <v>80</v>
      </c>
      <c r="O20" s="114">
        <v>8</v>
      </c>
      <c r="P20" s="114">
        <f t="shared" si="3"/>
        <v>10</v>
      </c>
      <c r="Q20" s="115">
        <v>45271</v>
      </c>
      <c r="R20" s="116">
        <v>27</v>
      </c>
      <c r="S20" s="108">
        <f t="shared" si="4"/>
        <v>45298</v>
      </c>
      <c r="T20" s="119">
        <f>COUNTIFS(РАСПИСАНИЕ!$D:$D,АБОНЕМЕНТЫ_ИНФОРМАЦИЯ!T$5,РАСПИСАНИЕ!$H:$H,АБОНЕМЕНТЫ_ИНФОРМАЦИЯ!$F20,РАСПИСАНИЕ!$I:$I,АБОНЕМЕНТЫ_ИНФОРМАЦИЯ!$G20)</f>
        <v>1</v>
      </c>
      <c r="U20" s="134">
        <f>COUNTIFS(РАСПИСАНИЕ!$D:$D,АБОНЕМЕНТЫ_ИНФОРМАЦИЯ!U$5,РАСПИСАНИЕ!$H:$H,АБОНЕМЕНТЫ_ИНФОРМАЦИЯ!$F20,РАСПИСАНИЕ!$I:$I,АБОНЕМЕНТЫ_ИНФОРМАЦИЯ!$G20)</f>
        <v>0</v>
      </c>
      <c r="V20" s="120">
        <f>COUNTIFS(РАСПИСАНИЕ!$D:$D,АБОНЕМЕНТЫ_ИНФОРМАЦИЯ!V$5,РАСПИСАНИЕ!$H:$H,АБОНЕМЕНТЫ_ИНФОРМАЦИЯ!$F20,РАСПИСАНИЕ!$I:$I,АБОНЕМЕНТЫ_ИНФОРМАЦИЯ!$G20)</f>
        <v>1</v>
      </c>
      <c r="W20" s="134">
        <f>COUNTIFS(РАСПИСАНИЕ!$D:$D,АБОНЕМЕНТЫ_ИНФОРМАЦИЯ!W$5,РАСПИСАНИЕ!$H:$H,АБОНЕМЕНТЫ_ИНФОРМАЦИЯ!$F20,РАСПИСАНИЕ!$I:$I,АБОНЕМЕНТЫ_ИНФОРМАЦИЯ!$G20)</f>
        <v>0</v>
      </c>
      <c r="X20" s="120">
        <f>COUNTIFS(РАСПИСАНИЕ!$D:$D,АБОНЕМЕНТЫ_ИНФОРМАЦИЯ!X$5,РАСПИСАНИЕ!$H:$H,АБОНЕМЕНТЫ_ИНФОРМАЦИЯ!$F20,РАСПИСАНИЕ!$I:$I,АБОНЕМЕНТЫ_ИНФОРМАЦИЯ!$G20)</f>
        <v>0</v>
      </c>
      <c r="Y20" s="136">
        <f>COUNTIFS(РАСПИСАНИЕ!$D:$D,АБОНЕМЕНТЫ_ИНФОРМАЦИЯ!Y$5,РАСПИСАНИЕ!$H:$H,АБОНЕМЕНТЫ_ИНФОРМАЦИЯ!$F20,РАСПИСАНИЕ!$I:$I,АБОНЕМЕНТЫ_ИНФОРМАЦИЯ!$G20)</f>
        <v>0</v>
      </c>
      <c r="Z20" s="113">
        <f>COUNTIFS(БАЗА_ДАННЫХ!L:L,АБОНЕМЕНТЫ_ИНФОРМАЦИЯ!H20,БАЗА_ДАННЫХ!K:K,АБОНЕМЕНТЫ_ИНФОРМАЦИЯ!G20,БАЗА_ДАННЫХ!J:J,АБОНЕМЕНТЫ_ИНФОРМАЦИЯ!F20,БАЗА_ДАННЫХ!D:D,"&gt;="&amp;Q20,БАЗА_ДАННЫХ!D:D,"&lt;="&amp;S20,БАЗА_ДАННЫХ!R:R,"да")</f>
        <v>8</v>
      </c>
      <c r="AA20" s="175">
        <f>COUNTIFS(БАЗА_ДАННЫХ!L:L,АБОНЕМЕНТЫ_ИНФОРМАЦИЯ!H20,БАЗА_ДАННЫХ!K:K,АБОНЕМЕНТЫ_ИНФОРМАЦИЯ!G20,БАЗА_ДАННЫХ!J:J,АБОНЕМЕНТЫ_ИНФОРМАЦИЯ!F20,БАЗА_ДАННЫХ!D:D,"&gt;="&amp;Q20,БАЗА_ДАННЫХ!D:D,"&lt;="&amp;S20,БАЗА_ДАННЫХ!S:S,"перенос")</f>
        <v>0</v>
      </c>
      <c r="AB20" s="149" t="str">
        <f t="shared" ca="1" si="5"/>
        <v>нет</v>
      </c>
      <c r="AC20" s="177" t="str">
        <f t="shared" ca="1" si="0"/>
        <v/>
      </c>
      <c r="AD20" s="99"/>
      <c r="AE20" s="241">
        <f t="shared" si="1"/>
        <v>80</v>
      </c>
    </row>
    <row r="21" spans="3:31" s="97" customFormat="1" ht="15.75" x14ac:dyDescent="0.25">
      <c r="C21" s="106">
        <f t="shared" si="6"/>
        <v>16</v>
      </c>
      <c r="D21" s="107">
        <f t="shared" si="2"/>
        <v>45267</v>
      </c>
      <c r="E21" s="126" t="s">
        <v>30</v>
      </c>
      <c r="F21" s="127" t="s">
        <v>11</v>
      </c>
      <c r="G21" s="127" t="s">
        <v>36</v>
      </c>
      <c r="H21" s="128" t="s">
        <v>79</v>
      </c>
      <c r="I21" s="145" t="s">
        <v>8</v>
      </c>
      <c r="J21" s="142" t="s">
        <v>120</v>
      </c>
      <c r="K21" s="142" t="s">
        <v>19</v>
      </c>
      <c r="L21" s="143">
        <v>89002001529</v>
      </c>
      <c r="M21" s="144">
        <v>42005</v>
      </c>
      <c r="N21" s="113">
        <v>80</v>
      </c>
      <c r="O21" s="114">
        <v>8</v>
      </c>
      <c r="P21" s="114">
        <f t="shared" si="3"/>
        <v>10</v>
      </c>
      <c r="Q21" s="115">
        <v>45271</v>
      </c>
      <c r="R21" s="116">
        <v>27</v>
      </c>
      <c r="S21" s="108">
        <f t="shared" si="4"/>
        <v>45298</v>
      </c>
      <c r="T21" s="119">
        <f>COUNTIFS(РАСПИСАНИЕ!$D:$D,АБОНЕМЕНТЫ_ИНФОРМАЦИЯ!T$5,РАСПИСАНИЕ!$H:$H,АБОНЕМЕНТЫ_ИНФОРМАЦИЯ!$F21,РАСПИСАНИЕ!$I:$I,АБОНЕМЕНТЫ_ИНФОРМАЦИЯ!$G21)</f>
        <v>1</v>
      </c>
      <c r="U21" s="134">
        <f>COUNTIFS(РАСПИСАНИЕ!$D:$D,АБОНЕМЕНТЫ_ИНФОРМАЦИЯ!U$5,РАСПИСАНИЕ!$H:$H,АБОНЕМЕНТЫ_ИНФОРМАЦИЯ!$F21,РАСПИСАНИЕ!$I:$I,АБОНЕМЕНТЫ_ИНФОРМАЦИЯ!$G21)</f>
        <v>0</v>
      </c>
      <c r="V21" s="120">
        <f>COUNTIFS(РАСПИСАНИЕ!$D:$D,АБОНЕМЕНТЫ_ИНФОРМАЦИЯ!V$5,РАСПИСАНИЕ!$H:$H,АБОНЕМЕНТЫ_ИНФОРМАЦИЯ!$F21,РАСПИСАНИЕ!$I:$I,АБОНЕМЕНТЫ_ИНФОРМАЦИЯ!$G21)</f>
        <v>1</v>
      </c>
      <c r="W21" s="134">
        <f>COUNTIFS(РАСПИСАНИЕ!$D:$D,АБОНЕМЕНТЫ_ИНФОРМАЦИЯ!W$5,РАСПИСАНИЕ!$H:$H,АБОНЕМЕНТЫ_ИНФОРМАЦИЯ!$F21,РАСПИСАНИЕ!$I:$I,АБОНЕМЕНТЫ_ИНФОРМАЦИЯ!$G21)</f>
        <v>0</v>
      </c>
      <c r="X21" s="120">
        <f>COUNTIFS(РАСПИСАНИЕ!$D:$D,АБОНЕМЕНТЫ_ИНФОРМАЦИЯ!X$5,РАСПИСАНИЕ!$H:$H,АБОНЕМЕНТЫ_ИНФОРМАЦИЯ!$F21,РАСПИСАНИЕ!$I:$I,АБОНЕМЕНТЫ_ИНФОРМАЦИЯ!$G21)</f>
        <v>0</v>
      </c>
      <c r="Y21" s="136">
        <f>COUNTIFS(РАСПИСАНИЕ!$D:$D,АБОНЕМЕНТЫ_ИНФОРМАЦИЯ!Y$5,РАСПИСАНИЕ!$H:$H,АБОНЕМЕНТЫ_ИНФОРМАЦИЯ!$F21,РАСПИСАНИЕ!$I:$I,АБОНЕМЕНТЫ_ИНФОРМАЦИЯ!$G21)</f>
        <v>0</v>
      </c>
      <c r="Z21" s="113">
        <f>COUNTIFS(БАЗА_ДАННЫХ!L:L,АБОНЕМЕНТЫ_ИНФОРМАЦИЯ!H21,БАЗА_ДАННЫХ!K:K,АБОНЕМЕНТЫ_ИНФОРМАЦИЯ!G21,БАЗА_ДАННЫХ!J:J,АБОНЕМЕНТЫ_ИНФОРМАЦИЯ!F21,БАЗА_ДАННЫХ!D:D,"&gt;="&amp;Q21,БАЗА_ДАННЫХ!D:D,"&lt;="&amp;S21,БАЗА_ДАННЫХ!R:R,"да")</f>
        <v>8</v>
      </c>
      <c r="AA21" s="175">
        <f>COUNTIFS(БАЗА_ДАННЫХ!L:L,АБОНЕМЕНТЫ_ИНФОРМАЦИЯ!H21,БАЗА_ДАННЫХ!K:K,АБОНЕМЕНТЫ_ИНФОРМАЦИЯ!G21,БАЗА_ДАННЫХ!J:J,АБОНЕМЕНТЫ_ИНФОРМАЦИЯ!F21,БАЗА_ДАННЫХ!D:D,"&gt;="&amp;Q21,БАЗА_ДАННЫХ!D:D,"&lt;="&amp;S21,БАЗА_ДАННЫХ!S:S,"перенос")</f>
        <v>0</v>
      </c>
      <c r="AB21" s="149" t="str">
        <f t="shared" ca="1" si="5"/>
        <v>нет</v>
      </c>
      <c r="AC21" s="177" t="str">
        <f t="shared" ca="1" si="0"/>
        <v/>
      </c>
      <c r="AD21" s="99"/>
      <c r="AE21" s="241">
        <f t="shared" si="1"/>
        <v>80</v>
      </c>
    </row>
    <row r="22" spans="3:31" s="97" customFormat="1" ht="15" customHeight="1" x14ac:dyDescent="0.25">
      <c r="C22" s="106">
        <f t="shared" si="6"/>
        <v>17</v>
      </c>
      <c r="D22" s="107">
        <f t="shared" si="2"/>
        <v>45267</v>
      </c>
      <c r="E22" s="126" t="s">
        <v>30</v>
      </c>
      <c r="F22" s="127" t="s">
        <v>11</v>
      </c>
      <c r="G22" s="127" t="s">
        <v>36</v>
      </c>
      <c r="H22" s="128" t="s">
        <v>80</v>
      </c>
      <c r="I22" s="145" t="s">
        <v>8</v>
      </c>
      <c r="J22" s="142" t="s">
        <v>121</v>
      </c>
      <c r="K22" s="142" t="s">
        <v>19</v>
      </c>
      <c r="L22" s="143">
        <v>89002001530</v>
      </c>
      <c r="M22" s="144">
        <v>42005</v>
      </c>
      <c r="N22" s="113">
        <v>80</v>
      </c>
      <c r="O22" s="114">
        <v>8</v>
      </c>
      <c r="P22" s="114">
        <f t="shared" si="3"/>
        <v>10</v>
      </c>
      <c r="Q22" s="115">
        <v>45271</v>
      </c>
      <c r="R22" s="116">
        <v>27</v>
      </c>
      <c r="S22" s="108">
        <f t="shared" si="4"/>
        <v>45298</v>
      </c>
      <c r="T22" s="119">
        <f>COUNTIFS(РАСПИСАНИЕ!$D:$D,АБОНЕМЕНТЫ_ИНФОРМАЦИЯ!T$5,РАСПИСАНИЕ!$H:$H,АБОНЕМЕНТЫ_ИНФОРМАЦИЯ!$F22,РАСПИСАНИЕ!$I:$I,АБОНЕМЕНТЫ_ИНФОРМАЦИЯ!$G22)</f>
        <v>1</v>
      </c>
      <c r="U22" s="134">
        <f>COUNTIFS(РАСПИСАНИЕ!$D:$D,АБОНЕМЕНТЫ_ИНФОРМАЦИЯ!U$5,РАСПИСАНИЕ!$H:$H,АБОНЕМЕНТЫ_ИНФОРМАЦИЯ!$F22,РАСПИСАНИЕ!$I:$I,АБОНЕМЕНТЫ_ИНФОРМАЦИЯ!$G22)</f>
        <v>0</v>
      </c>
      <c r="V22" s="120">
        <f>COUNTIFS(РАСПИСАНИЕ!$D:$D,АБОНЕМЕНТЫ_ИНФОРМАЦИЯ!V$5,РАСПИСАНИЕ!$H:$H,АБОНЕМЕНТЫ_ИНФОРМАЦИЯ!$F22,РАСПИСАНИЕ!$I:$I,АБОНЕМЕНТЫ_ИНФОРМАЦИЯ!$G22)</f>
        <v>1</v>
      </c>
      <c r="W22" s="134">
        <f>COUNTIFS(РАСПИСАНИЕ!$D:$D,АБОНЕМЕНТЫ_ИНФОРМАЦИЯ!W$5,РАСПИСАНИЕ!$H:$H,АБОНЕМЕНТЫ_ИНФОРМАЦИЯ!$F22,РАСПИСАНИЕ!$I:$I,АБОНЕМЕНТЫ_ИНФОРМАЦИЯ!$G22)</f>
        <v>0</v>
      </c>
      <c r="X22" s="120">
        <f>COUNTIFS(РАСПИСАНИЕ!$D:$D,АБОНЕМЕНТЫ_ИНФОРМАЦИЯ!X$5,РАСПИСАНИЕ!$H:$H,АБОНЕМЕНТЫ_ИНФОРМАЦИЯ!$F22,РАСПИСАНИЕ!$I:$I,АБОНЕМЕНТЫ_ИНФОРМАЦИЯ!$G22)</f>
        <v>0</v>
      </c>
      <c r="Y22" s="136">
        <f>COUNTIFS(РАСПИСАНИЕ!$D:$D,АБОНЕМЕНТЫ_ИНФОРМАЦИЯ!Y$5,РАСПИСАНИЕ!$H:$H,АБОНЕМЕНТЫ_ИНФОРМАЦИЯ!$F22,РАСПИСАНИЕ!$I:$I,АБОНЕМЕНТЫ_ИНФОРМАЦИЯ!$G22)</f>
        <v>0</v>
      </c>
      <c r="Z22" s="113">
        <f>COUNTIFS(БАЗА_ДАННЫХ!L:L,АБОНЕМЕНТЫ_ИНФОРМАЦИЯ!H22,БАЗА_ДАННЫХ!K:K,АБОНЕМЕНТЫ_ИНФОРМАЦИЯ!G22,БАЗА_ДАННЫХ!J:J,АБОНЕМЕНТЫ_ИНФОРМАЦИЯ!F22,БАЗА_ДАННЫХ!D:D,"&gt;="&amp;Q22,БАЗА_ДАННЫХ!D:D,"&lt;="&amp;S22,БАЗА_ДАННЫХ!R:R,"да")</f>
        <v>8</v>
      </c>
      <c r="AA22" s="175">
        <f>COUNTIFS(БАЗА_ДАННЫХ!L:L,АБОНЕМЕНТЫ_ИНФОРМАЦИЯ!H22,БАЗА_ДАННЫХ!K:K,АБОНЕМЕНТЫ_ИНФОРМАЦИЯ!G22,БАЗА_ДАННЫХ!J:J,АБОНЕМЕНТЫ_ИНФОРМАЦИЯ!F22,БАЗА_ДАННЫХ!D:D,"&gt;="&amp;Q22,БАЗА_ДАННЫХ!D:D,"&lt;="&amp;S22,БАЗА_ДАННЫХ!S:S,"перенос")</f>
        <v>0</v>
      </c>
      <c r="AB22" s="149" t="str">
        <f t="shared" ca="1" si="5"/>
        <v>нет</v>
      </c>
      <c r="AC22" s="177" t="str">
        <f t="shared" ca="1" si="0"/>
        <v/>
      </c>
      <c r="AD22" s="99"/>
      <c r="AE22" s="241">
        <f t="shared" si="1"/>
        <v>80</v>
      </c>
    </row>
    <row r="23" spans="3:31" s="97" customFormat="1" ht="15" customHeight="1" x14ac:dyDescent="0.25">
      <c r="C23" s="106">
        <f t="shared" si="6"/>
        <v>18</v>
      </c>
      <c r="D23" s="107">
        <f t="shared" si="2"/>
        <v>45267</v>
      </c>
      <c r="E23" s="126" t="s">
        <v>30</v>
      </c>
      <c r="F23" s="127" t="s">
        <v>11</v>
      </c>
      <c r="G23" s="127" t="s">
        <v>36</v>
      </c>
      <c r="H23" s="128" t="s">
        <v>81</v>
      </c>
      <c r="I23" s="145" t="s">
        <v>8</v>
      </c>
      <c r="J23" s="142" t="s">
        <v>122</v>
      </c>
      <c r="K23" s="142" t="s">
        <v>19</v>
      </c>
      <c r="L23" s="143">
        <v>89002001531</v>
      </c>
      <c r="M23" s="144">
        <v>42005</v>
      </c>
      <c r="N23" s="113">
        <v>80</v>
      </c>
      <c r="O23" s="114">
        <v>8</v>
      </c>
      <c r="P23" s="114">
        <f t="shared" si="3"/>
        <v>10</v>
      </c>
      <c r="Q23" s="115">
        <v>45271</v>
      </c>
      <c r="R23" s="116">
        <v>27</v>
      </c>
      <c r="S23" s="108">
        <f t="shared" si="4"/>
        <v>45298</v>
      </c>
      <c r="T23" s="119">
        <f>COUNTIFS(РАСПИСАНИЕ!$D:$D,АБОНЕМЕНТЫ_ИНФОРМАЦИЯ!T$5,РАСПИСАНИЕ!$H:$H,АБОНЕМЕНТЫ_ИНФОРМАЦИЯ!$F23,РАСПИСАНИЕ!$I:$I,АБОНЕМЕНТЫ_ИНФОРМАЦИЯ!$G23)</f>
        <v>1</v>
      </c>
      <c r="U23" s="134">
        <f>COUNTIFS(РАСПИСАНИЕ!$D:$D,АБОНЕМЕНТЫ_ИНФОРМАЦИЯ!U$5,РАСПИСАНИЕ!$H:$H,АБОНЕМЕНТЫ_ИНФОРМАЦИЯ!$F23,РАСПИСАНИЕ!$I:$I,АБОНЕМЕНТЫ_ИНФОРМАЦИЯ!$G23)</f>
        <v>0</v>
      </c>
      <c r="V23" s="120">
        <f>COUNTIFS(РАСПИСАНИЕ!$D:$D,АБОНЕМЕНТЫ_ИНФОРМАЦИЯ!V$5,РАСПИСАНИЕ!$H:$H,АБОНЕМЕНТЫ_ИНФОРМАЦИЯ!$F23,РАСПИСАНИЕ!$I:$I,АБОНЕМЕНТЫ_ИНФОРМАЦИЯ!$G23)</f>
        <v>1</v>
      </c>
      <c r="W23" s="134">
        <f>COUNTIFS(РАСПИСАНИЕ!$D:$D,АБОНЕМЕНТЫ_ИНФОРМАЦИЯ!W$5,РАСПИСАНИЕ!$H:$H,АБОНЕМЕНТЫ_ИНФОРМАЦИЯ!$F23,РАСПИСАНИЕ!$I:$I,АБОНЕМЕНТЫ_ИНФОРМАЦИЯ!$G23)</f>
        <v>0</v>
      </c>
      <c r="X23" s="120">
        <f>COUNTIFS(РАСПИСАНИЕ!$D:$D,АБОНЕМЕНТЫ_ИНФОРМАЦИЯ!X$5,РАСПИСАНИЕ!$H:$H,АБОНЕМЕНТЫ_ИНФОРМАЦИЯ!$F23,РАСПИСАНИЕ!$I:$I,АБОНЕМЕНТЫ_ИНФОРМАЦИЯ!$G23)</f>
        <v>0</v>
      </c>
      <c r="Y23" s="136">
        <f>COUNTIFS(РАСПИСАНИЕ!$D:$D,АБОНЕМЕНТЫ_ИНФОРМАЦИЯ!Y$5,РАСПИСАНИЕ!$H:$H,АБОНЕМЕНТЫ_ИНФОРМАЦИЯ!$F23,РАСПИСАНИЕ!$I:$I,АБОНЕМЕНТЫ_ИНФОРМАЦИЯ!$G23)</f>
        <v>0</v>
      </c>
      <c r="Z23" s="113">
        <f>COUNTIFS(БАЗА_ДАННЫХ!L:L,АБОНЕМЕНТЫ_ИНФОРМАЦИЯ!H23,БАЗА_ДАННЫХ!K:K,АБОНЕМЕНТЫ_ИНФОРМАЦИЯ!G23,БАЗА_ДАННЫХ!J:J,АБОНЕМЕНТЫ_ИНФОРМАЦИЯ!F23,БАЗА_ДАННЫХ!D:D,"&gt;="&amp;Q23,БАЗА_ДАННЫХ!D:D,"&lt;="&amp;S23,БАЗА_ДАННЫХ!R:R,"да")</f>
        <v>8</v>
      </c>
      <c r="AA23" s="175">
        <f>COUNTIFS(БАЗА_ДАННЫХ!L:L,АБОНЕМЕНТЫ_ИНФОРМАЦИЯ!H23,БАЗА_ДАННЫХ!K:K,АБОНЕМЕНТЫ_ИНФОРМАЦИЯ!G23,БАЗА_ДАННЫХ!J:J,АБОНЕМЕНТЫ_ИНФОРМАЦИЯ!F23,БАЗА_ДАННЫХ!D:D,"&gt;="&amp;Q23,БАЗА_ДАННЫХ!D:D,"&lt;="&amp;S23,БАЗА_ДАННЫХ!S:S,"перенос")</f>
        <v>0</v>
      </c>
      <c r="AB23" s="149" t="str">
        <f t="shared" ca="1" si="5"/>
        <v>нет</v>
      </c>
      <c r="AC23" s="177" t="str">
        <f t="shared" ca="1" si="0"/>
        <v/>
      </c>
      <c r="AD23" s="99"/>
      <c r="AE23" s="241">
        <f t="shared" si="1"/>
        <v>80</v>
      </c>
    </row>
    <row r="24" spans="3:31" s="97" customFormat="1" ht="15" customHeight="1" x14ac:dyDescent="0.25">
      <c r="C24" s="106">
        <f t="shared" si="6"/>
        <v>19</v>
      </c>
      <c r="D24" s="107">
        <f t="shared" si="2"/>
        <v>45267</v>
      </c>
      <c r="E24" s="126" t="s">
        <v>30</v>
      </c>
      <c r="F24" s="127" t="s">
        <v>11</v>
      </c>
      <c r="G24" s="127" t="s">
        <v>36</v>
      </c>
      <c r="H24" s="128" t="s">
        <v>82</v>
      </c>
      <c r="I24" s="145" t="s">
        <v>8</v>
      </c>
      <c r="J24" s="142" t="s">
        <v>123</v>
      </c>
      <c r="K24" s="142" t="s">
        <v>19</v>
      </c>
      <c r="L24" s="143">
        <v>89002001532</v>
      </c>
      <c r="M24" s="144">
        <v>42005</v>
      </c>
      <c r="N24" s="113">
        <v>80</v>
      </c>
      <c r="O24" s="114">
        <v>8</v>
      </c>
      <c r="P24" s="114">
        <f t="shared" si="3"/>
        <v>10</v>
      </c>
      <c r="Q24" s="115">
        <v>45271</v>
      </c>
      <c r="R24" s="116">
        <v>27</v>
      </c>
      <c r="S24" s="108">
        <f t="shared" si="4"/>
        <v>45298</v>
      </c>
      <c r="T24" s="119">
        <f>COUNTIFS(РАСПИСАНИЕ!$D:$D,АБОНЕМЕНТЫ_ИНФОРМАЦИЯ!T$5,РАСПИСАНИЕ!$H:$H,АБОНЕМЕНТЫ_ИНФОРМАЦИЯ!$F24,РАСПИСАНИЕ!$I:$I,АБОНЕМЕНТЫ_ИНФОРМАЦИЯ!$G24)</f>
        <v>1</v>
      </c>
      <c r="U24" s="134">
        <f>COUNTIFS(РАСПИСАНИЕ!$D:$D,АБОНЕМЕНТЫ_ИНФОРМАЦИЯ!U$5,РАСПИСАНИЕ!$H:$H,АБОНЕМЕНТЫ_ИНФОРМАЦИЯ!$F24,РАСПИСАНИЕ!$I:$I,АБОНЕМЕНТЫ_ИНФОРМАЦИЯ!$G24)</f>
        <v>0</v>
      </c>
      <c r="V24" s="120">
        <f>COUNTIFS(РАСПИСАНИЕ!$D:$D,АБОНЕМЕНТЫ_ИНФОРМАЦИЯ!V$5,РАСПИСАНИЕ!$H:$H,АБОНЕМЕНТЫ_ИНФОРМАЦИЯ!$F24,РАСПИСАНИЕ!$I:$I,АБОНЕМЕНТЫ_ИНФОРМАЦИЯ!$G24)</f>
        <v>1</v>
      </c>
      <c r="W24" s="134">
        <f>COUNTIFS(РАСПИСАНИЕ!$D:$D,АБОНЕМЕНТЫ_ИНФОРМАЦИЯ!W$5,РАСПИСАНИЕ!$H:$H,АБОНЕМЕНТЫ_ИНФОРМАЦИЯ!$F24,РАСПИСАНИЕ!$I:$I,АБОНЕМЕНТЫ_ИНФОРМАЦИЯ!$G24)</f>
        <v>0</v>
      </c>
      <c r="X24" s="120">
        <f>COUNTIFS(РАСПИСАНИЕ!$D:$D,АБОНЕМЕНТЫ_ИНФОРМАЦИЯ!X$5,РАСПИСАНИЕ!$H:$H,АБОНЕМЕНТЫ_ИНФОРМАЦИЯ!$F24,РАСПИСАНИЕ!$I:$I,АБОНЕМЕНТЫ_ИНФОРМАЦИЯ!$G24)</f>
        <v>0</v>
      </c>
      <c r="Y24" s="136">
        <f>COUNTIFS(РАСПИСАНИЕ!$D:$D,АБОНЕМЕНТЫ_ИНФОРМАЦИЯ!Y$5,РАСПИСАНИЕ!$H:$H,АБОНЕМЕНТЫ_ИНФОРМАЦИЯ!$F24,РАСПИСАНИЕ!$I:$I,АБОНЕМЕНТЫ_ИНФОРМАЦИЯ!$G24)</f>
        <v>0</v>
      </c>
      <c r="Z24" s="113">
        <f>COUNTIFS(БАЗА_ДАННЫХ!L:L,АБОНЕМЕНТЫ_ИНФОРМАЦИЯ!H24,БАЗА_ДАННЫХ!K:K,АБОНЕМЕНТЫ_ИНФОРМАЦИЯ!G24,БАЗА_ДАННЫХ!J:J,АБОНЕМЕНТЫ_ИНФОРМАЦИЯ!F24,БАЗА_ДАННЫХ!D:D,"&gt;="&amp;Q24,БАЗА_ДАННЫХ!D:D,"&lt;="&amp;S24,БАЗА_ДАННЫХ!R:R,"да")</f>
        <v>8</v>
      </c>
      <c r="AA24" s="175">
        <f>COUNTIFS(БАЗА_ДАННЫХ!L:L,АБОНЕМЕНТЫ_ИНФОРМАЦИЯ!H24,БАЗА_ДАННЫХ!K:K,АБОНЕМЕНТЫ_ИНФОРМАЦИЯ!G24,БАЗА_ДАННЫХ!J:J,АБОНЕМЕНТЫ_ИНФОРМАЦИЯ!F24,БАЗА_ДАННЫХ!D:D,"&gt;="&amp;Q24,БАЗА_ДАННЫХ!D:D,"&lt;="&amp;S24,БАЗА_ДАННЫХ!S:S,"перенос")</f>
        <v>0</v>
      </c>
      <c r="AB24" s="149" t="str">
        <f t="shared" ca="1" si="5"/>
        <v>нет</v>
      </c>
      <c r="AC24" s="177" t="str">
        <f t="shared" ca="1" si="0"/>
        <v/>
      </c>
      <c r="AD24" s="99"/>
      <c r="AE24" s="241">
        <f t="shared" si="1"/>
        <v>80</v>
      </c>
    </row>
    <row r="25" spans="3:31" s="97" customFormat="1" ht="15" customHeight="1" x14ac:dyDescent="0.25">
      <c r="C25" s="106">
        <f t="shared" si="6"/>
        <v>20</v>
      </c>
      <c r="D25" s="107">
        <f t="shared" si="2"/>
        <v>45267</v>
      </c>
      <c r="E25" s="126" t="s">
        <v>30</v>
      </c>
      <c r="F25" s="127" t="s">
        <v>11</v>
      </c>
      <c r="G25" s="127" t="s">
        <v>36</v>
      </c>
      <c r="H25" s="128" t="s">
        <v>83</v>
      </c>
      <c r="I25" s="145" t="s">
        <v>8</v>
      </c>
      <c r="J25" s="142" t="s">
        <v>124</v>
      </c>
      <c r="K25" s="142" t="s">
        <v>19</v>
      </c>
      <c r="L25" s="143">
        <v>89002001533</v>
      </c>
      <c r="M25" s="144">
        <v>42005</v>
      </c>
      <c r="N25" s="113">
        <v>80</v>
      </c>
      <c r="O25" s="114">
        <v>8</v>
      </c>
      <c r="P25" s="114">
        <f t="shared" si="3"/>
        <v>10</v>
      </c>
      <c r="Q25" s="115">
        <v>45271</v>
      </c>
      <c r="R25" s="116">
        <v>27</v>
      </c>
      <c r="S25" s="108">
        <f t="shared" si="4"/>
        <v>45298</v>
      </c>
      <c r="T25" s="119">
        <f>COUNTIFS(РАСПИСАНИЕ!$D:$D,АБОНЕМЕНТЫ_ИНФОРМАЦИЯ!T$5,РАСПИСАНИЕ!$H:$H,АБОНЕМЕНТЫ_ИНФОРМАЦИЯ!$F25,РАСПИСАНИЕ!$I:$I,АБОНЕМЕНТЫ_ИНФОРМАЦИЯ!$G25)</f>
        <v>1</v>
      </c>
      <c r="U25" s="134">
        <f>COUNTIFS(РАСПИСАНИЕ!$D:$D,АБОНЕМЕНТЫ_ИНФОРМАЦИЯ!U$5,РАСПИСАНИЕ!$H:$H,АБОНЕМЕНТЫ_ИНФОРМАЦИЯ!$F25,РАСПИСАНИЕ!$I:$I,АБОНЕМЕНТЫ_ИНФОРМАЦИЯ!$G25)</f>
        <v>0</v>
      </c>
      <c r="V25" s="120">
        <f>COUNTIFS(РАСПИСАНИЕ!$D:$D,АБОНЕМЕНТЫ_ИНФОРМАЦИЯ!V$5,РАСПИСАНИЕ!$H:$H,АБОНЕМЕНТЫ_ИНФОРМАЦИЯ!$F25,РАСПИСАНИЕ!$I:$I,АБОНЕМЕНТЫ_ИНФОРМАЦИЯ!$G25)</f>
        <v>1</v>
      </c>
      <c r="W25" s="134">
        <f>COUNTIFS(РАСПИСАНИЕ!$D:$D,АБОНЕМЕНТЫ_ИНФОРМАЦИЯ!W$5,РАСПИСАНИЕ!$H:$H,АБОНЕМЕНТЫ_ИНФОРМАЦИЯ!$F25,РАСПИСАНИЕ!$I:$I,АБОНЕМЕНТЫ_ИНФОРМАЦИЯ!$G25)</f>
        <v>0</v>
      </c>
      <c r="X25" s="120">
        <f>COUNTIFS(РАСПИСАНИЕ!$D:$D,АБОНЕМЕНТЫ_ИНФОРМАЦИЯ!X$5,РАСПИСАНИЕ!$H:$H,АБОНЕМЕНТЫ_ИНФОРМАЦИЯ!$F25,РАСПИСАНИЕ!$I:$I,АБОНЕМЕНТЫ_ИНФОРМАЦИЯ!$G25)</f>
        <v>0</v>
      </c>
      <c r="Y25" s="136">
        <f>COUNTIFS(РАСПИСАНИЕ!$D:$D,АБОНЕМЕНТЫ_ИНФОРМАЦИЯ!Y$5,РАСПИСАНИЕ!$H:$H,АБОНЕМЕНТЫ_ИНФОРМАЦИЯ!$F25,РАСПИСАНИЕ!$I:$I,АБОНЕМЕНТЫ_ИНФОРМАЦИЯ!$G25)</f>
        <v>0</v>
      </c>
      <c r="Z25" s="113">
        <f>COUNTIFS(БАЗА_ДАННЫХ!L:L,АБОНЕМЕНТЫ_ИНФОРМАЦИЯ!H25,БАЗА_ДАННЫХ!K:K,АБОНЕМЕНТЫ_ИНФОРМАЦИЯ!G25,БАЗА_ДАННЫХ!J:J,АБОНЕМЕНТЫ_ИНФОРМАЦИЯ!F25,БАЗА_ДАННЫХ!D:D,"&gt;="&amp;Q25,БАЗА_ДАННЫХ!D:D,"&lt;="&amp;S25,БАЗА_ДАННЫХ!R:R,"да")</f>
        <v>8</v>
      </c>
      <c r="AA25" s="175">
        <f>COUNTIFS(БАЗА_ДАННЫХ!L:L,АБОНЕМЕНТЫ_ИНФОРМАЦИЯ!H25,БАЗА_ДАННЫХ!K:K,АБОНЕМЕНТЫ_ИНФОРМАЦИЯ!G25,БАЗА_ДАННЫХ!J:J,АБОНЕМЕНТЫ_ИНФОРМАЦИЯ!F25,БАЗА_ДАННЫХ!D:D,"&gt;="&amp;Q25,БАЗА_ДАННЫХ!D:D,"&lt;="&amp;S25,БАЗА_ДАННЫХ!S:S,"перенос")</f>
        <v>0</v>
      </c>
      <c r="AB25" s="149" t="str">
        <f t="shared" ca="1" si="5"/>
        <v>нет</v>
      </c>
      <c r="AC25" s="177" t="str">
        <f t="shared" ca="1" si="0"/>
        <v/>
      </c>
      <c r="AD25" s="99"/>
      <c r="AE25" s="241">
        <f t="shared" si="1"/>
        <v>80</v>
      </c>
    </row>
    <row r="26" spans="3:31" s="97" customFormat="1" ht="15" customHeight="1" x14ac:dyDescent="0.25">
      <c r="C26" s="106">
        <f t="shared" si="6"/>
        <v>21</v>
      </c>
      <c r="D26" s="107">
        <f t="shared" si="2"/>
        <v>45267</v>
      </c>
      <c r="E26" s="126" t="s">
        <v>30</v>
      </c>
      <c r="F26" s="127" t="s">
        <v>11</v>
      </c>
      <c r="G26" s="127" t="s">
        <v>36</v>
      </c>
      <c r="H26" s="128" t="s">
        <v>84</v>
      </c>
      <c r="I26" s="145" t="s">
        <v>8</v>
      </c>
      <c r="J26" s="142" t="s">
        <v>125</v>
      </c>
      <c r="K26" s="142" t="s">
        <v>19</v>
      </c>
      <c r="L26" s="143">
        <v>89002001534</v>
      </c>
      <c r="M26" s="144">
        <v>42005</v>
      </c>
      <c r="N26" s="113">
        <v>80</v>
      </c>
      <c r="O26" s="114">
        <v>8</v>
      </c>
      <c r="P26" s="114">
        <f t="shared" si="3"/>
        <v>10</v>
      </c>
      <c r="Q26" s="115">
        <v>45271</v>
      </c>
      <c r="R26" s="116">
        <v>27</v>
      </c>
      <c r="S26" s="108">
        <f t="shared" si="4"/>
        <v>45298</v>
      </c>
      <c r="T26" s="119">
        <f>COUNTIFS(РАСПИСАНИЕ!$D:$D,АБОНЕМЕНТЫ_ИНФОРМАЦИЯ!T$5,РАСПИСАНИЕ!$H:$H,АБОНЕМЕНТЫ_ИНФОРМАЦИЯ!$F26,РАСПИСАНИЕ!$I:$I,АБОНЕМЕНТЫ_ИНФОРМАЦИЯ!$G26)</f>
        <v>1</v>
      </c>
      <c r="U26" s="134">
        <f>COUNTIFS(РАСПИСАНИЕ!$D:$D,АБОНЕМЕНТЫ_ИНФОРМАЦИЯ!U$5,РАСПИСАНИЕ!$H:$H,АБОНЕМЕНТЫ_ИНФОРМАЦИЯ!$F26,РАСПИСАНИЕ!$I:$I,АБОНЕМЕНТЫ_ИНФОРМАЦИЯ!$G26)</f>
        <v>0</v>
      </c>
      <c r="V26" s="120">
        <f>COUNTIFS(РАСПИСАНИЕ!$D:$D,АБОНЕМЕНТЫ_ИНФОРМАЦИЯ!V$5,РАСПИСАНИЕ!$H:$H,АБОНЕМЕНТЫ_ИНФОРМАЦИЯ!$F26,РАСПИСАНИЕ!$I:$I,АБОНЕМЕНТЫ_ИНФОРМАЦИЯ!$G26)</f>
        <v>1</v>
      </c>
      <c r="W26" s="134">
        <f>COUNTIFS(РАСПИСАНИЕ!$D:$D,АБОНЕМЕНТЫ_ИНФОРМАЦИЯ!W$5,РАСПИСАНИЕ!$H:$H,АБОНЕМЕНТЫ_ИНФОРМАЦИЯ!$F26,РАСПИСАНИЕ!$I:$I,АБОНЕМЕНТЫ_ИНФОРМАЦИЯ!$G26)</f>
        <v>0</v>
      </c>
      <c r="X26" s="120">
        <f>COUNTIFS(РАСПИСАНИЕ!$D:$D,АБОНЕМЕНТЫ_ИНФОРМАЦИЯ!X$5,РАСПИСАНИЕ!$H:$H,АБОНЕМЕНТЫ_ИНФОРМАЦИЯ!$F26,РАСПИСАНИЕ!$I:$I,АБОНЕМЕНТЫ_ИНФОРМАЦИЯ!$G26)</f>
        <v>0</v>
      </c>
      <c r="Y26" s="136">
        <f>COUNTIFS(РАСПИСАНИЕ!$D:$D,АБОНЕМЕНТЫ_ИНФОРМАЦИЯ!Y$5,РАСПИСАНИЕ!$H:$H,АБОНЕМЕНТЫ_ИНФОРМАЦИЯ!$F26,РАСПИСАНИЕ!$I:$I,АБОНЕМЕНТЫ_ИНФОРМАЦИЯ!$G26)</f>
        <v>0</v>
      </c>
      <c r="Z26" s="113">
        <f>COUNTIFS(БАЗА_ДАННЫХ!L:L,АБОНЕМЕНТЫ_ИНФОРМАЦИЯ!H26,БАЗА_ДАННЫХ!K:K,АБОНЕМЕНТЫ_ИНФОРМАЦИЯ!G26,БАЗА_ДАННЫХ!J:J,АБОНЕМЕНТЫ_ИНФОРМАЦИЯ!F26,БАЗА_ДАННЫХ!D:D,"&gt;="&amp;Q26,БАЗА_ДАННЫХ!D:D,"&lt;="&amp;S26,БАЗА_ДАННЫХ!R:R,"да")</f>
        <v>8</v>
      </c>
      <c r="AA26" s="175">
        <f>COUNTIFS(БАЗА_ДАННЫХ!L:L,АБОНЕМЕНТЫ_ИНФОРМАЦИЯ!H26,БАЗА_ДАННЫХ!K:K,АБОНЕМЕНТЫ_ИНФОРМАЦИЯ!G26,БАЗА_ДАННЫХ!J:J,АБОНЕМЕНТЫ_ИНФОРМАЦИЯ!F26,БАЗА_ДАННЫХ!D:D,"&gt;="&amp;Q26,БАЗА_ДАННЫХ!D:D,"&lt;="&amp;S26,БАЗА_ДАННЫХ!S:S,"перенос")</f>
        <v>0</v>
      </c>
      <c r="AB26" s="149" t="str">
        <f t="shared" ca="1" si="5"/>
        <v>нет</v>
      </c>
      <c r="AC26" s="177" t="str">
        <f t="shared" ca="1" si="0"/>
        <v/>
      </c>
      <c r="AD26" s="99"/>
      <c r="AE26" s="241">
        <f t="shared" si="1"/>
        <v>80</v>
      </c>
    </row>
    <row r="27" spans="3:31" s="97" customFormat="1" ht="15" customHeight="1" x14ac:dyDescent="0.25">
      <c r="C27" s="106">
        <f t="shared" si="6"/>
        <v>22</v>
      </c>
      <c r="D27" s="107">
        <f t="shared" si="2"/>
        <v>45267</v>
      </c>
      <c r="E27" s="126" t="s">
        <v>30</v>
      </c>
      <c r="F27" s="127" t="s">
        <v>11</v>
      </c>
      <c r="G27" s="127" t="s">
        <v>36</v>
      </c>
      <c r="H27" s="128" t="s">
        <v>85</v>
      </c>
      <c r="I27" s="145" t="s">
        <v>8</v>
      </c>
      <c r="J27" s="142" t="s">
        <v>126</v>
      </c>
      <c r="K27" s="142" t="s">
        <v>19</v>
      </c>
      <c r="L27" s="143">
        <v>89002001535</v>
      </c>
      <c r="M27" s="144">
        <v>42005</v>
      </c>
      <c r="N27" s="113">
        <v>80</v>
      </c>
      <c r="O27" s="114">
        <v>8</v>
      </c>
      <c r="P27" s="114">
        <f t="shared" si="3"/>
        <v>10</v>
      </c>
      <c r="Q27" s="115">
        <v>45271</v>
      </c>
      <c r="R27" s="116">
        <v>27</v>
      </c>
      <c r="S27" s="108">
        <f t="shared" si="4"/>
        <v>45298</v>
      </c>
      <c r="T27" s="119">
        <f>COUNTIFS(РАСПИСАНИЕ!$D:$D,АБОНЕМЕНТЫ_ИНФОРМАЦИЯ!T$5,РАСПИСАНИЕ!$H:$H,АБОНЕМЕНТЫ_ИНФОРМАЦИЯ!$F27,РАСПИСАНИЕ!$I:$I,АБОНЕМЕНТЫ_ИНФОРМАЦИЯ!$G27)</f>
        <v>1</v>
      </c>
      <c r="U27" s="134">
        <f>COUNTIFS(РАСПИСАНИЕ!$D:$D,АБОНЕМЕНТЫ_ИНФОРМАЦИЯ!U$5,РАСПИСАНИЕ!$H:$H,АБОНЕМЕНТЫ_ИНФОРМАЦИЯ!$F27,РАСПИСАНИЕ!$I:$I,АБОНЕМЕНТЫ_ИНФОРМАЦИЯ!$G27)</f>
        <v>0</v>
      </c>
      <c r="V27" s="120">
        <f>COUNTIFS(РАСПИСАНИЕ!$D:$D,АБОНЕМЕНТЫ_ИНФОРМАЦИЯ!V$5,РАСПИСАНИЕ!$H:$H,АБОНЕМЕНТЫ_ИНФОРМАЦИЯ!$F27,РАСПИСАНИЕ!$I:$I,АБОНЕМЕНТЫ_ИНФОРМАЦИЯ!$G27)</f>
        <v>1</v>
      </c>
      <c r="W27" s="134">
        <f>COUNTIFS(РАСПИСАНИЕ!$D:$D,АБОНЕМЕНТЫ_ИНФОРМАЦИЯ!W$5,РАСПИСАНИЕ!$H:$H,АБОНЕМЕНТЫ_ИНФОРМАЦИЯ!$F27,РАСПИСАНИЕ!$I:$I,АБОНЕМЕНТЫ_ИНФОРМАЦИЯ!$G27)</f>
        <v>0</v>
      </c>
      <c r="X27" s="120">
        <f>COUNTIFS(РАСПИСАНИЕ!$D:$D,АБОНЕМЕНТЫ_ИНФОРМАЦИЯ!X$5,РАСПИСАНИЕ!$H:$H,АБОНЕМЕНТЫ_ИНФОРМАЦИЯ!$F27,РАСПИСАНИЕ!$I:$I,АБОНЕМЕНТЫ_ИНФОРМАЦИЯ!$G27)</f>
        <v>0</v>
      </c>
      <c r="Y27" s="136">
        <f>COUNTIFS(РАСПИСАНИЕ!$D:$D,АБОНЕМЕНТЫ_ИНФОРМАЦИЯ!Y$5,РАСПИСАНИЕ!$H:$H,АБОНЕМЕНТЫ_ИНФОРМАЦИЯ!$F27,РАСПИСАНИЕ!$I:$I,АБОНЕМЕНТЫ_ИНФОРМАЦИЯ!$G27)</f>
        <v>0</v>
      </c>
      <c r="Z27" s="113">
        <f>COUNTIFS(БАЗА_ДАННЫХ!L:L,АБОНЕМЕНТЫ_ИНФОРМАЦИЯ!H27,БАЗА_ДАННЫХ!K:K,АБОНЕМЕНТЫ_ИНФОРМАЦИЯ!G27,БАЗА_ДАННЫХ!J:J,АБОНЕМЕНТЫ_ИНФОРМАЦИЯ!F27,БАЗА_ДАННЫХ!D:D,"&gt;="&amp;Q27,БАЗА_ДАННЫХ!D:D,"&lt;="&amp;S27,БАЗА_ДАННЫХ!R:R,"да")</f>
        <v>8</v>
      </c>
      <c r="AA27" s="175">
        <f>COUNTIFS(БАЗА_ДАННЫХ!L:L,АБОНЕМЕНТЫ_ИНФОРМАЦИЯ!H27,БАЗА_ДАННЫХ!K:K,АБОНЕМЕНТЫ_ИНФОРМАЦИЯ!G27,БАЗА_ДАННЫХ!J:J,АБОНЕМЕНТЫ_ИНФОРМАЦИЯ!F27,БАЗА_ДАННЫХ!D:D,"&gt;="&amp;Q27,БАЗА_ДАННЫХ!D:D,"&lt;="&amp;S27,БАЗА_ДАННЫХ!S:S,"перенос")</f>
        <v>0</v>
      </c>
      <c r="AB27" s="149" t="str">
        <f t="shared" ca="1" si="5"/>
        <v>нет</v>
      </c>
      <c r="AC27" s="177" t="str">
        <f t="shared" ca="1" si="0"/>
        <v/>
      </c>
      <c r="AD27" s="99"/>
      <c r="AE27" s="241">
        <f t="shared" si="1"/>
        <v>80</v>
      </c>
    </row>
    <row r="28" spans="3:31" s="97" customFormat="1" ht="15" customHeight="1" x14ac:dyDescent="0.25">
      <c r="C28" s="106">
        <f t="shared" si="6"/>
        <v>23</v>
      </c>
      <c r="D28" s="107">
        <f t="shared" si="2"/>
        <v>45267</v>
      </c>
      <c r="E28" s="126" t="s">
        <v>30</v>
      </c>
      <c r="F28" s="127" t="s">
        <v>11</v>
      </c>
      <c r="G28" s="127" t="s">
        <v>36</v>
      </c>
      <c r="H28" s="128" t="s">
        <v>86</v>
      </c>
      <c r="I28" s="145" t="s">
        <v>8</v>
      </c>
      <c r="J28" s="142" t="s">
        <v>127</v>
      </c>
      <c r="K28" s="142" t="s">
        <v>19</v>
      </c>
      <c r="L28" s="143">
        <v>89002001536</v>
      </c>
      <c r="M28" s="144">
        <v>42005</v>
      </c>
      <c r="N28" s="113">
        <v>80</v>
      </c>
      <c r="O28" s="114">
        <v>8</v>
      </c>
      <c r="P28" s="114">
        <f t="shared" si="3"/>
        <v>10</v>
      </c>
      <c r="Q28" s="115">
        <v>45271</v>
      </c>
      <c r="R28" s="116">
        <v>27</v>
      </c>
      <c r="S28" s="108">
        <f t="shared" si="4"/>
        <v>45298</v>
      </c>
      <c r="T28" s="119">
        <f>COUNTIFS(РАСПИСАНИЕ!$D:$D,АБОНЕМЕНТЫ_ИНФОРМАЦИЯ!T$5,РАСПИСАНИЕ!$H:$H,АБОНЕМЕНТЫ_ИНФОРМАЦИЯ!$F28,РАСПИСАНИЕ!$I:$I,АБОНЕМЕНТЫ_ИНФОРМАЦИЯ!$G28)</f>
        <v>1</v>
      </c>
      <c r="U28" s="134">
        <f>COUNTIFS(РАСПИСАНИЕ!$D:$D,АБОНЕМЕНТЫ_ИНФОРМАЦИЯ!U$5,РАСПИСАНИЕ!$H:$H,АБОНЕМЕНТЫ_ИНФОРМАЦИЯ!$F28,РАСПИСАНИЕ!$I:$I,АБОНЕМЕНТЫ_ИНФОРМАЦИЯ!$G28)</f>
        <v>0</v>
      </c>
      <c r="V28" s="120">
        <f>COUNTIFS(РАСПИСАНИЕ!$D:$D,АБОНЕМЕНТЫ_ИНФОРМАЦИЯ!V$5,РАСПИСАНИЕ!$H:$H,АБОНЕМЕНТЫ_ИНФОРМАЦИЯ!$F28,РАСПИСАНИЕ!$I:$I,АБОНЕМЕНТЫ_ИНФОРМАЦИЯ!$G28)</f>
        <v>1</v>
      </c>
      <c r="W28" s="134">
        <f>COUNTIFS(РАСПИСАНИЕ!$D:$D,АБОНЕМЕНТЫ_ИНФОРМАЦИЯ!W$5,РАСПИСАНИЕ!$H:$H,АБОНЕМЕНТЫ_ИНФОРМАЦИЯ!$F28,РАСПИСАНИЕ!$I:$I,АБОНЕМЕНТЫ_ИНФОРМАЦИЯ!$G28)</f>
        <v>0</v>
      </c>
      <c r="X28" s="120">
        <f>COUNTIFS(РАСПИСАНИЕ!$D:$D,АБОНЕМЕНТЫ_ИНФОРМАЦИЯ!X$5,РАСПИСАНИЕ!$H:$H,АБОНЕМЕНТЫ_ИНФОРМАЦИЯ!$F28,РАСПИСАНИЕ!$I:$I,АБОНЕМЕНТЫ_ИНФОРМАЦИЯ!$G28)</f>
        <v>0</v>
      </c>
      <c r="Y28" s="136">
        <f>COUNTIFS(РАСПИСАНИЕ!$D:$D,АБОНЕМЕНТЫ_ИНФОРМАЦИЯ!Y$5,РАСПИСАНИЕ!$H:$H,АБОНЕМЕНТЫ_ИНФОРМАЦИЯ!$F28,РАСПИСАНИЕ!$I:$I,АБОНЕМЕНТЫ_ИНФОРМАЦИЯ!$G28)</f>
        <v>0</v>
      </c>
      <c r="Z28" s="113">
        <f>COUNTIFS(БАЗА_ДАННЫХ!L:L,АБОНЕМЕНТЫ_ИНФОРМАЦИЯ!H28,БАЗА_ДАННЫХ!K:K,АБОНЕМЕНТЫ_ИНФОРМАЦИЯ!G28,БАЗА_ДАННЫХ!J:J,АБОНЕМЕНТЫ_ИНФОРМАЦИЯ!F28,БАЗА_ДАННЫХ!D:D,"&gt;="&amp;Q28,БАЗА_ДАННЫХ!D:D,"&lt;="&amp;S28,БАЗА_ДАННЫХ!R:R,"да")</f>
        <v>8</v>
      </c>
      <c r="AA28" s="175">
        <f>COUNTIFS(БАЗА_ДАННЫХ!L:L,АБОНЕМЕНТЫ_ИНФОРМАЦИЯ!H28,БАЗА_ДАННЫХ!K:K,АБОНЕМЕНТЫ_ИНФОРМАЦИЯ!G28,БАЗА_ДАННЫХ!J:J,АБОНЕМЕНТЫ_ИНФОРМАЦИЯ!F28,БАЗА_ДАННЫХ!D:D,"&gt;="&amp;Q28,БАЗА_ДАННЫХ!D:D,"&lt;="&amp;S28,БАЗА_ДАННЫХ!S:S,"перенос")</f>
        <v>0</v>
      </c>
      <c r="AB28" s="149" t="str">
        <f t="shared" ca="1" si="5"/>
        <v>нет</v>
      </c>
      <c r="AC28" s="177" t="str">
        <f t="shared" ca="1" si="0"/>
        <v/>
      </c>
      <c r="AD28" s="99"/>
      <c r="AE28" s="241">
        <f t="shared" si="1"/>
        <v>80</v>
      </c>
    </row>
    <row r="29" spans="3:31" s="97" customFormat="1" ht="15" customHeight="1" x14ac:dyDescent="0.25">
      <c r="C29" s="106">
        <f t="shared" si="6"/>
        <v>24</v>
      </c>
      <c r="D29" s="107">
        <f t="shared" si="2"/>
        <v>45267</v>
      </c>
      <c r="E29" s="126" t="s">
        <v>33</v>
      </c>
      <c r="F29" s="127" t="s">
        <v>6</v>
      </c>
      <c r="G29" s="127" t="s">
        <v>31</v>
      </c>
      <c r="H29" s="128" t="s">
        <v>87</v>
      </c>
      <c r="I29" s="145" t="s">
        <v>8</v>
      </c>
      <c r="J29" s="142" t="s">
        <v>128</v>
      </c>
      <c r="K29" s="142" t="s">
        <v>19</v>
      </c>
      <c r="L29" s="143">
        <v>89002001537</v>
      </c>
      <c r="M29" s="144">
        <v>42005</v>
      </c>
      <c r="N29" s="113">
        <v>80</v>
      </c>
      <c r="O29" s="114">
        <v>8</v>
      </c>
      <c r="P29" s="114">
        <f t="shared" si="3"/>
        <v>10</v>
      </c>
      <c r="Q29" s="115">
        <v>45271</v>
      </c>
      <c r="R29" s="116">
        <v>27</v>
      </c>
      <c r="S29" s="108">
        <f t="shared" si="4"/>
        <v>45298</v>
      </c>
      <c r="T29" s="119">
        <f>COUNTIFS(РАСПИСАНИЕ!$D:$D,АБОНЕМЕНТЫ_ИНФОРМАЦИЯ!T$5,РАСПИСАНИЕ!$H:$H,АБОНЕМЕНТЫ_ИНФОРМАЦИЯ!$F29,РАСПИСАНИЕ!$I:$I,АБОНЕМЕНТЫ_ИНФОРМАЦИЯ!$G29)</f>
        <v>1</v>
      </c>
      <c r="U29" s="134">
        <f>COUNTIFS(РАСПИСАНИЕ!$D:$D,АБОНЕМЕНТЫ_ИНФОРМАЦИЯ!U$5,РАСПИСАНИЕ!$H:$H,АБОНЕМЕНТЫ_ИНФОРМАЦИЯ!$F29,РАСПИСАНИЕ!$I:$I,АБОНЕМЕНТЫ_ИНФОРМАЦИЯ!$G29)</f>
        <v>0</v>
      </c>
      <c r="V29" s="120">
        <f>COUNTIFS(РАСПИСАНИЕ!$D:$D,АБОНЕМЕНТЫ_ИНФОРМАЦИЯ!V$5,РАСПИСАНИЕ!$H:$H,АБОНЕМЕНТЫ_ИНФОРМАЦИЯ!$F29,РАСПИСАНИЕ!$I:$I,АБОНЕМЕНТЫ_ИНФОРМАЦИЯ!$G29)</f>
        <v>0</v>
      </c>
      <c r="W29" s="134">
        <f>COUNTIFS(РАСПИСАНИЕ!$D:$D,АБОНЕМЕНТЫ_ИНФОРМАЦИЯ!W$5,РАСПИСАНИЕ!$H:$H,АБОНЕМЕНТЫ_ИНФОРМАЦИЯ!$F29,РАСПИСАНИЕ!$I:$I,АБОНЕМЕНТЫ_ИНФОРМАЦИЯ!$G29)</f>
        <v>0</v>
      </c>
      <c r="X29" s="120">
        <f>COUNTIFS(РАСПИСАНИЕ!$D:$D,АБОНЕМЕНТЫ_ИНФОРМАЦИЯ!X$5,РАСПИСАНИЕ!$H:$H,АБОНЕМЕНТЫ_ИНФОРМАЦИЯ!$F29,РАСПИСАНИЕ!$I:$I,АБОНЕМЕНТЫ_ИНФОРМАЦИЯ!$G29)</f>
        <v>1</v>
      </c>
      <c r="Y29" s="136">
        <f>COUNTIFS(РАСПИСАНИЕ!$D:$D,АБОНЕМЕНТЫ_ИНФОРМАЦИЯ!Y$5,РАСПИСАНИЕ!$H:$H,АБОНЕМЕНТЫ_ИНФОРМАЦИЯ!$F29,РАСПИСАНИЕ!$I:$I,АБОНЕМЕНТЫ_ИНФОРМАЦИЯ!$G29)</f>
        <v>0</v>
      </c>
      <c r="Z29" s="113">
        <f>COUNTIFS(БАЗА_ДАННЫХ!L:L,АБОНЕМЕНТЫ_ИНФОРМАЦИЯ!H29,БАЗА_ДАННЫХ!K:K,АБОНЕМЕНТЫ_ИНФОРМАЦИЯ!G29,БАЗА_ДАННЫХ!J:J,АБОНЕМЕНТЫ_ИНФОРМАЦИЯ!F29,БАЗА_ДАННЫХ!D:D,"&gt;="&amp;Q29,БАЗА_ДАННЫХ!D:D,"&lt;="&amp;S29,БАЗА_ДАННЫХ!R:R,"да")</f>
        <v>8</v>
      </c>
      <c r="AA29" s="175">
        <f>COUNTIFS(БАЗА_ДАННЫХ!L:L,АБОНЕМЕНТЫ_ИНФОРМАЦИЯ!H29,БАЗА_ДАННЫХ!K:K,АБОНЕМЕНТЫ_ИНФОРМАЦИЯ!G29,БАЗА_ДАННЫХ!J:J,АБОНЕМЕНТЫ_ИНФОРМАЦИЯ!F29,БАЗА_ДАННЫХ!D:D,"&gt;="&amp;Q29,БАЗА_ДАННЫХ!D:D,"&lt;="&amp;S29,БАЗА_ДАННЫХ!S:S,"перенос")</f>
        <v>0</v>
      </c>
      <c r="AB29" s="149" t="str">
        <f t="shared" ca="1" si="5"/>
        <v>нет</v>
      </c>
      <c r="AC29" s="177" t="str">
        <f t="shared" ca="1" si="0"/>
        <v/>
      </c>
      <c r="AD29" s="99"/>
      <c r="AE29" s="241">
        <f t="shared" si="1"/>
        <v>80</v>
      </c>
    </row>
    <row r="30" spans="3:31" s="97" customFormat="1" ht="15.75" x14ac:dyDescent="0.25">
      <c r="C30" s="106">
        <f t="shared" si="6"/>
        <v>25</v>
      </c>
      <c r="D30" s="107">
        <f t="shared" si="2"/>
        <v>45267</v>
      </c>
      <c r="E30" s="126" t="s">
        <v>33</v>
      </c>
      <c r="F30" s="127" t="s">
        <v>6</v>
      </c>
      <c r="G30" s="127" t="s">
        <v>31</v>
      </c>
      <c r="H30" s="128" t="s">
        <v>88</v>
      </c>
      <c r="I30" s="145" t="s">
        <v>8</v>
      </c>
      <c r="J30" s="142" t="s">
        <v>129</v>
      </c>
      <c r="K30" s="142" t="s">
        <v>19</v>
      </c>
      <c r="L30" s="143">
        <v>89002001538</v>
      </c>
      <c r="M30" s="144">
        <v>42005</v>
      </c>
      <c r="N30" s="113">
        <v>80</v>
      </c>
      <c r="O30" s="114">
        <v>8</v>
      </c>
      <c r="P30" s="114">
        <f t="shared" si="3"/>
        <v>10</v>
      </c>
      <c r="Q30" s="115">
        <v>45271</v>
      </c>
      <c r="R30" s="116">
        <v>27</v>
      </c>
      <c r="S30" s="108">
        <f t="shared" si="4"/>
        <v>45298</v>
      </c>
      <c r="T30" s="119">
        <f>COUNTIFS(РАСПИСАНИЕ!$D:$D,АБОНЕМЕНТЫ_ИНФОРМАЦИЯ!T$5,РАСПИСАНИЕ!$H:$H,АБОНЕМЕНТЫ_ИНФОРМАЦИЯ!$F30,РАСПИСАНИЕ!$I:$I,АБОНЕМЕНТЫ_ИНФОРМАЦИЯ!$G30)</f>
        <v>1</v>
      </c>
      <c r="U30" s="134">
        <f>COUNTIFS(РАСПИСАНИЕ!$D:$D,АБОНЕМЕНТЫ_ИНФОРМАЦИЯ!U$5,РАСПИСАНИЕ!$H:$H,АБОНЕМЕНТЫ_ИНФОРМАЦИЯ!$F30,РАСПИСАНИЕ!$I:$I,АБОНЕМЕНТЫ_ИНФОРМАЦИЯ!$G30)</f>
        <v>0</v>
      </c>
      <c r="V30" s="120">
        <f>COUNTIFS(РАСПИСАНИЕ!$D:$D,АБОНЕМЕНТЫ_ИНФОРМАЦИЯ!V$5,РАСПИСАНИЕ!$H:$H,АБОНЕМЕНТЫ_ИНФОРМАЦИЯ!$F30,РАСПИСАНИЕ!$I:$I,АБОНЕМЕНТЫ_ИНФОРМАЦИЯ!$G30)</f>
        <v>0</v>
      </c>
      <c r="W30" s="134">
        <f>COUNTIFS(РАСПИСАНИЕ!$D:$D,АБОНЕМЕНТЫ_ИНФОРМАЦИЯ!W$5,РАСПИСАНИЕ!$H:$H,АБОНЕМЕНТЫ_ИНФОРМАЦИЯ!$F30,РАСПИСАНИЕ!$I:$I,АБОНЕМЕНТЫ_ИНФОРМАЦИЯ!$G30)</f>
        <v>0</v>
      </c>
      <c r="X30" s="120">
        <f>COUNTIFS(РАСПИСАНИЕ!$D:$D,АБОНЕМЕНТЫ_ИНФОРМАЦИЯ!X$5,РАСПИСАНИЕ!$H:$H,АБОНЕМЕНТЫ_ИНФОРМАЦИЯ!$F30,РАСПИСАНИЕ!$I:$I,АБОНЕМЕНТЫ_ИНФОРМАЦИЯ!$G30)</f>
        <v>1</v>
      </c>
      <c r="Y30" s="136">
        <f>COUNTIFS(РАСПИСАНИЕ!$D:$D,АБОНЕМЕНТЫ_ИНФОРМАЦИЯ!Y$5,РАСПИСАНИЕ!$H:$H,АБОНЕМЕНТЫ_ИНФОРМАЦИЯ!$F30,РАСПИСАНИЕ!$I:$I,АБОНЕМЕНТЫ_ИНФОРМАЦИЯ!$G30)</f>
        <v>0</v>
      </c>
      <c r="Z30" s="113">
        <f>COUNTIFS(БАЗА_ДАННЫХ!L:L,АБОНЕМЕНТЫ_ИНФОРМАЦИЯ!H30,БАЗА_ДАННЫХ!K:K,АБОНЕМЕНТЫ_ИНФОРМАЦИЯ!G30,БАЗА_ДАННЫХ!J:J,АБОНЕМЕНТЫ_ИНФОРМАЦИЯ!F30,БАЗА_ДАННЫХ!D:D,"&gt;="&amp;Q30,БАЗА_ДАННЫХ!D:D,"&lt;="&amp;S30,БАЗА_ДАННЫХ!R:R,"да")</f>
        <v>8</v>
      </c>
      <c r="AA30" s="175">
        <f>COUNTIFS(БАЗА_ДАННЫХ!L:L,АБОНЕМЕНТЫ_ИНФОРМАЦИЯ!H30,БАЗА_ДАННЫХ!K:K,АБОНЕМЕНТЫ_ИНФОРМАЦИЯ!G30,БАЗА_ДАННЫХ!J:J,АБОНЕМЕНТЫ_ИНФОРМАЦИЯ!F30,БАЗА_ДАННЫХ!D:D,"&gt;="&amp;Q30,БАЗА_ДАННЫХ!D:D,"&lt;="&amp;S30,БАЗА_ДАННЫХ!S:S,"перенос")</f>
        <v>0</v>
      </c>
      <c r="AB30" s="149" t="str">
        <f t="shared" ca="1" si="5"/>
        <v>нет</v>
      </c>
      <c r="AC30" s="177" t="str">
        <f t="shared" ca="1" si="0"/>
        <v/>
      </c>
      <c r="AD30" s="99"/>
      <c r="AE30" s="241">
        <f t="shared" si="1"/>
        <v>80</v>
      </c>
    </row>
    <row r="31" spans="3:31" s="97" customFormat="1" ht="15" customHeight="1" x14ac:dyDescent="0.25">
      <c r="C31" s="106">
        <f t="shared" si="6"/>
        <v>26</v>
      </c>
      <c r="D31" s="107">
        <f t="shared" si="2"/>
        <v>45267</v>
      </c>
      <c r="E31" s="126" t="s">
        <v>33</v>
      </c>
      <c r="F31" s="127" t="s">
        <v>6</v>
      </c>
      <c r="G31" s="127" t="s">
        <v>31</v>
      </c>
      <c r="H31" s="128" t="s">
        <v>89</v>
      </c>
      <c r="I31" s="145" t="s">
        <v>8</v>
      </c>
      <c r="J31" s="142" t="s">
        <v>130</v>
      </c>
      <c r="K31" s="142" t="s">
        <v>19</v>
      </c>
      <c r="L31" s="143">
        <v>89002001539</v>
      </c>
      <c r="M31" s="144">
        <v>42005</v>
      </c>
      <c r="N31" s="113">
        <v>80</v>
      </c>
      <c r="O31" s="114">
        <v>8</v>
      </c>
      <c r="P31" s="114">
        <f t="shared" si="3"/>
        <v>10</v>
      </c>
      <c r="Q31" s="115">
        <v>45271</v>
      </c>
      <c r="R31" s="116">
        <v>27</v>
      </c>
      <c r="S31" s="108">
        <f t="shared" si="4"/>
        <v>45298</v>
      </c>
      <c r="T31" s="119">
        <f>COUNTIFS(РАСПИСАНИЕ!$D:$D,АБОНЕМЕНТЫ_ИНФОРМАЦИЯ!T$5,РАСПИСАНИЕ!$H:$H,АБОНЕМЕНТЫ_ИНФОРМАЦИЯ!$F31,РАСПИСАНИЕ!$I:$I,АБОНЕМЕНТЫ_ИНФОРМАЦИЯ!$G31)</f>
        <v>1</v>
      </c>
      <c r="U31" s="134">
        <f>COUNTIFS(РАСПИСАНИЕ!$D:$D,АБОНЕМЕНТЫ_ИНФОРМАЦИЯ!U$5,РАСПИСАНИЕ!$H:$H,АБОНЕМЕНТЫ_ИНФОРМАЦИЯ!$F31,РАСПИСАНИЕ!$I:$I,АБОНЕМЕНТЫ_ИНФОРМАЦИЯ!$G31)</f>
        <v>0</v>
      </c>
      <c r="V31" s="120">
        <f>COUNTIFS(РАСПИСАНИЕ!$D:$D,АБОНЕМЕНТЫ_ИНФОРМАЦИЯ!V$5,РАСПИСАНИЕ!$H:$H,АБОНЕМЕНТЫ_ИНФОРМАЦИЯ!$F31,РАСПИСАНИЕ!$I:$I,АБОНЕМЕНТЫ_ИНФОРМАЦИЯ!$G31)</f>
        <v>0</v>
      </c>
      <c r="W31" s="134">
        <f>COUNTIFS(РАСПИСАНИЕ!$D:$D,АБОНЕМЕНТЫ_ИНФОРМАЦИЯ!W$5,РАСПИСАНИЕ!$H:$H,АБОНЕМЕНТЫ_ИНФОРМАЦИЯ!$F31,РАСПИСАНИЕ!$I:$I,АБОНЕМЕНТЫ_ИНФОРМАЦИЯ!$G31)</f>
        <v>0</v>
      </c>
      <c r="X31" s="120">
        <f>COUNTIFS(РАСПИСАНИЕ!$D:$D,АБОНЕМЕНТЫ_ИНФОРМАЦИЯ!X$5,РАСПИСАНИЕ!$H:$H,АБОНЕМЕНТЫ_ИНФОРМАЦИЯ!$F31,РАСПИСАНИЕ!$I:$I,АБОНЕМЕНТЫ_ИНФОРМАЦИЯ!$G31)</f>
        <v>1</v>
      </c>
      <c r="Y31" s="136">
        <f>COUNTIFS(РАСПИСАНИЕ!$D:$D,АБОНЕМЕНТЫ_ИНФОРМАЦИЯ!Y$5,РАСПИСАНИЕ!$H:$H,АБОНЕМЕНТЫ_ИНФОРМАЦИЯ!$F31,РАСПИСАНИЕ!$I:$I,АБОНЕМЕНТЫ_ИНФОРМАЦИЯ!$G31)</f>
        <v>0</v>
      </c>
      <c r="Z31" s="113">
        <f>COUNTIFS(БАЗА_ДАННЫХ!L:L,АБОНЕМЕНТЫ_ИНФОРМАЦИЯ!H31,БАЗА_ДАННЫХ!K:K,АБОНЕМЕНТЫ_ИНФОРМАЦИЯ!G31,БАЗА_ДАННЫХ!J:J,АБОНЕМЕНТЫ_ИНФОРМАЦИЯ!F31,БАЗА_ДАННЫХ!D:D,"&gt;="&amp;Q31,БАЗА_ДАННЫХ!D:D,"&lt;="&amp;S31,БАЗА_ДАННЫХ!R:R,"да")</f>
        <v>8</v>
      </c>
      <c r="AA31" s="175">
        <f>COUNTIFS(БАЗА_ДАННЫХ!L:L,АБОНЕМЕНТЫ_ИНФОРМАЦИЯ!H31,БАЗА_ДАННЫХ!K:K,АБОНЕМЕНТЫ_ИНФОРМАЦИЯ!G31,БАЗА_ДАННЫХ!J:J,АБОНЕМЕНТЫ_ИНФОРМАЦИЯ!F31,БАЗА_ДАННЫХ!D:D,"&gt;="&amp;Q31,БАЗА_ДАННЫХ!D:D,"&lt;="&amp;S31,БАЗА_ДАННЫХ!S:S,"перенос")</f>
        <v>0</v>
      </c>
      <c r="AB31" s="149" t="str">
        <f t="shared" ca="1" si="5"/>
        <v>нет</v>
      </c>
      <c r="AC31" s="177" t="str">
        <f t="shared" ca="1" si="0"/>
        <v/>
      </c>
      <c r="AD31" s="99"/>
      <c r="AE31" s="241">
        <f t="shared" si="1"/>
        <v>80</v>
      </c>
    </row>
    <row r="32" spans="3:31" s="97" customFormat="1" ht="15" customHeight="1" x14ac:dyDescent="0.25">
      <c r="C32" s="106">
        <f t="shared" si="6"/>
        <v>27</v>
      </c>
      <c r="D32" s="107">
        <f t="shared" si="2"/>
        <v>45267</v>
      </c>
      <c r="E32" s="126" t="s">
        <v>33</v>
      </c>
      <c r="F32" s="127" t="s">
        <v>6</v>
      </c>
      <c r="G32" s="127" t="s">
        <v>31</v>
      </c>
      <c r="H32" s="128" t="s">
        <v>90</v>
      </c>
      <c r="I32" s="145" t="s">
        <v>8</v>
      </c>
      <c r="J32" s="142" t="s">
        <v>131</v>
      </c>
      <c r="K32" s="142" t="s">
        <v>19</v>
      </c>
      <c r="L32" s="143">
        <v>89002001540</v>
      </c>
      <c r="M32" s="144">
        <v>42005</v>
      </c>
      <c r="N32" s="113">
        <v>80</v>
      </c>
      <c r="O32" s="114">
        <v>8</v>
      </c>
      <c r="P32" s="114">
        <f t="shared" si="3"/>
        <v>10</v>
      </c>
      <c r="Q32" s="115">
        <v>45271</v>
      </c>
      <c r="R32" s="116">
        <v>27</v>
      </c>
      <c r="S32" s="108">
        <f t="shared" si="4"/>
        <v>45298</v>
      </c>
      <c r="T32" s="119">
        <f>COUNTIFS(РАСПИСАНИЕ!$D:$D,АБОНЕМЕНТЫ_ИНФОРМАЦИЯ!T$5,РАСПИСАНИЕ!$H:$H,АБОНЕМЕНТЫ_ИНФОРМАЦИЯ!$F32,РАСПИСАНИЕ!$I:$I,АБОНЕМЕНТЫ_ИНФОРМАЦИЯ!$G32)</f>
        <v>1</v>
      </c>
      <c r="U32" s="134">
        <f>COUNTIFS(РАСПИСАНИЕ!$D:$D,АБОНЕМЕНТЫ_ИНФОРМАЦИЯ!U$5,РАСПИСАНИЕ!$H:$H,АБОНЕМЕНТЫ_ИНФОРМАЦИЯ!$F32,РАСПИСАНИЕ!$I:$I,АБОНЕМЕНТЫ_ИНФОРМАЦИЯ!$G32)</f>
        <v>0</v>
      </c>
      <c r="V32" s="120">
        <f>COUNTIFS(РАСПИСАНИЕ!$D:$D,АБОНЕМЕНТЫ_ИНФОРМАЦИЯ!V$5,РАСПИСАНИЕ!$H:$H,АБОНЕМЕНТЫ_ИНФОРМАЦИЯ!$F32,РАСПИСАНИЕ!$I:$I,АБОНЕМЕНТЫ_ИНФОРМАЦИЯ!$G32)</f>
        <v>0</v>
      </c>
      <c r="W32" s="134">
        <f>COUNTIFS(РАСПИСАНИЕ!$D:$D,АБОНЕМЕНТЫ_ИНФОРМАЦИЯ!W$5,РАСПИСАНИЕ!$H:$H,АБОНЕМЕНТЫ_ИНФОРМАЦИЯ!$F32,РАСПИСАНИЕ!$I:$I,АБОНЕМЕНТЫ_ИНФОРМАЦИЯ!$G32)</f>
        <v>0</v>
      </c>
      <c r="X32" s="120">
        <f>COUNTIFS(РАСПИСАНИЕ!$D:$D,АБОНЕМЕНТЫ_ИНФОРМАЦИЯ!X$5,РАСПИСАНИЕ!$H:$H,АБОНЕМЕНТЫ_ИНФОРМАЦИЯ!$F32,РАСПИСАНИЕ!$I:$I,АБОНЕМЕНТЫ_ИНФОРМАЦИЯ!$G32)</f>
        <v>1</v>
      </c>
      <c r="Y32" s="136">
        <f>COUNTIFS(РАСПИСАНИЕ!$D:$D,АБОНЕМЕНТЫ_ИНФОРМАЦИЯ!Y$5,РАСПИСАНИЕ!$H:$H,АБОНЕМЕНТЫ_ИНФОРМАЦИЯ!$F32,РАСПИСАНИЕ!$I:$I,АБОНЕМЕНТЫ_ИНФОРМАЦИЯ!$G32)</f>
        <v>0</v>
      </c>
      <c r="Z32" s="113">
        <f>COUNTIFS(БАЗА_ДАННЫХ!L:L,АБОНЕМЕНТЫ_ИНФОРМАЦИЯ!H32,БАЗА_ДАННЫХ!K:K,АБОНЕМЕНТЫ_ИНФОРМАЦИЯ!G32,БАЗА_ДАННЫХ!J:J,АБОНЕМЕНТЫ_ИНФОРМАЦИЯ!F32,БАЗА_ДАННЫХ!D:D,"&gt;="&amp;Q32,БАЗА_ДАННЫХ!D:D,"&lt;="&amp;S32,БАЗА_ДАННЫХ!R:R,"да")</f>
        <v>8</v>
      </c>
      <c r="AA32" s="175">
        <f>COUNTIFS(БАЗА_ДАННЫХ!L:L,АБОНЕМЕНТЫ_ИНФОРМАЦИЯ!H32,БАЗА_ДАННЫХ!K:K,АБОНЕМЕНТЫ_ИНФОРМАЦИЯ!G32,БАЗА_ДАННЫХ!J:J,АБОНЕМЕНТЫ_ИНФОРМАЦИЯ!F32,БАЗА_ДАННЫХ!D:D,"&gt;="&amp;Q32,БАЗА_ДАННЫХ!D:D,"&lt;="&amp;S32,БАЗА_ДАННЫХ!S:S,"перенос")</f>
        <v>0</v>
      </c>
      <c r="AB32" s="149" t="str">
        <f t="shared" ca="1" si="5"/>
        <v>нет</v>
      </c>
      <c r="AC32" s="177" t="str">
        <f t="shared" ca="1" si="0"/>
        <v/>
      </c>
      <c r="AD32" s="99"/>
      <c r="AE32" s="241">
        <f t="shared" si="1"/>
        <v>80</v>
      </c>
    </row>
    <row r="33" spans="3:31" s="97" customFormat="1" ht="15" customHeight="1" x14ac:dyDescent="0.25">
      <c r="C33" s="106">
        <f t="shared" si="6"/>
        <v>28</v>
      </c>
      <c r="D33" s="107">
        <f t="shared" si="2"/>
        <v>45267</v>
      </c>
      <c r="E33" s="126" t="s">
        <v>33</v>
      </c>
      <c r="F33" s="127" t="s">
        <v>6</v>
      </c>
      <c r="G33" s="127" t="s">
        <v>31</v>
      </c>
      <c r="H33" s="128" t="s">
        <v>91</v>
      </c>
      <c r="I33" s="145" t="s">
        <v>8</v>
      </c>
      <c r="J33" s="142" t="s">
        <v>132</v>
      </c>
      <c r="K33" s="142" t="s">
        <v>19</v>
      </c>
      <c r="L33" s="143">
        <v>89002001541</v>
      </c>
      <c r="M33" s="144">
        <v>42005</v>
      </c>
      <c r="N33" s="113">
        <v>80</v>
      </c>
      <c r="O33" s="114">
        <v>8</v>
      </c>
      <c r="P33" s="114">
        <f t="shared" si="3"/>
        <v>10</v>
      </c>
      <c r="Q33" s="115">
        <v>45271</v>
      </c>
      <c r="R33" s="116">
        <v>27</v>
      </c>
      <c r="S33" s="108">
        <f t="shared" si="4"/>
        <v>45298</v>
      </c>
      <c r="T33" s="119">
        <f>COUNTIFS(РАСПИСАНИЕ!$D:$D,АБОНЕМЕНТЫ_ИНФОРМАЦИЯ!T$5,РАСПИСАНИЕ!$H:$H,АБОНЕМЕНТЫ_ИНФОРМАЦИЯ!$F33,РАСПИСАНИЕ!$I:$I,АБОНЕМЕНТЫ_ИНФОРМАЦИЯ!$G33)</f>
        <v>1</v>
      </c>
      <c r="U33" s="134">
        <f>COUNTIFS(РАСПИСАНИЕ!$D:$D,АБОНЕМЕНТЫ_ИНФОРМАЦИЯ!U$5,РАСПИСАНИЕ!$H:$H,АБОНЕМЕНТЫ_ИНФОРМАЦИЯ!$F33,РАСПИСАНИЕ!$I:$I,АБОНЕМЕНТЫ_ИНФОРМАЦИЯ!$G33)</f>
        <v>0</v>
      </c>
      <c r="V33" s="120">
        <f>COUNTIFS(РАСПИСАНИЕ!$D:$D,АБОНЕМЕНТЫ_ИНФОРМАЦИЯ!V$5,РАСПИСАНИЕ!$H:$H,АБОНЕМЕНТЫ_ИНФОРМАЦИЯ!$F33,РАСПИСАНИЕ!$I:$I,АБОНЕМЕНТЫ_ИНФОРМАЦИЯ!$G33)</f>
        <v>0</v>
      </c>
      <c r="W33" s="134">
        <f>COUNTIFS(РАСПИСАНИЕ!$D:$D,АБОНЕМЕНТЫ_ИНФОРМАЦИЯ!W$5,РАСПИСАНИЕ!$H:$H,АБОНЕМЕНТЫ_ИНФОРМАЦИЯ!$F33,РАСПИСАНИЕ!$I:$I,АБОНЕМЕНТЫ_ИНФОРМАЦИЯ!$G33)</f>
        <v>0</v>
      </c>
      <c r="X33" s="120">
        <f>COUNTIFS(РАСПИСАНИЕ!$D:$D,АБОНЕМЕНТЫ_ИНФОРМАЦИЯ!X$5,РАСПИСАНИЕ!$H:$H,АБОНЕМЕНТЫ_ИНФОРМАЦИЯ!$F33,РАСПИСАНИЕ!$I:$I,АБОНЕМЕНТЫ_ИНФОРМАЦИЯ!$G33)</f>
        <v>1</v>
      </c>
      <c r="Y33" s="136">
        <f>COUNTIFS(РАСПИСАНИЕ!$D:$D,АБОНЕМЕНТЫ_ИНФОРМАЦИЯ!Y$5,РАСПИСАНИЕ!$H:$H,АБОНЕМЕНТЫ_ИНФОРМАЦИЯ!$F33,РАСПИСАНИЕ!$I:$I,АБОНЕМЕНТЫ_ИНФОРМАЦИЯ!$G33)</f>
        <v>0</v>
      </c>
      <c r="Z33" s="113">
        <f>COUNTIFS(БАЗА_ДАННЫХ!L:L,АБОНЕМЕНТЫ_ИНФОРМАЦИЯ!H33,БАЗА_ДАННЫХ!K:K,АБОНЕМЕНТЫ_ИНФОРМАЦИЯ!G33,БАЗА_ДАННЫХ!J:J,АБОНЕМЕНТЫ_ИНФОРМАЦИЯ!F33,БАЗА_ДАННЫХ!D:D,"&gt;="&amp;Q33,БАЗА_ДАННЫХ!D:D,"&lt;="&amp;S33,БАЗА_ДАННЫХ!R:R,"да")</f>
        <v>8</v>
      </c>
      <c r="AA33" s="175">
        <f>COUNTIFS(БАЗА_ДАННЫХ!L:L,АБОНЕМЕНТЫ_ИНФОРМАЦИЯ!H33,БАЗА_ДАННЫХ!K:K,АБОНЕМЕНТЫ_ИНФОРМАЦИЯ!G33,БАЗА_ДАННЫХ!J:J,АБОНЕМЕНТЫ_ИНФОРМАЦИЯ!F33,БАЗА_ДАННЫХ!D:D,"&gt;="&amp;Q33,БАЗА_ДАННЫХ!D:D,"&lt;="&amp;S33,БАЗА_ДАННЫХ!S:S,"перенос")</f>
        <v>0</v>
      </c>
      <c r="AB33" s="149" t="str">
        <f t="shared" ca="1" si="5"/>
        <v>нет</v>
      </c>
      <c r="AC33" s="177" t="str">
        <f t="shared" ca="1" si="0"/>
        <v/>
      </c>
      <c r="AD33" s="99"/>
      <c r="AE33" s="241">
        <f t="shared" si="1"/>
        <v>80</v>
      </c>
    </row>
    <row r="34" spans="3:31" s="97" customFormat="1" ht="15" customHeight="1" x14ac:dyDescent="0.25">
      <c r="C34" s="106">
        <f t="shared" si="6"/>
        <v>29</v>
      </c>
      <c r="D34" s="107">
        <f t="shared" si="2"/>
        <v>45267</v>
      </c>
      <c r="E34" s="126" t="s">
        <v>33</v>
      </c>
      <c r="F34" s="127" t="s">
        <v>6</v>
      </c>
      <c r="G34" s="127" t="s">
        <v>31</v>
      </c>
      <c r="H34" s="128" t="s">
        <v>92</v>
      </c>
      <c r="I34" s="145" t="s">
        <v>8</v>
      </c>
      <c r="J34" s="142" t="s">
        <v>133</v>
      </c>
      <c r="K34" s="142" t="s">
        <v>19</v>
      </c>
      <c r="L34" s="143">
        <v>89002001542</v>
      </c>
      <c r="M34" s="144">
        <v>42005</v>
      </c>
      <c r="N34" s="113">
        <v>80</v>
      </c>
      <c r="O34" s="114">
        <v>8</v>
      </c>
      <c r="P34" s="114">
        <f t="shared" si="3"/>
        <v>10</v>
      </c>
      <c r="Q34" s="115">
        <v>45271</v>
      </c>
      <c r="R34" s="116">
        <v>27</v>
      </c>
      <c r="S34" s="108">
        <f t="shared" si="4"/>
        <v>45298</v>
      </c>
      <c r="T34" s="119">
        <f>COUNTIFS(РАСПИСАНИЕ!$D:$D,АБОНЕМЕНТЫ_ИНФОРМАЦИЯ!T$5,РАСПИСАНИЕ!$H:$H,АБОНЕМЕНТЫ_ИНФОРМАЦИЯ!$F34,РАСПИСАНИЕ!$I:$I,АБОНЕМЕНТЫ_ИНФОРМАЦИЯ!$G34)</f>
        <v>1</v>
      </c>
      <c r="U34" s="134">
        <f>COUNTIFS(РАСПИСАНИЕ!$D:$D,АБОНЕМЕНТЫ_ИНФОРМАЦИЯ!U$5,РАСПИСАНИЕ!$H:$H,АБОНЕМЕНТЫ_ИНФОРМАЦИЯ!$F34,РАСПИСАНИЕ!$I:$I,АБОНЕМЕНТЫ_ИНФОРМАЦИЯ!$G34)</f>
        <v>0</v>
      </c>
      <c r="V34" s="120">
        <f>COUNTIFS(РАСПИСАНИЕ!$D:$D,АБОНЕМЕНТЫ_ИНФОРМАЦИЯ!V$5,РАСПИСАНИЕ!$H:$H,АБОНЕМЕНТЫ_ИНФОРМАЦИЯ!$F34,РАСПИСАНИЕ!$I:$I,АБОНЕМЕНТЫ_ИНФОРМАЦИЯ!$G34)</f>
        <v>0</v>
      </c>
      <c r="W34" s="134">
        <f>COUNTIFS(РАСПИСАНИЕ!$D:$D,АБОНЕМЕНТЫ_ИНФОРМАЦИЯ!W$5,РАСПИСАНИЕ!$H:$H,АБОНЕМЕНТЫ_ИНФОРМАЦИЯ!$F34,РАСПИСАНИЕ!$I:$I,АБОНЕМЕНТЫ_ИНФОРМАЦИЯ!$G34)</f>
        <v>0</v>
      </c>
      <c r="X34" s="120">
        <f>COUNTIFS(РАСПИСАНИЕ!$D:$D,АБОНЕМЕНТЫ_ИНФОРМАЦИЯ!X$5,РАСПИСАНИЕ!$H:$H,АБОНЕМЕНТЫ_ИНФОРМАЦИЯ!$F34,РАСПИСАНИЕ!$I:$I,АБОНЕМЕНТЫ_ИНФОРМАЦИЯ!$G34)</f>
        <v>1</v>
      </c>
      <c r="Y34" s="136">
        <f>COUNTIFS(РАСПИСАНИЕ!$D:$D,АБОНЕМЕНТЫ_ИНФОРМАЦИЯ!Y$5,РАСПИСАНИЕ!$H:$H,АБОНЕМЕНТЫ_ИНФОРМАЦИЯ!$F34,РАСПИСАНИЕ!$I:$I,АБОНЕМЕНТЫ_ИНФОРМАЦИЯ!$G34)</f>
        <v>0</v>
      </c>
      <c r="Z34" s="113">
        <f>COUNTIFS(БАЗА_ДАННЫХ!L:L,АБОНЕМЕНТЫ_ИНФОРМАЦИЯ!H34,БАЗА_ДАННЫХ!K:K,АБОНЕМЕНТЫ_ИНФОРМАЦИЯ!G34,БАЗА_ДАННЫХ!J:J,АБОНЕМЕНТЫ_ИНФОРМАЦИЯ!F34,БАЗА_ДАННЫХ!D:D,"&gt;="&amp;Q34,БАЗА_ДАННЫХ!D:D,"&lt;="&amp;S34,БАЗА_ДАННЫХ!R:R,"да")</f>
        <v>8</v>
      </c>
      <c r="AA34" s="175">
        <f>COUNTIFS(БАЗА_ДАННЫХ!L:L,АБОНЕМЕНТЫ_ИНФОРМАЦИЯ!H34,БАЗА_ДАННЫХ!K:K,АБОНЕМЕНТЫ_ИНФОРМАЦИЯ!G34,БАЗА_ДАННЫХ!J:J,АБОНЕМЕНТЫ_ИНФОРМАЦИЯ!F34,БАЗА_ДАННЫХ!D:D,"&gt;="&amp;Q34,БАЗА_ДАННЫХ!D:D,"&lt;="&amp;S34,БАЗА_ДАННЫХ!S:S,"перенос")</f>
        <v>0</v>
      </c>
      <c r="AB34" s="149" t="str">
        <f t="shared" ca="1" si="5"/>
        <v>нет</v>
      </c>
      <c r="AC34" s="177" t="str">
        <f t="shared" ca="1" si="0"/>
        <v/>
      </c>
      <c r="AD34" s="99"/>
      <c r="AE34" s="241">
        <f t="shared" si="1"/>
        <v>80</v>
      </c>
    </row>
    <row r="35" spans="3:31" s="97" customFormat="1" ht="15" customHeight="1" x14ac:dyDescent="0.25">
      <c r="C35" s="106">
        <f t="shared" si="6"/>
        <v>30</v>
      </c>
      <c r="D35" s="107">
        <f t="shared" si="2"/>
        <v>45267</v>
      </c>
      <c r="E35" s="126" t="s">
        <v>33</v>
      </c>
      <c r="F35" s="127" t="s">
        <v>6</v>
      </c>
      <c r="G35" s="127" t="s">
        <v>31</v>
      </c>
      <c r="H35" s="128" t="s">
        <v>93</v>
      </c>
      <c r="I35" s="145" t="s">
        <v>8</v>
      </c>
      <c r="J35" s="142" t="s">
        <v>134</v>
      </c>
      <c r="K35" s="142" t="s">
        <v>19</v>
      </c>
      <c r="L35" s="143">
        <v>89002001543</v>
      </c>
      <c r="M35" s="144">
        <v>42005</v>
      </c>
      <c r="N35" s="113">
        <v>80</v>
      </c>
      <c r="O35" s="114">
        <v>8</v>
      </c>
      <c r="P35" s="114">
        <f t="shared" si="3"/>
        <v>10</v>
      </c>
      <c r="Q35" s="115">
        <v>45271</v>
      </c>
      <c r="R35" s="116">
        <v>27</v>
      </c>
      <c r="S35" s="108">
        <f t="shared" si="4"/>
        <v>45298</v>
      </c>
      <c r="T35" s="119">
        <f>COUNTIFS(РАСПИСАНИЕ!$D:$D,АБОНЕМЕНТЫ_ИНФОРМАЦИЯ!T$5,РАСПИСАНИЕ!$H:$H,АБОНЕМЕНТЫ_ИНФОРМАЦИЯ!$F35,РАСПИСАНИЕ!$I:$I,АБОНЕМЕНТЫ_ИНФОРМАЦИЯ!$G35)</f>
        <v>1</v>
      </c>
      <c r="U35" s="134">
        <f>COUNTIFS(РАСПИСАНИЕ!$D:$D,АБОНЕМЕНТЫ_ИНФОРМАЦИЯ!U$5,РАСПИСАНИЕ!$H:$H,АБОНЕМЕНТЫ_ИНФОРМАЦИЯ!$F35,РАСПИСАНИЕ!$I:$I,АБОНЕМЕНТЫ_ИНФОРМАЦИЯ!$G35)</f>
        <v>0</v>
      </c>
      <c r="V35" s="120">
        <f>COUNTIFS(РАСПИСАНИЕ!$D:$D,АБОНЕМЕНТЫ_ИНФОРМАЦИЯ!V$5,РАСПИСАНИЕ!$H:$H,АБОНЕМЕНТЫ_ИНФОРМАЦИЯ!$F35,РАСПИСАНИЕ!$I:$I,АБОНЕМЕНТЫ_ИНФОРМАЦИЯ!$G35)</f>
        <v>0</v>
      </c>
      <c r="W35" s="134">
        <f>COUNTIFS(РАСПИСАНИЕ!$D:$D,АБОНЕМЕНТЫ_ИНФОРМАЦИЯ!W$5,РАСПИСАНИЕ!$H:$H,АБОНЕМЕНТЫ_ИНФОРМАЦИЯ!$F35,РАСПИСАНИЕ!$I:$I,АБОНЕМЕНТЫ_ИНФОРМАЦИЯ!$G35)</f>
        <v>0</v>
      </c>
      <c r="X35" s="120">
        <f>COUNTIFS(РАСПИСАНИЕ!$D:$D,АБОНЕМЕНТЫ_ИНФОРМАЦИЯ!X$5,РАСПИСАНИЕ!$H:$H,АБОНЕМЕНТЫ_ИНФОРМАЦИЯ!$F35,РАСПИСАНИЕ!$I:$I,АБОНЕМЕНТЫ_ИНФОРМАЦИЯ!$G35)</f>
        <v>1</v>
      </c>
      <c r="Y35" s="136">
        <f>COUNTIFS(РАСПИСАНИЕ!$D:$D,АБОНЕМЕНТЫ_ИНФОРМАЦИЯ!Y$5,РАСПИСАНИЕ!$H:$H,АБОНЕМЕНТЫ_ИНФОРМАЦИЯ!$F35,РАСПИСАНИЕ!$I:$I,АБОНЕМЕНТЫ_ИНФОРМАЦИЯ!$G35)</f>
        <v>0</v>
      </c>
      <c r="Z35" s="113">
        <f>COUNTIFS(БАЗА_ДАННЫХ!L:L,АБОНЕМЕНТЫ_ИНФОРМАЦИЯ!H35,БАЗА_ДАННЫХ!K:K,АБОНЕМЕНТЫ_ИНФОРМАЦИЯ!G35,БАЗА_ДАННЫХ!J:J,АБОНЕМЕНТЫ_ИНФОРМАЦИЯ!F35,БАЗА_ДАННЫХ!D:D,"&gt;="&amp;Q35,БАЗА_ДАННЫХ!D:D,"&lt;="&amp;S35,БАЗА_ДАННЫХ!R:R,"да")</f>
        <v>8</v>
      </c>
      <c r="AA35" s="175">
        <f>COUNTIFS(БАЗА_ДАННЫХ!L:L,АБОНЕМЕНТЫ_ИНФОРМАЦИЯ!H35,БАЗА_ДАННЫХ!K:K,АБОНЕМЕНТЫ_ИНФОРМАЦИЯ!G35,БАЗА_ДАННЫХ!J:J,АБОНЕМЕНТЫ_ИНФОРМАЦИЯ!F35,БАЗА_ДАННЫХ!D:D,"&gt;="&amp;Q35,БАЗА_ДАННЫХ!D:D,"&lt;="&amp;S35,БАЗА_ДАННЫХ!S:S,"перенос")</f>
        <v>0</v>
      </c>
      <c r="AB35" s="149" t="str">
        <f t="shared" ca="1" si="5"/>
        <v>нет</v>
      </c>
      <c r="AC35" s="177" t="str">
        <f t="shared" ca="1" si="0"/>
        <v/>
      </c>
      <c r="AD35" s="99"/>
      <c r="AE35" s="241">
        <f t="shared" si="1"/>
        <v>80</v>
      </c>
    </row>
    <row r="36" spans="3:31" s="97" customFormat="1" ht="15" customHeight="1" x14ac:dyDescent="0.25">
      <c r="C36" s="106">
        <f t="shared" si="6"/>
        <v>31</v>
      </c>
      <c r="D36" s="107">
        <f t="shared" si="2"/>
        <v>45267</v>
      </c>
      <c r="E36" s="126" t="s">
        <v>33</v>
      </c>
      <c r="F36" s="127" t="s">
        <v>6</v>
      </c>
      <c r="G36" s="127" t="s">
        <v>31</v>
      </c>
      <c r="H36" s="128" t="s">
        <v>94</v>
      </c>
      <c r="I36" s="145" t="s">
        <v>8</v>
      </c>
      <c r="J36" s="142" t="s">
        <v>135</v>
      </c>
      <c r="K36" s="142" t="s">
        <v>19</v>
      </c>
      <c r="L36" s="143">
        <v>89002001544</v>
      </c>
      <c r="M36" s="144">
        <v>42005</v>
      </c>
      <c r="N36" s="113">
        <v>80</v>
      </c>
      <c r="O36" s="114">
        <v>8</v>
      </c>
      <c r="P36" s="114">
        <f t="shared" si="3"/>
        <v>10</v>
      </c>
      <c r="Q36" s="115">
        <v>45271</v>
      </c>
      <c r="R36" s="116">
        <v>27</v>
      </c>
      <c r="S36" s="108">
        <f t="shared" si="4"/>
        <v>45298</v>
      </c>
      <c r="T36" s="119">
        <f>COUNTIFS(РАСПИСАНИЕ!$D:$D,АБОНЕМЕНТЫ_ИНФОРМАЦИЯ!T$5,РАСПИСАНИЕ!$H:$H,АБОНЕМЕНТЫ_ИНФОРМАЦИЯ!$F36,РАСПИСАНИЕ!$I:$I,АБОНЕМЕНТЫ_ИНФОРМАЦИЯ!$G36)</f>
        <v>1</v>
      </c>
      <c r="U36" s="134">
        <f>COUNTIFS(РАСПИСАНИЕ!$D:$D,АБОНЕМЕНТЫ_ИНФОРМАЦИЯ!U$5,РАСПИСАНИЕ!$H:$H,АБОНЕМЕНТЫ_ИНФОРМАЦИЯ!$F36,РАСПИСАНИЕ!$I:$I,АБОНЕМЕНТЫ_ИНФОРМАЦИЯ!$G36)</f>
        <v>0</v>
      </c>
      <c r="V36" s="120">
        <f>COUNTIFS(РАСПИСАНИЕ!$D:$D,АБОНЕМЕНТЫ_ИНФОРМАЦИЯ!V$5,РАСПИСАНИЕ!$H:$H,АБОНЕМЕНТЫ_ИНФОРМАЦИЯ!$F36,РАСПИСАНИЕ!$I:$I,АБОНЕМЕНТЫ_ИНФОРМАЦИЯ!$G36)</f>
        <v>0</v>
      </c>
      <c r="W36" s="134">
        <f>COUNTIFS(РАСПИСАНИЕ!$D:$D,АБОНЕМЕНТЫ_ИНФОРМАЦИЯ!W$5,РАСПИСАНИЕ!$H:$H,АБОНЕМЕНТЫ_ИНФОРМАЦИЯ!$F36,РАСПИСАНИЕ!$I:$I,АБОНЕМЕНТЫ_ИНФОРМАЦИЯ!$G36)</f>
        <v>0</v>
      </c>
      <c r="X36" s="120">
        <f>COUNTIFS(РАСПИСАНИЕ!$D:$D,АБОНЕМЕНТЫ_ИНФОРМАЦИЯ!X$5,РАСПИСАНИЕ!$H:$H,АБОНЕМЕНТЫ_ИНФОРМАЦИЯ!$F36,РАСПИСАНИЕ!$I:$I,АБОНЕМЕНТЫ_ИНФОРМАЦИЯ!$G36)</f>
        <v>1</v>
      </c>
      <c r="Y36" s="136">
        <f>COUNTIFS(РАСПИСАНИЕ!$D:$D,АБОНЕМЕНТЫ_ИНФОРМАЦИЯ!Y$5,РАСПИСАНИЕ!$H:$H,АБОНЕМЕНТЫ_ИНФОРМАЦИЯ!$F36,РАСПИСАНИЕ!$I:$I,АБОНЕМЕНТЫ_ИНФОРМАЦИЯ!$G36)</f>
        <v>0</v>
      </c>
      <c r="Z36" s="113">
        <f>COUNTIFS(БАЗА_ДАННЫХ!L:L,АБОНЕМЕНТЫ_ИНФОРМАЦИЯ!H36,БАЗА_ДАННЫХ!K:K,АБОНЕМЕНТЫ_ИНФОРМАЦИЯ!G36,БАЗА_ДАННЫХ!J:J,АБОНЕМЕНТЫ_ИНФОРМАЦИЯ!F36,БАЗА_ДАННЫХ!D:D,"&gt;="&amp;Q36,БАЗА_ДАННЫХ!D:D,"&lt;="&amp;S36,БАЗА_ДАННЫХ!R:R,"да")</f>
        <v>8</v>
      </c>
      <c r="AA36" s="175">
        <f>COUNTIFS(БАЗА_ДАННЫХ!L:L,АБОНЕМЕНТЫ_ИНФОРМАЦИЯ!H36,БАЗА_ДАННЫХ!K:K,АБОНЕМЕНТЫ_ИНФОРМАЦИЯ!G36,БАЗА_ДАННЫХ!J:J,АБОНЕМЕНТЫ_ИНФОРМАЦИЯ!F36,БАЗА_ДАННЫХ!D:D,"&gt;="&amp;Q36,БАЗА_ДАННЫХ!D:D,"&lt;="&amp;S36,БАЗА_ДАННЫХ!S:S,"перенос")</f>
        <v>0</v>
      </c>
      <c r="AB36" s="149" t="str">
        <f t="shared" ca="1" si="5"/>
        <v>нет</v>
      </c>
      <c r="AC36" s="177" t="str">
        <f t="shared" ca="1" si="0"/>
        <v/>
      </c>
      <c r="AD36" s="99"/>
      <c r="AE36" s="241">
        <f t="shared" si="1"/>
        <v>80</v>
      </c>
    </row>
    <row r="37" spans="3:31" s="97" customFormat="1" ht="15" customHeight="1" x14ac:dyDescent="0.25">
      <c r="C37" s="106">
        <f t="shared" si="6"/>
        <v>32</v>
      </c>
      <c r="D37" s="107">
        <f t="shared" si="2"/>
        <v>45267</v>
      </c>
      <c r="E37" s="126" t="s">
        <v>33</v>
      </c>
      <c r="F37" s="127" t="s">
        <v>6</v>
      </c>
      <c r="G37" s="127" t="s">
        <v>31</v>
      </c>
      <c r="H37" s="128" t="s">
        <v>95</v>
      </c>
      <c r="I37" s="145" t="s">
        <v>8</v>
      </c>
      <c r="J37" s="142" t="s">
        <v>136</v>
      </c>
      <c r="K37" s="142" t="s">
        <v>19</v>
      </c>
      <c r="L37" s="143">
        <v>89002001545</v>
      </c>
      <c r="M37" s="144">
        <v>42005</v>
      </c>
      <c r="N37" s="113">
        <v>80</v>
      </c>
      <c r="O37" s="114">
        <v>8</v>
      </c>
      <c r="P37" s="114">
        <f t="shared" si="3"/>
        <v>10</v>
      </c>
      <c r="Q37" s="115">
        <v>45271</v>
      </c>
      <c r="R37" s="116">
        <v>27</v>
      </c>
      <c r="S37" s="108">
        <f t="shared" si="4"/>
        <v>45298</v>
      </c>
      <c r="T37" s="119">
        <f>COUNTIFS(РАСПИСАНИЕ!$D:$D,АБОНЕМЕНТЫ_ИНФОРМАЦИЯ!T$5,РАСПИСАНИЕ!$H:$H,АБОНЕМЕНТЫ_ИНФОРМАЦИЯ!$F37,РАСПИСАНИЕ!$I:$I,АБОНЕМЕНТЫ_ИНФОРМАЦИЯ!$G37)</f>
        <v>1</v>
      </c>
      <c r="U37" s="134">
        <f>COUNTIFS(РАСПИСАНИЕ!$D:$D,АБОНЕМЕНТЫ_ИНФОРМАЦИЯ!U$5,РАСПИСАНИЕ!$H:$H,АБОНЕМЕНТЫ_ИНФОРМАЦИЯ!$F37,РАСПИСАНИЕ!$I:$I,АБОНЕМЕНТЫ_ИНФОРМАЦИЯ!$G37)</f>
        <v>0</v>
      </c>
      <c r="V37" s="120">
        <f>COUNTIFS(РАСПИСАНИЕ!$D:$D,АБОНЕМЕНТЫ_ИНФОРМАЦИЯ!V$5,РАСПИСАНИЕ!$H:$H,АБОНЕМЕНТЫ_ИНФОРМАЦИЯ!$F37,РАСПИСАНИЕ!$I:$I,АБОНЕМЕНТЫ_ИНФОРМАЦИЯ!$G37)</f>
        <v>0</v>
      </c>
      <c r="W37" s="134">
        <f>COUNTIFS(РАСПИСАНИЕ!$D:$D,АБОНЕМЕНТЫ_ИНФОРМАЦИЯ!W$5,РАСПИСАНИЕ!$H:$H,АБОНЕМЕНТЫ_ИНФОРМАЦИЯ!$F37,РАСПИСАНИЕ!$I:$I,АБОНЕМЕНТЫ_ИНФОРМАЦИЯ!$G37)</f>
        <v>0</v>
      </c>
      <c r="X37" s="120">
        <f>COUNTIFS(РАСПИСАНИЕ!$D:$D,АБОНЕМЕНТЫ_ИНФОРМАЦИЯ!X$5,РАСПИСАНИЕ!$H:$H,АБОНЕМЕНТЫ_ИНФОРМАЦИЯ!$F37,РАСПИСАНИЕ!$I:$I,АБОНЕМЕНТЫ_ИНФОРМАЦИЯ!$G37)</f>
        <v>1</v>
      </c>
      <c r="Y37" s="136">
        <f>COUNTIFS(РАСПИСАНИЕ!$D:$D,АБОНЕМЕНТЫ_ИНФОРМАЦИЯ!Y$5,РАСПИСАНИЕ!$H:$H,АБОНЕМЕНТЫ_ИНФОРМАЦИЯ!$F37,РАСПИСАНИЕ!$I:$I,АБОНЕМЕНТЫ_ИНФОРМАЦИЯ!$G37)</f>
        <v>0</v>
      </c>
      <c r="Z37" s="113">
        <f>COUNTIFS(БАЗА_ДАННЫХ!L:L,АБОНЕМЕНТЫ_ИНФОРМАЦИЯ!H37,БАЗА_ДАННЫХ!K:K,АБОНЕМЕНТЫ_ИНФОРМАЦИЯ!G37,БАЗА_ДАННЫХ!J:J,АБОНЕМЕНТЫ_ИНФОРМАЦИЯ!F37,БАЗА_ДАННЫХ!D:D,"&gt;="&amp;Q37,БАЗА_ДАННЫХ!D:D,"&lt;="&amp;S37,БАЗА_ДАННЫХ!R:R,"да")</f>
        <v>8</v>
      </c>
      <c r="AA37" s="175">
        <f>COUNTIFS(БАЗА_ДАННЫХ!L:L,АБОНЕМЕНТЫ_ИНФОРМАЦИЯ!H37,БАЗА_ДАННЫХ!K:K,АБОНЕМЕНТЫ_ИНФОРМАЦИЯ!G37,БАЗА_ДАННЫХ!J:J,АБОНЕМЕНТЫ_ИНФОРМАЦИЯ!F37,БАЗА_ДАННЫХ!D:D,"&gt;="&amp;Q37,БАЗА_ДАННЫХ!D:D,"&lt;="&amp;S37,БАЗА_ДАННЫХ!S:S,"перенос")</f>
        <v>0</v>
      </c>
      <c r="AB37" s="149" t="str">
        <f t="shared" ca="1" si="5"/>
        <v>нет</v>
      </c>
      <c r="AC37" s="177" t="str">
        <f t="shared" ca="1" si="0"/>
        <v/>
      </c>
      <c r="AD37" s="99"/>
      <c r="AE37" s="241">
        <f t="shared" si="1"/>
        <v>80</v>
      </c>
    </row>
    <row r="38" spans="3:31" s="97" customFormat="1" ht="15" customHeight="1" x14ac:dyDescent="0.25">
      <c r="C38" s="106">
        <f t="shared" si="6"/>
        <v>33</v>
      </c>
      <c r="D38" s="107">
        <f t="shared" si="2"/>
        <v>45267</v>
      </c>
      <c r="E38" s="126" t="s">
        <v>33</v>
      </c>
      <c r="F38" s="127" t="s">
        <v>6</v>
      </c>
      <c r="G38" s="127" t="s">
        <v>31</v>
      </c>
      <c r="H38" s="128" t="s">
        <v>96</v>
      </c>
      <c r="I38" s="145" t="s">
        <v>8</v>
      </c>
      <c r="J38" s="142" t="s">
        <v>137</v>
      </c>
      <c r="K38" s="142" t="s">
        <v>19</v>
      </c>
      <c r="L38" s="143">
        <v>89002001546</v>
      </c>
      <c r="M38" s="144">
        <v>42005</v>
      </c>
      <c r="N38" s="113">
        <v>80</v>
      </c>
      <c r="O38" s="114">
        <v>8</v>
      </c>
      <c r="P38" s="114">
        <f t="shared" si="3"/>
        <v>10</v>
      </c>
      <c r="Q38" s="115">
        <v>45271</v>
      </c>
      <c r="R38" s="116">
        <v>27</v>
      </c>
      <c r="S38" s="108">
        <f t="shared" si="4"/>
        <v>45298</v>
      </c>
      <c r="T38" s="119">
        <f>COUNTIFS(РАСПИСАНИЕ!$D:$D,АБОНЕМЕНТЫ_ИНФОРМАЦИЯ!T$5,РАСПИСАНИЕ!$H:$H,АБОНЕМЕНТЫ_ИНФОРМАЦИЯ!$F38,РАСПИСАНИЕ!$I:$I,АБОНЕМЕНТЫ_ИНФОРМАЦИЯ!$G38)</f>
        <v>1</v>
      </c>
      <c r="U38" s="134">
        <f>COUNTIFS(РАСПИСАНИЕ!$D:$D,АБОНЕМЕНТЫ_ИНФОРМАЦИЯ!U$5,РАСПИСАНИЕ!$H:$H,АБОНЕМЕНТЫ_ИНФОРМАЦИЯ!$F38,РАСПИСАНИЕ!$I:$I,АБОНЕМЕНТЫ_ИНФОРМАЦИЯ!$G38)</f>
        <v>0</v>
      </c>
      <c r="V38" s="120">
        <f>COUNTIFS(РАСПИСАНИЕ!$D:$D,АБОНЕМЕНТЫ_ИНФОРМАЦИЯ!V$5,РАСПИСАНИЕ!$H:$H,АБОНЕМЕНТЫ_ИНФОРМАЦИЯ!$F38,РАСПИСАНИЕ!$I:$I,АБОНЕМЕНТЫ_ИНФОРМАЦИЯ!$G38)</f>
        <v>0</v>
      </c>
      <c r="W38" s="134">
        <f>COUNTIFS(РАСПИСАНИЕ!$D:$D,АБОНЕМЕНТЫ_ИНФОРМАЦИЯ!W$5,РАСПИСАНИЕ!$H:$H,АБОНЕМЕНТЫ_ИНФОРМАЦИЯ!$F38,РАСПИСАНИЕ!$I:$I,АБОНЕМЕНТЫ_ИНФОРМАЦИЯ!$G38)</f>
        <v>0</v>
      </c>
      <c r="X38" s="120">
        <f>COUNTIFS(РАСПИСАНИЕ!$D:$D,АБОНЕМЕНТЫ_ИНФОРМАЦИЯ!X$5,РАСПИСАНИЕ!$H:$H,АБОНЕМЕНТЫ_ИНФОРМАЦИЯ!$F38,РАСПИСАНИЕ!$I:$I,АБОНЕМЕНТЫ_ИНФОРМАЦИЯ!$G38)</f>
        <v>1</v>
      </c>
      <c r="Y38" s="136">
        <f>COUNTIFS(РАСПИСАНИЕ!$D:$D,АБОНЕМЕНТЫ_ИНФОРМАЦИЯ!Y$5,РАСПИСАНИЕ!$H:$H,АБОНЕМЕНТЫ_ИНФОРМАЦИЯ!$F38,РАСПИСАНИЕ!$I:$I,АБОНЕМЕНТЫ_ИНФОРМАЦИЯ!$G38)</f>
        <v>0</v>
      </c>
      <c r="Z38" s="113">
        <f>COUNTIFS(БАЗА_ДАННЫХ!L:L,АБОНЕМЕНТЫ_ИНФОРМАЦИЯ!H38,БАЗА_ДАННЫХ!K:K,АБОНЕМЕНТЫ_ИНФОРМАЦИЯ!G38,БАЗА_ДАННЫХ!J:J,АБОНЕМЕНТЫ_ИНФОРМАЦИЯ!F38,БАЗА_ДАННЫХ!D:D,"&gt;="&amp;Q38,БАЗА_ДАННЫХ!D:D,"&lt;="&amp;S38,БАЗА_ДАННЫХ!R:R,"да")</f>
        <v>8</v>
      </c>
      <c r="AA38" s="175">
        <f>COUNTIFS(БАЗА_ДАННЫХ!L:L,АБОНЕМЕНТЫ_ИНФОРМАЦИЯ!H38,БАЗА_ДАННЫХ!K:K,АБОНЕМЕНТЫ_ИНФОРМАЦИЯ!G38,БАЗА_ДАННЫХ!J:J,АБОНЕМЕНТЫ_ИНФОРМАЦИЯ!F38,БАЗА_ДАННЫХ!D:D,"&gt;="&amp;Q38,БАЗА_ДАННЫХ!D:D,"&lt;="&amp;S38,БАЗА_ДАННЫХ!S:S,"перенос")</f>
        <v>0</v>
      </c>
      <c r="AB38" s="149" t="str">
        <f t="shared" ref="AB38:AB69" ca="1" si="7">IF(TODAY()&lt;S38,"да","нет")</f>
        <v>нет</v>
      </c>
      <c r="AC38" s="177" t="str">
        <f t="shared" ref="AC38:AC70" ca="1" si="8">IF(TODAY()&lt;S38,O38-Z38,"")</f>
        <v/>
      </c>
      <c r="AD38" s="99"/>
      <c r="AE38" s="241">
        <f t="shared" ref="AE38:AE64" si="9">N38</f>
        <v>80</v>
      </c>
    </row>
    <row r="39" spans="3:31" s="97" customFormat="1" ht="15" customHeight="1" x14ac:dyDescent="0.25">
      <c r="C39" s="106">
        <f t="shared" si="6"/>
        <v>34</v>
      </c>
      <c r="D39" s="107">
        <f t="shared" si="2"/>
        <v>45267</v>
      </c>
      <c r="E39" s="126" t="s">
        <v>33</v>
      </c>
      <c r="F39" s="127" t="s">
        <v>6</v>
      </c>
      <c r="G39" s="127" t="s">
        <v>31</v>
      </c>
      <c r="H39" s="128" t="s">
        <v>97</v>
      </c>
      <c r="I39" s="145" t="s">
        <v>8</v>
      </c>
      <c r="J39" s="142" t="s">
        <v>138</v>
      </c>
      <c r="K39" s="142" t="s">
        <v>19</v>
      </c>
      <c r="L39" s="143">
        <v>89002001547</v>
      </c>
      <c r="M39" s="144">
        <v>42005</v>
      </c>
      <c r="N39" s="113">
        <v>80</v>
      </c>
      <c r="O39" s="114">
        <v>8</v>
      </c>
      <c r="P39" s="114">
        <f t="shared" si="3"/>
        <v>10</v>
      </c>
      <c r="Q39" s="115">
        <v>45271</v>
      </c>
      <c r="R39" s="116">
        <v>27</v>
      </c>
      <c r="S39" s="108">
        <f t="shared" si="4"/>
        <v>45298</v>
      </c>
      <c r="T39" s="119">
        <f>COUNTIFS(РАСПИСАНИЕ!$D:$D,АБОНЕМЕНТЫ_ИНФОРМАЦИЯ!T$5,РАСПИСАНИЕ!$H:$H,АБОНЕМЕНТЫ_ИНФОРМАЦИЯ!$F39,РАСПИСАНИЕ!$I:$I,АБОНЕМЕНТЫ_ИНФОРМАЦИЯ!$G39)</f>
        <v>1</v>
      </c>
      <c r="U39" s="134">
        <f>COUNTIFS(РАСПИСАНИЕ!$D:$D,АБОНЕМЕНТЫ_ИНФОРМАЦИЯ!U$5,РАСПИСАНИЕ!$H:$H,АБОНЕМЕНТЫ_ИНФОРМАЦИЯ!$F39,РАСПИСАНИЕ!$I:$I,АБОНЕМЕНТЫ_ИНФОРМАЦИЯ!$G39)</f>
        <v>0</v>
      </c>
      <c r="V39" s="120">
        <f>COUNTIFS(РАСПИСАНИЕ!$D:$D,АБОНЕМЕНТЫ_ИНФОРМАЦИЯ!V$5,РАСПИСАНИЕ!$H:$H,АБОНЕМЕНТЫ_ИНФОРМАЦИЯ!$F39,РАСПИСАНИЕ!$I:$I,АБОНЕМЕНТЫ_ИНФОРМАЦИЯ!$G39)</f>
        <v>0</v>
      </c>
      <c r="W39" s="134">
        <f>COUNTIFS(РАСПИСАНИЕ!$D:$D,АБОНЕМЕНТЫ_ИНФОРМАЦИЯ!W$5,РАСПИСАНИЕ!$H:$H,АБОНЕМЕНТЫ_ИНФОРМАЦИЯ!$F39,РАСПИСАНИЕ!$I:$I,АБОНЕМЕНТЫ_ИНФОРМАЦИЯ!$G39)</f>
        <v>0</v>
      </c>
      <c r="X39" s="120">
        <f>COUNTIFS(РАСПИСАНИЕ!$D:$D,АБОНЕМЕНТЫ_ИНФОРМАЦИЯ!X$5,РАСПИСАНИЕ!$H:$H,АБОНЕМЕНТЫ_ИНФОРМАЦИЯ!$F39,РАСПИСАНИЕ!$I:$I,АБОНЕМЕНТЫ_ИНФОРМАЦИЯ!$G39)</f>
        <v>1</v>
      </c>
      <c r="Y39" s="136">
        <f>COUNTIFS(РАСПИСАНИЕ!$D:$D,АБОНЕМЕНТЫ_ИНФОРМАЦИЯ!Y$5,РАСПИСАНИЕ!$H:$H,АБОНЕМЕНТЫ_ИНФОРМАЦИЯ!$F39,РАСПИСАНИЕ!$I:$I,АБОНЕМЕНТЫ_ИНФОРМАЦИЯ!$G39)</f>
        <v>0</v>
      </c>
      <c r="Z39" s="113">
        <f>COUNTIFS(БАЗА_ДАННЫХ!L:L,АБОНЕМЕНТЫ_ИНФОРМАЦИЯ!H39,БАЗА_ДАННЫХ!K:K,АБОНЕМЕНТЫ_ИНФОРМАЦИЯ!G39,БАЗА_ДАННЫХ!J:J,АБОНЕМЕНТЫ_ИНФОРМАЦИЯ!F39,БАЗА_ДАННЫХ!D:D,"&gt;="&amp;Q39,БАЗА_ДАННЫХ!D:D,"&lt;="&amp;S39,БАЗА_ДАННЫХ!R:R,"да")</f>
        <v>8</v>
      </c>
      <c r="AA39" s="175">
        <f>COUNTIFS(БАЗА_ДАННЫХ!L:L,АБОНЕМЕНТЫ_ИНФОРМАЦИЯ!H39,БАЗА_ДАННЫХ!K:K,АБОНЕМЕНТЫ_ИНФОРМАЦИЯ!G39,БАЗА_ДАННЫХ!J:J,АБОНЕМЕНТЫ_ИНФОРМАЦИЯ!F39,БАЗА_ДАННЫХ!D:D,"&gt;="&amp;Q39,БАЗА_ДАННЫХ!D:D,"&lt;="&amp;S39,БАЗА_ДАННЫХ!S:S,"перенос")</f>
        <v>0</v>
      </c>
      <c r="AB39" s="149" t="str">
        <f t="shared" ca="1" si="7"/>
        <v>нет</v>
      </c>
      <c r="AC39" s="177" t="str">
        <f t="shared" ca="1" si="8"/>
        <v/>
      </c>
      <c r="AD39" s="99"/>
      <c r="AE39" s="241">
        <f t="shared" si="9"/>
        <v>80</v>
      </c>
    </row>
    <row r="40" spans="3:31" s="97" customFormat="1" ht="15" customHeight="1" x14ac:dyDescent="0.25">
      <c r="C40" s="106">
        <f t="shared" si="6"/>
        <v>35</v>
      </c>
      <c r="D40" s="107">
        <f t="shared" si="2"/>
        <v>45267</v>
      </c>
      <c r="E40" s="126" t="s">
        <v>30</v>
      </c>
      <c r="F40" s="127" t="s">
        <v>11</v>
      </c>
      <c r="G40" s="127" t="s">
        <v>17</v>
      </c>
      <c r="H40" s="128" t="s">
        <v>78</v>
      </c>
      <c r="I40" s="126" t="s">
        <v>17</v>
      </c>
      <c r="J40" s="142" t="s">
        <v>25</v>
      </c>
      <c r="K40" s="142" t="s">
        <v>19</v>
      </c>
      <c r="L40" s="143">
        <v>89002001548</v>
      </c>
      <c r="M40" s="144">
        <v>42005</v>
      </c>
      <c r="N40" s="113">
        <v>80</v>
      </c>
      <c r="O40" s="114">
        <v>8</v>
      </c>
      <c r="P40" s="114">
        <f t="shared" si="3"/>
        <v>10</v>
      </c>
      <c r="Q40" s="115">
        <v>45271</v>
      </c>
      <c r="R40" s="116">
        <v>27</v>
      </c>
      <c r="S40" s="108">
        <f t="shared" si="4"/>
        <v>45298</v>
      </c>
      <c r="T40" s="119">
        <f>COUNTIFS(РАСПИСАНИЕ!$D:$D,АБОНЕМЕНТЫ_ИНФОРМАЦИЯ!T$5,РАСПИСАНИЕ!$H:$H,АБОНЕМЕНТЫ_ИНФОРМАЦИЯ!$F40,РАСПИСАНИЕ!$I:$I,АБОНЕМЕНТЫ_ИНФОРМАЦИЯ!$G40)</f>
        <v>1</v>
      </c>
      <c r="U40" s="134">
        <f>COUNTIFS(РАСПИСАНИЕ!$D:$D,АБОНЕМЕНТЫ_ИНФОРМАЦИЯ!U$5,РАСПИСАНИЕ!$H:$H,АБОНЕМЕНТЫ_ИНФОРМАЦИЯ!$F40,РАСПИСАНИЕ!$I:$I,АБОНЕМЕНТЫ_ИНФОРМАЦИЯ!$G40)</f>
        <v>0</v>
      </c>
      <c r="V40" s="120">
        <f>COUNTIFS(РАСПИСАНИЕ!$D:$D,АБОНЕМЕНТЫ_ИНФОРМАЦИЯ!V$5,РАСПИСАНИЕ!$H:$H,АБОНЕМЕНТЫ_ИНФОРМАЦИЯ!$F40,РАСПИСАНИЕ!$I:$I,АБОНЕМЕНТЫ_ИНФОРМАЦИЯ!$G40)</f>
        <v>1</v>
      </c>
      <c r="W40" s="134">
        <f>COUNTIFS(РАСПИСАНИЕ!$D:$D,АБОНЕМЕНТЫ_ИНФОРМАЦИЯ!W$5,РАСПИСАНИЕ!$H:$H,АБОНЕМЕНТЫ_ИНФОРМАЦИЯ!$F40,РАСПИСАНИЕ!$I:$I,АБОНЕМЕНТЫ_ИНФОРМАЦИЯ!$G40)</f>
        <v>0</v>
      </c>
      <c r="X40" s="120">
        <f>COUNTIFS(РАСПИСАНИЕ!$D:$D,АБОНЕМЕНТЫ_ИНФОРМАЦИЯ!X$5,РАСПИСАНИЕ!$H:$H,АБОНЕМЕНТЫ_ИНФОРМАЦИЯ!$F40,РАСПИСАНИЕ!$I:$I,АБОНЕМЕНТЫ_ИНФОРМАЦИЯ!$G40)</f>
        <v>0</v>
      </c>
      <c r="Y40" s="136">
        <f>COUNTIFS(РАСПИСАНИЕ!$D:$D,АБОНЕМЕНТЫ_ИНФОРМАЦИЯ!Y$5,РАСПИСАНИЕ!$H:$H,АБОНЕМЕНТЫ_ИНФОРМАЦИЯ!$F40,РАСПИСАНИЕ!$I:$I,АБОНЕМЕНТЫ_ИНФОРМАЦИЯ!$G40)</f>
        <v>0</v>
      </c>
      <c r="Z40" s="113">
        <f>COUNTIFS(БАЗА_ДАННЫХ!L:L,АБОНЕМЕНТЫ_ИНФОРМАЦИЯ!H40,БАЗА_ДАННЫХ!K:K,АБОНЕМЕНТЫ_ИНФОРМАЦИЯ!G40,БАЗА_ДАННЫХ!J:J,АБОНЕМЕНТЫ_ИНФОРМАЦИЯ!F40,БАЗА_ДАННЫХ!D:D,"&gt;="&amp;Q40,БАЗА_ДАННЫХ!D:D,"&lt;="&amp;S40,БАЗА_ДАННЫХ!R:R,"да")</f>
        <v>8</v>
      </c>
      <c r="AA40" s="175">
        <f>COUNTIFS(БАЗА_ДАННЫХ!L:L,АБОНЕМЕНТЫ_ИНФОРМАЦИЯ!H40,БАЗА_ДАННЫХ!K:K,АБОНЕМЕНТЫ_ИНФОРМАЦИЯ!G40,БАЗА_ДАННЫХ!J:J,АБОНЕМЕНТЫ_ИНФОРМАЦИЯ!F40,БАЗА_ДАННЫХ!D:D,"&gt;="&amp;Q40,БАЗА_ДАННЫХ!D:D,"&lt;="&amp;S40,БАЗА_ДАННЫХ!S:S,"перенос")</f>
        <v>0</v>
      </c>
      <c r="AB40" s="149" t="str">
        <f t="shared" ca="1" si="7"/>
        <v>нет</v>
      </c>
      <c r="AC40" s="177" t="str">
        <f t="shared" ca="1" si="8"/>
        <v/>
      </c>
      <c r="AD40" s="99"/>
      <c r="AE40" s="241">
        <f t="shared" si="9"/>
        <v>80</v>
      </c>
    </row>
    <row r="41" spans="3:31" s="97" customFormat="1" ht="15.75" x14ac:dyDescent="0.25">
      <c r="C41" s="106">
        <f t="shared" si="6"/>
        <v>36</v>
      </c>
      <c r="D41" s="107">
        <f t="shared" si="2"/>
        <v>45267</v>
      </c>
      <c r="E41" s="126" t="s">
        <v>30</v>
      </c>
      <c r="F41" s="127" t="s">
        <v>11</v>
      </c>
      <c r="G41" s="127" t="s">
        <v>17</v>
      </c>
      <c r="H41" s="128" t="s">
        <v>79</v>
      </c>
      <c r="I41" s="126" t="s">
        <v>17</v>
      </c>
      <c r="J41" s="142" t="s">
        <v>25</v>
      </c>
      <c r="K41" s="142" t="s">
        <v>19</v>
      </c>
      <c r="L41" s="143">
        <v>89002001549</v>
      </c>
      <c r="M41" s="144">
        <v>42005</v>
      </c>
      <c r="N41" s="113">
        <v>80</v>
      </c>
      <c r="O41" s="114">
        <v>8</v>
      </c>
      <c r="P41" s="114">
        <f t="shared" si="3"/>
        <v>10</v>
      </c>
      <c r="Q41" s="115">
        <v>45271</v>
      </c>
      <c r="R41" s="116">
        <v>27</v>
      </c>
      <c r="S41" s="108">
        <f t="shared" si="4"/>
        <v>45298</v>
      </c>
      <c r="T41" s="119">
        <f>COUNTIFS(РАСПИСАНИЕ!$D:$D,АБОНЕМЕНТЫ_ИНФОРМАЦИЯ!T$5,РАСПИСАНИЕ!$H:$H,АБОНЕМЕНТЫ_ИНФОРМАЦИЯ!$F41,РАСПИСАНИЕ!$I:$I,АБОНЕМЕНТЫ_ИНФОРМАЦИЯ!$G41)</f>
        <v>1</v>
      </c>
      <c r="U41" s="134">
        <f>COUNTIFS(РАСПИСАНИЕ!$D:$D,АБОНЕМЕНТЫ_ИНФОРМАЦИЯ!U$5,РАСПИСАНИЕ!$H:$H,АБОНЕМЕНТЫ_ИНФОРМАЦИЯ!$F41,РАСПИСАНИЕ!$I:$I,АБОНЕМЕНТЫ_ИНФОРМАЦИЯ!$G41)</f>
        <v>0</v>
      </c>
      <c r="V41" s="120">
        <f>COUNTIFS(РАСПИСАНИЕ!$D:$D,АБОНЕМЕНТЫ_ИНФОРМАЦИЯ!V$5,РАСПИСАНИЕ!$H:$H,АБОНЕМЕНТЫ_ИНФОРМАЦИЯ!$F41,РАСПИСАНИЕ!$I:$I,АБОНЕМЕНТЫ_ИНФОРМАЦИЯ!$G41)</f>
        <v>1</v>
      </c>
      <c r="W41" s="134">
        <f>COUNTIFS(РАСПИСАНИЕ!$D:$D,АБОНЕМЕНТЫ_ИНФОРМАЦИЯ!W$5,РАСПИСАНИЕ!$H:$H,АБОНЕМЕНТЫ_ИНФОРМАЦИЯ!$F41,РАСПИСАНИЕ!$I:$I,АБОНЕМЕНТЫ_ИНФОРМАЦИЯ!$G41)</f>
        <v>0</v>
      </c>
      <c r="X41" s="120">
        <f>COUNTIFS(РАСПИСАНИЕ!$D:$D,АБОНЕМЕНТЫ_ИНФОРМАЦИЯ!X$5,РАСПИСАНИЕ!$H:$H,АБОНЕМЕНТЫ_ИНФОРМАЦИЯ!$F41,РАСПИСАНИЕ!$I:$I,АБОНЕМЕНТЫ_ИНФОРМАЦИЯ!$G41)</f>
        <v>0</v>
      </c>
      <c r="Y41" s="136">
        <f>COUNTIFS(РАСПИСАНИЕ!$D:$D,АБОНЕМЕНТЫ_ИНФОРМАЦИЯ!Y$5,РАСПИСАНИЕ!$H:$H,АБОНЕМЕНТЫ_ИНФОРМАЦИЯ!$F41,РАСПИСАНИЕ!$I:$I,АБОНЕМЕНТЫ_ИНФОРМАЦИЯ!$G41)</f>
        <v>0</v>
      </c>
      <c r="Z41" s="113">
        <f>COUNTIFS(БАЗА_ДАННЫХ!L:L,АБОНЕМЕНТЫ_ИНФОРМАЦИЯ!H41,БАЗА_ДАННЫХ!K:K,АБОНЕМЕНТЫ_ИНФОРМАЦИЯ!G41,БАЗА_ДАННЫХ!J:J,АБОНЕМЕНТЫ_ИНФОРМАЦИЯ!F41,БАЗА_ДАННЫХ!D:D,"&gt;="&amp;Q41,БАЗА_ДАННЫХ!D:D,"&lt;="&amp;S41,БАЗА_ДАННЫХ!R:R,"да")</f>
        <v>8</v>
      </c>
      <c r="AA41" s="175">
        <f>COUNTIFS(БАЗА_ДАННЫХ!L:L,АБОНЕМЕНТЫ_ИНФОРМАЦИЯ!H41,БАЗА_ДАННЫХ!K:K,АБОНЕМЕНТЫ_ИНФОРМАЦИЯ!G41,БАЗА_ДАННЫХ!J:J,АБОНЕМЕНТЫ_ИНФОРМАЦИЯ!F41,БАЗА_ДАННЫХ!D:D,"&gt;="&amp;Q41,БАЗА_ДАННЫХ!D:D,"&lt;="&amp;S41,БАЗА_ДАННЫХ!S:S,"перенос")</f>
        <v>0</v>
      </c>
      <c r="AB41" s="149" t="str">
        <f t="shared" ca="1" si="7"/>
        <v>нет</v>
      </c>
      <c r="AC41" s="177" t="str">
        <f t="shared" ca="1" si="8"/>
        <v/>
      </c>
      <c r="AD41" s="99"/>
      <c r="AE41" s="241">
        <f t="shared" si="9"/>
        <v>80</v>
      </c>
    </row>
    <row r="42" spans="3:31" s="97" customFormat="1" ht="15" customHeight="1" x14ac:dyDescent="0.25">
      <c r="C42" s="106">
        <f t="shared" si="6"/>
        <v>37</v>
      </c>
      <c r="D42" s="107">
        <f t="shared" si="2"/>
        <v>45267</v>
      </c>
      <c r="E42" s="126" t="s">
        <v>30</v>
      </c>
      <c r="F42" s="127" t="s">
        <v>11</v>
      </c>
      <c r="G42" s="127" t="s">
        <v>17</v>
      </c>
      <c r="H42" s="128" t="s">
        <v>80</v>
      </c>
      <c r="I42" s="126" t="s">
        <v>17</v>
      </c>
      <c r="J42" s="142" t="s">
        <v>25</v>
      </c>
      <c r="K42" s="142" t="s">
        <v>19</v>
      </c>
      <c r="L42" s="143">
        <v>89002001550</v>
      </c>
      <c r="M42" s="144">
        <v>42005</v>
      </c>
      <c r="N42" s="113">
        <v>80</v>
      </c>
      <c r="O42" s="114">
        <v>8</v>
      </c>
      <c r="P42" s="114">
        <f t="shared" si="3"/>
        <v>10</v>
      </c>
      <c r="Q42" s="115">
        <v>45271</v>
      </c>
      <c r="R42" s="116">
        <v>27</v>
      </c>
      <c r="S42" s="108">
        <f t="shared" si="4"/>
        <v>45298</v>
      </c>
      <c r="T42" s="119">
        <f>COUNTIFS(РАСПИСАНИЕ!$D:$D,АБОНЕМЕНТЫ_ИНФОРМАЦИЯ!T$5,РАСПИСАНИЕ!$H:$H,АБОНЕМЕНТЫ_ИНФОРМАЦИЯ!$F42,РАСПИСАНИЕ!$I:$I,АБОНЕМЕНТЫ_ИНФОРМАЦИЯ!$G42)</f>
        <v>1</v>
      </c>
      <c r="U42" s="134">
        <f>COUNTIFS(РАСПИСАНИЕ!$D:$D,АБОНЕМЕНТЫ_ИНФОРМАЦИЯ!U$5,РАСПИСАНИЕ!$H:$H,АБОНЕМЕНТЫ_ИНФОРМАЦИЯ!$F42,РАСПИСАНИЕ!$I:$I,АБОНЕМЕНТЫ_ИНФОРМАЦИЯ!$G42)</f>
        <v>0</v>
      </c>
      <c r="V42" s="120">
        <f>COUNTIFS(РАСПИСАНИЕ!$D:$D,АБОНЕМЕНТЫ_ИНФОРМАЦИЯ!V$5,РАСПИСАНИЕ!$H:$H,АБОНЕМЕНТЫ_ИНФОРМАЦИЯ!$F42,РАСПИСАНИЕ!$I:$I,АБОНЕМЕНТЫ_ИНФОРМАЦИЯ!$G42)</f>
        <v>1</v>
      </c>
      <c r="W42" s="134">
        <f>COUNTIFS(РАСПИСАНИЕ!$D:$D,АБОНЕМЕНТЫ_ИНФОРМАЦИЯ!W$5,РАСПИСАНИЕ!$H:$H,АБОНЕМЕНТЫ_ИНФОРМАЦИЯ!$F42,РАСПИСАНИЕ!$I:$I,АБОНЕМЕНТЫ_ИНФОРМАЦИЯ!$G42)</f>
        <v>0</v>
      </c>
      <c r="X42" s="120">
        <f>COUNTIFS(РАСПИСАНИЕ!$D:$D,АБОНЕМЕНТЫ_ИНФОРМАЦИЯ!X$5,РАСПИСАНИЕ!$H:$H,АБОНЕМЕНТЫ_ИНФОРМАЦИЯ!$F42,РАСПИСАНИЕ!$I:$I,АБОНЕМЕНТЫ_ИНФОРМАЦИЯ!$G42)</f>
        <v>0</v>
      </c>
      <c r="Y42" s="136">
        <f>COUNTIFS(РАСПИСАНИЕ!$D:$D,АБОНЕМЕНТЫ_ИНФОРМАЦИЯ!Y$5,РАСПИСАНИЕ!$H:$H,АБОНЕМЕНТЫ_ИНФОРМАЦИЯ!$F42,РАСПИСАНИЕ!$I:$I,АБОНЕМЕНТЫ_ИНФОРМАЦИЯ!$G42)</f>
        <v>0</v>
      </c>
      <c r="Z42" s="113">
        <f>COUNTIFS(БАЗА_ДАННЫХ!L:L,АБОНЕМЕНТЫ_ИНФОРМАЦИЯ!H42,БАЗА_ДАННЫХ!K:K,АБОНЕМЕНТЫ_ИНФОРМАЦИЯ!G42,БАЗА_ДАННЫХ!J:J,АБОНЕМЕНТЫ_ИНФОРМАЦИЯ!F42,БАЗА_ДАННЫХ!D:D,"&gt;="&amp;Q42,БАЗА_ДАННЫХ!D:D,"&lt;="&amp;S42,БАЗА_ДАННЫХ!R:R,"да")</f>
        <v>8</v>
      </c>
      <c r="AA42" s="175">
        <f>COUNTIFS(БАЗА_ДАННЫХ!L:L,АБОНЕМЕНТЫ_ИНФОРМАЦИЯ!H42,БАЗА_ДАННЫХ!K:K,АБОНЕМЕНТЫ_ИНФОРМАЦИЯ!G42,БАЗА_ДАННЫХ!J:J,АБОНЕМЕНТЫ_ИНФОРМАЦИЯ!F42,БАЗА_ДАННЫХ!D:D,"&gt;="&amp;Q42,БАЗА_ДАННЫХ!D:D,"&lt;="&amp;S42,БАЗА_ДАННЫХ!S:S,"перенос")</f>
        <v>0</v>
      </c>
      <c r="AB42" s="149" t="str">
        <f t="shared" ca="1" si="7"/>
        <v>нет</v>
      </c>
      <c r="AC42" s="177" t="str">
        <f t="shared" ca="1" si="8"/>
        <v/>
      </c>
      <c r="AD42" s="99"/>
      <c r="AE42" s="241">
        <f t="shared" si="9"/>
        <v>80</v>
      </c>
    </row>
    <row r="43" spans="3:31" s="97" customFormat="1" ht="15" customHeight="1" x14ac:dyDescent="0.25">
      <c r="C43" s="106">
        <f t="shared" si="6"/>
        <v>38</v>
      </c>
      <c r="D43" s="107">
        <f t="shared" si="2"/>
        <v>45267</v>
      </c>
      <c r="E43" s="126" t="s">
        <v>30</v>
      </c>
      <c r="F43" s="127" t="s">
        <v>11</v>
      </c>
      <c r="G43" s="127" t="s">
        <v>17</v>
      </c>
      <c r="H43" s="128" t="s">
        <v>81</v>
      </c>
      <c r="I43" s="126" t="s">
        <v>17</v>
      </c>
      <c r="J43" s="142" t="s">
        <v>25</v>
      </c>
      <c r="K43" s="142" t="s">
        <v>19</v>
      </c>
      <c r="L43" s="143">
        <v>89002001551</v>
      </c>
      <c r="M43" s="144">
        <v>42005</v>
      </c>
      <c r="N43" s="113">
        <v>80</v>
      </c>
      <c r="O43" s="114">
        <v>8</v>
      </c>
      <c r="P43" s="114">
        <f t="shared" si="3"/>
        <v>10</v>
      </c>
      <c r="Q43" s="115">
        <v>45271</v>
      </c>
      <c r="R43" s="116">
        <v>27</v>
      </c>
      <c r="S43" s="108">
        <f t="shared" si="4"/>
        <v>45298</v>
      </c>
      <c r="T43" s="119">
        <f>COUNTIFS(РАСПИСАНИЕ!$D:$D,АБОНЕМЕНТЫ_ИНФОРМАЦИЯ!T$5,РАСПИСАНИЕ!$H:$H,АБОНЕМЕНТЫ_ИНФОРМАЦИЯ!$F43,РАСПИСАНИЕ!$I:$I,АБОНЕМЕНТЫ_ИНФОРМАЦИЯ!$G43)</f>
        <v>1</v>
      </c>
      <c r="U43" s="134">
        <f>COUNTIFS(РАСПИСАНИЕ!$D:$D,АБОНЕМЕНТЫ_ИНФОРМАЦИЯ!U$5,РАСПИСАНИЕ!$H:$H,АБОНЕМЕНТЫ_ИНФОРМАЦИЯ!$F43,РАСПИСАНИЕ!$I:$I,АБОНЕМЕНТЫ_ИНФОРМАЦИЯ!$G43)</f>
        <v>0</v>
      </c>
      <c r="V43" s="120">
        <f>COUNTIFS(РАСПИСАНИЕ!$D:$D,АБОНЕМЕНТЫ_ИНФОРМАЦИЯ!V$5,РАСПИСАНИЕ!$H:$H,АБОНЕМЕНТЫ_ИНФОРМАЦИЯ!$F43,РАСПИСАНИЕ!$I:$I,АБОНЕМЕНТЫ_ИНФОРМАЦИЯ!$G43)</f>
        <v>1</v>
      </c>
      <c r="W43" s="134">
        <f>COUNTIFS(РАСПИСАНИЕ!$D:$D,АБОНЕМЕНТЫ_ИНФОРМАЦИЯ!W$5,РАСПИСАНИЕ!$H:$H,АБОНЕМЕНТЫ_ИНФОРМАЦИЯ!$F43,РАСПИСАНИЕ!$I:$I,АБОНЕМЕНТЫ_ИНФОРМАЦИЯ!$G43)</f>
        <v>0</v>
      </c>
      <c r="X43" s="120">
        <f>COUNTIFS(РАСПИСАНИЕ!$D:$D,АБОНЕМЕНТЫ_ИНФОРМАЦИЯ!X$5,РАСПИСАНИЕ!$H:$H,АБОНЕМЕНТЫ_ИНФОРМАЦИЯ!$F43,РАСПИСАНИЕ!$I:$I,АБОНЕМЕНТЫ_ИНФОРМАЦИЯ!$G43)</f>
        <v>0</v>
      </c>
      <c r="Y43" s="136">
        <f>COUNTIFS(РАСПИСАНИЕ!$D:$D,АБОНЕМЕНТЫ_ИНФОРМАЦИЯ!Y$5,РАСПИСАНИЕ!$H:$H,АБОНЕМЕНТЫ_ИНФОРМАЦИЯ!$F43,РАСПИСАНИЕ!$I:$I,АБОНЕМЕНТЫ_ИНФОРМАЦИЯ!$G43)</f>
        <v>0</v>
      </c>
      <c r="Z43" s="113">
        <f>COUNTIFS(БАЗА_ДАННЫХ!L:L,АБОНЕМЕНТЫ_ИНФОРМАЦИЯ!H43,БАЗА_ДАННЫХ!K:K,АБОНЕМЕНТЫ_ИНФОРМАЦИЯ!G43,БАЗА_ДАННЫХ!J:J,АБОНЕМЕНТЫ_ИНФОРМАЦИЯ!F43,БАЗА_ДАННЫХ!D:D,"&gt;="&amp;Q43,БАЗА_ДАННЫХ!D:D,"&lt;="&amp;S43,БАЗА_ДАННЫХ!R:R,"да")</f>
        <v>8</v>
      </c>
      <c r="AA43" s="175">
        <f>COUNTIFS(БАЗА_ДАННЫХ!L:L,АБОНЕМЕНТЫ_ИНФОРМАЦИЯ!H43,БАЗА_ДАННЫХ!K:K,АБОНЕМЕНТЫ_ИНФОРМАЦИЯ!G43,БАЗА_ДАННЫХ!J:J,АБОНЕМЕНТЫ_ИНФОРМАЦИЯ!F43,БАЗА_ДАННЫХ!D:D,"&gt;="&amp;Q43,БАЗА_ДАННЫХ!D:D,"&lt;="&amp;S43,БАЗА_ДАННЫХ!S:S,"перенос")</f>
        <v>0</v>
      </c>
      <c r="AB43" s="149" t="str">
        <f t="shared" ca="1" si="7"/>
        <v>нет</v>
      </c>
      <c r="AC43" s="177" t="str">
        <f t="shared" ca="1" si="8"/>
        <v/>
      </c>
      <c r="AD43" s="99"/>
      <c r="AE43" s="241">
        <f t="shared" si="9"/>
        <v>80</v>
      </c>
    </row>
    <row r="44" spans="3:31" s="97" customFormat="1" ht="15" customHeight="1" x14ac:dyDescent="0.25">
      <c r="C44" s="106">
        <f t="shared" si="6"/>
        <v>39</v>
      </c>
      <c r="D44" s="107">
        <f t="shared" si="2"/>
        <v>45267</v>
      </c>
      <c r="E44" s="126" t="s">
        <v>30</v>
      </c>
      <c r="F44" s="127" t="s">
        <v>11</v>
      </c>
      <c r="G44" s="127" t="s">
        <v>17</v>
      </c>
      <c r="H44" s="128" t="s">
        <v>82</v>
      </c>
      <c r="I44" s="126" t="s">
        <v>17</v>
      </c>
      <c r="J44" s="142" t="s">
        <v>25</v>
      </c>
      <c r="K44" s="142" t="s">
        <v>19</v>
      </c>
      <c r="L44" s="143">
        <v>89002001552</v>
      </c>
      <c r="M44" s="144">
        <v>42005</v>
      </c>
      <c r="N44" s="113">
        <v>80</v>
      </c>
      <c r="O44" s="114">
        <v>8</v>
      </c>
      <c r="P44" s="114">
        <f t="shared" si="3"/>
        <v>10</v>
      </c>
      <c r="Q44" s="115">
        <v>45271</v>
      </c>
      <c r="R44" s="116">
        <v>27</v>
      </c>
      <c r="S44" s="108">
        <f t="shared" si="4"/>
        <v>45298</v>
      </c>
      <c r="T44" s="119">
        <f>COUNTIFS(РАСПИСАНИЕ!$D:$D,АБОНЕМЕНТЫ_ИНФОРМАЦИЯ!T$5,РАСПИСАНИЕ!$H:$H,АБОНЕМЕНТЫ_ИНФОРМАЦИЯ!$F44,РАСПИСАНИЕ!$I:$I,АБОНЕМЕНТЫ_ИНФОРМАЦИЯ!$G44)</f>
        <v>1</v>
      </c>
      <c r="U44" s="134">
        <f>COUNTIFS(РАСПИСАНИЕ!$D:$D,АБОНЕМЕНТЫ_ИНФОРМАЦИЯ!U$5,РАСПИСАНИЕ!$H:$H,АБОНЕМЕНТЫ_ИНФОРМАЦИЯ!$F44,РАСПИСАНИЕ!$I:$I,АБОНЕМЕНТЫ_ИНФОРМАЦИЯ!$G44)</f>
        <v>0</v>
      </c>
      <c r="V44" s="120">
        <f>COUNTIFS(РАСПИСАНИЕ!$D:$D,АБОНЕМЕНТЫ_ИНФОРМАЦИЯ!V$5,РАСПИСАНИЕ!$H:$H,АБОНЕМЕНТЫ_ИНФОРМАЦИЯ!$F44,РАСПИСАНИЕ!$I:$I,АБОНЕМЕНТЫ_ИНФОРМАЦИЯ!$G44)</f>
        <v>1</v>
      </c>
      <c r="W44" s="134">
        <f>COUNTIFS(РАСПИСАНИЕ!$D:$D,АБОНЕМЕНТЫ_ИНФОРМАЦИЯ!W$5,РАСПИСАНИЕ!$H:$H,АБОНЕМЕНТЫ_ИНФОРМАЦИЯ!$F44,РАСПИСАНИЕ!$I:$I,АБОНЕМЕНТЫ_ИНФОРМАЦИЯ!$G44)</f>
        <v>0</v>
      </c>
      <c r="X44" s="120">
        <f>COUNTIFS(РАСПИСАНИЕ!$D:$D,АБОНЕМЕНТЫ_ИНФОРМАЦИЯ!X$5,РАСПИСАНИЕ!$H:$H,АБОНЕМЕНТЫ_ИНФОРМАЦИЯ!$F44,РАСПИСАНИЕ!$I:$I,АБОНЕМЕНТЫ_ИНФОРМАЦИЯ!$G44)</f>
        <v>0</v>
      </c>
      <c r="Y44" s="136">
        <f>COUNTIFS(РАСПИСАНИЕ!$D:$D,АБОНЕМЕНТЫ_ИНФОРМАЦИЯ!Y$5,РАСПИСАНИЕ!$H:$H,АБОНЕМЕНТЫ_ИНФОРМАЦИЯ!$F44,РАСПИСАНИЕ!$I:$I,АБОНЕМЕНТЫ_ИНФОРМАЦИЯ!$G44)</f>
        <v>0</v>
      </c>
      <c r="Z44" s="113">
        <f>COUNTIFS(БАЗА_ДАННЫХ!L:L,АБОНЕМЕНТЫ_ИНФОРМАЦИЯ!H44,БАЗА_ДАННЫХ!K:K,АБОНЕМЕНТЫ_ИНФОРМАЦИЯ!G44,БАЗА_ДАННЫХ!J:J,АБОНЕМЕНТЫ_ИНФОРМАЦИЯ!F44,БАЗА_ДАННЫХ!D:D,"&gt;="&amp;Q44,БАЗА_ДАННЫХ!D:D,"&lt;="&amp;S44,БАЗА_ДАННЫХ!R:R,"да")</f>
        <v>8</v>
      </c>
      <c r="AA44" s="175">
        <f>COUNTIFS(БАЗА_ДАННЫХ!L:L,АБОНЕМЕНТЫ_ИНФОРМАЦИЯ!H44,БАЗА_ДАННЫХ!K:K,АБОНЕМЕНТЫ_ИНФОРМАЦИЯ!G44,БАЗА_ДАННЫХ!J:J,АБОНЕМЕНТЫ_ИНФОРМАЦИЯ!F44,БАЗА_ДАННЫХ!D:D,"&gt;="&amp;Q44,БАЗА_ДАННЫХ!D:D,"&lt;="&amp;S44,БАЗА_ДАННЫХ!S:S,"перенос")</f>
        <v>0</v>
      </c>
      <c r="AB44" s="149" t="str">
        <f t="shared" ca="1" si="7"/>
        <v>нет</v>
      </c>
      <c r="AC44" s="177" t="str">
        <f t="shared" ca="1" si="8"/>
        <v/>
      </c>
      <c r="AD44" s="99"/>
      <c r="AE44" s="241">
        <f t="shared" si="9"/>
        <v>80</v>
      </c>
    </row>
    <row r="45" spans="3:31" s="97" customFormat="1" ht="15" customHeight="1" x14ac:dyDescent="0.25">
      <c r="C45" s="106">
        <f t="shared" si="6"/>
        <v>40</v>
      </c>
      <c r="D45" s="107">
        <f t="shared" si="2"/>
        <v>45267</v>
      </c>
      <c r="E45" s="126" t="s">
        <v>34</v>
      </c>
      <c r="F45" s="127" t="s">
        <v>11</v>
      </c>
      <c r="G45" s="127" t="s">
        <v>35</v>
      </c>
      <c r="H45" s="128" t="s">
        <v>78</v>
      </c>
      <c r="I45" s="145" t="s">
        <v>8</v>
      </c>
      <c r="J45" s="142" t="s">
        <v>139</v>
      </c>
      <c r="K45" s="142" t="s">
        <v>19</v>
      </c>
      <c r="L45" s="143">
        <v>89002001553</v>
      </c>
      <c r="M45" s="144">
        <v>42005</v>
      </c>
      <c r="N45" s="113">
        <v>80</v>
      </c>
      <c r="O45" s="114">
        <v>8</v>
      </c>
      <c r="P45" s="114">
        <f t="shared" si="3"/>
        <v>10</v>
      </c>
      <c r="Q45" s="115">
        <v>45271</v>
      </c>
      <c r="R45" s="116">
        <v>27</v>
      </c>
      <c r="S45" s="108">
        <f t="shared" si="4"/>
        <v>45298</v>
      </c>
      <c r="T45" s="119">
        <f>COUNTIFS(РАСПИСАНИЕ!$D:$D,АБОНЕМЕНТЫ_ИНФОРМАЦИЯ!T$5,РАСПИСАНИЕ!$H:$H,АБОНЕМЕНТЫ_ИНФОРМАЦИЯ!$F45,РАСПИСАНИЕ!$I:$I,АБОНЕМЕНТЫ_ИНФОРМАЦИЯ!$G45)</f>
        <v>1</v>
      </c>
      <c r="U45" s="134">
        <f>COUNTIFS(РАСПИСАНИЕ!$D:$D,АБОНЕМЕНТЫ_ИНФОРМАЦИЯ!U$5,РАСПИСАНИЕ!$H:$H,АБОНЕМЕНТЫ_ИНФОРМАЦИЯ!$F45,РАСПИСАНИЕ!$I:$I,АБОНЕМЕНТЫ_ИНФОРМАЦИЯ!$G45)</f>
        <v>0</v>
      </c>
      <c r="V45" s="120">
        <f>COUNTIFS(РАСПИСАНИЕ!$D:$D,АБОНЕМЕНТЫ_ИНФОРМАЦИЯ!V$5,РАСПИСАНИЕ!$H:$H,АБОНЕМЕНТЫ_ИНФОРМАЦИЯ!$F45,РАСПИСАНИЕ!$I:$I,АБОНЕМЕНТЫ_ИНФОРМАЦИЯ!$G45)</f>
        <v>0</v>
      </c>
      <c r="W45" s="134">
        <f>COUNTIFS(РАСПИСАНИЕ!$D:$D,АБОНЕМЕНТЫ_ИНФОРМАЦИЯ!W$5,РАСПИСАНИЕ!$H:$H,АБОНЕМЕНТЫ_ИНФОРМАЦИЯ!$F45,РАСПИСАНИЕ!$I:$I,АБОНЕМЕНТЫ_ИНФОРМАЦИЯ!$G45)</f>
        <v>0</v>
      </c>
      <c r="X45" s="120">
        <f>COUNTIFS(РАСПИСАНИЕ!$D:$D,АБОНЕМЕНТЫ_ИНФОРМАЦИЯ!X$5,РАСПИСАНИЕ!$H:$H,АБОНЕМЕНТЫ_ИНФОРМАЦИЯ!$F45,РАСПИСАНИЕ!$I:$I,АБОНЕМЕНТЫ_ИНФОРМАЦИЯ!$G45)</f>
        <v>0</v>
      </c>
      <c r="Y45" s="136">
        <f>COUNTIFS(РАСПИСАНИЕ!$D:$D,АБОНЕМЕНТЫ_ИНФОРМАЦИЯ!Y$5,РАСПИСАНИЕ!$H:$H,АБОНЕМЕНТЫ_ИНФОРМАЦИЯ!$F45,РАСПИСАНИЕ!$I:$I,АБОНЕМЕНТЫ_ИНФОРМАЦИЯ!$G45)</f>
        <v>1</v>
      </c>
      <c r="Z45" s="113">
        <f>COUNTIFS(БАЗА_ДАННЫХ!L:L,АБОНЕМЕНТЫ_ИНФОРМАЦИЯ!H45,БАЗА_ДАННЫХ!K:K,АБОНЕМЕНТЫ_ИНФОРМАЦИЯ!G45,БАЗА_ДАННЫХ!J:J,АБОНЕМЕНТЫ_ИНФОРМАЦИЯ!F45,БАЗА_ДАННЫХ!D:D,"&gt;="&amp;Q45,БАЗА_ДАННЫХ!D:D,"&lt;="&amp;S45,БАЗА_ДАННЫХ!R:R,"да")</f>
        <v>8</v>
      </c>
      <c r="AA45" s="175">
        <f>COUNTIFS(БАЗА_ДАННЫХ!L:L,АБОНЕМЕНТЫ_ИНФОРМАЦИЯ!H45,БАЗА_ДАННЫХ!K:K,АБОНЕМЕНТЫ_ИНФОРМАЦИЯ!G45,БАЗА_ДАННЫХ!J:J,АБОНЕМЕНТЫ_ИНФОРМАЦИЯ!F45,БАЗА_ДАННЫХ!D:D,"&gt;="&amp;Q45,БАЗА_ДАННЫХ!D:D,"&lt;="&amp;S45,БАЗА_ДАННЫХ!S:S,"перенос")</f>
        <v>0</v>
      </c>
      <c r="AB45" s="149" t="str">
        <f t="shared" ca="1" si="7"/>
        <v>нет</v>
      </c>
      <c r="AC45" s="177" t="str">
        <f t="shared" ca="1" si="8"/>
        <v/>
      </c>
      <c r="AD45" s="99"/>
      <c r="AE45" s="241">
        <f t="shared" si="9"/>
        <v>80</v>
      </c>
    </row>
    <row r="46" spans="3:31" s="97" customFormat="1" ht="15.75" x14ac:dyDescent="0.25">
      <c r="C46" s="106">
        <f t="shared" si="6"/>
        <v>41</v>
      </c>
      <c r="D46" s="107">
        <f t="shared" si="2"/>
        <v>45267</v>
      </c>
      <c r="E46" s="126" t="s">
        <v>34</v>
      </c>
      <c r="F46" s="127" t="s">
        <v>11</v>
      </c>
      <c r="G46" s="127" t="s">
        <v>35</v>
      </c>
      <c r="H46" s="128" t="s">
        <v>79</v>
      </c>
      <c r="I46" s="145" t="s">
        <v>8</v>
      </c>
      <c r="J46" s="142" t="s">
        <v>140</v>
      </c>
      <c r="K46" s="142" t="s">
        <v>19</v>
      </c>
      <c r="L46" s="143">
        <v>89002001554</v>
      </c>
      <c r="M46" s="144">
        <v>42005</v>
      </c>
      <c r="N46" s="113">
        <v>80</v>
      </c>
      <c r="O46" s="114">
        <v>8</v>
      </c>
      <c r="P46" s="114">
        <f t="shared" si="3"/>
        <v>10</v>
      </c>
      <c r="Q46" s="115">
        <v>45271</v>
      </c>
      <c r="R46" s="116">
        <v>27</v>
      </c>
      <c r="S46" s="108">
        <f t="shared" si="4"/>
        <v>45298</v>
      </c>
      <c r="T46" s="119">
        <f>COUNTIFS(РАСПИСАНИЕ!$D:$D,АБОНЕМЕНТЫ_ИНФОРМАЦИЯ!T$5,РАСПИСАНИЕ!$H:$H,АБОНЕМЕНТЫ_ИНФОРМАЦИЯ!$F46,РАСПИСАНИЕ!$I:$I,АБОНЕМЕНТЫ_ИНФОРМАЦИЯ!$G46)</f>
        <v>1</v>
      </c>
      <c r="U46" s="134">
        <f>COUNTIFS(РАСПИСАНИЕ!$D:$D,АБОНЕМЕНТЫ_ИНФОРМАЦИЯ!U$5,РАСПИСАНИЕ!$H:$H,АБОНЕМЕНТЫ_ИНФОРМАЦИЯ!$F46,РАСПИСАНИЕ!$I:$I,АБОНЕМЕНТЫ_ИНФОРМАЦИЯ!$G46)</f>
        <v>0</v>
      </c>
      <c r="V46" s="120">
        <f>COUNTIFS(РАСПИСАНИЕ!$D:$D,АБОНЕМЕНТЫ_ИНФОРМАЦИЯ!V$5,РАСПИСАНИЕ!$H:$H,АБОНЕМЕНТЫ_ИНФОРМАЦИЯ!$F46,РАСПИСАНИЕ!$I:$I,АБОНЕМЕНТЫ_ИНФОРМАЦИЯ!$G46)</f>
        <v>0</v>
      </c>
      <c r="W46" s="134">
        <f>COUNTIFS(РАСПИСАНИЕ!$D:$D,АБОНЕМЕНТЫ_ИНФОРМАЦИЯ!W$5,РАСПИСАНИЕ!$H:$H,АБОНЕМЕНТЫ_ИНФОРМАЦИЯ!$F46,РАСПИСАНИЕ!$I:$I,АБОНЕМЕНТЫ_ИНФОРМАЦИЯ!$G46)</f>
        <v>0</v>
      </c>
      <c r="X46" s="120">
        <f>COUNTIFS(РАСПИСАНИЕ!$D:$D,АБОНЕМЕНТЫ_ИНФОРМАЦИЯ!X$5,РАСПИСАНИЕ!$H:$H,АБОНЕМЕНТЫ_ИНФОРМАЦИЯ!$F46,РАСПИСАНИЕ!$I:$I,АБОНЕМЕНТЫ_ИНФОРМАЦИЯ!$G46)</f>
        <v>0</v>
      </c>
      <c r="Y46" s="136">
        <f>COUNTIFS(РАСПИСАНИЕ!$D:$D,АБОНЕМЕНТЫ_ИНФОРМАЦИЯ!Y$5,РАСПИСАНИЕ!$H:$H,АБОНЕМЕНТЫ_ИНФОРМАЦИЯ!$F46,РАСПИСАНИЕ!$I:$I,АБОНЕМЕНТЫ_ИНФОРМАЦИЯ!$G46)</f>
        <v>1</v>
      </c>
      <c r="Z46" s="113">
        <f>COUNTIFS(БАЗА_ДАННЫХ!L:L,АБОНЕМЕНТЫ_ИНФОРМАЦИЯ!H46,БАЗА_ДАННЫХ!K:K,АБОНЕМЕНТЫ_ИНФОРМАЦИЯ!G46,БАЗА_ДАННЫХ!J:J,АБОНЕМЕНТЫ_ИНФОРМАЦИЯ!F46,БАЗА_ДАННЫХ!D:D,"&gt;="&amp;Q46,БАЗА_ДАННЫХ!D:D,"&lt;="&amp;S46,БАЗА_ДАННЫХ!R:R,"да")</f>
        <v>8</v>
      </c>
      <c r="AA46" s="175">
        <f>COUNTIFS(БАЗА_ДАННЫХ!L:L,АБОНЕМЕНТЫ_ИНФОРМАЦИЯ!H46,БАЗА_ДАННЫХ!K:K,АБОНЕМЕНТЫ_ИНФОРМАЦИЯ!G46,БАЗА_ДАННЫХ!J:J,АБОНЕМЕНТЫ_ИНФОРМАЦИЯ!F46,БАЗА_ДАННЫХ!D:D,"&gt;="&amp;Q46,БАЗА_ДАННЫХ!D:D,"&lt;="&amp;S46,БАЗА_ДАННЫХ!S:S,"перенос")</f>
        <v>0</v>
      </c>
      <c r="AB46" s="149" t="str">
        <f t="shared" ca="1" si="7"/>
        <v>нет</v>
      </c>
      <c r="AC46" s="177" t="str">
        <f t="shared" ca="1" si="8"/>
        <v/>
      </c>
      <c r="AD46" s="99"/>
      <c r="AE46" s="241">
        <f t="shared" si="9"/>
        <v>80</v>
      </c>
    </row>
    <row r="47" spans="3:31" s="97" customFormat="1" ht="15" customHeight="1" x14ac:dyDescent="0.25">
      <c r="C47" s="106">
        <f t="shared" si="6"/>
        <v>42</v>
      </c>
      <c r="D47" s="107">
        <f t="shared" si="2"/>
        <v>45267</v>
      </c>
      <c r="E47" s="126" t="s">
        <v>34</v>
      </c>
      <c r="F47" s="127" t="s">
        <v>11</v>
      </c>
      <c r="G47" s="127" t="s">
        <v>35</v>
      </c>
      <c r="H47" s="128" t="s">
        <v>80</v>
      </c>
      <c r="I47" s="145" t="s">
        <v>8</v>
      </c>
      <c r="J47" s="142" t="s">
        <v>141</v>
      </c>
      <c r="K47" s="142" t="s">
        <v>19</v>
      </c>
      <c r="L47" s="143">
        <v>89002001555</v>
      </c>
      <c r="M47" s="144">
        <v>42005</v>
      </c>
      <c r="N47" s="113">
        <v>80</v>
      </c>
      <c r="O47" s="114">
        <v>8</v>
      </c>
      <c r="P47" s="114">
        <f t="shared" si="3"/>
        <v>10</v>
      </c>
      <c r="Q47" s="115">
        <v>45271</v>
      </c>
      <c r="R47" s="116">
        <v>27</v>
      </c>
      <c r="S47" s="108">
        <f t="shared" si="4"/>
        <v>45298</v>
      </c>
      <c r="T47" s="119">
        <f>COUNTIFS(РАСПИСАНИЕ!$D:$D,АБОНЕМЕНТЫ_ИНФОРМАЦИЯ!T$5,РАСПИСАНИЕ!$H:$H,АБОНЕМЕНТЫ_ИНФОРМАЦИЯ!$F47,РАСПИСАНИЕ!$I:$I,АБОНЕМЕНТЫ_ИНФОРМАЦИЯ!$G47)</f>
        <v>1</v>
      </c>
      <c r="U47" s="134">
        <f>COUNTIFS(РАСПИСАНИЕ!$D:$D,АБОНЕМЕНТЫ_ИНФОРМАЦИЯ!U$5,РАСПИСАНИЕ!$H:$H,АБОНЕМЕНТЫ_ИНФОРМАЦИЯ!$F47,РАСПИСАНИЕ!$I:$I,АБОНЕМЕНТЫ_ИНФОРМАЦИЯ!$G47)</f>
        <v>0</v>
      </c>
      <c r="V47" s="120">
        <f>COUNTIFS(РАСПИСАНИЕ!$D:$D,АБОНЕМЕНТЫ_ИНФОРМАЦИЯ!V$5,РАСПИСАНИЕ!$H:$H,АБОНЕМЕНТЫ_ИНФОРМАЦИЯ!$F47,РАСПИСАНИЕ!$I:$I,АБОНЕМЕНТЫ_ИНФОРМАЦИЯ!$G47)</f>
        <v>0</v>
      </c>
      <c r="W47" s="134">
        <f>COUNTIFS(РАСПИСАНИЕ!$D:$D,АБОНЕМЕНТЫ_ИНФОРМАЦИЯ!W$5,РАСПИСАНИЕ!$H:$H,АБОНЕМЕНТЫ_ИНФОРМАЦИЯ!$F47,РАСПИСАНИЕ!$I:$I,АБОНЕМЕНТЫ_ИНФОРМАЦИЯ!$G47)</f>
        <v>0</v>
      </c>
      <c r="X47" s="120">
        <f>COUNTIFS(РАСПИСАНИЕ!$D:$D,АБОНЕМЕНТЫ_ИНФОРМАЦИЯ!X$5,РАСПИСАНИЕ!$H:$H,АБОНЕМЕНТЫ_ИНФОРМАЦИЯ!$F47,РАСПИСАНИЕ!$I:$I,АБОНЕМЕНТЫ_ИНФОРМАЦИЯ!$G47)</f>
        <v>0</v>
      </c>
      <c r="Y47" s="136">
        <f>COUNTIFS(РАСПИСАНИЕ!$D:$D,АБОНЕМЕНТЫ_ИНФОРМАЦИЯ!Y$5,РАСПИСАНИЕ!$H:$H,АБОНЕМЕНТЫ_ИНФОРМАЦИЯ!$F47,РАСПИСАНИЕ!$I:$I,АБОНЕМЕНТЫ_ИНФОРМАЦИЯ!$G47)</f>
        <v>1</v>
      </c>
      <c r="Z47" s="113">
        <f>COUNTIFS(БАЗА_ДАННЫХ!L:L,АБОНЕМЕНТЫ_ИНФОРМАЦИЯ!H47,БАЗА_ДАННЫХ!K:K,АБОНЕМЕНТЫ_ИНФОРМАЦИЯ!G47,БАЗА_ДАННЫХ!J:J,АБОНЕМЕНТЫ_ИНФОРМАЦИЯ!F47,БАЗА_ДАННЫХ!D:D,"&gt;="&amp;Q47,БАЗА_ДАННЫХ!D:D,"&lt;="&amp;S47,БАЗА_ДАННЫХ!R:R,"да")</f>
        <v>8</v>
      </c>
      <c r="AA47" s="175">
        <f>COUNTIFS(БАЗА_ДАННЫХ!L:L,АБОНЕМЕНТЫ_ИНФОРМАЦИЯ!H47,БАЗА_ДАННЫХ!K:K,АБОНЕМЕНТЫ_ИНФОРМАЦИЯ!G47,БАЗА_ДАННЫХ!J:J,АБОНЕМЕНТЫ_ИНФОРМАЦИЯ!F47,БАЗА_ДАННЫХ!D:D,"&gt;="&amp;Q47,БАЗА_ДАННЫХ!D:D,"&lt;="&amp;S47,БАЗА_ДАННЫХ!S:S,"перенос")</f>
        <v>0</v>
      </c>
      <c r="AB47" s="149" t="str">
        <f t="shared" ca="1" si="7"/>
        <v>нет</v>
      </c>
      <c r="AC47" s="177" t="str">
        <f t="shared" ca="1" si="8"/>
        <v/>
      </c>
      <c r="AD47" s="99"/>
      <c r="AE47" s="241">
        <f t="shared" si="9"/>
        <v>80</v>
      </c>
    </row>
    <row r="48" spans="3:31" s="97" customFormat="1" ht="15" customHeight="1" x14ac:dyDescent="0.25">
      <c r="C48" s="106">
        <f t="shared" si="6"/>
        <v>43</v>
      </c>
      <c r="D48" s="107">
        <f t="shared" si="2"/>
        <v>45267</v>
      </c>
      <c r="E48" s="126" t="s">
        <v>34</v>
      </c>
      <c r="F48" s="127" t="s">
        <v>11</v>
      </c>
      <c r="G48" s="127" t="s">
        <v>35</v>
      </c>
      <c r="H48" s="128" t="s">
        <v>81</v>
      </c>
      <c r="I48" s="145" t="s">
        <v>8</v>
      </c>
      <c r="J48" s="142" t="s">
        <v>142</v>
      </c>
      <c r="K48" s="142" t="s">
        <v>19</v>
      </c>
      <c r="L48" s="143">
        <v>89002001556</v>
      </c>
      <c r="M48" s="144">
        <v>42005</v>
      </c>
      <c r="N48" s="113">
        <v>80</v>
      </c>
      <c r="O48" s="114">
        <v>8</v>
      </c>
      <c r="P48" s="114">
        <f t="shared" si="3"/>
        <v>10</v>
      </c>
      <c r="Q48" s="115">
        <v>45271</v>
      </c>
      <c r="R48" s="116">
        <v>27</v>
      </c>
      <c r="S48" s="108">
        <f t="shared" si="4"/>
        <v>45298</v>
      </c>
      <c r="T48" s="119">
        <f>COUNTIFS(РАСПИСАНИЕ!$D:$D,АБОНЕМЕНТЫ_ИНФОРМАЦИЯ!T$5,РАСПИСАНИЕ!$H:$H,АБОНЕМЕНТЫ_ИНФОРМАЦИЯ!$F48,РАСПИСАНИЕ!$I:$I,АБОНЕМЕНТЫ_ИНФОРМАЦИЯ!$G48)</f>
        <v>1</v>
      </c>
      <c r="U48" s="134">
        <f>COUNTIFS(РАСПИСАНИЕ!$D:$D,АБОНЕМЕНТЫ_ИНФОРМАЦИЯ!U$5,РАСПИСАНИЕ!$H:$H,АБОНЕМЕНТЫ_ИНФОРМАЦИЯ!$F48,РАСПИСАНИЕ!$I:$I,АБОНЕМЕНТЫ_ИНФОРМАЦИЯ!$G48)</f>
        <v>0</v>
      </c>
      <c r="V48" s="120">
        <f>COUNTIFS(РАСПИСАНИЕ!$D:$D,АБОНЕМЕНТЫ_ИНФОРМАЦИЯ!V$5,РАСПИСАНИЕ!$H:$H,АБОНЕМЕНТЫ_ИНФОРМАЦИЯ!$F48,РАСПИСАНИЕ!$I:$I,АБОНЕМЕНТЫ_ИНФОРМАЦИЯ!$G48)</f>
        <v>0</v>
      </c>
      <c r="W48" s="134">
        <f>COUNTIFS(РАСПИСАНИЕ!$D:$D,АБОНЕМЕНТЫ_ИНФОРМАЦИЯ!W$5,РАСПИСАНИЕ!$H:$H,АБОНЕМЕНТЫ_ИНФОРМАЦИЯ!$F48,РАСПИСАНИЕ!$I:$I,АБОНЕМЕНТЫ_ИНФОРМАЦИЯ!$G48)</f>
        <v>0</v>
      </c>
      <c r="X48" s="120">
        <f>COUNTIFS(РАСПИСАНИЕ!$D:$D,АБОНЕМЕНТЫ_ИНФОРМАЦИЯ!X$5,РАСПИСАНИЕ!$H:$H,АБОНЕМЕНТЫ_ИНФОРМАЦИЯ!$F48,РАСПИСАНИЕ!$I:$I,АБОНЕМЕНТЫ_ИНФОРМАЦИЯ!$G48)</f>
        <v>0</v>
      </c>
      <c r="Y48" s="136">
        <f>COUNTIFS(РАСПИСАНИЕ!$D:$D,АБОНЕМЕНТЫ_ИНФОРМАЦИЯ!Y$5,РАСПИСАНИЕ!$H:$H,АБОНЕМЕНТЫ_ИНФОРМАЦИЯ!$F48,РАСПИСАНИЕ!$I:$I,АБОНЕМЕНТЫ_ИНФОРМАЦИЯ!$G48)</f>
        <v>1</v>
      </c>
      <c r="Z48" s="113">
        <f>COUNTIFS(БАЗА_ДАННЫХ!L:L,АБОНЕМЕНТЫ_ИНФОРМАЦИЯ!H48,БАЗА_ДАННЫХ!K:K,АБОНЕМЕНТЫ_ИНФОРМАЦИЯ!G48,БАЗА_ДАННЫХ!J:J,АБОНЕМЕНТЫ_ИНФОРМАЦИЯ!F48,БАЗА_ДАННЫХ!D:D,"&gt;="&amp;Q48,БАЗА_ДАННЫХ!D:D,"&lt;="&amp;S48,БАЗА_ДАННЫХ!R:R,"да")</f>
        <v>8</v>
      </c>
      <c r="AA48" s="175">
        <f>COUNTIFS(БАЗА_ДАННЫХ!L:L,АБОНЕМЕНТЫ_ИНФОРМАЦИЯ!H48,БАЗА_ДАННЫХ!K:K,АБОНЕМЕНТЫ_ИНФОРМАЦИЯ!G48,БАЗА_ДАННЫХ!J:J,АБОНЕМЕНТЫ_ИНФОРМАЦИЯ!F48,БАЗА_ДАННЫХ!D:D,"&gt;="&amp;Q48,БАЗА_ДАННЫХ!D:D,"&lt;="&amp;S48,БАЗА_ДАННЫХ!S:S,"перенос")</f>
        <v>0</v>
      </c>
      <c r="AB48" s="149" t="str">
        <f t="shared" ca="1" si="7"/>
        <v>нет</v>
      </c>
      <c r="AC48" s="177" t="str">
        <f t="shared" ca="1" si="8"/>
        <v/>
      </c>
      <c r="AD48" s="99"/>
      <c r="AE48" s="241">
        <f t="shared" si="9"/>
        <v>80</v>
      </c>
    </row>
    <row r="49" spans="3:31" s="97" customFormat="1" ht="15" customHeight="1" x14ac:dyDescent="0.25">
      <c r="C49" s="106">
        <f t="shared" si="6"/>
        <v>44</v>
      </c>
      <c r="D49" s="107">
        <f t="shared" si="2"/>
        <v>45267</v>
      </c>
      <c r="E49" s="126" t="s">
        <v>34</v>
      </c>
      <c r="F49" s="127" t="s">
        <v>11</v>
      </c>
      <c r="G49" s="127" t="s">
        <v>35</v>
      </c>
      <c r="H49" s="128" t="s">
        <v>82</v>
      </c>
      <c r="I49" s="145" t="s">
        <v>8</v>
      </c>
      <c r="J49" s="142" t="s">
        <v>143</v>
      </c>
      <c r="K49" s="142" t="s">
        <v>19</v>
      </c>
      <c r="L49" s="143">
        <v>89002001557</v>
      </c>
      <c r="M49" s="144">
        <v>42005</v>
      </c>
      <c r="N49" s="113">
        <v>80</v>
      </c>
      <c r="O49" s="114">
        <v>8</v>
      </c>
      <c r="P49" s="114">
        <f t="shared" si="3"/>
        <v>10</v>
      </c>
      <c r="Q49" s="115">
        <v>45271</v>
      </c>
      <c r="R49" s="116">
        <v>27</v>
      </c>
      <c r="S49" s="108">
        <f t="shared" si="4"/>
        <v>45298</v>
      </c>
      <c r="T49" s="119">
        <f>COUNTIFS(РАСПИСАНИЕ!$D:$D,АБОНЕМЕНТЫ_ИНФОРМАЦИЯ!T$5,РАСПИСАНИЕ!$H:$H,АБОНЕМЕНТЫ_ИНФОРМАЦИЯ!$F49,РАСПИСАНИЕ!$I:$I,АБОНЕМЕНТЫ_ИНФОРМАЦИЯ!$G49)</f>
        <v>1</v>
      </c>
      <c r="U49" s="134">
        <f>COUNTIFS(РАСПИСАНИЕ!$D:$D,АБОНЕМЕНТЫ_ИНФОРМАЦИЯ!U$5,РАСПИСАНИЕ!$H:$H,АБОНЕМЕНТЫ_ИНФОРМАЦИЯ!$F49,РАСПИСАНИЕ!$I:$I,АБОНЕМЕНТЫ_ИНФОРМАЦИЯ!$G49)</f>
        <v>0</v>
      </c>
      <c r="V49" s="120">
        <f>COUNTIFS(РАСПИСАНИЕ!$D:$D,АБОНЕМЕНТЫ_ИНФОРМАЦИЯ!V$5,РАСПИСАНИЕ!$H:$H,АБОНЕМЕНТЫ_ИНФОРМАЦИЯ!$F49,РАСПИСАНИЕ!$I:$I,АБОНЕМЕНТЫ_ИНФОРМАЦИЯ!$G49)</f>
        <v>0</v>
      </c>
      <c r="W49" s="134">
        <f>COUNTIFS(РАСПИСАНИЕ!$D:$D,АБОНЕМЕНТЫ_ИНФОРМАЦИЯ!W$5,РАСПИСАНИЕ!$H:$H,АБОНЕМЕНТЫ_ИНФОРМАЦИЯ!$F49,РАСПИСАНИЕ!$I:$I,АБОНЕМЕНТЫ_ИНФОРМАЦИЯ!$G49)</f>
        <v>0</v>
      </c>
      <c r="X49" s="120">
        <f>COUNTIFS(РАСПИСАНИЕ!$D:$D,АБОНЕМЕНТЫ_ИНФОРМАЦИЯ!X$5,РАСПИСАНИЕ!$H:$H,АБОНЕМЕНТЫ_ИНФОРМАЦИЯ!$F49,РАСПИСАНИЕ!$I:$I,АБОНЕМЕНТЫ_ИНФОРМАЦИЯ!$G49)</f>
        <v>0</v>
      </c>
      <c r="Y49" s="136">
        <f>COUNTIFS(РАСПИСАНИЕ!$D:$D,АБОНЕМЕНТЫ_ИНФОРМАЦИЯ!Y$5,РАСПИСАНИЕ!$H:$H,АБОНЕМЕНТЫ_ИНФОРМАЦИЯ!$F49,РАСПИСАНИЕ!$I:$I,АБОНЕМЕНТЫ_ИНФОРМАЦИЯ!$G49)</f>
        <v>1</v>
      </c>
      <c r="Z49" s="113">
        <f>COUNTIFS(БАЗА_ДАННЫХ!L:L,АБОНЕМЕНТЫ_ИНФОРМАЦИЯ!H49,БАЗА_ДАННЫХ!K:K,АБОНЕМЕНТЫ_ИНФОРМАЦИЯ!G49,БАЗА_ДАННЫХ!J:J,АБОНЕМЕНТЫ_ИНФОРМАЦИЯ!F49,БАЗА_ДАННЫХ!D:D,"&gt;="&amp;Q49,БАЗА_ДАННЫХ!D:D,"&lt;="&amp;S49,БАЗА_ДАННЫХ!R:R,"да")</f>
        <v>8</v>
      </c>
      <c r="AA49" s="175">
        <f>COUNTIFS(БАЗА_ДАННЫХ!L:L,АБОНЕМЕНТЫ_ИНФОРМАЦИЯ!H49,БАЗА_ДАННЫХ!K:K,АБОНЕМЕНТЫ_ИНФОРМАЦИЯ!G49,БАЗА_ДАННЫХ!J:J,АБОНЕМЕНТЫ_ИНФОРМАЦИЯ!F49,БАЗА_ДАННЫХ!D:D,"&gt;="&amp;Q49,БАЗА_ДАННЫХ!D:D,"&lt;="&amp;S49,БАЗА_ДАННЫХ!S:S,"перенос")</f>
        <v>0</v>
      </c>
      <c r="AB49" s="149" t="str">
        <f t="shared" ca="1" si="7"/>
        <v>нет</v>
      </c>
      <c r="AC49" s="177" t="str">
        <f t="shared" ca="1" si="8"/>
        <v/>
      </c>
      <c r="AD49" s="99"/>
      <c r="AE49" s="241">
        <f t="shared" si="9"/>
        <v>80</v>
      </c>
    </row>
    <row r="50" spans="3:31" s="97" customFormat="1" ht="15" customHeight="1" x14ac:dyDescent="0.25">
      <c r="C50" s="106">
        <f t="shared" si="6"/>
        <v>45</v>
      </c>
      <c r="D50" s="107">
        <f t="shared" si="2"/>
        <v>45267</v>
      </c>
      <c r="E50" s="126" t="s">
        <v>34</v>
      </c>
      <c r="F50" s="127" t="s">
        <v>11</v>
      </c>
      <c r="G50" s="127" t="s">
        <v>35</v>
      </c>
      <c r="H50" s="128" t="s">
        <v>83</v>
      </c>
      <c r="I50" s="145" t="s">
        <v>8</v>
      </c>
      <c r="J50" s="142" t="s">
        <v>144</v>
      </c>
      <c r="K50" s="142" t="s">
        <v>19</v>
      </c>
      <c r="L50" s="143">
        <v>89002001558</v>
      </c>
      <c r="M50" s="144">
        <v>42005</v>
      </c>
      <c r="N50" s="113">
        <v>80</v>
      </c>
      <c r="O50" s="114">
        <v>8</v>
      </c>
      <c r="P50" s="114">
        <f t="shared" si="3"/>
        <v>10</v>
      </c>
      <c r="Q50" s="115">
        <v>45271</v>
      </c>
      <c r="R50" s="116">
        <v>27</v>
      </c>
      <c r="S50" s="108">
        <f t="shared" si="4"/>
        <v>45298</v>
      </c>
      <c r="T50" s="119">
        <f>COUNTIFS(РАСПИСАНИЕ!$D:$D,АБОНЕМЕНТЫ_ИНФОРМАЦИЯ!T$5,РАСПИСАНИЕ!$H:$H,АБОНЕМЕНТЫ_ИНФОРМАЦИЯ!$F50,РАСПИСАНИЕ!$I:$I,АБОНЕМЕНТЫ_ИНФОРМАЦИЯ!$G50)</f>
        <v>1</v>
      </c>
      <c r="U50" s="134">
        <f>COUNTIFS(РАСПИСАНИЕ!$D:$D,АБОНЕМЕНТЫ_ИНФОРМАЦИЯ!U$5,РАСПИСАНИЕ!$H:$H,АБОНЕМЕНТЫ_ИНФОРМАЦИЯ!$F50,РАСПИСАНИЕ!$I:$I,АБОНЕМЕНТЫ_ИНФОРМАЦИЯ!$G50)</f>
        <v>0</v>
      </c>
      <c r="V50" s="120">
        <f>COUNTIFS(РАСПИСАНИЕ!$D:$D,АБОНЕМЕНТЫ_ИНФОРМАЦИЯ!V$5,РАСПИСАНИЕ!$H:$H,АБОНЕМЕНТЫ_ИНФОРМАЦИЯ!$F50,РАСПИСАНИЕ!$I:$I,АБОНЕМЕНТЫ_ИНФОРМАЦИЯ!$G50)</f>
        <v>0</v>
      </c>
      <c r="W50" s="134">
        <f>COUNTIFS(РАСПИСАНИЕ!$D:$D,АБОНЕМЕНТЫ_ИНФОРМАЦИЯ!W$5,РАСПИСАНИЕ!$H:$H,АБОНЕМЕНТЫ_ИНФОРМАЦИЯ!$F50,РАСПИСАНИЕ!$I:$I,АБОНЕМЕНТЫ_ИНФОРМАЦИЯ!$G50)</f>
        <v>0</v>
      </c>
      <c r="X50" s="120">
        <f>COUNTIFS(РАСПИСАНИЕ!$D:$D,АБОНЕМЕНТЫ_ИНФОРМАЦИЯ!X$5,РАСПИСАНИЕ!$H:$H,АБОНЕМЕНТЫ_ИНФОРМАЦИЯ!$F50,РАСПИСАНИЕ!$I:$I,АБОНЕМЕНТЫ_ИНФОРМАЦИЯ!$G50)</f>
        <v>0</v>
      </c>
      <c r="Y50" s="136">
        <f>COUNTIFS(РАСПИСАНИЕ!$D:$D,АБОНЕМЕНТЫ_ИНФОРМАЦИЯ!Y$5,РАСПИСАНИЕ!$H:$H,АБОНЕМЕНТЫ_ИНФОРМАЦИЯ!$F50,РАСПИСАНИЕ!$I:$I,АБОНЕМЕНТЫ_ИНФОРМАЦИЯ!$G50)</f>
        <v>1</v>
      </c>
      <c r="Z50" s="113">
        <f>COUNTIFS(БАЗА_ДАННЫХ!L:L,АБОНЕМЕНТЫ_ИНФОРМАЦИЯ!H50,БАЗА_ДАННЫХ!K:K,АБОНЕМЕНТЫ_ИНФОРМАЦИЯ!G50,БАЗА_ДАННЫХ!J:J,АБОНЕМЕНТЫ_ИНФОРМАЦИЯ!F50,БАЗА_ДАННЫХ!D:D,"&gt;="&amp;Q50,БАЗА_ДАННЫХ!D:D,"&lt;="&amp;S50,БАЗА_ДАННЫХ!R:R,"да")</f>
        <v>8</v>
      </c>
      <c r="AA50" s="175">
        <f>COUNTIFS(БАЗА_ДАННЫХ!L:L,АБОНЕМЕНТЫ_ИНФОРМАЦИЯ!H50,БАЗА_ДАННЫХ!K:K,АБОНЕМЕНТЫ_ИНФОРМАЦИЯ!G50,БАЗА_ДАННЫХ!J:J,АБОНЕМЕНТЫ_ИНФОРМАЦИЯ!F50,БАЗА_ДАННЫХ!D:D,"&gt;="&amp;Q50,БАЗА_ДАННЫХ!D:D,"&lt;="&amp;S50,БАЗА_ДАННЫХ!S:S,"перенос")</f>
        <v>0</v>
      </c>
      <c r="AB50" s="149" t="str">
        <f t="shared" ca="1" si="7"/>
        <v>нет</v>
      </c>
      <c r="AC50" s="177" t="str">
        <f t="shared" ca="1" si="8"/>
        <v/>
      </c>
      <c r="AD50" s="99"/>
      <c r="AE50" s="241">
        <f t="shared" si="9"/>
        <v>80</v>
      </c>
    </row>
    <row r="51" spans="3:31" s="97" customFormat="1" ht="15" customHeight="1" x14ac:dyDescent="0.25">
      <c r="C51" s="106">
        <f t="shared" si="6"/>
        <v>46</v>
      </c>
      <c r="D51" s="107">
        <f t="shared" si="2"/>
        <v>45268</v>
      </c>
      <c r="E51" s="126" t="s">
        <v>39</v>
      </c>
      <c r="F51" s="127" t="s">
        <v>10</v>
      </c>
      <c r="G51" s="127" t="s">
        <v>28</v>
      </c>
      <c r="H51" s="128" t="s">
        <v>98</v>
      </c>
      <c r="I51" s="145" t="s">
        <v>8</v>
      </c>
      <c r="J51" s="142" t="s">
        <v>145</v>
      </c>
      <c r="K51" s="142" t="s">
        <v>19</v>
      </c>
      <c r="L51" s="143">
        <v>89002001559</v>
      </c>
      <c r="M51" s="144">
        <v>42005</v>
      </c>
      <c r="N51" s="113">
        <v>80</v>
      </c>
      <c r="O51" s="114">
        <v>8</v>
      </c>
      <c r="P51" s="114">
        <f t="shared" si="3"/>
        <v>10</v>
      </c>
      <c r="Q51" s="115">
        <v>45272</v>
      </c>
      <c r="R51" s="116">
        <v>27</v>
      </c>
      <c r="S51" s="108">
        <f t="shared" si="4"/>
        <v>45299</v>
      </c>
      <c r="T51" s="119">
        <f>COUNTIFS(РАСПИСАНИЕ!$D:$D,АБОНЕМЕНТЫ_ИНФОРМАЦИЯ!T$5,РАСПИСАНИЕ!$H:$H,АБОНЕМЕНТЫ_ИНФОРМАЦИЯ!$F51,РАСПИСАНИЕ!$I:$I,АБОНЕМЕНТЫ_ИНФОРМАЦИЯ!$G51)</f>
        <v>0</v>
      </c>
      <c r="U51" s="134">
        <f>COUNTIFS(РАСПИСАНИЕ!$D:$D,АБОНЕМЕНТЫ_ИНФОРМАЦИЯ!U$5,РАСПИСАНИЕ!$H:$H,АБОНЕМЕНТЫ_ИНФОРМАЦИЯ!$F51,РАСПИСАНИЕ!$I:$I,АБОНЕМЕНТЫ_ИНФОРМАЦИЯ!$G51)</f>
        <v>1</v>
      </c>
      <c r="V51" s="120">
        <f>COUNTIFS(РАСПИСАНИЕ!$D:$D,АБОНЕМЕНТЫ_ИНФОРМАЦИЯ!V$5,РАСПИСАНИЕ!$H:$H,АБОНЕМЕНТЫ_ИНФОРМАЦИЯ!$F51,РАСПИСАНИЕ!$I:$I,АБОНЕМЕНТЫ_ИНФОРМАЦИЯ!$G51)</f>
        <v>0</v>
      </c>
      <c r="W51" s="134">
        <f>COUNTIFS(РАСПИСАНИЕ!$D:$D,АБОНЕМЕНТЫ_ИНФОРМАЦИЯ!W$5,РАСПИСАНИЕ!$H:$H,АБОНЕМЕНТЫ_ИНФОРМАЦИЯ!$F51,РАСПИСАНИЕ!$I:$I,АБОНЕМЕНТЫ_ИНФОРМАЦИЯ!$G51)</f>
        <v>1</v>
      </c>
      <c r="X51" s="120">
        <f>COUNTIFS(РАСПИСАНИЕ!$D:$D,АБОНЕМЕНТЫ_ИНФОРМАЦИЯ!X$5,РАСПИСАНИЕ!$H:$H,АБОНЕМЕНТЫ_ИНФОРМАЦИЯ!$F51,РАСПИСАНИЕ!$I:$I,АБОНЕМЕНТЫ_ИНФОРМАЦИЯ!$G51)</f>
        <v>0</v>
      </c>
      <c r="Y51" s="136">
        <f>COUNTIFS(РАСПИСАНИЕ!$D:$D,АБОНЕМЕНТЫ_ИНФОРМАЦИЯ!Y$5,РАСПИСАНИЕ!$H:$H,АБОНЕМЕНТЫ_ИНФОРМАЦИЯ!$F51,РАСПИСАНИЕ!$I:$I,АБОНЕМЕНТЫ_ИНФОРМАЦИЯ!$G51)</f>
        <v>0</v>
      </c>
      <c r="Z51" s="113">
        <f>COUNTIFS(БАЗА_ДАННЫХ!L:L,АБОНЕМЕНТЫ_ИНФОРМАЦИЯ!H51,БАЗА_ДАННЫХ!K:K,АБОНЕМЕНТЫ_ИНФОРМАЦИЯ!G51,БАЗА_ДАННЫХ!J:J,АБОНЕМЕНТЫ_ИНФОРМАЦИЯ!F51,БАЗА_ДАННЫХ!D:D,"&gt;="&amp;Q51,БАЗА_ДАННЫХ!D:D,"&lt;="&amp;S51,БАЗА_ДАННЫХ!R:R,"да")</f>
        <v>8</v>
      </c>
      <c r="AA51" s="175">
        <f>COUNTIFS(БАЗА_ДАННЫХ!L:L,АБОНЕМЕНТЫ_ИНФОРМАЦИЯ!H51,БАЗА_ДАННЫХ!K:K,АБОНЕМЕНТЫ_ИНФОРМАЦИЯ!G51,БАЗА_ДАННЫХ!J:J,АБОНЕМЕНТЫ_ИНФОРМАЦИЯ!F51,БАЗА_ДАННЫХ!D:D,"&gt;="&amp;Q51,БАЗА_ДАННЫХ!D:D,"&lt;="&amp;S51,БАЗА_ДАННЫХ!S:S,"перенос")</f>
        <v>0</v>
      </c>
      <c r="AB51" s="149" t="str">
        <f t="shared" ca="1" si="7"/>
        <v>нет</v>
      </c>
      <c r="AC51" s="177" t="str">
        <f t="shared" ca="1" si="8"/>
        <v/>
      </c>
      <c r="AD51" s="99"/>
      <c r="AE51" s="241">
        <f t="shared" si="9"/>
        <v>80</v>
      </c>
    </row>
    <row r="52" spans="3:31" s="97" customFormat="1" ht="15.75" x14ac:dyDescent="0.25">
      <c r="C52" s="106">
        <f t="shared" si="6"/>
        <v>47</v>
      </c>
      <c r="D52" s="107">
        <f t="shared" si="2"/>
        <v>45268</v>
      </c>
      <c r="E52" s="126" t="s">
        <v>39</v>
      </c>
      <c r="F52" s="127" t="s">
        <v>10</v>
      </c>
      <c r="G52" s="127" t="s">
        <v>28</v>
      </c>
      <c r="H52" s="128" t="s">
        <v>99</v>
      </c>
      <c r="I52" s="145" t="s">
        <v>8</v>
      </c>
      <c r="J52" s="142" t="s">
        <v>146</v>
      </c>
      <c r="K52" s="142" t="s">
        <v>19</v>
      </c>
      <c r="L52" s="143">
        <v>89002001560</v>
      </c>
      <c r="M52" s="144">
        <v>42005</v>
      </c>
      <c r="N52" s="113">
        <v>80</v>
      </c>
      <c r="O52" s="114">
        <v>8</v>
      </c>
      <c r="P52" s="114">
        <f t="shared" si="3"/>
        <v>10</v>
      </c>
      <c r="Q52" s="115">
        <v>45272</v>
      </c>
      <c r="R52" s="116">
        <v>27</v>
      </c>
      <c r="S52" s="108">
        <f t="shared" si="4"/>
        <v>45299</v>
      </c>
      <c r="T52" s="119">
        <f>COUNTIFS(РАСПИСАНИЕ!$D:$D,АБОНЕМЕНТЫ_ИНФОРМАЦИЯ!T$5,РАСПИСАНИЕ!$H:$H,АБОНЕМЕНТЫ_ИНФОРМАЦИЯ!$F52,РАСПИСАНИЕ!$I:$I,АБОНЕМЕНТЫ_ИНФОРМАЦИЯ!$G52)</f>
        <v>0</v>
      </c>
      <c r="U52" s="134">
        <f>COUNTIFS(РАСПИСАНИЕ!$D:$D,АБОНЕМЕНТЫ_ИНФОРМАЦИЯ!U$5,РАСПИСАНИЕ!$H:$H,АБОНЕМЕНТЫ_ИНФОРМАЦИЯ!$F52,РАСПИСАНИЕ!$I:$I,АБОНЕМЕНТЫ_ИНФОРМАЦИЯ!$G52)</f>
        <v>1</v>
      </c>
      <c r="V52" s="120">
        <f>COUNTIFS(РАСПИСАНИЕ!$D:$D,АБОНЕМЕНТЫ_ИНФОРМАЦИЯ!V$5,РАСПИСАНИЕ!$H:$H,АБОНЕМЕНТЫ_ИНФОРМАЦИЯ!$F52,РАСПИСАНИЕ!$I:$I,АБОНЕМЕНТЫ_ИНФОРМАЦИЯ!$G52)</f>
        <v>0</v>
      </c>
      <c r="W52" s="134">
        <f>COUNTIFS(РАСПИСАНИЕ!$D:$D,АБОНЕМЕНТЫ_ИНФОРМАЦИЯ!W$5,РАСПИСАНИЕ!$H:$H,АБОНЕМЕНТЫ_ИНФОРМАЦИЯ!$F52,РАСПИСАНИЕ!$I:$I,АБОНЕМЕНТЫ_ИНФОРМАЦИЯ!$G52)</f>
        <v>1</v>
      </c>
      <c r="X52" s="120">
        <f>COUNTIFS(РАСПИСАНИЕ!$D:$D,АБОНЕМЕНТЫ_ИНФОРМАЦИЯ!X$5,РАСПИСАНИЕ!$H:$H,АБОНЕМЕНТЫ_ИНФОРМАЦИЯ!$F52,РАСПИСАНИЕ!$I:$I,АБОНЕМЕНТЫ_ИНФОРМАЦИЯ!$G52)</f>
        <v>0</v>
      </c>
      <c r="Y52" s="136">
        <f>COUNTIFS(РАСПИСАНИЕ!$D:$D,АБОНЕМЕНТЫ_ИНФОРМАЦИЯ!Y$5,РАСПИСАНИЕ!$H:$H,АБОНЕМЕНТЫ_ИНФОРМАЦИЯ!$F52,РАСПИСАНИЕ!$I:$I,АБОНЕМЕНТЫ_ИНФОРМАЦИЯ!$G52)</f>
        <v>0</v>
      </c>
      <c r="Z52" s="113">
        <f>COUNTIFS(БАЗА_ДАННЫХ!L:L,АБОНЕМЕНТЫ_ИНФОРМАЦИЯ!H52,БАЗА_ДАННЫХ!K:K,АБОНЕМЕНТЫ_ИНФОРМАЦИЯ!G52,БАЗА_ДАННЫХ!J:J,АБОНЕМЕНТЫ_ИНФОРМАЦИЯ!F52,БАЗА_ДАННЫХ!D:D,"&gt;="&amp;Q52,БАЗА_ДАННЫХ!D:D,"&lt;="&amp;S52,БАЗА_ДАННЫХ!R:R,"да")</f>
        <v>8</v>
      </c>
      <c r="AA52" s="175">
        <f>COUNTIFS(БАЗА_ДАННЫХ!L:L,АБОНЕМЕНТЫ_ИНФОРМАЦИЯ!H52,БАЗА_ДАННЫХ!K:K,АБОНЕМЕНТЫ_ИНФОРМАЦИЯ!G52,БАЗА_ДАННЫХ!J:J,АБОНЕМЕНТЫ_ИНФОРМАЦИЯ!F52,БАЗА_ДАННЫХ!D:D,"&gt;="&amp;Q52,БАЗА_ДАННЫХ!D:D,"&lt;="&amp;S52,БАЗА_ДАННЫХ!S:S,"перенос")</f>
        <v>0</v>
      </c>
      <c r="AB52" s="149" t="str">
        <f t="shared" ca="1" si="7"/>
        <v>нет</v>
      </c>
      <c r="AC52" s="177" t="str">
        <f t="shared" ca="1" si="8"/>
        <v/>
      </c>
      <c r="AD52" s="99"/>
      <c r="AE52" s="241">
        <f t="shared" si="9"/>
        <v>80</v>
      </c>
    </row>
    <row r="53" spans="3:31" s="97" customFormat="1" ht="15" customHeight="1" x14ac:dyDescent="0.25">
      <c r="C53" s="106">
        <f t="shared" si="6"/>
        <v>48</v>
      </c>
      <c r="D53" s="107">
        <f t="shared" si="2"/>
        <v>45268</v>
      </c>
      <c r="E53" s="126" t="s">
        <v>39</v>
      </c>
      <c r="F53" s="127" t="s">
        <v>10</v>
      </c>
      <c r="G53" s="127" t="s">
        <v>28</v>
      </c>
      <c r="H53" s="128" t="s">
        <v>100</v>
      </c>
      <c r="I53" s="145" t="s">
        <v>8</v>
      </c>
      <c r="J53" s="142" t="s">
        <v>147</v>
      </c>
      <c r="K53" s="142" t="s">
        <v>19</v>
      </c>
      <c r="L53" s="143">
        <v>89002001561</v>
      </c>
      <c r="M53" s="144">
        <v>42005</v>
      </c>
      <c r="N53" s="113">
        <v>80</v>
      </c>
      <c r="O53" s="114">
        <v>8</v>
      </c>
      <c r="P53" s="114">
        <f t="shared" si="3"/>
        <v>10</v>
      </c>
      <c r="Q53" s="115">
        <v>45272</v>
      </c>
      <c r="R53" s="116">
        <v>27</v>
      </c>
      <c r="S53" s="108">
        <f t="shared" si="4"/>
        <v>45299</v>
      </c>
      <c r="T53" s="119">
        <f>COUNTIFS(РАСПИСАНИЕ!$D:$D,АБОНЕМЕНТЫ_ИНФОРМАЦИЯ!T$5,РАСПИСАНИЕ!$H:$H,АБОНЕМЕНТЫ_ИНФОРМАЦИЯ!$F53,РАСПИСАНИЕ!$I:$I,АБОНЕМЕНТЫ_ИНФОРМАЦИЯ!$G53)</f>
        <v>0</v>
      </c>
      <c r="U53" s="134">
        <f>COUNTIFS(РАСПИСАНИЕ!$D:$D,АБОНЕМЕНТЫ_ИНФОРМАЦИЯ!U$5,РАСПИСАНИЕ!$H:$H,АБОНЕМЕНТЫ_ИНФОРМАЦИЯ!$F53,РАСПИСАНИЕ!$I:$I,АБОНЕМЕНТЫ_ИНФОРМАЦИЯ!$G53)</f>
        <v>1</v>
      </c>
      <c r="V53" s="120">
        <f>COUNTIFS(РАСПИСАНИЕ!$D:$D,АБОНЕМЕНТЫ_ИНФОРМАЦИЯ!V$5,РАСПИСАНИЕ!$H:$H,АБОНЕМЕНТЫ_ИНФОРМАЦИЯ!$F53,РАСПИСАНИЕ!$I:$I,АБОНЕМЕНТЫ_ИНФОРМАЦИЯ!$G53)</f>
        <v>0</v>
      </c>
      <c r="W53" s="134">
        <f>COUNTIFS(РАСПИСАНИЕ!$D:$D,АБОНЕМЕНТЫ_ИНФОРМАЦИЯ!W$5,РАСПИСАНИЕ!$H:$H,АБОНЕМЕНТЫ_ИНФОРМАЦИЯ!$F53,РАСПИСАНИЕ!$I:$I,АБОНЕМЕНТЫ_ИНФОРМАЦИЯ!$G53)</f>
        <v>1</v>
      </c>
      <c r="X53" s="120">
        <f>COUNTIFS(РАСПИСАНИЕ!$D:$D,АБОНЕМЕНТЫ_ИНФОРМАЦИЯ!X$5,РАСПИСАНИЕ!$H:$H,АБОНЕМЕНТЫ_ИНФОРМАЦИЯ!$F53,РАСПИСАНИЕ!$I:$I,АБОНЕМЕНТЫ_ИНФОРМАЦИЯ!$G53)</f>
        <v>0</v>
      </c>
      <c r="Y53" s="136">
        <f>COUNTIFS(РАСПИСАНИЕ!$D:$D,АБОНЕМЕНТЫ_ИНФОРМАЦИЯ!Y$5,РАСПИСАНИЕ!$H:$H,АБОНЕМЕНТЫ_ИНФОРМАЦИЯ!$F53,РАСПИСАНИЕ!$I:$I,АБОНЕМЕНТЫ_ИНФОРМАЦИЯ!$G53)</f>
        <v>0</v>
      </c>
      <c r="Z53" s="113">
        <f>COUNTIFS(БАЗА_ДАННЫХ!L:L,АБОНЕМЕНТЫ_ИНФОРМАЦИЯ!H53,БАЗА_ДАННЫХ!K:K,АБОНЕМЕНТЫ_ИНФОРМАЦИЯ!G53,БАЗА_ДАННЫХ!J:J,АБОНЕМЕНТЫ_ИНФОРМАЦИЯ!F53,БАЗА_ДАННЫХ!D:D,"&gt;="&amp;Q53,БАЗА_ДАННЫХ!D:D,"&lt;="&amp;S53,БАЗА_ДАННЫХ!R:R,"да")</f>
        <v>8</v>
      </c>
      <c r="AA53" s="175">
        <f>COUNTIFS(БАЗА_ДАННЫХ!L:L,АБОНЕМЕНТЫ_ИНФОРМАЦИЯ!H53,БАЗА_ДАННЫХ!K:K,АБОНЕМЕНТЫ_ИНФОРМАЦИЯ!G53,БАЗА_ДАННЫХ!J:J,АБОНЕМЕНТЫ_ИНФОРМАЦИЯ!F53,БАЗА_ДАННЫХ!D:D,"&gt;="&amp;Q53,БАЗА_ДАННЫХ!D:D,"&lt;="&amp;S53,БАЗА_ДАННЫХ!S:S,"перенос")</f>
        <v>0</v>
      </c>
      <c r="AB53" s="149" t="str">
        <f t="shared" ca="1" si="7"/>
        <v>нет</v>
      </c>
      <c r="AC53" s="177" t="str">
        <f t="shared" ca="1" si="8"/>
        <v/>
      </c>
      <c r="AD53" s="99"/>
      <c r="AE53" s="241">
        <f t="shared" si="9"/>
        <v>80</v>
      </c>
    </row>
    <row r="54" spans="3:31" s="97" customFormat="1" ht="15" customHeight="1" x14ac:dyDescent="0.25">
      <c r="C54" s="106">
        <f t="shared" si="6"/>
        <v>49</v>
      </c>
      <c r="D54" s="107">
        <f t="shared" si="2"/>
        <v>45268</v>
      </c>
      <c r="E54" s="126" t="s">
        <v>39</v>
      </c>
      <c r="F54" s="127" t="s">
        <v>10</v>
      </c>
      <c r="G54" s="127" t="s">
        <v>28</v>
      </c>
      <c r="H54" s="128" t="s">
        <v>101</v>
      </c>
      <c r="I54" s="145" t="s">
        <v>8</v>
      </c>
      <c r="J54" s="142" t="s">
        <v>148</v>
      </c>
      <c r="K54" s="142" t="s">
        <v>19</v>
      </c>
      <c r="L54" s="143">
        <v>89002001562</v>
      </c>
      <c r="M54" s="144">
        <v>42005</v>
      </c>
      <c r="N54" s="113">
        <v>80</v>
      </c>
      <c r="O54" s="114">
        <v>8</v>
      </c>
      <c r="P54" s="114">
        <f t="shared" si="3"/>
        <v>10</v>
      </c>
      <c r="Q54" s="115">
        <v>45272</v>
      </c>
      <c r="R54" s="116">
        <v>27</v>
      </c>
      <c r="S54" s="108">
        <f t="shared" si="4"/>
        <v>45299</v>
      </c>
      <c r="T54" s="119">
        <f>COUNTIFS(РАСПИСАНИЕ!$D:$D,АБОНЕМЕНТЫ_ИНФОРМАЦИЯ!T$5,РАСПИСАНИЕ!$H:$H,АБОНЕМЕНТЫ_ИНФОРМАЦИЯ!$F54,РАСПИСАНИЕ!$I:$I,АБОНЕМЕНТЫ_ИНФОРМАЦИЯ!$G54)</f>
        <v>0</v>
      </c>
      <c r="U54" s="134">
        <f>COUNTIFS(РАСПИСАНИЕ!$D:$D,АБОНЕМЕНТЫ_ИНФОРМАЦИЯ!U$5,РАСПИСАНИЕ!$H:$H,АБОНЕМЕНТЫ_ИНФОРМАЦИЯ!$F54,РАСПИСАНИЕ!$I:$I,АБОНЕМЕНТЫ_ИНФОРМАЦИЯ!$G54)</f>
        <v>1</v>
      </c>
      <c r="V54" s="120">
        <f>COUNTIFS(РАСПИСАНИЕ!$D:$D,АБОНЕМЕНТЫ_ИНФОРМАЦИЯ!V$5,РАСПИСАНИЕ!$H:$H,АБОНЕМЕНТЫ_ИНФОРМАЦИЯ!$F54,РАСПИСАНИЕ!$I:$I,АБОНЕМЕНТЫ_ИНФОРМАЦИЯ!$G54)</f>
        <v>0</v>
      </c>
      <c r="W54" s="134">
        <f>COUNTIFS(РАСПИСАНИЕ!$D:$D,АБОНЕМЕНТЫ_ИНФОРМАЦИЯ!W$5,РАСПИСАНИЕ!$H:$H,АБОНЕМЕНТЫ_ИНФОРМАЦИЯ!$F54,РАСПИСАНИЕ!$I:$I,АБОНЕМЕНТЫ_ИНФОРМАЦИЯ!$G54)</f>
        <v>1</v>
      </c>
      <c r="X54" s="120">
        <f>COUNTIFS(РАСПИСАНИЕ!$D:$D,АБОНЕМЕНТЫ_ИНФОРМАЦИЯ!X$5,РАСПИСАНИЕ!$H:$H,АБОНЕМЕНТЫ_ИНФОРМАЦИЯ!$F54,РАСПИСАНИЕ!$I:$I,АБОНЕМЕНТЫ_ИНФОРМАЦИЯ!$G54)</f>
        <v>0</v>
      </c>
      <c r="Y54" s="136">
        <f>COUNTIFS(РАСПИСАНИЕ!$D:$D,АБОНЕМЕНТЫ_ИНФОРМАЦИЯ!Y$5,РАСПИСАНИЕ!$H:$H,АБОНЕМЕНТЫ_ИНФОРМАЦИЯ!$F54,РАСПИСАНИЕ!$I:$I,АБОНЕМЕНТЫ_ИНФОРМАЦИЯ!$G54)</f>
        <v>0</v>
      </c>
      <c r="Z54" s="113">
        <f>COUNTIFS(БАЗА_ДАННЫХ!L:L,АБОНЕМЕНТЫ_ИНФОРМАЦИЯ!H54,БАЗА_ДАННЫХ!K:K,АБОНЕМЕНТЫ_ИНФОРМАЦИЯ!G54,БАЗА_ДАННЫХ!J:J,АБОНЕМЕНТЫ_ИНФОРМАЦИЯ!F54,БАЗА_ДАННЫХ!D:D,"&gt;="&amp;Q54,БАЗА_ДАННЫХ!D:D,"&lt;="&amp;S54,БАЗА_ДАННЫХ!R:R,"да")</f>
        <v>8</v>
      </c>
      <c r="AA54" s="175">
        <f>COUNTIFS(БАЗА_ДАННЫХ!L:L,АБОНЕМЕНТЫ_ИНФОРМАЦИЯ!H54,БАЗА_ДАННЫХ!K:K,АБОНЕМЕНТЫ_ИНФОРМАЦИЯ!G54,БАЗА_ДАННЫХ!J:J,АБОНЕМЕНТЫ_ИНФОРМАЦИЯ!F54,БАЗА_ДАННЫХ!D:D,"&gt;="&amp;Q54,БАЗА_ДАННЫХ!D:D,"&lt;="&amp;S54,БАЗА_ДАННЫХ!S:S,"перенос")</f>
        <v>0</v>
      </c>
      <c r="AB54" s="149" t="str">
        <f t="shared" ca="1" si="7"/>
        <v>нет</v>
      </c>
      <c r="AC54" s="177" t="str">
        <f t="shared" ca="1" si="8"/>
        <v/>
      </c>
      <c r="AD54" s="99"/>
      <c r="AE54" s="241">
        <f t="shared" si="9"/>
        <v>80</v>
      </c>
    </row>
    <row r="55" spans="3:31" s="97" customFormat="1" ht="15" customHeight="1" x14ac:dyDescent="0.25">
      <c r="C55" s="106">
        <f t="shared" si="6"/>
        <v>50</v>
      </c>
      <c r="D55" s="107">
        <f t="shared" si="2"/>
        <v>45268</v>
      </c>
      <c r="E55" s="126" t="s">
        <v>39</v>
      </c>
      <c r="F55" s="127" t="s">
        <v>10</v>
      </c>
      <c r="G55" s="127" t="s">
        <v>28</v>
      </c>
      <c r="H55" s="128" t="s">
        <v>102</v>
      </c>
      <c r="I55" s="145" t="s">
        <v>8</v>
      </c>
      <c r="J55" s="142" t="s">
        <v>149</v>
      </c>
      <c r="K55" s="142" t="s">
        <v>19</v>
      </c>
      <c r="L55" s="143">
        <v>89002001563</v>
      </c>
      <c r="M55" s="144">
        <v>42005</v>
      </c>
      <c r="N55" s="113">
        <v>80</v>
      </c>
      <c r="O55" s="114">
        <v>8</v>
      </c>
      <c r="P55" s="114">
        <f t="shared" si="3"/>
        <v>10</v>
      </c>
      <c r="Q55" s="115">
        <v>45272</v>
      </c>
      <c r="R55" s="116">
        <v>27</v>
      </c>
      <c r="S55" s="108">
        <f t="shared" si="4"/>
        <v>45299</v>
      </c>
      <c r="T55" s="119">
        <f>COUNTIFS(РАСПИСАНИЕ!$D:$D,АБОНЕМЕНТЫ_ИНФОРМАЦИЯ!T$5,РАСПИСАНИЕ!$H:$H,АБОНЕМЕНТЫ_ИНФОРМАЦИЯ!$F55,РАСПИСАНИЕ!$I:$I,АБОНЕМЕНТЫ_ИНФОРМАЦИЯ!$G55)</f>
        <v>0</v>
      </c>
      <c r="U55" s="134">
        <f>COUNTIFS(РАСПИСАНИЕ!$D:$D,АБОНЕМЕНТЫ_ИНФОРМАЦИЯ!U$5,РАСПИСАНИЕ!$H:$H,АБОНЕМЕНТЫ_ИНФОРМАЦИЯ!$F55,РАСПИСАНИЕ!$I:$I,АБОНЕМЕНТЫ_ИНФОРМАЦИЯ!$G55)</f>
        <v>1</v>
      </c>
      <c r="V55" s="120">
        <f>COUNTIFS(РАСПИСАНИЕ!$D:$D,АБОНЕМЕНТЫ_ИНФОРМАЦИЯ!V$5,РАСПИСАНИЕ!$H:$H,АБОНЕМЕНТЫ_ИНФОРМАЦИЯ!$F55,РАСПИСАНИЕ!$I:$I,АБОНЕМЕНТЫ_ИНФОРМАЦИЯ!$G55)</f>
        <v>0</v>
      </c>
      <c r="W55" s="134">
        <f>COUNTIFS(РАСПИСАНИЕ!$D:$D,АБОНЕМЕНТЫ_ИНФОРМАЦИЯ!W$5,РАСПИСАНИЕ!$H:$H,АБОНЕМЕНТЫ_ИНФОРМАЦИЯ!$F55,РАСПИСАНИЕ!$I:$I,АБОНЕМЕНТЫ_ИНФОРМАЦИЯ!$G55)</f>
        <v>1</v>
      </c>
      <c r="X55" s="120">
        <f>COUNTIFS(РАСПИСАНИЕ!$D:$D,АБОНЕМЕНТЫ_ИНФОРМАЦИЯ!X$5,РАСПИСАНИЕ!$H:$H,АБОНЕМЕНТЫ_ИНФОРМАЦИЯ!$F55,РАСПИСАНИЕ!$I:$I,АБОНЕМЕНТЫ_ИНФОРМАЦИЯ!$G55)</f>
        <v>0</v>
      </c>
      <c r="Y55" s="136">
        <f>COUNTIFS(РАСПИСАНИЕ!$D:$D,АБОНЕМЕНТЫ_ИНФОРМАЦИЯ!Y$5,РАСПИСАНИЕ!$H:$H,АБОНЕМЕНТЫ_ИНФОРМАЦИЯ!$F55,РАСПИСАНИЕ!$I:$I,АБОНЕМЕНТЫ_ИНФОРМАЦИЯ!$G55)</f>
        <v>0</v>
      </c>
      <c r="Z55" s="113">
        <f>COUNTIFS(БАЗА_ДАННЫХ!L:L,АБОНЕМЕНТЫ_ИНФОРМАЦИЯ!H55,БАЗА_ДАННЫХ!K:K,АБОНЕМЕНТЫ_ИНФОРМАЦИЯ!G55,БАЗА_ДАННЫХ!J:J,АБОНЕМЕНТЫ_ИНФОРМАЦИЯ!F55,БАЗА_ДАННЫХ!D:D,"&gt;="&amp;Q55,БАЗА_ДАННЫХ!D:D,"&lt;="&amp;S55,БАЗА_ДАННЫХ!R:R,"да")</f>
        <v>8</v>
      </c>
      <c r="AA55" s="175">
        <f>COUNTIFS(БАЗА_ДАННЫХ!L:L,АБОНЕМЕНТЫ_ИНФОРМАЦИЯ!H55,БАЗА_ДАННЫХ!K:K,АБОНЕМЕНТЫ_ИНФОРМАЦИЯ!G55,БАЗА_ДАННЫХ!J:J,АБОНЕМЕНТЫ_ИНФОРМАЦИЯ!F55,БАЗА_ДАННЫХ!D:D,"&gt;="&amp;Q55,БАЗА_ДАННЫХ!D:D,"&lt;="&amp;S55,БАЗА_ДАННЫХ!S:S,"перенос")</f>
        <v>0</v>
      </c>
      <c r="AB55" s="149" t="str">
        <f t="shared" ca="1" si="7"/>
        <v>нет</v>
      </c>
      <c r="AC55" s="177" t="str">
        <f t="shared" ca="1" si="8"/>
        <v/>
      </c>
      <c r="AD55" s="99"/>
      <c r="AE55" s="241">
        <f t="shared" si="9"/>
        <v>80</v>
      </c>
    </row>
    <row r="56" spans="3:31" s="97" customFormat="1" ht="15" customHeight="1" x14ac:dyDescent="0.25">
      <c r="C56" s="106">
        <f t="shared" si="6"/>
        <v>51</v>
      </c>
      <c r="D56" s="107">
        <f t="shared" si="2"/>
        <v>45268</v>
      </c>
      <c r="E56" s="126" t="s">
        <v>39</v>
      </c>
      <c r="F56" s="127" t="s">
        <v>10</v>
      </c>
      <c r="G56" s="127" t="s">
        <v>28</v>
      </c>
      <c r="H56" s="128" t="s">
        <v>103</v>
      </c>
      <c r="I56" s="145" t="s">
        <v>8</v>
      </c>
      <c r="J56" s="142" t="s">
        <v>150</v>
      </c>
      <c r="K56" s="142" t="s">
        <v>19</v>
      </c>
      <c r="L56" s="143">
        <v>89002001564</v>
      </c>
      <c r="M56" s="144">
        <v>42005</v>
      </c>
      <c r="N56" s="113">
        <v>80</v>
      </c>
      <c r="O56" s="114">
        <v>8</v>
      </c>
      <c r="P56" s="114">
        <f t="shared" si="3"/>
        <v>10</v>
      </c>
      <c r="Q56" s="115">
        <v>45272</v>
      </c>
      <c r="R56" s="116">
        <v>27</v>
      </c>
      <c r="S56" s="108">
        <f t="shared" si="4"/>
        <v>45299</v>
      </c>
      <c r="T56" s="119">
        <f>COUNTIFS(РАСПИСАНИЕ!$D:$D,АБОНЕМЕНТЫ_ИНФОРМАЦИЯ!T$5,РАСПИСАНИЕ!$H:$H,АБОНЕМЕНТЫ_ИНФОРМАЦИЯ!$F56,РАСПИСАНИЕ!$I:$I,АБОНЕМЕНТЫ_ИНФОРМАЦИЯ!$G56)</f>
        <v>0</v>
      </c>
      <c r="U56" s="134">
        <f>COUNTIFS(РАСПИСАНИЕ!$D:$D,АБОНЕМЕНТЫ_ИНФОРМАЦИЯ!U$5,РАСПИСАНИЕ!$H:$H,АБОНЕМЕНТЫ_ИНФОРМАЦИЯ!$F56,РАСПИСАНИЕ!$I:$I,АБОНЕМЕНТЫ_ИНФОРМАЦИЯ!$G56)</f>
        <v>1</v>
      </c>
      <c r="V56" s="120">
        <f>COUNTIFS(РАСПИСАНИЕ!$D:$D,АБОНЕМЕНТЫ_ИНФОРМАЦИЯ!V$5,РАСПИСАНИЕ!$H:$H,АБОНЕМЕНТЫ_ИНФОРМАЦИЯ!$F56,РАСПИСАНИЕ!$I:$I,АБОНЕМЕНТЫ_ИНФОРМАЦИЯ!$G56)</f>
        <v>0</v>
      </c>
      <c r="W56" s="134">
        <f>COUNTIFS(РАСПИСАНИЕ!$D:$D,АБОНЕМЕНТЫ_ИНФОРМАЦИЯ!W$5,РАСПИСАНИЕ!$H:$H,АБОНЕМЕНТЫ_ИНФОРМАЦИЯ!$F56,РАСПИСАНИЕ!$I:$I,АБОНЕМЕНТЫ_ИНФОРМАЦИЯ!$G56)</f>
        <v>1</v>
      </c>
      <c r="X56" s="120">
        <f>COUNTIFS(РАСПИСАНИЕ!$D:$D,АБОНЕМЕНТЫ_ИНФОРМАЦИЯ!X$5,РАСПИСАНИЕ!$H:$H,АБОНЕМЕНТЫ_ИНФОРМАЦИЯ!$F56,РАСПИСАНИЕ!$I:$I,АБОНЕМЕНТЫ_ИНФОРМАЦИЯ!$G56)</f>
        <v>0</v>
      </c>
      <c r="Y56" s="136">
        <f>COUNTIFS(РАСПИСАНИЕ!$D:$D,АБОНЕМЕНТЫ_ИНФОРМАЦИЯ!Y$5,РАСПИСАНИЕ!$H:$H,АБОНЕМЕНТЫ_ИНФОРМАЦИЯ!$F56,РАСПИСАНИЕ!$I:$I,АБОНЕМЕНТЫ_ИНФОРМАЦИЯ!$G56)</f>
        <v>0</v>
      </c>
      <c r="Z56" s="113">
        <f>COUNTIFS(БАЗА_ДАННЫХ!L:L,АБОНЕМЕНТЫ_ИНФОРМАЦИЯ!H56,БАЗА_ДАННЫХ!K:K,АБОНЕМЕНТЫ_ИНФОРМАЦИЯ!G56,БАЗА_ДАННЫХ!J:J,АБОНЕМЕНТЫ_ИНФОРМАЦИЯ!F56,БАЗА_ДАННЫХ!D:D,"&gt;="&amp;Q56,БАЗА_ДАННЫХ!D:D,"&lt;="&amp;S56,БАЗА_ДАННЫХ!R:R,"да")</f>
        <v>8</v>
      </c>
      <c r="AA56" s="175">
        <f>COUNTIFS(БАЗА_ДАННЫХ!L:L,АБОНЕМЕНТЫ_ИНФОРМАЦИЯ!H56,БАЗА_ДАННЫХ!K:K,АБОНЕМЕНТЫ_ИНФОРМАЦИЯ!G56,БАЗА_ДАННЫХ!J:J,АБОНЕМЕНТЫ_ИНФОРМАЦИЯ!F56,БАЗА_ДАННЫХ!D:D,"&gt;="&amp;Q56,БАЗА_ДАННЫХ!D:D,"&lt;="&amp;S56,БАЗА_ДАННЫХ!S:S,"перенос")</f>
        <v>0</v>
      </c>
      <c r="AB56" s="149" t="str">
        <f t="shared" ca="1" si="7"/>
        <v>нет</v>
      </c>
      <c r="AC56" s="177" t="str">
        <f t="shared" ca="1" si="8"/>
        <v/>
      </c>
      <c r="AD56" s="99"/>
      <c r="AE56" s="241">
        <f t="shared" si="9"/>
        <v>80</v>
      </c>
    </row>
    <row r="57" spans="3:31" s="97" customFormat="1" ht="15" customHeight="1" x14ac:dyDescent="0.25">
      <c r="C57" s="106">
        <f t="shared" si="6"/>
        <v>52</v>
      </c>
      <c r="D57" s="107">
        <f t="shared" si="2"/>
        <v>45268</v>
      </c>
      <c r="E57" s="126" t="s">
        <v>39</v>
      </c>
      <c r="F57" s="127" t="s">
        <v>10</v>
      </c>
      <c r="G57" s="127" t="s">
        <v>28</v>
      </c>
      <c r="H57" s="128" t="s">
        <v>104</v>
      </c>
      <c r="I57" s="145" t="s">
        <v>8</v>
      </c>
      <c r="J57" s="142" t="s">
        <v>151</v>
      </c>
      <c r="K57" s="142" t="s">
        <v>19</v>
      </c>
      <c r="L57" s="143">
        <v>89002001565</v>
      </c>
      <c r="M57" s="144">
        <v>42005</v>
      </c>
      <c r="N57" s="113">
        <v>80</v>
      </c>
      <c r="O57" s="114">
        <v>8</v>
      </c>
      <c r="P57" s="114">
        <f t="shared" si="3"/>
        <v>10</v>
      </c>
      <c r="Q57" s="115">
        <v>45272</v>
      </c>
      <c r="R57" s="116">
        <v>27</v>
      </c>
      <c r="S57" s="108">
        <f t="shared" si="4"/>
        <v>45299</v>
      </c>
      <c r="T57" s="119">
        <f>COUNTIFS(РАСПИСАНИЕ!$D:$D,АБОНЕМЕНТЫ_ИНФОРМАЦИЯ!T$5,РАСПИСАНИЕ!$H:$H,АБОНЕМЕНТЫ_ИНФОРМАЦИЯ!$F57,РАСПИСАНИЕ!$I:$I,АБОНЕМЕНТЫ_ИНФОРМАЦИЯ!$G57)</f>
        <v>0</v>
      </c>
      <c r="U57" s="134">
        <f>COUNTIFS(РАСПИСАНИЕ!$D:$D,АБОНЕМЕНТЫ_ИНФОРМАЦИЯ!U$5,РАСПИСАНИЕ!$H:$H,АБОНЕМЕНТЫ_ИНФОРМАЦИЯ!$F57,РАСПИСАНИЕ!$I:$I,АБОНЕМЕНТЫ_ИНФОРМАЦИЯ!$G57)</f>
        <v>1</v>
      </c>
      <c r="V57" s="120">
        <f>COUNTIFS(РАСПИСАНИЕ!$D:$D,АБОНЕМЕНТЫ_ИНФОРМАЦИЯ!V$5,РАСПИСАНИЕ!$H:$H,АБОНЕМЕНТЫ_ИНФОРМАЦИЯ!$F57,РАСПИСАНИЕ!$I:$I,АБОНЕМЕНТЫ_ИНФОРМАЦИЯ!$G57)</f>
        <v>0</v>
      </c>
      <c r="W57" s="134">
        <f>COUNTIFS(РАСПИСАНИЕ!$D:$D,АБОНЕМЕНТЫ_ИНФОРМАЦИЯ!W$5,РАСПИСАНИЕ!$H:$H,АБОНЕМЕНТЫ_ИНФОРМАЦИЯ!$F57,РАСПИСАНИЕ!$I:$I,АБОНЕМЕНТЫ_ИНФОРМАЦИЯ!$G57)</f>
        <v>1</v>
      </c>
      <c r="X57" s="120">
        <f>COUNTIFS(РАСПИСАНИЕ!$D:$D,АБОНЕМЕНТЫ_ИНФОРМАЦИЯ!X$5,РАСПИСАНИЕ!$H:$H,АБОНЕМЕНТЫ_ИНФОРМАЦИЯ!$F57,РАСПИСАНИЕ!$I:$I,АБОНЕМЕНТЫ_ИНФОРМАЦИЯ!$G57)</f>
        <v>0</v>
      </c>
      <c r="Y57" s="136">
        <f>COUNTIFS(РАСПИСАНИЕ!$D:$D,АБОНЕМЕНТЫ_ИНФОРМАЦИЯ!Y$5,РАСПИСАНИЕ!$H:$H,АБОНЕМЕНТЫ_ИНФОРМАЦИЯ!$F57,РАСПИСАНИЕ!$I:$I,АБОНЕМЕНТЫ_ИНФОРМАЦИЯ!$G57)</f>
        <v>0</v>
      </c>
      <c r="Z57" s="113">
        <f>COUNTIFS(БАЗА_ДАННЫХ!L:L,АБОНЕМЕНТЫ_ИНФОРМАЦИЯ!H57,БАЗА_ДАННЫХ!K:K,АБОНЕМЕНТЫ_ИНФОРМАЦИЯ!G57,БАЗА_ДАННЫХ!J:J,АБОНЕМЕНТЫ_ИНФОРМАЦИЯ!F57,БАЗА_ДАННЫХ!D:D,"&gt;="&amp;Q57,БАЗА_ДАННЫХ!D:D,"&lt;="&amp;S57,БАЗА_ДАННЫХ!R:R,"да")</f>
        <v>8</v>
      </c>
      <c r="AA57" s="175">
        <f>COUNTIFS(БАЗА_ДАННЫХ!L:L,АБОНЕМЕНТЫ_ИНФОРМАЦИЯ!H57,БАЗА_ДАННЫХ!K:K,АБОНЕМЕНТЫ_ИНФОРМАЦИЯ!G57,БАЗА_ДАННЫХ!J:J,АБОНЕМЕНТЫ_ИНФОРМАЦИЯ!F57,БАЗА_ДАННЫХ!D:D,"&gt;="&amp;Q57,БАЗА_ДАННЫХ!D:D,"&lt;="&amp;S57,БАЗА_ДАННЫХ!S:S,"перенос")</f>
        <v>0</v>
      </c>
      <c r="AB57" s="149" t="str">
        <f t="shared" ca="1" si="7"/>
        <v>нет</v>
      </c>
      <c r="AC57" s="177" t="str">
        <f t="shared" ca="1" si="8"/>
        <v/>
      </c>
      <c r="AD57" s="99"/>
      <c r="AE57" s="241">
        <f t="shared" si="9"/>
        <v>80</v>
      </c>
    </row>
    <row r="58" spans="3:31" s="97" customFormat="1" ht="15" customHeight="1" x14ac:dyDescent="0.25">
      <c r="C58" s="106">
        <f t="shared" si="6"/>
        <v>53</v>
      </c>
      <c r="D58" s="107">
        <f t="shared" si="2"/>
        <v>45268</v>
      </c>
      <c r="E58" s="126" t="s">
        <v>39</v>
      </c>
      <c r="F58" s="127" t="s">
        <v>10</v>
      </c>
      <c r="G58" s="127" t="s">
        <v>28</v>
      </c>
      <c r="H58" s="128" t="s">
        <v>105</v>
      </c>
      <c r="I58" s="145" t="s">
        <v>8</v>
      </c>
      <c r="J58" s="142" t="s">
        <v>152</v>
      </c>
      <c r="K58" s="142" t="s">
        <v>19</v>
      </c>
      <c r="L58" s="143">
        <v>89002001566</v>
      </c>
      <c r="M58" s="144">
        <v>42005</v>
      </c>
      <c r="N58" s="113">
        <v>80</v>
      </c>
      <c r="O58" s="114">
        <v>8</v>
      </c>
      <c r="P58" s="114">
        <f t="shared" si="3"/>
        <v>10</v>
      </c>
      <c r="Q58" s="115">
        <v>45272</v>
      </c>
      <c r="R58" s="116">
        <v>27</v>
      </c>
      <c r="S58" s="108">
        <f t="shared" si="4"/>
        <v>45299</v>
      </c>
      <c r="T58" s="119">
        <f>COUNTIFS(РАСПИСАНИЕ!$D:$D,АБОНЕМЕНТЫ_ИНФОРМАЦИЯ!T$5,РАСПИСАНИЕ!$H:$H,АБОНЕМЕНТЫ_ИНФОРМАЦИЯ!$F58,РАСПИСАНИЕ!$I:$I,АБОНЕМЕНТЫ_ИНФОРМАЦИЯ!$G58)</f>
        <v>0</v>
      </c>
      <c r="U58" s="134">
        <f>COUNTIFS(РАСПИСАНИЕ!$D:$D,АБОНЕМЕНТЫ_ИНФОРМАЦИЯ!U$5,РАСПИСАНИЕ!$H:$H,АБОНЕМЕНТЫ_ИНФОРМАЦИЯ!$F58,РАСПИСАНИЕ!$I:$I,АБОНЕМЕНТЫ_ИНФОРМАЦИЯ!$G58)</f>
        <v>1</v>
      </c>
      <c r="V58" s="120">
        <f>COUNTIFS(РАСПИСАНИЕ!$D:$D,АБОНЕМЕНТЫ_ИНФОРМАЦИЯ!V$5,РАСПИСАНИЕ!$H:$H,АБОНЕМЕНТЫ_ИНФОРМАЦИЯ!$F58,РАСПИСАНИЕ!$I:$I,АБОНЕМЕНТЫ_ИНФОРМАЦИЯ!$G58)</f>
        <v>0</v>
      </c>
      <c r="W58" s="134">
        <f>COUNTIFS(РАСПИСАНИЕ!$D:$D,АБОНЕМЕНТЫ_ИНФОРМАЦИЯ!W$5,РАСПИСАНИЕ!$H:$H,АБОНЕМЕНТЫ_ИНФОРМАЦИЯ!$F58,РАСПИСАНИЕ!$I:$I,АБОНЕМЕНТЫ_ИНФОРМАЦИЯ!$G58)</f>
        <v>1</v>
      </c>
      <c r="X58" s="120">
        <f>COUNTIFS(РАСПИСАНИЕ!$D:$D,АБОНЕМЕНТЫ_ИНФОРМАЦИЯ!X$5,РАСПИСАНИЕ!$H:$H,АБОНЕМЕНТЫ_ИНФОРМАЦИЯ!$F58,РАСПИСАНИЕ!$I:$I,АБОНЕМЕНТЫ_ИНФОРМАЦИЯ!$G58)</f>
        <v>0</v>
      </c>
      <c r="Y58" s="136">
        <f>COUNTIFS(РАСПИСАНИЕ!$D:$D,АБОНЕМЕНТЫ_ИНФОРМАЦИЯ!Y$5,РАСПИСАНИЕ!$H:$H,АБОНЕМЕНТЫ_ИНФОРМАЦИЯ!$F58,РАСПИСАНИЕ!$I:$I,АБОНЕМЕНТЫ_ИНФОРМАЦИЯ!$G58)</f>
        <v>0</v>
      </c>
      <c r="Z58" s="113">
        <f>COUNTIFS(БАЗА_ДАННЫХ!L:L,АБОНЕМЕНТЫ_ИНФОРМАЦИЯ!H58,БАЗА_ДАННЫХ!K:K,АБОНЕМЕНТЫ_ИНФОРМАЦИЯ!G58,БАЗА_ДАННЫХ!J:J,АБОНЕМЕНТЫ_ИНФОРМАЦИЯ!F58,БАЗА_ДАННЫХ!D:D,"&gt;="&amp;Q58,БАЗА_ДАННЫХ!D:D,"&lt;="&amp;S58,БАЗА_ДАННЫХ!R:R,"да")</f>
        <v>8</v>
      </c>
      <c r="AA58" s="175">
        <f>COUNTIFS(БАЗА_ДАННЫХ!L:L,АБОНЕМЕНТЫ_ИНФОРМАЦИЯ!H58,БАЗА_ДАННЫХ!K:K,АБОНЕМЕНТЫ_ИНФОРМАЦИЯ!G58,БАЗА_ДАННЫХ!J:J,АБОНЕМЕНТЫ_ИНФОРМАЦИЯ!F58,БАЗА_ДАННЫХ!D:D,"&gt;="&amp;Q58,БАЗА_ДАННЫХ!D:D,"&lt;="&amp;S58,БАЗА_ДАННЫХ!S:S,"перенос")</f>
        <v>0</v>
      </c>
      <c r="AB58" s="149" t="str">
        <f t="shared" ca="1" si="7"/>
        <v>нет</v>
      </c>
      <c r="AC58" s="177" t="str">
        <f t="shared" ca="1" si="8"/>
        <v/>
      </c>
      <c r="AD58" s="99"/>
      <c r="AE58" s="241">
        <f t="shared" si="9"/>
        <v>80</v>
      </c>
    </row>
    <row r="59" spans="3:31" s="97" customFormat="1" ht="15" customHeight="1" x14ac:dyDescent="0.25">
      <c r="C59" s="106">
        <f t="shared" si="6"/>
        <v>54</v>
      </c>
      <c r="D59" s="107">
        <f t="shared" si="2"/>
        <v>45268</v>
      </c>
      <c r="E59" s="126" t="s">
        <v>39</v>
      </c>
      <c r="F59" s="127" t="s">
        <v>10</v>
      </c>
      <c r="G59" s="127" t="s">
        <v>28</v>
      </c>
      <c r="H59" s="128" t="s">
        <v>106</v>
      </c>
      <c r="I59" s="145" t="s">
        <v>8</v>
      </c>
      <c r="J59" s="142" t="s">
        <v>153</v>
      </c>
      <c r="K59" s="142" t="s">
        <v>19</v>
      </c>
      <c r="L59" s="143">
        <v>89002001567</v>
      </c>
      <c r="M59" s="144">
        <v>42005</v>
      </c>
      <c r="N59" s="113">
        <v>80</v>
      </c>
      <c r="O59" s="114">
        <v>8</v>
      </c>
      <c r="P59" s="114">
        <f t="shared" si="3"/>
        <v>10</v>
      </c>
      <c r="Q59" s="115">
        <v>45272</v>
      </c>
      <c r="R59" s="116">
        <v>27</v>
      </c>
      <c r="S59" s="108">
        <f t="shared" si="4"/>
        <v>45299</v>
      </c>
      <c r="T59" s="119">
        <f>COUNTIFS(РАСПИСАНИЕ!$D:$D,АБОНЕМЕНТЫ_ИНФОРМАЦИЯ!T$5,РАСПИСАНИЕ!$H:$H,АБОНЕМЕНТЫ_ИНФОРМАЦИЯ!$F59,РАСПИСАНИЕ!$I:$I,АБОНЕМЕНТЫ_ИНФОРМАЦИЯ!$G59)</f>
        <v>0</v>
      </c>
      <c r="U59" s="134">
        <f>COUNTIFS(РАСПИСАНИЕ!$D:$D,АБОНЕМЕНТЫ_ИНФОРМАЦИЯ!U$5,РАСПИСАНИЕ!$H:$H,АБОНЕМЕНТЫ_ИНФОРМАЦИЯ!$F59,РАСПИСАНИЕ!$I:$I,АБОНЕМЕНТЫ_ИНФОРМАЦИЯ!$G59)</f>
        <v>1</v>
      </c>
      <c r="V59" s="120">
        <f>COUNTIFS(РАСПИСАНИЕ!$D:$D,АБОНЕМЕНТЫ_ИНФОРМАЦИЯ!V$5,РАСПИСАНИЕ!$H:$H,АБОНЕМЕНТЫ_ИНФОРМАЦИЯ!$F59,РАСПИСАНИЕ!$I:$I,АБОНЕМЕНТЫ_ИНФОРМАЦИЯ!$G59)</f>
        <v>0</v>
      </c>
      <c r="W59" s="134">
        <f>COUNTIFS(РАСПИСАНИЕ!$D:$D,АБОНЕМЕНТЫ_ИНФОРМАЦИЯ!W$5,РАСПИСАНИЕ!$H:$H,АБОНЕМЕНТЫ_ИНФОРМАЦИЯ!$F59,РАСПИСАНИЕ!$I:$I,АБОНЕМЕНТЫ_ИНФОРМАЦИЯ!$G59)</f>
        <v>1</v>
      </c>
      <c r="X59" s="120">
        <f>COUNTIFS(РАСПИСАНИЕ!$D:$D,АБОНЕМЕНТЫ_ИНФОРМАЦИЯ!X$5,РАСПИСАНИЕ!$H:$H,АБОНЕМЕНТЫ_ИНФОРМАЦИЯ!$F59,РАСПИСАНИЕ!$I:$I,АБОНЕМЕНТЫ_ИНФОРМАЦИЯ!$G59)</f>
        <v>0</v>
      </c>
      <c r="Y59" s="136">
        <f>COUNTIFS(РАСПИСАНИЕ!$D:$D,АБОНЕМЕНТЫ_ИНФОРМАЦИЯ!Y$5,РАСПИСАНИЕ!$H:$H,АБОНЕМЕНТЫ_ИНФОРМАЦИЯ!$F59,РАСПИСАНИЕ!$I:$I,АБОНЕМЕНТЫ_ИНФОРМАЦИЯ!$G59)</f>
        <v>0</v>
      </c>
      <c r="Z59" s="113">
        <f>COUNTIFS(БАЗА_ДАННЫХ!L:L,АБОНЕМЕНТЫ_ИНФОРМАЦИЯ!H59,БАЗА_ДАННЫХ!K:K,АБОНЕМЕНТЫ_ИНФОРМАЦИЯ!G59,БАЗА_ДАННЫХ!J:J,АБОНЕМЕНТЫ_ИНФОРМАЦИЯ!F59,БАЗА_ДАННЫХ!D:D,"&gt;="&amp;Q59,БАЗА_ДАННЫХ!D:D,"&lt;="&amp;S59,БАЗА_ДАННЫХ!R:R,"да")</f>
        <v>8</v>
      </c>
      <c r="AA59" s="175">
        <f>COUNTIFS(БАЗА_ДАННЫХ!L:L,АБОНЕМЕНТЫ_ИНФОРМАЦИЯ!H59,БАЗА_ДАННЫХ!K:K,АБОНЕМЕНТЫ_ИНФОРМАЦИЯ!G59,БАЗА_ДАННЫХ!J:J,АБОНЕМЕНТЫ_ИНФОРМАЦИЯ!F59,БАЗА_ДАННЫХ!D:D,"&gt;="&amp;Q59,БАЗА_ДАННЫХ!D:D,"&lt;="&amp;S59,БАЗА_ДАННЫХ!S:S,"перенос")</f>
        <v>0</v>
      </c>
      <c r="AB59" s="149" t="str">
        <f t="shared" ca="1" si="7"/>
        <v>нет</v>
      </c>
      <c r="AC59" s="177" t="str">
        <f t="shared" ca="1" si="8"/>
        <v/>
      </c>
      <c r="AD59" s="99"/>
      <c r="AE59" s="241">
        <f t="shared" si="9"/>
        <v>80</v>
      </c>
    </row>
    <row r="60" spans="3:31" s="97" customFormat="1" ht="15" customHeight="1" x14ac:dyDescent="0.25">
      <c r="C60" s="106">
        <f t="shared" si="6"/>
        <v>55</v>
      </c>
      <c r="D60" s="107">
        <f t="shared" si="2"/>
        <v>45268</v>
      </c>
      <c r="E60" s="126" t="s">
        <v>39</v>
      </c>
      <c r="F60" s="127" t="s">
        <v>10</v>
      </c>
      <c r="G60" s="127" t="s">
        <v>28</v>
      </c>
      <c r="H60" s="128" t="s">
        <v>107</v>
      </c>
      <c r="I60" s="145" t="s">
        <v>8</v>
      </c>
      <c r="J60" s="142" t="s">
        <v>154</v>
      </c>
      <c r="K60" s="142" t="s">
        <v>19</v>
      </c>
      <c r="L60" s="143">
        <v>89002001568</v>
      </c>
      <c r="M60" s="144">
        <v>42005</v>
      </c>
      <c r="N60" s="113">
        <v>80</v>
      </c>
      <c r="O60" s="114">
        <v>8</v>
      </c>
      <c r="P60" s="114">
        <f t="shared" si="3"/>
        <v>10</v>
      </c>
      <c r="Q60" s="115">
        <v>45272</v>
      </c>
      <c r="R60" s="116">
        <v>27</v>
      </c>
      <c r="S60" s="108">
        <f t="shared" si="4"/>
        <v>45299</v>
      </c>
      <c r="T60" s="119">
        <f>COUNTIFS(РАСПИСАНИЕ!$D:$D,АБОНЕМЕНТЫ_ИНФОРМАЦИЯ!T$5,РАСПИСАНИЕ!$H:$H,АБОНЕМЕНТЫ_ИНФОРМАЦИЯ!$F60,РАСПИСАНИЕ!$I:$I,АБОНЕМЕНТЫ_ИНФОРМАЦИЯ!$G60)</f>
        <v>0</v>
      </c>
      <c r="U60" s="134">
        <f>COUNTIFS(РАСПИСАНИЕ!$D:$D,АБОНЕМЕНТЫ_ИНФОРМАЦИЯ!U$5,РАСПИСАНИЕ!$H:$H,АБОНЕМЕНТЫ_ИНФОРМАЦИЯ!$F60,РАСПИСАНИЕ!$I:$I,АБОНЕМЕНТЫ_ИНФОРМАЦИЯ!$G60)</f>
        <v>1</v>
      </c>
      <c r="V60" s="120">
        <f>COUNTIFS(РАСПИСАНИЕ!$D:$D,АБОНЕМЕНТЫ_ИНФОРМАЦИЯ!V$5,РАСПИСАНИЕ!$H:$H,АБОНЕМЕНТЫ_ИНФОРМАЦИЯ!$F60,РАСПИСАНИЕ!$I:$I,АБОНЕМЕНТЫ_ИНФОРМАЦИЯ!$G60)</f>
        <v>0</v>
      </c>
      <c r="W60" s="134">
        <f>COUNTIFS(РАСПИСАНИЕ!$D:$D,АБОНЕМЕНТЫ_ИНФОРМАЦИЯ!W$5,РАСПИСАНИЕ!$H:$H,АБОНЕМЕНТЫ_ИНФОРМАЦИЯ!$F60,РАСПИСАНИЕ!$I:$I,АБОНЕМЕНТЫ_ИНФОРМАЦИЯ!$G60)</f>
        <v>1</v>
      </c>
      <c r="X60" s="120">
        <f>COUNTIFS(РАСПИСАНИЕ!$D:$D,АБОНЕМЕНТЫ_ИНФОРМАЦИЯ!X$5,РАСПИСАНИЕ!$H:$H,АБОНЕМЕНТЫ_ИНФОРМАЦИЯ!$F60,РАСПИСАНИЕ!$I:$I,АБОНЕМЕНТЫ_ИНФОРМАЦИЯ!$G60)</f>
        <v>0</v>
      </c>
      <c r="Y60" s="136">
        <f>COUNTIFS(РАСПИСАНИЕ!$D:$D,АБОНЕМЕНТЫ_ИНФОРМАЦИЯ!Y$5,РАСПИСАНИЕ!$H:$H,АБОНЕМЕНТЫ_ИНФОРМАЦИЯ!$F60,РАСПИСАНИЕ!$I:$I,АБОНЕМЕНТЫ_ИНФОРМАЦИЯ!$G60)</f>
        <v>0</v>
      </c>
      <c r="Z60" s="113">
        <f>COUNTIFS(БАЗА_ДАННЫХ!L:L,АБОНЕМЕНТЫ_ИНФОРМАЦИЯ!H60,БАЗА_ДАННЫХ!K:K,АБОНЕМЕНТЫ_ИНФОРМАЦИЯ!G60,БАЗА_ДАННЫХ!J:J,АБОНЕМЕНТЫ_ИНФОРМАЦИЯ!F60,БАЗА_ДАННЫХ!D:D,"&gt;="&amp;Q60,БАЗА_ДАННЫХ!D:D,"&lt;="&amp;S60,БАЗА_ДАННЫХ!R:R,"да")</f>
        <v>8</v>
      </c>
      <c r="AA60" s="175">
        <f>COUNTIFS(БАЗА_ДАННЫХ!L:L,АБОНЕМЕНТЫ_ИНФОРМАЦИЯ!H60,БАЗА_ДАННЫХ!K:K,АБОНЕМЕНТЫ_ИНФОРМАЦИЯ!G60,БАЗА_ДАННЫХ!J:J,АБОНЕМЕНТЫ_ИНФОРМАЦИЯ!F60,БАЗА_ДАННЫХ!D:D,"&gt;="&amp;Q60,БАЗА_ДАННЫХ!D:D,"&lt;="&amp;S60,БАЗА_ДАННЫХ!S:S,"перенос")</f>
        <v>0</v>
      </c>
      <c r="AB60" s="149" t="str">
        <f t="shared" ca="1" si="7"/>
        <v>нет</v>
      </c>
      <c r="AC60" s="177" t="str">
        <f t="shared" ca="1" si="8"/>
        <v/>
      </c>
      <c r="AD60" s="99"/>
      <c r="AE60" s="241">
        <f t="shared" si="9"/>
        <v>80</v>
      </c>
    </row>
    <row r="61" spans="3:31" s="97" customFormat="1" ht="15" customHeight="1" x14ac:dyDescent="0.25">
      <c r="C61" s="106">
        <f t="shared" si="6"/>
        <v>56</v>
      </c>
      <c r="D61" s="107">
        <f t="shared" si="2"/>
        <v>45268</v>
      </c>
      <c r="E61" s="126" t="s">
        <v>27</v>
      </c>
      <c r="F61" s="127" t="s">
        <v>22</v>
      </c>
      <c r="G61" s="127" t="s">
        <v>29</v>
      </c>
      <c r="H61" s="128" t="s">
        <v>108</v>
      </c>
      <c r="I61" s="145" t="s">
        <v>8</v>
      </c>
      <c r="J61" s="142" t="s">
        <v>155</v>
      </c>
      <c r="K61" s="142" t="s">
        <v>19</v>
      </c>
      <c r="L61" s="143">
        <v>89002001569</v>
      </c>
      <c r="M61" s="144">
        <v>42005</v>
      </c>
      <c r="N61" s="113">
        <v>80</v>
      </c>
      <c r="O61" s="114">
        <v>8</v>
      </c>
      <c r="P61" s="114">
        <f t="shared" si="3"/>
        <v>10</v>
      </c>
      <c r="Q61" s="115">
        <v>45272</v>
      </c>
      <c r="R61" s="116">
        <v>27</v>
      </c>
      <c r="S61" s="108">
        <f t="shared" si="4"/>
        <v>45299</v>
      </c>
      <c r="T61" s="119">
        <f>COUNTIFS(РАСПИСАНИЕ!$D:$D,АБОНЕМЕНТЫ_ИНФОРМАЦИЯ!T$5,РАСПИСАНИЕ!$H:$H,АБОНЕМЕНТЫ_ИНФОРМАЦИЯ!$F61,РАСПИСАНИЕ!$I:$I,АБОНЕМЕНТЫ_ИНФОРМАЦИЯ!$G61)</f>
        <v>0</v>
      </c>
      <c r="U61" s="134">
        <f>COUNTIFS(РАСПИСАНИЕ!$D:$D,АБОНЕМЕНТЫ_ИНФОРМАЦИЯ!U$5,РАСПИСАНИЕ!$H:$H,АБОНЕМЕНТЫ_ИНФОРМАЦИЯ!$F61,РАСПИСАНИЕ!$I:$I,АБОНЕМЕНТЫ_ИНФОРМАЦИЯ!$G61)</f>
        <v>1</v>
      </c>
      <c r="V61" s="120">
        <f>COUNTIFS(РАСПИСАНИЕ!$D:$D,АБОНЕМЕНТЫ_ИНФОРМАЦИЯ!V$5,РАСПИСАНИЕ!$H:$H,АБОНЕМЕНТЫ_ИНФОРМАЦИЯ!$F61,РАСПИСАНИЕ!$I:$I,АБОНЕМЕНТЫ_ИНФОРМАЦИЯ!$G61)</f>
        <v>0</v>
      </c>
      <c r="W61" s="134">
        <f>COUNTIFS(РАСПИСАНИЕ!$D:$D,АБОНЕМЕНТЫ_ИНФОРМАЦИЯ!W$5,РАСПИСАНИЕ!$H:$H,АБОНЕМЕНТЫ_ИНФОРМАЦИЯ!$F61,РАСПИСАНИЕ!$I:$I,АБОНЕМЕНТЫ_ИНФОРМАЦИЯ!$G61)</f>
        <v>1</v>
      </c>
      <c r="X61" s="120">
        <f>COUNTIFS(РАСПИСАНИЕ!$D:$D,АБОНЕМЕНТЫ_ИНФОРМАЦИЯ!X$5,РАСПИСАНИЕ!$H:$H,АБОНЕМЕНТЫ_ИНФОРМАЦИЯ!$F61,РАСПИСАНИЕ!$I:$I,АБОНЕМЕНТЫ_ИНФОРМАЦИЯ!$G61)</f>
        <v>0</v>
      </c>
      <c r="Y61" s="136">
        <f>COUNTIFS(РАСПИСАНИЕ!$D:$D,АБОНЕМЕНТЫ_ИНФОРМАЦИЯ!Y$5,РАСПИСАНИЕ!$H:$H,АБОНЕМЕНТЫ_ИНФОРМАЦИЯ!$F61,РАСПИСАНИЕ!$I:$I,АБОНЕМЕНТЫ_ИНФОРМАЦИЯ!$G61)</f>
        <v>0</v>
      </c>
      <c r="Z61" s="113">
        <f>COUNTIFS(БАЗА_ДАННЫХ!L:L,АБОНЕМЕНТЫ_ИНФОРМАЦИЯ!H61,БАЗА_ДАННЫХ!K:K,АБОНЕМЕНТЫ_ИНФОРМАЦИЯ!G61,БАЗА_ДАННЫХ!J:J,АБОНЕМЕНТЫ_ИНФОРМАЦИЯ!F61,БАЗА_ДАННЫХ!D:D,"&gt;="&amp;Q61,БАЗА_ДАННЫХ!D:D,"&lt;="&amp;S61,БАЗА_ДАННЫХ!R:R,"да")</f>
        <v>8</v>
      </c>
      <c r="AA61" s="175">
        <f>COUNTIFS(БАЗА_ДАННЫХ!L:L,АБОНЕМЕНТЫ_ИНФОРМАЦИЯ!H61,БАЗА_ДАННЫХ!K:K,АБОНЕМЕНТЫ_ИНФОРМАЦИЯ!G61,БАЗА_ДАННЫХ!J:J,АБОНЕМЕНТЫ_ИНФОРМАЦИЯ!F61,БАЗА_ДАННЫХ!D:D,"&gt;="&amp;Q61,БАЗА_ДАННЫХ!D:D,"&lt;="&amp;S61,БАЗА_ДАННЫХ!S:S,"перенос")</f>
        <v>0</v>
      </c>
      <c r="AB61" s="149" t="str">
        <f t="shared" ca="1" si="7"/>
        <v>нет</v>
      </c>
      <c r="AC61" s="177" t="str">
        <f t="shared" ca="1" si="8"/>
        <v/>
      </c>
      <c r="AD61" s="99"/>
      <c r="AE61" s="241">
        <f t="shared" si="9"/>
        <v>80</v>
      </c>
    </row>
    <row r="62" spans="3:31" s="97" customFormat="1" ht="15.75" x14ac:dyDescent="0.25">
      <c r="C62" s="106">
        <f t="shared" si="6"/>
        <v>57</v>
      </c>
      <c r="D62" s="107">
        <f t="shared" si="2"/>
        <v>45268</v>
      </c>
      <c r="E62" s="126" t="s">
        <v>27</v>
      </c>
      <c r="F62" s="127" t="s">
        <v>22</v>
      </c>
      <c r="G62" s="127" t="s">
        <v>29</v>
      </c>
      <c r="H62" s="128" t="s">
        <v>109</v>
      </c>
      <c r="I62" s="145" t="s">
        <v>8</v>
      </c>
      <c r="J62" s="142" t="s">
        <v>156</v>
      </c>
      <c r="K62" s="142" t="s">
        <v>19</v>
      </c>
      <c r="L62" s="143">
        <v>89002001570</v>
      </c>
      <c r="M62" s="144">
        <v>42005</v>
      </c>
      <c r="N62" s="113">
        <v>80</v>
      </c>
      <c r="O62" s="114">
        <v>8</v>
      </c>
      <c r="P62" s="114">
        <f t="shared" si="3"/>
        <v>10</v>
      </c>
      <c r="Q62" s="115">
        <v>45272</v>
      </c>
      <c r="R62" s="116">
        <v>27</v>
      </c>
      <c r="S62" s="108">
        <f t="shared" si="4"/>
        <v>45299</v>
      </c>
      <c r="T62" s="119">
        <f>COUNTIFS(РАСПИСАНИЕ!$D:$D,АБОНЕМЕНТЫ_ИНФОРМАЦИЯ!T$5,РАСПИСАНИЕ!$H:$H,АБОНЕМЕНТЫ_ИНФОРМАЦИЯ!$F62,РАСПИСАНИЕ!$I:$I,АБОНЕМЕНТЫ_ИНФОРМАЦИЯ!$G62)</f>
        <v>0</v>
      </c>
      <c r="U62" s="134">
        <f>COUNTIFS(РАСПИСАНИЕ!$D:$D,АБОНЕМЕНТЫ_ИНФОРМАЦИЯ!U$5,РАСПИСАНИЕ!$H:$H,АБОНЕМЕНТЫ_ИНФОРМАЦИЯ!$F62,РАСПИСАНИЕ!$I:$I,АБОНЕМЕНТЫ_ИНФОРМАЦИЯ!$G62)</f>
        <v>1</v>
      </c>
      <c r="V62" s="120">
        <f>COUNTIFS(РАСПИСАНИЕ!$D:$D,АБОНЕМЕНТЫ_ИНФОРМАЦИЯ!V$5,РАСПИСАНИЕ!$H:$H,АБОНЕМЕНТЫ_ИНФОРМАЦИЯ!$F62,РАСПИСАНИЕ!$I:$I,АБОНЕМЕНТЫ_ИНФОРМАЦИЯ!$G62)</f>
        <v>0</v>
      </c>
      <c r="W62" s="134">
        <f>COUNTIFS(РАСПИСАНИЕ!$D:$D,АБОНЕМЕНТЫ_ИНФОРМАЦИЯ!W$5,РАСПИСАНИЕ!$H:$H,АБОНЕМЕНТЫ_ИНФОРМАЦИЯ!$F62,РАСПИСАНИЕ!$I:$I,АБОНЕМЕНТЫ_ИНФОРМАЦИЯ!$G62)</f>
        <v>1</v>
      </c>
      <c r="X62" s="120">
        <f>COUNTIFS(РАСПИСАНИЕ!$D:$D,АБОНЕМЕНТЫ_ИНФОРМАЦИЯ!X$5,РАСПИСАНИЕ!$H:$H,АБОНЕМЕНТЫ_ИНФОРМАЦИЯ!$F62,РАСПИСАНИЕ!$I:$I,АБОНЕМЕНТЫ_ИНФОРМАЦИЯ!$G62)</f>
        <v>0</v>
      </c>
      <c r="Y62" s="136">
        <f>COUNTIFS(РАСПИСАНИЕ!$D:$D,АБОНЕМЕНТЫ_ИНФОРМАЦИЯ!Y$5,РАСПИСАНИЕ!$H:$H,АБОНЕМЕНТЫ_ИНФОРМАЦИЯ!$F62,РАСПИСАНИЕ!$I:$I,АБОНЕМЕНТЫ_ИНФОРМАЦИЯ!$G62)</f>
        <v>0</v>
      </c>
      <c r="Z62" s="113">
        <f>COUNTIFS(БАЗА_ДАННЫХ!L:L,АБОНЕМЕНТЫ_ИНФОРМАЦИЯ!H62,БАЗА_ДАННЫХ!K:K,АБОНЕМЕНТЫ_ИНФОРМАЦИЯ!G62,БАЗА_ДАННЫХ!J:J,АБОНЕМЕНТЫ_ИНФОРМАЦИЯ!F62,БАЗА_ДАННЫХ!D:D,"&gt;="&amp;Q62,БАЗА_ДАННЫХ!D:D,"&lt;="&amp;S62,БАЗА_ДАННЫХ!R:R,"да")</f>
        <v>8</v>
      </c>
      <c r="AA62" s="175">
        <f>COUNTIFS(БАЗА_ДАННЫХ!L:L,АБОНЕМЕНТЫ_ИНФОРМАЦИЯ!H62,БАЗА_ДАННЫХ!K:K,АБОНЕМЕНТЫ_ИНФОРМАЦИЯ!G62,БАЗА_ДАННЫХ!J:J,АБОНЕМЕНТЫ_ИНФОРМАЦИЯ!F62,БАЗА_ДАННЫХ!D:D,"&gt;="&amp;Q62,БАЗА_ДАННЫХ!D:D,"&lt;="&amp;S62,БАЗА_ДАННЫХ!S:S,"перенос")</f>
        <v>0</v>
      </c>
      <c r="AB62" s="149" t="str">
        <f t="shared" ca="1" si="7"/>
        <v>нет</v>
      </c>
      <c r="AC62" s="177" t="str">
        <f t="shared" ca="1" si="8"/>
        <v/>
      </c>
      <c r="AD62" s="99"/>
      <c r="AE62" s="241">
        <f t="shared" si="9"/>
        <v>80</v>
      </c>
    </row>
    <row r="63" spans="3:31" s="97" customFormat="1" ht="15" customHeight="1" x14ac:dyDescent="0.25">
      <c r="C63" s="106">
        <f t="shared" si="6"/>
        <v>58</v>
      </c>
      <c r="D63" s="107">
        <f t="shared" si="2"/>
        <v>45268</v>
      </c>
      <c r="E63" s="126" t="s">
        <v>27</v>
      </c>
      <c r="F63" s="127" t="s">
        <v>22</v>
      </c>
      <c r="G63" s="127" t="s">
        <v>29</v>
      </c>
      <c r="H63" s="128" t="s">
        <v>110</v>
      </c>
      <c r="I63" s="145" t="s">
        <v>8</v>
      </c>
      <c r="J63" s="142" t="s">
        <v>157</v>
      </c>
      <c r="K63" s="142" t="s">
        <v>19</v>
      </c>
      <c r="L63" s="143">
        <v>89002001571</v>
      </c>
      <c r="M63" s="144">
        <v>42005</v>
      </c>
      <c r="N63" s="113">
        <v>80</v>
      </c>
      <c r="O63" s="114">
        <v>8</v>
      </c>
      <c r="P63" s="114">
        <f t="shared" si="3"/>
        <v>10</v>
      </c>
      <c r="Q63" s="115">
        <v>45272</v>
      </c>
      <c r="R63" s="116">
        <v>27</v>
      </c>
      <c r="S63" s="108">
        <f t="shared" si="4"/>
        <v>45299</v>
      </c>
      <c r="T63" s="119">
        <f>COUNTIFS(РАСПИСАНИЕ!$D:$D,АБОНЕМЕНТЫ_ИНФОРМАЦИЯ!T$5,РАСПИСАНИЕ!$H:$H,АБОНЕМЕНТЫ_ИНФОРМАЦИЯ!$F63,РАСПИСАНИЕ!$I:$I,АБОНЕМЕНТЫ_ИНФОРМАЦИЯ!$G63)</f>
        <v>0</v>
      </c>
      <c r="U63" s="134">
        <f>COUNTIFS(РАСПИСАНИЕ!$D:$D,АБОНЕМЕНТЫ_ИНФОРМАЦИЯ!U$5,РАСПИСАНИЕ!$H:$H,АБОНЕМЕНТЫ_ИНФОРМАЦИЯ!$F63,РАСПИСАНИЕ!$I:$I,АБОНЕМЕНТЫ_ИНФОРМАЦИЯ!$G63)</f>
        <v>1</v>
      </c>
      <c r="V63" s="120">
        <f>COUNTIFS(РАСПИСАНИЕ!$D:$D,АБОНЕМЕНТЫ_ИНФОРМАЦИЯ!V$5,РАСПИСАНИЕ!$H:$H,АБОНЕМЕНТЫ_ИНФОРМАЦИЯ!$F63,РАСПИСАНИЕ!$I:$I,АБОНЕМЕНТЫ_ИНФОРМАЦИЯ!$G63)</f>
        <v>0</v>
      </c>
      <c r="W63" s="134">
        <f>COUNTIFS(РАСПИСАНИЕ!$D:$D,АБОНЕМЕНТЫ_ИНФОРМАЦИЯ!W$5,РАСПИСАНИЕ!$H:$H,АБОНЕМЕНТЫ_ИНФОРМАЦИЯ!$F63,РАСПИСАНИЕ!$I:$I,АБОНЕМЕНТЫ_ИНФОРМАЦИЯ!$G63)</f>
        <v>1</v>
      </c>
      <c r="X63" s="120">
        <f>COUNTIFS(РАСПИСАНИЕ!$D:$D,АБОНЕМЕНТЫ_ИНФОРМАЦИЯ!X$5,РАСПИСАНИЕ!$H:$H,АБОНЕМЕНТЫ_ИНФОРМАЦИЯ!$F63,РАСПИСАНИЕ!$I:$I,АБОНЕМЕНТЫ_ИНФОРМАЦИЯ!$G63)</f>
        <v>0</v>
      </c>
      <c r="Y63" s="136">
        <f>COUNTIFS(РАСПИСАНИЕ!$D:$D,АБОНЕМЕНТЫ_ИНФОРМАЦИЯ!Y$5,РАСПИСАНИЕ!$H:$H,АБОНЕМЕНТЫ_ИНФОРМАЦИЯ!$F63,РАСПИСАНИЕ!$I:$I,АБОНЕМЕНТЫ_ИНФОРМАЦИЯ!$G63)</f>
        <v>0</v>
      </c>
      <c r="Z63" s="113">
        <f>COUNTIFS(БАЗА_ДАННЫХ!L:L,АБОНЕМЕНТЫ_ИНФОРМАЦИЯ!H63,БАЗА_ДАННЫХ!K:K,АБОНЕМЕНТЫ_ИНФОРМАЦИЯ!G63,БАЗА_ДАННЫХ!J:J,АБОНЕМЕНТЫ_ИНФОРМАЦИЯ!F63,БАЗА_ДАННЫХ!D:D,"&gt;="&amp;Q63,БАЗА_ДАННЫХ!D:D,"&lt;="&amp;S63,БАЗА_ДАННЫХ!R:R,"да")</f>
        <v>8</v>
      </c>
      <c r="AA63" s="175">
        <f>COUNTIFS(БАЗА_ДАННЫХ!L:L,АБОНЕМЕНТЫ_ИНФОРМАЦИЯ!H63,БАЗА_ДАННЫХ!K:K,АБОНЕМЕНТЫ_ИНФОРМАЦИЯ!G63,БАЗА_ДАННЫХ!J:J,АБОНЕМЕНТЫ_ИНФОРМАЦИЯ!F63,БАЗА_ДАННЫХ!D:D,"&gt;="&amp;Q63,БАЗА_ДАННЫХ!D:D,"&lt;="&amp;S63,БАЗА_ДАННЫХ!S:S,"перенос")</f>
        <v>0</v>
      </c>
      <c r="AB63" s="149" t="str">
        <f t="shared" ca="1" si="7"/>
        <v>нет</v>
      </c>
      <c r="AC63" s="177" t="str">
        <f t="shared" ca="1" si="8"/>
        <v/>
      </c>
      <c r="AD63" s="99"/>
      <c r="AE63" s="241">
        <f t="shared" si="9"/>
        <v>80</v>
      </c>
    </row>
    <row r="64" spans="3:31" s="97" customFormat="1" ht="15" customHeight="1" x14ac:dyDescent="0.25">
      <c r="C64" s="106">
        <f t="shared" si="6"/>
        <v>59</v>
      </c>
      <c r="D64" s="107">
        <f t="shared" si="2"/>
        <v>45268</v>
      </c>
      <c r="E64" s="126" t="s">
        <v>27</v>
      </c>
      <c r="F64" s="127" t="s">
        <v>22</v>
      </c>
      <c r="G64" s="127" t="s">
        <v>29</v>
      </c>
      <c r="H64" s="128" t="s">
        <v>111</v>
      </c>
      <c r="I64" s="145" t="s">
        <v>8</v>
      </c>
      <c r="J64" s="142" t="s">
        <v>158</v>
      </c>
      <c r="K64" s="142" t="s">
        <v>19</v>
      </c>
      <c r="L64" s="143">
        <v>89002001572</v>
      </c>
      <c r="M64" s="144">
        <v>42005</v>
      </c>
      <c r="N64" s="113">
        <v>80</v>
      </c>
      <c r="O64" s="114">
        <v>8</v>
      </c>
      <c r="P64" s="114">
        <f t="shared" si="3"/>
        <v>10</v>
      </c>
      <c r="Q64" s="115">
        <v>45272</v>
      </c>
      <c r="R64" s="116">
        <v>27</v>
      </c>
      <c r="S64" s="108">
        <f t="shared" si="4"/>
        <v>45299</v>
      </c>
      <c r="T64" s="119">
        <f>COUNTIFS(РАСПИСАНИЕ!$D:$D,АБОНЕМЕНТЫ_ИНФОРМАЦИЯ!T$5,РАСПИСАНИЕ!$H:$H,АБОНЕМЕНТЫ_ИНФОРМАЦИЯ!$F64,РАСПИСАНИЕ!$I:$I,АБОНЕМЕНТЫ_ИНФОРМАЦИЯ!$G64)</f>
        <v>0</v>
      </c>
      <c r="U64" s="134">
        <f>COUNTIFS(РАСПИСАНИЕ!$D:$D,АБОНЕМЕНТЫ_ИНФОРМАЦИЯ!U$5,РАСПИСАНИЕ!$H:$H,АБОНЕМЕНТЫ_ИНФОРМАЦИЯ!$F64,РАСПИСАНИЕ!$I:$I,АБОНЕМЕНТЫ_ИНФОРМАЦИЯ!$G64)</f>
        <v>1</v>
      </c>
      <c r="V64" s="120">
        <f>COUNTIFS(РАСПИСАНИЕ!$D:$D,АБОНЕМЕНТЫ_ИНФОРМАЦИЯ!V$5,РАСПИСАНИЕ!$H:$H,АБОНЕМЕНТЫ_ИНФОРМАЦИЯ!$F64,РАСПИСАНИЕ!$I:$I,АБОНЕМЕНТЫ_ИНФОРМАЦИЯ!$G64)</f>
        <v>0</v>
      </c>
      <c r="W64" s="134">
        <f>COUNTIFS(РАСПИСАНИЕ!$D:$D,АБОНЕМЕНТЫ_ИНФОРМАЦИЯ!W$5,РАСПИСАНИЕ!$H:$H,АБОНЕМЕНТЫ_ИНФОРМАЦИЯ!$F64,РАСПИСАНИЕ!$I:$I,АБОНЕМЕНТЫ_ИНФОРМАЦИЯ!$G64)</f>
        <v>1</v>
      </c>
      <c r="X64" s="120">
        <f>COUNTIFS(РАСПИСАНИЕ!$D:$D,АБОНЕМЕНТЫ_ИНФОРМАЦИЯ!X$5,РАСПИСАНИЕ!$H:$H,АБОНЕМЕНТЫ_ИНФОРМАЦИЯ!$F64,РАСПИСАНИЕ!$I:$I,АБОНЕМЕНТЫ_ИНФОРМАЦИЯ!$G64)</f>
        <v>0</v>
      </c>
      <c r="Y64" s="136">
        <f>COUNTIFS(РАСПИСАНИЕ!$D:$D,АБОНЕМЕНТЫ_ИНФОРМАЦИЯ!Y$5,РАСПИСАНИЕ!$H:$H,АБОНЕМЕНТЫ_ИНФОРМАЦИЯ!$F64,РАСПИСАНИЕ!$I:$I,АБОНЕМЕНТЫ_ИНФОРМАЦИЯ!$G64)</f>
        <v>0</v>
      </c>
      <c r="Z64" s="113">
        <f>COUNTIFS(БАЗА_ДАННЫХ!L:L,АБОНЕМЕНТЫ_ИНФОРМАЦИЯ!H64,БАЗА_ДАННЫХ!K:K,АБОНЕМЕНТЫ_ИНФОРМАЦИЯ!G64,БАЗА_ДАННЫХ!J:J,АБОНЕМЕНТЫ_ИНФОРМАЦИЯ!F64,БАЗА_ДАННЫХ!D:D,"&gt;="&amp;Q64,БАЗА_ДАННЫХ!D:D,"&lt;="&amp;S64,БАЗА_ДАННЫХ!R:R,"да")</f>
        <v>8</v>
      </c>
      <c r="AA64" s="175">
        <f>COUNTIFS(БАЗА_ДАННЫХ!L:L,АБОНЕМЕНТЫ_ИНФОРМАЦИЯ!H64,БАЗА_ДАННЫХ!K:K,АБОНЕМЕНТЫ_ИНФОРМАЦИЯ!G64,БАЗА_ДАННЫХ!J:J,АБОНЕМЕНТЫ_ИНФОРМАЦИЯ!F64,БАЗА_ДАННЫХ!D:D,"&gt;="&amp;Q64,БАЗА_ДАННЫХ!D:D,"&lt;="&amp;S64,БАЗА_ДАННЫХ!S:S,"перенос")</f>
        <v>0</v>
      </c>
      <c r="AB64" s="149" t="str">
        <f t="shared" ca="1" si="7"/>
        <v>нет</v>
      </c>
      <c r="AC64" s="177" t="str">
        <f t="shared" ca="1" si="8"/>
        <v/>
      </c>
      <c r="AD64" s="99"/>
      <c r="AE64" s="241">
        <f t="shared" si="9"/>
        <v>80</v>
      </c>
    </row>
    <row r="65" spans="1:31" s="97" customFormat="1" ht="15" customHeight="1" x14ac:dyDescent="0.25">
      <c r="C65" s="106">
        <f t="shared" si="6"/>
        <v>60</v>
      </c>
      <c r="D65" s="107">
        <f t="shared" si="2"/>
        <v>45268</v>
      </c>
      <c r="E65" s="126" t="s">
        <v>27</v>
      </c>
      <c r="F65" s="127" t="s">
        <v>22</v>
      </c>
      <c r="G65" s="127" t="s">
        <v>29</v>
      </c>
      <c r="H65" s="128" t="s">
        <v>112</v>
      </c>
      <c r="I65" s="145" t="s">
        <v>8</v>
      </c>
      <c r="J65" s="142" t="s">
        <v>159</v>
      </c>
      <c r="K65" s="142" t="s">
        <v>19</v>
      </c>
      <c r="L65" s="143">
        <v>89002001573</v>
      </c>
      <c r="M65" s="144">
        <v>42005</v>
      </c>
      <c r="N65" s="113">
        <v>80</v>
      </c>
      <c r="O65" s="114">
        <v>8</v>
      </c>
      <c r="P65" s="114">
        <f t="shared" si="3"/>
        <v>10</v>
      </c>
      <c r="Q65" s="115">
        <v>45272</v>
      </c>
      <c r="R65" s="116">
        <v>27</v>
      </c>
      <c r="S65" s="108">
        <f t="shared" si="4"/>
        <v>45299</v>
      </c>
      <c r="T65" s="119">
        <f>COUNTIFS(РАСПИСАНИЕ!$D:$D,АБОНЕМЕНТЫ_ИНФОРМАЦИЯ!T$5,РАСПИСАНИЕ!$H:$H,АБОНЕМЕНТЫ_ИНФОРМАЦИЯ!$F65,РАСПИСАНИЕ!$I:$I,АБОНЕМЕНТЫ_ИНФОРМАЦИЯ!$G65)</f>
        <v>0</v>
      </c>
      <c r="U65" s="134">
        <f>COUNTIFS(РАСПИСАНИЕ!$D:$D,АБОНЕМЕНТЫ_ИНФОРМАЦИЯ!U$5,РАСПИСАНИЕ!$H:$H,АБОНЕМЕНТЫ_ИНФОРМАЦИЯ!$F65,РАСПИСАНИЕ!$I:$I,АБОНЕМЕНТЫ_ИНФОРМАЦИЯ!$G65)</f>
        <v>1</v>
      </c>
      <c r="V65" s="120">
        <f>COUNTIFS(РАСПИСАНИЕ!$D:$D,АБОНЕМЕНТЫ_ИНФОРМАЦИЯ!V$5,РАСПИСАНИЕ!$H:$H,АБОНЕМЕНТЫ_ИНФОРМАЦИЯ!$F65,РАСПИСАНИЕ!$I:$I,АБОНЕМЕНТЫ_ИНФОРМАЦИЯ!$G65)</f>
        <v>0</v>
      </c>
      <c r="W65" s="134">
        <f>COUNTIFS(РАСПИСАНИЕ!$D:$D,АБОНЕМЕНТЫ_ИНФОРМАЦИЯ!W$5,РАСПИСАНИЕ!$H:$H,АБОНЕМЕНТЫ_ИНФОРМАЦИЯ!$F65,РАСПИСАНИЕ!$I:$I,АБОНЕМЕНТЫ_ИНФОРМАЦИЯ!$G65)</f>
        <v>1</v>
      </c>
      <c r="X65" s="120">
        <f>COUNTIFS(РАСПИСАНИЕ!$D:$D,АБОНЕМЕНТЫ_ИНФОРМАЦИЯ!X$5,РАСПИСАНИЕ!$H:$H,АБОНЕМЕНТЫ_ИНФОРМАЦИЯ!$F65,РАСПИСАНИЕ!$I:$I,АБОНЕМЕНТЫ_ИНФОРМАЦИЯ!$G65)</f>
        <v>0</v>
      </c>
      <c r="Y65" s="136">
        <f>COUNTIFS(РАСПИСАНИЕ!$D:$D,АБОНЕМЕНТЫ_ИНФОРМАЦИЯ!Y$5,РАСПИСАНИЕ!$H:$H,АБОНЕМЕНТЫ_ИНФОРМАЦИЯ!$F65,РАСПИСАНИЕ!$I:$I,АБОНЕМЕНТЫ_ИНФОРМАЦИЯ!$G65)</f>
        <v>0</v>
      </c>
      <c r="Z65" s="113">
        <f>COUNTIFS(БАЗА_ДАННЫХ!L:L,АБОНЕМЕНТЫ_ИНФОРМАЦИЯ!H65,БАЗА_ДАННЫХ!K:K,АБОНЕМЕНТЫ_ИНФОРМАЦИЯ!G65,БАЗА_ДАННЫХ!J:J,АБОНЕМЕНТЫ_ИНФОРМАЦИЯ!F65,БАЗА_ДАННЫХ!D:D,"&gt;="&amp;Q65,БАЗА_ДАННЫХ!D:D,"&lt;="&amp;S65,БАЗА_ДАННЫХ!R:R,"да")</f>
        <v>8</v>
      </c>
      <c r="AA65" s="175">
        <f>COUNTIFS(БАЗА_ДАННЫХ!L:L,АБОНЕМЕНТЫ_ИНФОРМАЦИЯ!H65,БАЗА_ДАННЫХ!K:K,АБОНЕМЕНТЫ_ИНФОРМАЦИЯ!G65,БАЗА_ДАННЫХ!J:J,АБОНЕМЕНТЫ_ИНФОРМАЦИЯ!F65,БАЗА_ДАННЫХ!D:D,"&gt;="&amp;Q65,БАЗА_ДАННЫХ!D:D,"&lt;="&amp;S65,БАЗА_ДАННЫХ!S:S,"перенос")</f>
        <v>0</v>
      </c>
      <c r="AB65" s="149" t="str">
        <f t="shared" ca="1" si="7"/>
        <v>нет</v>
      </c>
      <c r="AC65" s="177" t="str">
        <f t="shared" ca="1" si="8"/>
        <v/>
      </c>
      <c r="AD65" s="99"/>
      <c r="AE65" s="241">
        <f t="shared" ref="AE65:AE128" si="10">N65</f>
        <v>80</v>
      </c>
    </row>
    <row r="66" spans="1:31" s="97" customFormat="1" ht="15" customHeight="1" x14ac:dyDescent="0.25">
      <c r="C66" s="106">
        <f t="shared" si="6"/>
        <v>61</v>
      </c>
      <c r="D66" s="107">
        <f t="shared" si="2"/>
        <v>45268</v>
      </c>
      <c r="E66" s="126" t="s">
        <v>27</v>
      </c>
      <c r="F66" s="127" t="s">
        <v>22</v>
      </c>
      <c r="G66" s="127" t="s">
        <v>12</v>
      </c>
      <c r="H66" s="128" t="s">
        <v>108</v>
      </c>
      <c r="I66" s="145" t="s">
        <v>8</v>
      </c>
      <c r="J66" s="142" t="s">
        <v>160</v>
      </c>
      <c r="K66" s="142" t="s">
        <v>19</v>
      </c>
      <c r="L66" s="143">
        <v>89002001574</v>
      </c>
      <c r="M66" s="144">
        <v>42005</v>
      </c>
      <c r="N66" s="113">
        <v>80</v>
      </c>
      <c r="O66" s="114">
        <v>8</v>
      </c>
      <c r="P66" s="114">
        <f t="shared" si="3"/>
        <v>10</v>
      </c>
      <c r="Q66" s="115">
        <v>45272</v>
      </c>
      <c r="R66" s="116">
        <v>27</v>
      </c>
      <c r="S66" s="108">
        <f t="shared" si="4"/>
        <v>45299</v>
      </c>
      <c r="T66" s="119">
        <f>COUNTIFS(РАСПИСАНИЕ!$D:$D,АБОНЕМЕНТЫ_ИНФОРМАЦИЯ!T$5,РАСПИСАНИЕ!$H:$H,АБОНЕМЕНТЫ_ИНФОРМАЦИЯ!$F66,РАСПИСАНИЕ!$I:$I,АБОНЕМЕНТЫ_ИНФОРМАЦИЯ!$G66)</f>
        <v>0</v>
      </c>
      <c r="U66" s="134">
        <f>COUNTIFS(РАСПИСАНИЕ!$D:$D,АБОНЕМЕНТЫ_ИНФОРМАЦИЯ!U$5,РАСПИСАНИЕ!$H:$H,АБОНЕМЕНТЫ_ИНФОРМАЦИЯ!$F66,РАСПИСАНИЕ!$I:$I,АБОНЕМЕНТЫ_ИНФОРМАЦИЯ!$G66)</f>
        <v>1</v>
      </c>
      <c r="V66" s="120">
        <f>COUNTIFS(РАСПИСАНИЕ!$D:$D,АБОНЕМЕНТЫ_ИНФОРМАЦИЯ!V$5,РАСПИСАНИЕ!$H:$H,АБОНЕМЕНТЫ_ИНФОРМАЦИЯ!$F66,РАСПИСАНИЕ!$I:$I,АБОНЕМЕНТЫ_ИНФОРМАЦИЯ!$G66)</f>
        <v>0</v>
      </c>
      <c r="W66" s="134">
        <f>COUNTIFS(РАСПИСАНИЕ!$D:$D,АБОНЕМЕНТЫ_ИНФОРМАЦИЯ!W$5,РАСПИСАНИЕ!$H:$H,АБОНЕМЕНТЫ_ИНФОРМАЦИЯ!$F66,РАСПИСАНИЕ!$I:$I,АБОНЕМЕНТЫ_ИНФОРМАЦИЯ!$G66)</f>
        <v>1</v>
      </c>
      <c r="X66" s="120">
        <f>COUNTIFS(РАСПИСАНИЕ!$D:$D,АБОНЕМЕНТЫ_ИНФОРМАЦИЯ!X$5,РАСПИСАНИЕ!$H:$H,АБОНЕМЕНТЫ_ИНФОРМАЦИЯ!$F66,РАСПИСАНИЕ!$I:$I,АБОНЕМЕНТЫ_ИНФОРМАЦИЯ!$G66)</f>
        <v>0</v>
      </c>
      <c r="Y66" s="136">
        <f>COUNTIFS(РАСПИСАНИЕ!$D:$D,АБОНЕМЕНТЫ_ИНФОРМАЦИЯ!Y$5,РАСПИСАНИЕ!$H:$H,АБОНЕМЕНТЫ_ИНФОРМАЦИЯ!$F66,РАСПИСАНИЕ!$I:$I,АБОНЕМЕНТЫ_ИНФОРМАЦИЯ!$G66)</f>
        <v>0</v>
      </c>
      <c r="Z66" s="113">
        <f>COUNTIFS(БАЗА_ДАННЫХ!L:L,АБОНЕМЕНТЫ_ИНФОРМАЦИЯ!H66,БАЗА_ДАННЫХ!K:K,АБОНЕМЕНТЫ_ИНФОРМАЦИЯ!G66,БАЗА_ДАННЫХ!J:J,АБОНЕМЕНТЫ_ИНФОРМАЦИЯ!F66,БАЗА_ДАННЫХ!D:D,"&gt;="&amp;Q66,БАЗА_ДАННЫХ!D:D,"&lt;="&amp;S66,БАЗА_ДАННЫХ!R:R,"да")</f>
        <v>8</v>
      </c>
      <c r="AA66" s="175">
        <f>COUNTIFS(БАЗА_ДАННЫХ!L:L,АБОНЕМЕНТЫ_ИНФОРМАЦИЯ!H66,БАЗА_ДАННЫХ!K:K,АБОНЕМЕНТЫ_ИНФОРМАЦИЯ!G66,БАЗА_ДАННЫХ!J:J,АБОНЕМЕНТЫ_ИНФОРМАЦИЯ!F66,БАЗА_ДАННЫХ!D:D,"&gt;="&amp;Q66,БАЗА_ДАННЫХ!D:D,"&lt;="&amp;S66,БАЗА_ДАННЫХ!S:S,"перенос")</f>
        <v>0</v>
      </c>
      <c r="AB66" s="149" t="str">
        <f t="shared" ca="1" si="7"/>
        <v>нет</v>
      </c>
      <c r="AC66" s="177" t="str">
        <f t="shared" ca="1" si="8"/>
        <v/>
      </c>
      <c r="AD66" s="99"/>
      <c r="AE66" s="241">
        <f t="shared" si="10"/>
        <v>80</v>
      </c>
    </row>
    <row r="67" spans="1:31" s="97" customFormat="1" ht="15.75" x14ac:dyDescent="0.25">
      <c r="C67" s="106">
        <f t="shared" si="6"/>
        <v>62</v>
      </c>
      <c r="D67" s="107">
        <f t="shared" si="2"/>
        <v>45268</v>
      </c>
      <c r="E67" s="126" t="s">
        <v>27</v>
      </c>
      <c r="F67" s="127" t="s">
        <v>22</v>
      </c>
      <c r="G67" s="127" t="s">
        <v>12</v>
      </c>
      <c r="H67" s="128" t="s">
        <v>109</v>
      </c>
      <c r="I67" s="145" t="s">
        <v>8</v>
      </c>
      <c r="J67" s="142" t="s">
        <v>161</v>
      </c>
      <c r="K67" s="142" t="s">
        <v>19</v>
      </c>
      <c r="L67" s="143">
        <v>89002001575</v>
      </c>
      <c r="M67" s="144">
        <v>42005</v>
      </c>
      <c r="N67" s="113">
        <v>80</v>
      </c>
      <c r="O67" s="114">
        <v>8</v>
      </c>
      <c r="P67" s="114">
        <f t="shared" si="3"/>
        <v>10</v>
      </c>
      <c r="Q67" s="115">
        <v>45272</v>
      </c>
      <c r="R67" s="116">
        <v>27</v>
      </c>
      <c r="S67" s="108">
        <f t="shared" si="4"/>
        <v>45299</v>
      </c>
      <c r="T67" s="119">
        <f>COUNTIFS(РАСПИСАНИЕ!$D:$D,АБОНЕМЕНТЫ_ИНФОРМАЦИЯ!T$5,РАСПИСАНИЕ!$H:$H,АБОНЕМЕНТЫ_ИНФОРМАЦИЯ!$F67,РАСПИСАНИЕ!$I:$I,АБОНЕМЕНТЫ_ИНФОРМАЦИЯ!$G67)</f>
        <v>0</v>
      </c>
      <c r="U67" s="134">
        <f>COUNTIFS(РАСПИСАНИЕ!$D:$D,АБОНЕМЕНТЫ_ИНФОРМАЦИЯ!U$5,РАСПИСАНИЕ!$H:$H,АБОНЕМЕНТЫ_ИНФОРМАЦИЯ!$F67,РАСПИСАНИЕ!$I:$I,АБОНЕМЕНТЫ_ИНФОРМАЦИЯ!$G67)</f>
        <v>1</v>
      </c>
      <c r="V67" s="120">
        <f>COUNTIFS(РАСПИСАНИЕ!$D:$D,АБОНЕМЕНТЫ_ИНФОРМАЦИЯ!V$5,РАСПИСАНИЕ!$H:$H,АБОНЕМЕНТЫ_ИНФОРМАЦИЯ!$F67,РАСПИСАНИЕ!$I:$I,АБОНЕМЕНТЫ_ИНФОРМАЦИЯ!$G67)</f>
        <v>0</v>
      </c>
      <c r="W67" s="134">
        <f>COUNTIFS(РАСПИСАНИЕ!$D:$D,АБОНЕМЕНТЫ_ИНФОРМАЦИЯ!W$5,РАСПИСАНИЕ!$H:$H,АБОНЕМЕНТЫ_ИНФОРМАЦИЯ!$F67,РАСПИСАНИЕ!$I:$I,АБОНЕМЕНТЫ_ИНФОРМАЦИЯ!$G67)</f>
        <v>1</v>
      </c>
      <c r="X67" s="120">
        <f>COUNTIFS(РАСПИСАНИЕ!$D:$D,АБОНЕМЕНТЫ_ИНФОРМАЦИЯ!X$5,РАСПИСАНИЕ!$H:$H,АБОНЕМЕНТЫ_ИНФОРМАЦИЯ!$F67,РАСПИСАНИЕ!$I:$I,АБОНЕМЕНТЫ_ИНФОРМАЦИЯ!$G67)</f>
        <v>0</v>
      </c>
      <c r="Y67" s="136">
        <f>COUNTIFS(РАСПИСАНИЕ!$D:$D,АБОНЕМЕНТЫ_ИНФОРМАЦИЯ!Y$5,РАСПИСАНИЕ!$H:$H,АБОНЕМЕНТЫ_ИНФОРМАЦИЯ!$F67,РАСПИСАНИЕ!$I:$I,АБОНЕМЕНТЫ_ИНФОРМАЦИЯ!$G67)</f>
        <v>0</v>
      </c>
      <c r="Z67" s="113">
        <f>COUNTIFS(БАЗА_ДАННЫХ!L:L,АБОНЕМЕНТЫ_ИНФОРМАЦИЯ!H67,БАЗА_ДАННЫХ!K:K,АБОНЕМЕНТЫ_ИНФОРМАЦИЯ!G67,БАЗА_ДАННЫХ!J:J,АБОНЕМЕНТЫ_ИНФОРМАЦИЯ!F67,БАЗА_ДАННЫХ!D:D,"&gt;="&amp;Q67,БАЗА_ДАННЫХ!D:D,"&lt;="&amp;S67,БАЗА_ДАННЫХ!R:R,"да")</f>
        <v>8</v>
      </c>
      <c r="AA67" s="175">
        <f>COUNTIFS(БАЗА_ДАННЫХ!L:L,АБОНЕМЕНТЫ_ИНФОРМАЦИЯ!H67,БАЗА_ДАННЫХ!K:K,АБОНЕМЕНТЫ_ИНФОРМАЦИЯ!G67,БАЗА_ДАННЫХ!J:J,АБОНЕМЕНТЫ_ИНФОРМАЦИЯ!F67,БАЗА_ДАННЫХ!D:D,"&gt;="&amp;Q67,БАЗА_ДАННЫХ!D:D,"&lt;="&amp;S67,БАЗА_ДАННЫХ!S:S,"перенос")</f>
        <v>0</v>
      </c>
      <c r="AB67" s="149" t="str">
        <f t="shared" ca="1" si="7"/>
        <v>нет</v>
      </c>
      <c r="AC67" s="177" t="str">
        <f t="shared" ca="1" si="8"/>
        <v/>
      </c>
      <c r="AD67" s="99"/>
      <c r="AE67" s="241">
        <f t="shared" si="10"/>
        <v>80</v>
      </c>
    </row>
    <row r="68" spans="1:31" s="97" customFormat="1" ht="15" customHeight="1" x14ac:dyDescent="0.25">
      <c r="C68" s="106">
        <f t="shared" si="6"/>
        <v>63</v>
      </c>
      <c r="D68" s="107">
        <f t="shared" si="2"/>
        <v>45268</v>
      </c>
      <c r="E68" s="126" t="s">
        <v>27</v>
      </c>
      <c r="F68" s="127" t="s">
        <v>22</v>
      </c>
      <c r="G68" s="127" t="s">
        <v>12</v>
      </c>
      <c r="H68" s="128" t="s">
        <v>110</v>
      </c>
      <c r="I68" s="145" t="s">
        <v>8</v>
      </c>
      <c r="J68" s="142" t="s">
        <v>162</v>
      </c>
      <c r="K68" s="142" t="s">
        <v>19</v>
      </c>
      <c r="L68" s="143">
        <v>89002001576</v>
      </c>
      <c r="M68" s="144">
        <v>42005</v>
      </c>
      <c r="N68" s="113">
        <v>80</v>
      </c>
      <c r="O68" s="114">
        <v>8</v>
      </c>
      <c r="P68" s="114">
        <f t="shared" si="3"/>
        <v>10</v>
      </c>
      <c r="Q68" s="115">
        <v>45272</v>
      </c>
      <c r="R68" s="116">
        <v>27</v>
      </c>
      <c r="S68" s="108">
        <f t="shared" si="4"/>
        <v>45299</v>
      </c>
      <c r="T68" s="119">
        <f>COUNTIFS(РАСПИСАНИЕ!$D:$D,АБОНЕМЕНТЫ_ИНФОРМАЦИЯ!T$5,РАСПИСАНИЕ!$H:$H,АБОНЕМЕНТЫ_ИНФОРМАЦИЯ!$F68,РАСПИСАНИЕ!$I:$I,АБОНЕМЕНТЫ_ИНФОРМАЦИЯ!$G68)</f>
        <v>0</v>
      </c>
      <c r="U68" s="134">
        <f>COUNTIFS(РАСПИСАНИЕ!$D:$D,АБОНЕМЕНТЫ_ИНФОРМАЦИЯ!U$5,РАСПИСАНИЕ!$H:$H,АБОНЕМЕНТЫ_ИНФОРМАЦИЯ!$F68,РАСПИСАНИЕ!$I:$I,АБОНЕМЕНТЫ_ИНФОРМАЦИЯ!$G68)</f>
        <v>1</v>
      </c>
      <c r="V68" s="120">
        <f>COUNTIFS(РАСПИСАНИЕ!$D:$D,АБОНЕМЕНТЫ_ИНФОРМАЦИЯ!V$5,РАСПИСАНИЕ!$H:$H,АБОНЕМЕНТЫ_ИНФОРМАЦИЯ!$F68,РАСПИСАНИЕ!$I:$I,АБОНЕМЕНТЫ_ИНФОРМАЦИЯ!$G68)</f>
        <v>0</v>
      </c>
      <c r="W68" s="134">
        <f>COUNTIFS(РАСПИСАНИЕ!$D:$D,АБОНЕМЕНТЫ_ИНФОРМАЦИЯ!W$5,РАСПИСАНИЕ!$H:$H,АБОНЕМЕНТЫ_ИНФОРМАЦИЯ!$F68,РАСПИСАНИЕ!$I:$I,АБОНЕМЕНТЫ_ИНФОРМАЦИЯ!$G68)</f>
        <v>1</v>
      </c>
      <c r="X68" s="120">
        <f>COUNTIFS(РАСПИСАНИЕ!$D:$D,АБОНЕМЕНТЫ_ИНФОРМАЦИЯ!X$5,РАСПИСАНИЕ!$H:$H,АБОНЕМЕНТЫ_ИНФОРМАЦИЯ!$F68,РАСПИСАНИЕ!$I:$I,АБОНЕМЕНТЫ_ИНФОРМАЦИЯ!$G68)</f>
        <v>0</v>
      </c>
      <c r="Y68" s="136">
        <f>COUNTIFS(РАСПИСАНИЕ!$D:$D,АБОНЕМЕНТЫ_ИНФОРМАЦИЯ!Y$5,РАСПИСАНИЕ!$H:$H,АБОНЕМЕНТЫ_ИНФОРМАЦИЯ!$F68,РАСПИСАНИЕ!$I:$I,АБОНЕМЕНТЫ_ИНФОРМАЦИЯ!$G68)</f>
        <v>0</v>
      </c>
      <c r="Z68" s="113">
        <f>COUNTIFS(БАЗА_ДАННЫХ!L:L,АБОНЕМЕНТЫ_ИНФОРМАЦИЯ!H68,БАЗА_ДАННЫХ!K:K,АБОНЕМЕНТЫ_ИНФОРМАЦИЯ!G68,БАЗА_ДАННЫХ!J:J,АБОНЕМЕНТЫ_ИНФОРМАЦИЯ!F68,БАЗА_ДАННЫХ!D:D,"&gt;="&amp;Q68,БАЗА_ДАННЫХ!D:D,"&lt;="&amp;S68,БАЗА_ДАННЫХ!R:R,"да")</f>
        <v>8</v>
      </c>
      <c r="AA68" s="175">
        <f>COUNTIFS(БАЗА_ДАННЫХ!L:L,АБОНЕМЕНТЫ_ИНФОРМАЦИЯ!H68,БАЗА_ДАННЫХ!K:K,АБОНЕМЕНТЫ_ИНФОРМАЦИЯ!G68,БАЗА_ДАННЫХ!J:J,АБОНЕМЕНТЫ_ИНФОРМАЦИЯ!F68,БАЗА_ДАННЫХ!D:D,"&gt;="&amp;Q68,БАЗА_ДАННЫХ!D:D,"&lt;="&amp;S68,БАЗА_ДАННЫХ!S:S,"перенос")</f>
        <v>0</v>
      </c>
      <c r="AB68" s="149" t="str">
        <f t="shared" ca="1" si="7"/>
        <v>нет</v>
      </c>
      <c r="AC68" s="177" t="str">
        <f t="shared" ca="1" si="8"/>
        <v/>
      </c>
      <c r="AD68" s="99"/>
      <c r="AE68" s="241">
        <f t="shared" si="10"/>
        <v>80</v>
      </c>
    </row>
    <row r="69" spans="1:31" s="97" customFormat="1" ht="15" customHeight="1" x14ac:dyDescent="0.25">
      <c r="C69" s="106">
        <f t="shared" si="6"/>
        <v>64</v>
      </c>
      <c r="D69" s="107">
        <f t="shared" si="2"/>
        <v>45268</v>
      </c>
      <c r="E69" s="126" t="s">
        <v>27</v>
      </c>
      <c r="F69" s="127" t="s">
        <v>22</v>
      </c>
      <c r="G69" s="127" t="s">
        <v>12</v>
      </c>
      <c r="H69" s="128" t="s">
        <v>111</v>
      </c>
      <c r="I69" s="145" t="s">
        <v>8</v>
      </c>
      <c r="J69" s="142" t="s">
        <v>163</v>
      </c>
      <c r="K69" s="142" t="s">
        <v>19</v>
      </c>
      <c r="L69" s="143">
        <v>89002001577</v>
      </c>
      <c r="M69" s="144">
        <v>42005</v>
      </c>
      <c r="N69" s="113">
        <v>80</v>
      </c>
      <c r="O69" s="114">
        <v>8</v>
      </c>
      <c r="P69" s="114">
        <f t="shared" si="3"/>
        <v>10</v>
      </c>
      <c r="Q69" s="115">
        <v>45272</v>
      </c>
      <c r="R69" s="116">
        <v>27</v>
      </c>
      <c r="S69" s="108">
        <f t="shared" si="4"/>
        <v>45299</v>
      </c>
      <c r="T69" s="119">
        <f>COUNTIFS(РАСПИСАНИЕ!$D:$D,АБОНЕМЕНТЫ_ИНФОРМАЦИЯ!T$5,РАСПИСАНИЕ!$H:$H,АБОНЕМЕНТЫ_ИНФОРМАЦИЯ!$F69,РАСПИСАНИЕ!$I:$I,АБОНЕМЕНТЫ_ИНФОРМАЦИЯ!$G69)</f>
        <v>0</v>
      </c>
      <c r="U69" s="134">
        <f>COUNTIFS(РАСПИСАНИЕ!$D:$D,АБОНЕМЕНТЫ_ИНФОРМАЦИЯ!U$5,РАСПИСАНИЕ!$H:$H,АБОНЕМЕНТЫ_ИНФОРМАЦИЯ!$F69,РАСПИСАНИЕ!$I:$I,АБОНЕМЕНТЫ_ИНФОРМАЦИЯ!$G69)</f>
        <v>1</v>
      </c>
      <c r="V69" s="120">
        <f>COUNTIFS(РАСПИСАНИЕ!$D:$D,АБОНЕМЕНТЫ_ИНФОРМАЦИЯ!V$5,РАСПИСАНИЕ!$H:$H,АБОНЕМЕНТЫ_ИНФОРМАЦИЯ!$F69,РАСПИСАНИЕ!$I:$I,АБОНЕМЕНТЫ_ИНФОРМАЦИЯ!$G69)</f>
        <v>0</v>
      </c>
      <c r="W69" s="134">
        <f>COUNTIFS(РАСПИСАНИЕ!$D:$D,АБОНЕМЕНТЫ_ИНФОРМАЦИЯ!W$5,РАСПИСАНИЕ!$H:$H,АБОНЕМЕНТЫ_ИНФОРМАЦИЯ!$F69,РАСПИСАНИЕ!$I:$I,АБОНЕМЕНТЫ_ИНФОРМАЦИЯ!$G69)</f>
        <v>1</v>
      </c>
      <c r="X69" s="120">
        <f>COUNTIFS(РАСПИСАНИЕ!$D:$D,АБОНЕМЕНТЫ_ИНФОРМАЦИЯ!X$5,РАСПИСАНИЕ!$H:$H,АБОНЕМЕНТЫ_ИНФОРМАЦИЯ!$F69,РАСПИСАНИЕ!$I:$I,АБОНЕМЕНТЫ_ИНФОРМАЦИЯ!$G69)</f>
        <v>0</v>
      </c>
      <c r="Y69" s="136">
        <f>COUNTIFS(РАСПИСАНИЕ!$D:$D,АБОНЕМЕНТЫ_ИНФОРМАЦИЯ!Y$5,РАСПИСАНИЕ!$H:$H,АБОНЕМЕНТЫ_ИНФОРМАЦИЯ!$F69,РАСПИСАНИЕ!$I:$I,АБОНЕМЕНТЫ_ИНФОРМАЦИЯ!$G69)</f>
        <v>0</v>
      </c>
      <c r="Z69" s="113">
        <f>COUNTIFS(БАЗА_ДАННЫХ!L:L,АБОНЕМЕНТЫ_ИНФОРМАЦИЯ!H69,БАЗА_ДАННЫХ!K:K,АБОНЕМЕНТЫ_ИНФОРМАЦИЯ!G69,БАЗА_ДАННЫХ!J:J,АБОНЕМЕНТЫ_ИНФОРМАЦИЯ!F69,БАЗА_ДАННЫХ!D:D,"&gt;="&amp;Q69,БАЗА_ДАННЫХ!D:D,"&lt;="&amp;S69,БАЗА_ДАННЫХ!R:R,"да")</f>
        <v>8</v>
      </c>
      <c r="AA69" s="175">
        <f>COUNTIFS(БАЗА_ДАННЫХ!L:L,АБОНЕМЕНТЫ_ИНФОРМАЦИЯ!H69,БАЗА_ДАННЫХ!K:K,АБОНЕМЕНТЫ_ИНФОРМАЦИЯ!G69,БАЗА_ДАННЫХ!J:J,АБОНЕМЕНТЫ_ИНФОРМАЦИЯ!F69,БАЗА_ДАННЫХ!D:D,"&gt;="&amp;Q69,БАЗА_ДАННЫХ!D:D,"&lt;="&amp;S69,БАЗА_ДАННЫХ!S:S,"перенос")</f>
        <v>0</v>
      </c>
      <c r="AB69" s="149" t="str">
        <f t="shared" ca="1" si="7"/>
        <v>нет</v>
      </c>
      <c r="AC69" s="177" t="str">
        <f t="shared" ca="1" si="8"/>
        <v/>
      </c>
      <c r="AD69" s="99"/>
      <c r="AE69" s="241">
        <f t="shared" si="10"/>
        <v>80</v>
      </c>
    </row>
    <row r="70" spans="1:31" s="97" customFormat="1" ht="15" customHeight="1" x14ac:dyDescent="0.25">
      <c r="C70" s="106">
        <f t="shared" si="6"/>
        <v>65</v>
      </c>
      <c r="D70" s="107">
        <f t="shared" si="2"/>
        <v>45268</v>
      </c>
      <c r="E70" s="126" t="s">
        <v>27</v>
      </c>
      <c r="F70" s="127" t="s">
        <v>22</v>
      </c>
      <c r="G70" s="127" t="s">
        <v>12</v>
      </c>
      <c r="H70" s="128" t="s">
        <v>112</v>
      </c>
      <c r="I70" s="145" t="s">
        <v>8</v>
      </c>
      <c r="J70" s="142" t="s">
        <v>164</v>
      </c>
      <c r="K70" s="142" t="s">
        <v>19</v>
      </c>
      <c r="L70" s="143">
        <v>89002001578</v>
      </c>
      <c r="M70" s="144">
        <v>42005</v>
      </c>
      <c r="N70" s="113">
        <v>80</v>
      </c>
      <c r="O70" s="114">
        <v>8</v>
      </c>
      <c r="P70" s="114">
        <f t="shared" si="3"/>
        <v>10</v>
      </c>
      <c r="Q70" s="115">
        <v>45272</v>
      </c>
      <c r="R70" s="116">
        <v>27</v>
      </c>
      <c r="S70" s="108">
        <f t="shared" si="4"/>
        <v>45299</v>
      </c>
      <c r="T70" s="119">
        <f>COUNTIFS(РАСПИСАНИЕ!$D:$D,АБОНЕМЕНТЫ_ИНФОРМАЦИЯ!T$5,РАСПИСАНИЕ!$H:$H,АБОНЕМЕНТЫ_ИНФОРМАЦИЯ!$F70,РАСПИСАНИЕ!$I:$I,АБОНЕМЕНТЫ_ИНФОРМАЦИЯ!$G70)</f>
        <v>0</v>
      </c>
      <c r="U70" s="134">
        <f>COUNTIFS(РАСПИСАНИЕ!$D:$D,АБОНЕМЕНТЫ_ИНФОРМАЦИЯ!U$5,РАСПИСАНИЕ!$H:$H,АБОНЕМЕНТЫ_ИНФОРМАЦИЯ!$F70,РАСПИСАНИЕ!$I:$I,АБОНЕМЕНТЫ_ИНФОРМАЦИЯ!$G70)</f>
        <v>1</v>
      </c>
      <c r="V70" s="120">
        <f>COUNTIFS(РАСПИСАНИЕ!$D:$D,АБОНЕМЕНТЫ_ИНФОРМАЦИЯ!V$5,РАСПИСАНИЕ!$H:$H,АБОНЕМЕНТЫ_ИНФОРМАЦИЯ!$F70,РАСПИСАНИЕ!$I:$I,АБОНЕМЕНТЫ_ИНФОРМАЦИЯ!$G70)</f>
        <v>0</v>
      </c>
      <c r="W70" s="134">
        <f>COUNTIFS(РАСПИСАНИЕ!$D:$D,АБОНЕМЕНТЫ_ИНФОРМАЦИЯ!W$5,РАСПИСАНИЕ!$H:$H,АБОНЕМЕНТЫ_ИНФОРМАЦИЯ!$F70,РАСПИСАНИЕ!$I:$I,АБОНЕМЕНТЫ_ИНФОРМАЦИЯ!$G70)</f>
        <v>1</v>
      </c>
      <c r="X70" s="120">
        <f>COUNTIFS(РАСПИСАНИЕ!$D:$D,АБОНЕМЕНТЫ_ИНФОРМАЦИЯ!X$5,РАСПИСАНИЕ!$H:$H,АБОНЕМЕНТЫ_ИНФОРМАЦИЯ!$F70,РАСПИСАНИЕ!$I:$I,АБОНЕМЕНТЫ_ИНФОРМАЦИЯ!$G70)</f>
        <v>0</v>
      </c>
      <c r="Y70" s="136">
        <f>COUNTIFS(РАСПИСАНИЕ!$D:$D,АБОНЕМЕНТЫ_ИНФОРМАЦИЯ!Y$5,РАСПИСАНИЕ!$H:$H,АБОНЕМЕНТЫ_ИНФОРМАЦИЯ!$F70,РАСПИСАНИЕ!$I:$I,АБОНЕМЕНТЫ_ИНФОРМАЦИЯ!$G70)</f>
        <v>0</v>
      </c>
      <c r="Z70" s="113">
        <f>COUNTIFS(БАЗА_ДАННЫХ!L:L,АБОНЕМЕНТЫ_ИНФОРМАЦИЯ!H70,БАЗА_ДАННЫХ!K:K,АБОНЕМЕНТЫ_ИНФОРМАЦИЯ!G70,БАЗА_ДАННЫХ!J:J,АБОНЕМЕНТЫ_ИНФОРМАЦИЯ!F70,БАЗА_ДАННЫХ!D:D,"&gt;="&amp;Q70,БАЗА_ДАННЫХ!D:D,"&lt;="&amp;S70,БАЗА_ДАННЫХ!R:R,"да")</f>
        <v>8</v>
      </c>
      <c r="AA70" s="175">
        <f>COUNTIFS(БАЗА_ДАННЫХ!L:L,АБОНЕМЕНТЫ_ИНФОРМАЦИЯ!H70,БАЗА_ДАННЫХ!K:K,АБОНЕМЕНТЫ_ИНФОРМАЦИЯ!G70,БАЗА_ДАННЫХ!J:J,АБОНЕМЕНТЫ_ИНФОРМАЦИЯ!F70,БАЗА_ДАННЫХ!D:D,"&gt;="&amp;Q70,БАЗА_ДАННЫХ!D:D,"&lt;="&amp;S70,БАЗА_ДАННЫХ!S:S,"перенос")</f>
        <v>0</v>
      </c>
      <c r="AB70" s="149" t="str">
        <f t="shared" ref="AB70:AB101" ca="1" si="11">IF(TODAY()&lt;S70,"да","нет")</f>
        <v>нет</v>
      </c>
      <c r="AC70" s="177" t="str">
        <f t="shared" ca="1" si="8"/>
        <v/>
      </c>
      <c r="AD70" s="99"/>
      <c r="AE70" s="241">
        <f t="shared" si="10"/>
        <v>80</v>
      </c>
    </row>
    <row r="71" spans="1:31" s="97" customFormat="1" ht="15" customHeight="1" x14ac:dyDescent="0.25">
      <c r="A71" s="98"/>
      <c r="B71" s="98"/>
      <c r="C71" s="106">
        <f t="shared" si="6"/>
        <v>66</v>
      </c>
      <c r="D71" s="107">
        <f>Q71-4</f>
        <v>45295</v>
      </c>
      <c r="E71" s="126" t="s">
        <v>32</v>
      </c>
      <c r="F71" s="127" t="s">
        <v>9</v>
      </c>
      <c r="G71" s="127" t="s">
        <v>8</v>
      </c>
      <c r="H71" s="128" t="s">
        <v>64</v>
      </c>
      <c r="I71" s="145" t="s">
        <v>8</v>
      </c>
      <c r="J71" s="142" t="s">
        <v>50</v>
      </c>
      <c r="K71" s="142" t="s">
        <v>18</v>
      </c>
      <c r="L71" s="143" t="s">
        <v>20</v>
      </c>
      <c r="M71" s="144">
        <v>42005</v>
      </c>
      <c r="N71" s="113">
        <v>80</v>
      </c>
      <c r="O71" s="114">
        <v>8</v>
      </c>
      <c r="P71" s="114">
        <f t="shared" ref="P71:P134" si="12">N71/O71</f>
        <v>10</v>
      </c>
      <c r="Q71" s="115">
        <v>45299</v>
      </c>
      <c r="R71" s="116">
        <v>27</v>
      </c>
      <c r="S71" s="108">
        <f>Q71+R71</f>
        <v>45326</v>
      </c>
      <c r="T71" s="119">
        <f>COUNTIFS(РАСПИСАНИЕ!$D:$D,АБОНЕМЕНТЫ_ИНФОРМАЦИЯ!T$5,РАСПИСАНИЕ!$H:$H,АБОНЕМЕНТЫ_ИНФОРМАЦИЯ!$F71,РАСПИСАНИЕ!$I:$I,АБОНЕМЕНТЫ_ИНФОРМАЦИЯ!$G71)</f>
        <v>1</v>
      </c>
      <c r="U71" s="134">
        <f>COUNTIFS(РАСПИСАНИЕ!$D:$D,АБОНЕМЕНТЫ_ИНФОРМАЦИЯ!U$5,РАСПИСАНИЕ!$H:$H,АБОНЕМЕНТЫ_ИНФОРМАЦИЯ!$F71,РАСПИСАНИЕ!$I:$I,АБОНЕМЕНТЫ_ИНФОРМАЦИЯ!$G71)</f>
        <v>0</v>
      </c>
      <c r="V71" s="120">
        <f>COUNTIFS(РАСПИСАНИЕ!$D:$D,АБОНЕМЕНТЫ_ИНФОРМАЦИЯ!V$5,РАСПИСАНИЕ!$H:$H,АБОНЕМЕНТЫ_ИНФОРМАЦИЯ!$F71,РАСПИСАНИЕ!$I:$I,АБОНЕМЕНТЫ_ИНФОРМАЦИЯ!$G71)</f>
        <v>0</v>
      </c>
      <c r="W71" s="134">
        <f>COUNTIFS(РАСПИСАНИЕ!$D:$D,АБОНЕМЕНТЫ_ИНФОРМАЦИЯ!W$5,РАСПИСАНИЕ!$H:$H,АБОНЕМЕНТЫ_ИНФОРМАЦИЯ!$F71,РАСПИСАНИЕ!$I:$I,АБОНЕМЕНТЫ_ИНФОРМАЦИЯ!$G71)</f>
        <v>1</v>
      </c>
      <c r="X71" s="120">
        <f>COUNTIFS(РАСПИСАНИЕ!$D:$D,АБОНЕМЕНТЫ_ИНФОРМАЦИЯ!X$5,РАСПИСАНИЕ!$H:$H,АБОНЕМЕНТЫ_ИНФОРМАЦИЯ!$F71,РАСПИСАНИЕ!$I:$I,АБОНЕМЕНТЫ_ИНФОРМАЦИЯ!$G71)</f>
        <v>0</v>
      </c>
      <c r="Y71" s="136">
        <f>COUNTIFS(РАСПИСАНИЕ!$D:$D,АБОНЕМЕНТЫ_ИНФОРМАЦИЯ!Y$5,РАСПИСАНИЕ!$H:$H,АБОНЕМЕНТЫ_ИНФОРМАЦИЯ!$F71,РАСПИСАНИЕ!$I:$I,АБОНЕМЕНТЫ_ИНФОРМАЦИЯ!$G71)</f>
        <v>0</v>
      </c>
      <c r="Z71" s="113">
        <f>COUNTIFS(БАЗА_ДАННЫХ!L:L,АБОНЕМЕНТЫ_ИНФОРМАЦИЯ!H71,БАЗА_ДАННЫХ!K:K,АБОНЕМЕНТЫ_ИНФОРМАЦИЯ!G71,БАЗА_ДАННЫХ!J:J,АБОНЕМЕНТЫ_ИНФОРМАЦИЯ!F71,БАЗА_ДАННЫХ!D:D,"&gt;="&amp;Q71,БАЗА_ДАННЫХ!D:D,"&lt;="&amp;S71,БАЗА_ДАННЫХ!R:R,"да")</f>
        <v>8</v>
      </c>
      <c r="AA71" s="175">
        <f>COUNTIFS(БАЗА_ДАННЫХ!L:L,АБОНЕМЕНТЫ_ИНФОРМАЦИЯ!H71,БАЗА_ДАННЫХ!K:K,АБОНЕМЕНТЫ_ИНФОРМАЦИЯ!G71,БАЗА_ДАННЫХ!J:J,АБОНЕМЕНТЫ_ИНФОРМАЦИЯ!F71,БАЗА_ДАННЫХ!D:D,"&gt;="&amp;Q71,БАЗА_ДАННЫХ!D:D,"&lt;="&amp;S71,БАЗА_ДАННЫХ!S:S,"перенос")</f>
        <v>0</v>
      </c>
      <c r="AB71" s="149" t="str">
        <f t="shared" ca="1" si="11"/>
        <v>нет</v>
      </c>
      <c r="AC71" s="177" t="str">
        <f t="shared" ref="AC71:AC134" ca="1" si="13">IF(TODAY()&lt;S71,O71-Z71,"")</f>
        <v/>
      </c>
      <c r="AD71" s="99"/>
      <c r="AE71" s="241">
        <f t="shared" si="10"/>
        <v>80</v>
      </c>
    </row>
    <row r="72" spans="1:31" s="97" customFormat="1" ht="15.75" x14ac:dyDescent="0.25">
      <c r="C72" s="106">
        <f t="shared" ref="C72:C135" si="14">C71+1</f>
        <v>67</v>
      </c>
      <c r="D72" s="107">
        <f t="shared" ref="D72:D135" si="15">Q72-4</f>
        <v>45295</v>
      </c>
      <c r="E72" s="126" t="s">
        <v>32</v>
      </c>
      <c r="F72" s="127" t="s">
        <v>9</v>
      </c>
      <c r="G72" s="127" t="s">
        <v>8</v>
      </c>
      <c r="H72" s="128" t="s">
        <v>65</v>
      </c>
      <c r="I72" s="145" t="s">
        <v>8</v>
      </c>
      <c r="J72" s="142" t="s">
        <v>63</v>
      </c>
      <c r="K72" s="142" t="s">
        <v>19</v>
      </c>
      <c r="L72" s="143">
        <v>89002001515</v>
      </c>
      <c r="M72" s="144">
        <v>42005</v>
      </c>
      <c r="N72" s="113">
        <v>40</v>
      </c>
      <c r="O72" s="114">
        <v>4</v>
      </c>
      <c r="P72" s="114">
        <f t="shared" si="12"/>
        <v>10</v>
      </c>
      <c r="Q72" s="115">
        <v>45299</v>
      </c>
      <c r="R72" s="116">
        <v>27</v>
      </c>
      <c r="S72" s="108">
        <f t="shared" ref="S72:S135" si="16">Q72+R72</f>
        <v>45326</v>
      </c>
      <c r="T72" s="119">
        <f>COUNTIFS(РАСПИСАНИЕ!$D:$D,АБОНЕМЕНТЫ_ИНФОРМАЦИЯ!T$5,РАСПИСАНИЕ!$H:$H,АБОНЕМЕНТЫ_ИНФОРМАЦИЯ!$F72,РАСПИСАНИЕ!$I:$I,АБОНЕМЕНТЫ_ИНФОРМАЦИЯ!$G72)</f>
        <v>1</v>
      </c>
      <c r="U72" s="134">
        <f>COUNTIFS(РАСПИСАНИЕ!$D:$D,АБОНЕМЕНТЫ_ИНФОРМАЦИЯ!U$5,РАСПИСАНИЕ!$H:$H,АБОНЕМЕНТЫ_ИНФОРМАЦИЯ!$F72,РАСПИСАНИЕ!$I:$I,АБОНЕМЕНТЫ_ИНФОРМАЦИЯ!$G72)</f>
        <v>0</v>
      </c>
      <c r="V72" s="120">
        <f>COUNTIFS(РАСПИСАНИЕ!$D:$D,АБОНЕМЕНТЫ_ИНФОРМАЦИЯ!V$5,РАСПИСАНИЕ!$H:$H,АБОНЕМЕНТЫ_ИНФОРМАЦИЯ!$F72,РАСПИСАНИЕ!$I:$I,АБОНЕМЕНТЫ_ИНФОРМАЦИЯ!$G72)</f>
        <v>0</v>
      </c>
      <c r="W72" s="260"/>
      <c r="X72" s="120">
        <f>COUNTIFS(РАСПИСАНИЕ!$D:$D,АБОНЕМЕНТЫ_ИНФОРМАЦИЯ!X$5,РАСПИСАНИЕ!$H:$H,АБОНЕМЕНТЫ_ИНФОРМАЦИЯ!$F72,РАСПИСАНИЕ!$I:$I,АБОНЕМЕНТЫ_ИНФОРМАЦИЯ!$G72)</f>
        <v>0</v>
      </c>
      <c r="Y72" s="136">
        <f>COUNTIFS(РАСПИСАНИЕ!$D:$D,АБОНЕМЕНТЫ_ИНФОРМАЦИЯ!Y$5,РАСПИСАНИЕ!$H:$H,АБОНЕМЕНТЫ_ИНФОРМАЦИЯ!$F72,РАСПИСАНИЕ!$I:$I,АБОНЕМЕНТЫ_ИНФОРМАЦИЯ!$G72)</f>
        <v>0</v>
      </c>
      <c r="Z72" s="113">
        <f>COUNTIFS(БАЗА_ДАННЫХ!L:L,АБОНЕМЕНТЫ_ИНФОРМАЦИЯ!H72,БАЗА_ДАННЫХ!K:K,АБОНЕМЕНТЫ_ИНФОРМАЦИЯ!G72,БАЗА_ДАННЫХ!J:J,АБОНЕМЕНТЫ_ИНФОРМАЦИЯ!F72,БАЗА_ДАННЫХ!D:D,"&gt;="&amp;Q72,БАЗА_ДАННЫХ!D:D,"&lt;="&amp;S72,БАЗА_ДАННЫХ!R:R,"да")</f>
        <v>4</v>
      </c>
      <c r="AA72" s="175">
        <f>COUNTIFS(БАЗА_ДАННЫХ!L:L,АБОНЕМЕНТЫ_ИНФОРМАЦИЯ!H72,БАЗА_ДАННЫХ!K:K,АБОНЕМЕНТЫ_ИНФОРМАЦИЯ!G72,БАЗА_ДАННЫХ!J:J,АБОНЕМЕНТЫ_ИНФОРМАЦИЯ!F72,БАЗА_ДАННЫХ!D:D,"&gt;="&amp;Q72,БАЗА_ДАННЫХ!D:D,"&lt;="&amp;S72,БАЗА_ДАННЫХ!S:S,"перенос")</f>
        <v>0</v>
      </c>
      <c r="AB72" s="149" t="str">
        <f ca="1">IF(TODAY()&lt;S72,"да","нет")</f>
        <v>нет</v>
      </c>
      <c r="AC72" s="177" t="str">
        <f t="shared" ca="1" si="13"/>
        <v/>
      </c>
      <c r="AD72" s="99"/>
      <c r="AE72" s="241">
        <f t="shared" si="10"/>
        <v>40</v>
      </c>
    </row>
    <row r="73" spans="1:31" s="97" customFormat="1" ht="15" customHeight="1" x14ac:dyDescent="0.25">
      <c r="C73" s="106">
        <f t="shared" si="14"/>
        <v>68</v>
      </c>
      <c r="D73" s="107">
        <f t="shared" si="15"/>
        <v>45295</v>
      </c>
      <c r="E73" s="126" t="s">
        <v>32</v>
      </c>
      <c r="F73" s="127" t="s">
        <v>9</v>
      </c>
      <c r="G73" s="127" t="s">
        <v>8</v>
      </c>
      <c r="H73" s="128" t="s">
        <v>66</v>
      </c>
      <c r="I73" s="145" t="s">
        <v>8</v>
      </c>
      <c r="J73" s="142" t="s">
        <v>51</v>
      </c>
      <c r="K73" s="142" t="s">
        <v>19</v>
      </c>
      <c r="L73" s="143">
        <v>89002001516</v>
      </c>
      <c r="M73" s="144">
        <v>42005</v>
      </c>
      <c r="N73" s="113">
        <v>80</v>
      </c>
      <c r="O73" s="114">
        <v>8</v>
      </c>
      <c r="P73" s="114">
        <f t="shared" si="12"/>
        <v>10</v>
      </c>
      <c r="Q73" s="115">
        <v>45299</v>
      </c>
      <c r="R73" s="116">
        <v>27</v>
      </c>
      <c r="S73" s="108">
        <f t="shared" si="16"/>
        <v>45326</v>
      </c>
      <c r="T73" s="119">
        <f>COUNTIFS(РАСПИСАНИЕ!$D:$D,АБОНЕМЕНТЫ_ИНФОРМАЦИЯ!T$5,РАСПИСАНИЕ!$H:$H,АБОНЕМЕНТЫ_ИНФОРМАЦИЯ!$F73,РАСПИСАНИЕ!$I:$I,АБОНЕМЕНТЫ_ИНФОРМАЦИЯ!$G73)</f>
        <v>1</v>
      </c>
      <c r="U73" s="134">
        <f>COUNTIFS(РАСПИСАНИЕ!$D:$D,АБОНЕМЕНТЫ_ИНФОРМАЦИЯ!U$5,РАСПИСАНИЕ!$H:$H,АБОНЕМЕНТЫ_ИНФОРМАЦИЯ!$F73,РАСПИСАНИЕ!$I:$I,АБОНЕМЕНТЫ_ИНФОРМАЦИЯ!$G73)</f>
        <v>0</v>
      </c>
      <c r="V73" s="120">
        <f>COUNTIFS(РАСПИСАНИЕ!$D:$D,АБОНЕМЕНТЫ_ИНФОРМАЦИЯ!V$5,РАСПИСАНИЕ!$H:$H,АБОНЕМЕНТЫ_ИНФОРМАЦИЯ!$F73,РАСПИСАНИЕ!$I:$I,АБОНЕМЕНТЫ_ИНФОРМАЦИЯ!$G73)</f>
        <v>0</v>
      </c>
      <c r="W73" s="134">
        <f>COUNTIFS(РАСПИСАНИЕ!$D:$D,АБОНЕМЕНТЫ_ИНФОРМАЦИЯ!W$5,РАСПИСАНИЕ!$H:$H,АБОНЕМЕНТЫ_ИНФОРМАЦИЯ!$F73,РАСПИСАНИЕ!$I:$I,АБОНЕМЕНТЫ_ИНФОРМАЦИЯ!$G73)</f>
        <v>1</v>
      </c>
      <c r="X73" s="120">
        <f>COUNTIFS(РАСПИСАНИЕ!$D:$D,АБОНЕМЕНТЫ_ИНФОРМАЦИЯ!X$5,РАСПИСАНИЕ!$H:$H,АБОНЕМЕНТЫ_ИНФОРМАЦИЯ!$F73,РАСПИСАНИЕ!$I:$I,АБОНЕМЕНТЫ_ИНФОРМАЦИЯ!$G73)</f>
        <v>0</v>
      </c>
      <c r="Y73" s="136">
        <f>COUNTIFS(РАСПИСАНИЕ!$D:$D,АБОНЕМЕНТЫ_ИНФОРМАЦИЯ!Y$5,РАСПИСАНИЕ!$H:$H,АБОНЕМЕНТЫ_ИНФОРМАЦИЯ!$F73,РАСПИСАНИЕ!$I:$I,АБОНЕМЕНТЫ_ИНФОРМАЦИЯ!$G73)</f>
        <v>0</v>
      </c>
      <c r="Z73" s="141">
        <f>COUNTIFS(БАЗА_ДАННЫХ!L:L,АБОНЕМЕНТЫ_ИНФОРМАЦИЯ!H73,БАЗА_ДАННЫХ!K:K,АБОНЕМЕНТЫ_ИНФОРМАЦИЯ!G73,БАЗА_ДАННЫХ!J:J,АБОНЕМЕНТЫ_ИНФОРМАЦИЯ!F73,БАЗА_ДАННЫХ!D:D,"&gt;="&amp;Q73,БАЗА_ДАННЫХ!D:D,"&lt;="&amp;S73,БАЗА_ДАННЫХ!R:R,"да")</f>
        <v>7</v>
      </c>
      <c r="AA73" s="175">
        <f>COUNTIFS(БАЗА_ДАННЫХ!L:L,АБОНЕМЕНТЫ_ИНФОРМАЦИЯ!H73,БАЗА_ДАННЫХ!K:K,АБОНЕМЕНТЫ_ИНФОРМАЦИЯ!G73,БАЗА_ДАННЫХ!J:J,АБОНЕМЕНТЫ_ИНФОРМАЦИЯ!F73,БАЗА_ДАННЫХ!D:D,"&gt;="&amp;Q73,БАЗА_ДАННЫХ!D:D,"&lt;="&amp;S73,БАЗА_ДАННЫХ!S:S,"перенос")</f>
        <v>0</v>
      </c>
      <c r="AB73" s="149" t="str">
        <f t="shared" ca="1" si="11"/>
        <v>нет</v>
      </c>
      <c r="AC73" s="177" t="str">
        <f t="shared" ca="1" si="13"/>
        <v/>
      </c>
      <c r="AD73" s="99"/>
      <c r="AE73" s="241">
        <f t="shared" si="10"/>
        <v>80</v>
      </c>
    </row>
    <row r="74" spans="1:31" s="97" customFormat="1" ht="15" customHeight="1" x14ac:dyDescent="0.25">
      <c r="C74" s="106">
        <f t="shared" si="14"/>
        <v>69</v>
      </c>
      <c r="D74" s="107">
        <f t="shared" si="15"/>
        <v>45295</v>
      </c>
      <c r="E74" s="126" t="s">
        <v>32</v>
      </c>
      <c r="F74" s="127" t="s">
        <v>9</v>
      </c>
      <c r="G74" s="127" t="s">
        <v>8</v>
      </c>
      <c r="H74" s="128" t="s">
        <v>67</v>
      </c>
      <c r="I74" s="145" t="s">
        <v>8</v>
      </c>
      <c r="J74" s="142" t="s">
        <v>52</v>
      </c>
      <c r="K74" s="142" t="s">
        <v>19</v>
      </c>
      <c r="L74" s="143">
        <v>89002001517</v>
      </c>
      <c r="M74" s="144">
        <v>42005</v>
      </c>
      <c r="N74" s="113">
        <v>70</v>
      </c>
      <c r="O74" s="114">
        <v>8</v>
      </c>
      <c r="P74" s="114">
        <f t="shared" si="12"/>
        <v>8.75</v>
      </c>
      <c r="Q74" s="115">
        <v>45299</v>
      </c>
      <c r="R74" s="116">
        <v>27</v>
      </c>
      <c r="S74" s="108">
        <f t="shared" si="16"/>
        <v>45326</v>
      </c>
      <c r="T74" s="119">
        <f>COUNTIFS(РАСПИСАНИЕ!$D:$D,АБОНЕМЕНТЫ_ИНФОРМАЦИЯ!T$5,РАСПИСАНИЕ!$H:$H,АБОНЕМЕНТЫ_ИНФОРМАЦИЯ!$F74,РАСПИСАНИЕ!$I:$I,АБОНЕМЕНТЫ_ИНФОРМАЦИЯ!$G74)</f>
        <v>1</v>
      </c>
      <c r="U74" s="134">
        <f>COUNTIFS(РАСПИСАНИЕ!$D:$D,АБОНЕМЕНТЫ_ИНФОРМАЦИЯ!U$5,РАСПИСАНИЕ!$H:$H,АБОНЕМЕНТЫ_ИНФОРМАЦИЯ!$F74,РАСПИСАНИЕ!$I:$I,АБОНЕМЕНТЫ_ИНФОРМАЦИЯ!$G74)</f>
        <v>0</v>
      </c>
      <c r="V74" s="120">
        <f>COUNTIFS(РАСПИСАНИЕ!$D:$D,АБОНЕМЕНТЫ_ИНФОРМАЦИЯ!V$5,РАСПИСАНИЕ!$H:$H,АБОНЕМЕНТЫ_ИНФОРМАЦИЯ!$F74,РАСПИСАНИЕ!$I:$I,АБОНЕМЕНТЫ_ИНФОРМАЦИЯ!$G74)</f>
        <v>0</v>
      </c>
      <c r="W74" s="134">
        <f>COUNTIFS(РАСПИСАНИЕ!$D:$D,АБОНЕМЕНТЫ_ИНФОРМАЦИЯ!W$5,РАСПИСАНИЕ!$H:$H,АБОНЕМЕНТЫ_ИНФОРМАЦИЯ!$F74,РАСПИСАНИЕ!$I:$I,АБОНЕМЕНТЫ_ИНФОРМАЦИЯ!$G74)</f>
        <v>1</v>
      </c>
      <c r="X74" s="120">
        <f>COUNTIFS(РАСПИСАНИЕ!$D:$D,АБОНЕМЕНТЫ_ИНФОРМАЦИЯ!X$5,РАСПИСАНИЕ!$H:$H,АБОНЕМЕНТЫ_ИНФОРМАЦИЯ!$F74,РАСПИСАНИЕ!$I:$I,АБОНЕМЕНТЫ_ИНФОРМАЦИЯ!$G74)</f>
        <v>0</v>
      </c>
      <c r="Y74" s="136">
        <f>COUNTIFS(РАСПИСАНИЕ!$D:$D,АБОНЕМЕНТЫ_ИНФОРМАЦИЯ!Y$5,РАСПИСАНИЕ!$H:$H,АБОНЕМЕНТЫ_ИНФОРМАЦИЯ!$F74,РАСПИСАНИЕ!$I:$I,АБОНЕМЕНТЫ_ИНФОРМАЦИЯ!$G74)</f>
        <v>0</v>
      </c>
      <c r="Z74" s="113">
        <f>COUNTIFS(БАЗА_ДАННЫХ!L:L,АБОНЕМЕНТЫ_ИНФОРМАЦИЯ!H74,БАЗА_ДАННЫХ!K:K,АБОНЕМЕНТЫ_ИНФОРМАЦИЯ!G74,БАЗА_ДАННЫХ!J:J,АБОНЕМЕНТЫ_ИНФОРМАЦИЯ!F74,БАЗА_ДАННЫХ!D:D,"&gt;="&amp;Q74,БАЗА_ДАННЫХ!D:D,"&lt;="&amp;S74,БАЗА_ДАННЫХ!R:R,"да")</f>
        <v>8</v>
      </c>
      <c r="AA74" s="175">
        <f>COUNTIFS(БАЗА_ДАННЫХ!L:L,АБОНЕМЕНТЫ_ИНФОРМАЦИЯ!H74,БАЗА_ДАННЫХ!K:K,АБОНЕМЕНТЫ_ИНФОРМАЦИЯ!G74,БАЗА_ДАННЫХ!J:J,АБОНЕМЕНТЫ_ИНФОРМАЦИЯ!F74,БАЗА_ДАННЫХ!D:D,"&gt;="&amp;Q74,БАЗА_ДАННЫХ!D:D,"&lt;="&amp;S74,БАЗА_ДАННЫХ!S:S,"перенос")</f>
        <v>0</v>
      </c>
      <c r="AB74" s="149" t="str">
        <f t="shared" ca="1" si="11"/>
        <v>нет</v>
      </c>
      <c r="AC74" s="177" t="str">
        <f t="shared" ca="1" si="13"/>
        <v/>
      </c>
      <c r="AD74" s="99"/>
      <c r="AE74" s="241">
        <f t="shared" si="10"/>
        <v>70</v>
      </c>
    </row>
    <row r="75" spans="1:31" s="97" customFormat="1" ht="15" customHeight="1" x14ac:dyDescent="0.25">
      <c r="C75" s="106">
        <f t="shared" si="14"/>
        <v>70</v>
      </c>
      <c r="D75" s="107">
        <f t="shared" si="15"/>
        <v>45295</v>
      </c>
      <c r="E75" s="126" t="s">
        <v>32</v>
      </c>
      <c r="F75" s="127" t="s">
        <v>9</v>
      </c>
      <c r="G75" s="127" t="s">
        <v>8</v>
      </c>
      <c r="H75" s="128" t="s">
        <v>68</v>
      </c>
      <c r="I75" s="145" t="s">
        <v>8</v>
      </c>
      <c r="J75" s="142" t="s">
        <v>53</v>
      </c>
      <c r="K75" s="142" t="s">
        <v>19</v>
      </c>
      <c r="L75" s="143">
        <v>89002001518</v>
      </c>
      <c r="M75" s="144">
        <v>42005</v>
      </c>
      <c r="N75" s="113">
        <v>80</v>
      </c>
      <c r="O75" s="114">
        <v>8</v>
      </c>
      <c r="P75" s="114">
        <f t="shared" si="12"/>
        <v>10</v>
      </c>
      <c r="Q75" s="115">
        <v>45299</v>
      </c>
      <c r="R75" s="116">
        <v>27</v>
      </c>
      <c r="S75" s="108">
        <f t="shared" si="16"/>
        <v>45326</v>
      </c>
      <c r="T75" s="119">
        <f>COUNTIFS(РАСПИСАНИЕ!$D:$D,АБОНЕМЕНТЫ_ИНФОРМАЦИЯ!T$5,РАСПИСАНИЕ!$H:$H,АБОНЕМЕНТЫ_ИНФОРМАЦИЯ!$F75,РАСПИСАНИЕ!$I:$I,АБОНЕМЕНТЫ_ИНФОРМАЦИЯ!$G75)</f>
        <v>1</v>
      </c>
      <c r="U75" s="134">
        <f>COUNTIFS(РАСПИСАНИЕ!$D:$D,АБОНЕМЕНТЫ_ИНФОРМАЦИЯ!U$5,РАСПИСАНИЕ!$H:$H,АБОНЕМЕНТЫ_ИНФОРМАЦИЯ!$F75,РАСПИСАНИЕ!$I:$I,АБОНЕМЕНТЫ_ИНФОРМАЦИЯ!$G75)</f>
        <v>0</v>
      </c>
      <c r="V75" s="120">
        <f>COUNTIFS(РАСПИСАНИЕ!$D:$D,АБОНЕМЕНТЫ_ИНФОРМАЦИЯ!V$5,РАСПИСАНИЕ!$H:$H,АБОНЕМЕНТЫ_ИНФОРМАЦИЯ!$F75,РАСПИСАНИЕ!$I:$I,АБОНЕМЕНТЫ_ИНФОРМАЦИЯ!$G75)</f>
        <v>0</v>
      </c>
      <c r="W75" s="134">
        <f>COUNTIFS(РАСПИСАНИЕ!$D:$D,АБОНЕМЕНТЫ_ИНФОРМАЦИЯ!W$5,РАСПИСАНИЕ!$H:$H,АБОНЕМЕНТЫ_ИНФОРМАЦИЯ!$F75,РАСПИСАНИЕ!$I:$I,АБОНЕМЕНТЫ_ИНФОРМАЦИЯ!$G75)</f>
        <v>1</v>
      </c>
      <c r="X75" s="120">
        <f>COUNTIFS(РАСПИСАНИЕ!$D:$D,АБОНЕМЕНТЫ_ИНФОРМАЦИЯ!X$5,РАСПИСАНИЕ!$H:$H,АБОНЕМЕНТЫ_ИНФОРМАЦИЯ!$F75,РАСПИСАНИЕ!$I:$I,АБОНЕМЕНТЫ_ИНФОРМАЦИЯ!$G75)</f>
        <v>0</v>
      </c>
      <c r="Y75" s="136">
        <f>COUNTIFS(РАСПИСАНИЕ!$D:$D,АБОНЕМЕНТЫ_ИНФОРМАЦИЯ!Y$5,РАСПИСАНИЕ!$H:$H,АБОНЕМЕНТЫ_ИНФОРМАЦИЯ!$F75,РАСПИСАНИЕ!$I:$I,АБОНЕМЕНТЫ_ИНФОРМАЦИЯ!$G75)</f>
        <v>0</v>
      </c>
      <c r="Z75" s="113">
        <f>COUNTIFS(БАЗА_ДАННЫХ!L:L,АБОНЕМЕНТЫ_ИНФОРМАЦИЯ!H75,БАЗА_ДАННЫХ!K:K,АБОНЕМЕНТЫ_ИНФОРМАЦИЯ!G75,БАЗА_ДАННЫХ!J:J,АБОНЕМЕНТЫ_ИНФОРМАЦИЯ!F75,БАЗА_ДАННЫХ!D:D,"&gt;="&amp;Q75,БАЗА_ДАННЫХ!D:D,"&lt;="&amp;S75,БАЗА_ДАННЫХ!R:R,"да")</f>
        <v>8</v>
      </c>
      <c r="AA75" s="175">
        <f>COUNTIFS(БАЗА_ДАННЫХ!L:L,АБОНЕМЕНТЫ_ИНФОРМАЦИЯ!H75,БАЗА_ДАННЫХ!K:K,АБОНЕМЕНТЫ_ИНФОРМАЦИЯ!G75,БАЗА_ДАННЫХ!J:J,АБОНЕМЕНТЫ_ИНФОРМАЦИЯ!F75,БАЗА_ДАННЫХ!D:D,"&gt;="&amp;Q75,БАЗА_ДАННЫХ!D:D,"&lt;="&amp;S75,БАЗА_ДАННЫХ!S:S,"перенос")</f>
        <v>0</v>
      </c>
      <c r="AB75" s="149" t="str">
        <f t="shared" ca="1" si="11"/>
        <v>нет</v>
      </c>
      <c r="AC75" s="177" t="str">
        <f t="shared" ca="1" si="13"/>
        <v/>
      </c>
      <c r="AD75" s="99"/>
      <c r="AE75" s="241">
        <f t="shared" si="10"/>
        <v>80</v>
      </c>
    </row>
    <row r="76" spans="1:31" s="97" customFormat="1" ht="15" customHeight="1" x14ac:dyDescent="0.25">
      <c r="C76" s="106">
        <f t="shared" si="14"/>
        <v>71</v>
      </c>
      <c r="D76" s="107">
        <f t="shared" si="15"/>
        <v>45295</v>
      </c>
      <c r="E76" s="126" t="s">
        <v>32</v>
      </c>
      <c r="F76" s="127" t="s">
        <v>9</v>
      </c>
      <c r="G76" s="127" t="s">
        <v>8</v>
      </c>
      <c r="H76" s="128" t="s">
        <v>69</v>
      </c>
      <c r="I76" s="145" t="s">
        <v>8</v>
      </c>
      <c r="J76" s="142" t="s">
        <v>54</v>
      </c>
      <c r="K76" s="142" t="s">
        <v>19</v>
      </c>
      <c r="L76" s="143">
        <v>89002001519</v>
      </c>
      <c r="M76" s="144">
        <v>42005</v>
      </c>
      <c r="N76" s="113">
        <v>80</v>
      </c>
      <c r="O76" s="114">
        <v>8</v>
      </c>
      <c r="P76" s="114">
        <f t="shared" si="12"/>
        <v>10</v>
      </c>
      <c r="Q76" s="115">
        <v>45299</v>
      </c>
      <c r="R76" s="116">
        <v>27</v>
      </c>
      <c r="S76" s="108">
        <f t="shared" si="16"/>
        <v>45326</v>
      </c>
      <c r="T76" s="119">
        <f>COUNTIFS(РАСПИСАНИЕ!$D:$D,АБОНЕМЕНТЫ_ИНФОРМАЦИЯ!T$5,РАСПИСАНИЕ!$H:$H,АБОНЕМЕНТЫ_ИНФОРМАЦИЯ!$F76,РАСПИСАНИЕ!$I:$I,АБОНЕМЕНТЫ_ИНФОРМАЦИЯ!$G76)</f>
        <v>1</v>
      </c>
      <c r="U76" s="134">
        <f>COUNTIFS(РАСПИСАНИЕ!$D:$D,АБОНЕМЕНТЫ_ИНФОРМАЦИЯ!U$5,РАСПИСАНИЕ!$H:$H,АБОНЕМЕНТЫ_ИНФОРМАЦИЯ!$F76,РАСПИСАНИЕ!$I:$I,АБОНЕМЕНТЫ_ИНФОРМАЦИЯ!$G76)</f>
        <v>0</v>
      </c>
      <c r="V76" s="120">
        <f>COUNTIFS(РАСПИСАНИЕ!$D:$D,АБОНЕМЕНТЫ_ИНФОРМАЦИЯ!V$5,РАСПИСАНИЕ!$H:$H,АБОНЕМЕНТЫ_ИНФОРМАЦИЯ!$F76,РАСПИСАНИЕ!$I:$I,АБОНЕМЕНТЫ_ИНФОРМАЦИЯ!$G76)</f>
        <v>0</v>
      </c>
      <c r="W76" s="134">
        <f>COUNTIFS(РАСПИСАНИЕ!$D:$D,АБОНЕМЕНТЫ_ИНФОРМАЦИЯ!W$5,РАСПИСАНИЕ!$H:$H,АБОНЕМЕНТЫ_ИНФОРМАЦИЯ!$F76,РАСПИСАНИЕ!$I:$I,АБОНЕМЕНТЫ_ИНФОРМАЦИЯ!$G76)</f>
        <v>1</v>
      </c>
      <c r="X76" s="120">
        <f>COUNTIFS(РАСПИСАНИЕ!$D:$D,АБОНЕМЕНТЫ_ИНФОРМАЦИЯ!X$5,РАСПИСАНИЕ!$H:$H,АБОНЕМЕНТЫ_ИНФОРМАЦИЯ!$F76,РАСПИСАНИЕ!$I:$I,АБОНЕМЕНТЫ_ИНФОРМАЦИЯ!$G76)</f>
        <v>0</v>
      </c>
      <c r="Y76" s="136">
        <f>COUNTIFS(РАСПИСАНИЕ!$D:$D,АБОНЕМЕНТЫ_ИНФОРМАЦИЯ!Y$5,РАСПИСАНИЕ!$H:$H,АБОНЕМЕНТЫ_ИНФОРМАЦИЯ!$F76,РАСПИСАНИЕ!$I:$I,АБОНЕМЕНТЫ_ИНФОРМАЦИЯ!$G76)</f>
        <v>0</v>
      </c>
      <c r="Z76" s="113">
        <f>COUNTIFS(БАЗА_ДАННЫХ!L:L,АБОНЕМЕНТЫ_ИНФОРМАЦИЯ!H76,БАЗА_ДАННЫХ!K:K,АБОНЕМЕНТЫ_ИНФОРМАЦИЯ!G76,БАЗА_ДАННЫХ!J:J,АБОНЕМЕНТЫ_ИНФОРМАЦИЯ!F76,БАЗА_ДАННЫХ!D:D,"&gt;="&amp;Q76,БАЗА_ДАННЫХ!D:D,"&lt;="&amp;S76,БАЗА_ДАННЫХ!R:R,"да")</f>
        <v>8</v>
      </c>
      <c r="AA76" s="175">
        <f>COUNTIFS(БАЗА_ДАННЫХ!L:L,АБОНЕМЕНТЫ_ИНФОРМАЦИЯ!H76,БАЗА_ДАННЫХ!K:K,АБОНЕМЕНТЫ_ИНФОРМАЦИЯ!G76,БАЗА_ДАННЫХ!J:J,АБОНЕМЕНТЫ_ИНФОРМАЦИЯ!F76,БАЗА_ДАННЫХ!D:D,"&gt;="&amp;Q76,БАЗА_ДАННЫХ!D:D,"&lt;="&amp;S76,БАЗА_ДАННЫХ!S:S,"перенос")</f>
        <v>0</v>
      </c>
      <c r="AB76" s="149" t="str">
        <f t="shared" ca="1" si="11"/>
        <v>нет</v>
      </c>
      <c r="AC76" s="177" t="str">
        <f t="shared" ca="1" si="13"/>
        <v/>
      </c>
      <c r="AD76" s="99"/>
      <c r="AE76" s="241">
        <f t="shared" si="10"/>
        <v>80</v>
      </c>
    </row>
    <row r="77" spans="1:31" s="97" customFormat="1" ht="15" customHeight="1" x14ac:dyDescent="0.25">
      <c r="C77" s="106">
        <f t="shared" si="14"/>
        <v>72</v>
      </c>
      <c r="D77" s="107">
        <f t="shared" si="15"/>
        <v>45295</v>
      </c>
      <c r="E77" s="126" t="s">
        <v>32</v>
      </c>
      <c r="F77" s="127" t="s">
        <v>9</v>
      </c>
      <c r="G77" s="127" t="s">
        <v>8</v>
      </c>
      <c r="H77" s="128" t="s">
        <v>70</v>
      </c>
      <c r="I77" s="145" t="s">
        <v>8</v>
      </c>
      <c r="J77" s="142" t="s">
        <v>55</v>
      </c>
      <c r="K77" s="142" t="s">
        <v>19</v>
      </c>
      <c r="L77" s="143">
        <v>89002001520</v>
      </c>
      <c r="M77" s="144">
        <v>42005</v>
      </c>
      <c r="N77" s="113">
        <v>80</v>
      </c>
      <c r="O77" s="114">
        <v>8</v>
      </c>
      <c r="P77" s="114">
        <f t="shared" si="12"/>
        <v>10</v>
      </c>
      <c r="Q77" s="115">
        <v>45299</v>
      </c>
      <c r="R77" s="116">
        <v>27</v>
      </c>
      <c r="S77" s="108">
        <f t="shared" si="16"/>
        <v>45326</v>
      </c>
      <c r="T77" s="119">
        <f>COUNTIFS(РАСПИСАНИЕ!$D:$D,АБОНЕМЕНТЫ_ИНФОРМАЦИЯ!T$5,РАСПИСАНИЕ!$H:$H,АБОНЕМЕНТЫ_ИНФОРМАЦИЯ!$F77,РАСПИСАНИЕ!$I:$I,АБОНЕМЕНТЫ_ИНФОРМАЦИЯ!$G77)</f>
        <v>1</v>
      </c>
      <c r="U77" s="134">
        <f>COUNTIFS(РАСПИСАНИЕ!$D:$D,АБОНЕМЕНТЫ_ИНФОРМАЦИЯ!U$5,РАСПИСАНИЕ!$H:$H,АБОНЕМЕНТЫ_ИНФОРМАЦИЯ!$F77,РАСПИСАНИЕ!$I:$I,АБОНЕМЕНТЫ_ИНФОРМАЦИЯ!$G77)</f>
        <v>0</v>
      </c>
      <c r="V77" s="120">
        <f>COUNTIFS(РАСПИСАНИЕ!$D:$D,АБОНЕМЕНТЫ_ИНФОРМАЦИЯ!V$5,РАСПИСАНИЕ!$H:$H,АБОНЕМЕНТЫ_ИНФОРМАЦИЯ!$F77,РАСПИСАНИЕ!$I:$I,АБОНЕМЕНТЫ_ИНФОРМАЦИЯ!$G77)</f>
        <v>0</v>
      </c>
      <c r="W77" s="134">
        <f>COUNTIFS(РАСПИСАНИЕ!$D:$D,АБОНЕМЕНТЫ_ИНФОРМАЦИЯ!W$5,РАСПИСАНИЕ!$H:$H,АБОНЕМЕНТЫ_ИНФОРМАЦИЯ!$F77,РАСПИСАНИЕ!$I:$I,АБОНЕМЕНТЫ_ИНФОРМАЦИЯ!$G77)</f>
        <v>1</v>
      </c>
      <c r="X77" s="120">
        <f>COUNTIFS(РАСПИСАНИЕ!$D:$D,АБОНЕМЕНТЫ_ИНФОРМАЦИЯ!X$5,РАСПИСАНИЕ!$H:$H,АБОНЕМЕНТЫ_ИНФОРМАЦИЯ!$F77,РАСПИСАНИЕ!$I:$I,АБОНЕМЕНТЫ_ИНФОРМАЦИЯ!$G77)</f>
        <v>0</v>
      </c>
      <c r="Y77" s="136">
        <f>COUNTIFS(РАСПИСАНИЕ!$D:$D,АБОНЕМЕНТЫ_ИНФОРМАЦИЯ!Y$5,РАСПИСАНИЕ!$H:$H,АБОНЕМЕНТЫ_ИНФОРМАЦИЯ!$F77,РАСПИСАНИЕ!$I:$I,АБОНЕМЕНТЫ_ИНФОРМАЦИЯ!$G77)</f>
        <v>0</v>
      </c>
      <c r="Z77" s="113">
        <f>COUNTIFS(БАЗА_ДАННЫХ!L:L,АБОНЕМЕНТЫ_ИНФОРМАЦИЯ!H77,БАЗА_ДАННЫХ!K:K,АБОНЕМЕНТЫ_ИНФОРМАЦИЯ!G77,БАЗА_ДАННЫХ!J:J,АБОНЕМЕНТЫ_ИНФОРМАЦИЯ!F77,БАЗА_ДАННЫХ!D:D,"&gt;="&amp;Q77,БАЗА_ДАННЫХ!D:D,"&lt;="&amp;S77,БАЗА_ДАННЫХ!R:R,"да")</f>
        <v>8</v>
      </c>
      <c r="AA77" s="175">
        <f>COUNTIFS(БАЗА_ДАННЫХ!L:L,АБОНЕМЕНТЫ_ИНФОРМАЦИЯ!H77,БАЗА_ДАННЫХ!K:K,АБОНЕМЕНТЫ_ИНФОРМАЦИЯ!G77,БАЗА_ДАННЫХ!J:J,АБОНЕМЕНТЫ_ИНФОРМАЦИЯ!F77,БАЗА_ДАННЫХ!D:D,"&gt;="&amp;Q77,БАЗА_ДАННЫХ!D:D,"&lt;="&amp;S77,БАЗА_ДАННЫХ!S:S,"перенос")</f>
        <v>0</v>
      </c>
      <c r="AB77" s="149" t="str">
        <f t="shared" ca="1" si="11"/>
        <v>нет</v>
      </c>
      <c r="AC77" s="177" t="str">
        <f t="shared" ca="1" si="13"/>
        <v/>
      </c>
      <c r="AD77" s="99"/>
      <c r="AE77" s="241">
        <f t="shared" si="10"/>
        <v>80</v>
      </c>
    </row>
    <row r="78" spans="1:31" s="97" customFormat="1" ht="15" customHeight="1" x14ac:dyDescent="0.25">
      <c r="C78" s="106">
        <f t="shared" si="14"/>
        <v>73</v>
      </c>
      <c r="D78" s="107">
        <f t="shared" si="15"/>
        <v>45295</v>
      </c>
      <c r="E78" s="126" t="s">
        <v>32</v>
      </c>
      <c r="F78" s="127" t="s">
        <v>9</v>
      </c>
      <c r="G78" s="127" t="s">
        <v>8</v>
      </c>
      <c r="H78" s="128" t="s">
        <v>71</v>
      </c>
      <c r="I78" s="145" t="s">
        <v>8</v>
      </c>
      <c r="J78" s="142" t="s">
        <v>56</v>
      </c>
      <c r="K78" s="142" t="s">
        <v>19</v>
      </c>
      <c r="L78" s="143">
        <v>89002001521</v>
      </c>
      <c r="M78" s="144">
        <v>42005</v>
      </c>
      <c r="N78" s="113">
        <v>80</v>
      </c>
      <c r="O78" s="114">
        <v>8</v>
      </c>
      <c r="P78" s="114">
        <f t="shared" si="12"/>
        <v>10</v>
      </c>
      <c r="Q78" s="115">
        <v>45299</v>
      </c>
      <c r="R78" s="116">
        <v>27</v>
      </c>
      <c r="S78" s="108">
        <f t="shared" si="16"/>
        <v>45326</v>
      </c>
      <c r="T78" s="119">
        <f>COUNTIFS(РАСПИСАНИЕ!$D:$D,АБОНЕМЕНТЫ_ИНФОРМАЦИЯ!T$5,РАСПИСАНИЕ!$H:$H,АБОНЕМЕНТЫ_ИНФОРМАЦИЯ!$F78,РАСПИСАНИЕ!$I:$I,АБОНЕМЕНТЫ_ИНФОРМАЦИЯ!$G78)</f>
        <v>1</v>
      </c>
      <c r="U78" s="134">
        <f>COUNTIFS(РАСПИСАНИЕ!$D:$D,АБОНЕМЕНТЫ_ИНФОРМАЦИЯ!U$5,РАСПИСАНИЕ!$H:$H,АБОНЕМЕНТЫ_ИНФОРМАЦИЯ!$F78,РАСПИСАНИЕ!$I:$I,АБОНЕМЕНТЫ_ИНФОРМАЦИЯ!$G78)</f>
        <v>0</v>
      </c>
      <c r="V78" s="120">
        <f>COUNTIFS(РАСПИСАНИЕ!$D:$D,АБОНЕМЕНТЫ_ИНФОРМАЦИЯ!V$5,РАСПИСАНИЕ!$H:$H,АБОНЕМЕНТЫ_ИНФОРМАЦИЯ!$F78,РАСПИСАНИЕ!$I:$I,АБОНЕМЕНТЫ_ИНФОРМАЦИЯ!$G78)</f>
        <v>0</v>
      </c>
      <c r="W78" s="134">
        <f>COUNTIFS(РАСПИСАНИЕ!$D:$D,АБОНЕМЕНТЫ_ИНФОРМАЦИЯ!W$5,РАСПИСАНИЕ!$H:$H,АБОНЕМЕНТЫ_ИНФОРМАЦИЯ!$F78,РАСПИСАНИЕ!$I:$I,АБОНЕМЕНТЫ_ИНФОРМАЦИЯ!$G78)</f>
        <v>1</v>
      </c>
      <c r="X78" s="120">
        <f>COUNTIFS(РАСПИСАНИЕ!$D:$D,АБОНЕМЕНТЫ_ИНФОРМАЦИЯ!X$5,РАСПИСАНИЕ!$H:$H,АБОНЕМЕНТЫ_ИНФОРМАЦИЯ!$F78,РАСПИСАНИЕ!$I:$I,АБОНЕМЕНТЫ_ИНФОРМАЦИЯ!$G78)</f>
        <v>0</v>
      </c>
      <c r="Y78" s="136">
        <f>COUNTIFS(РАСПИСАНИЕ!$D:$D,АБОНЕМЕНТЫ_ИНФОРМАЦИЯ!Y$5,РАСПИСАНИЕ!$H:$H,АБОНЕМЕНТЫ_ИНФОРМАЦИЯ!$F78,РАСПИСАНИЕ!$I:$I,АБОНЕМЕНТЫ_ИНФОРМАЦИЯ!$G78)</f>
        <v>0</v>
      </c>
      <c r="Z78" s="113">
        <f>COUNTIFS(БАЗА_ДАННЫХ!L:L,АБОНЕМЕНТЫ_ИНФОРМАЦИЯ!H78,БАЗА_ДАННЫХ!K:K,АБОНЕМЕНТЫ_ИНФОРМАЦИЯ!G78,БАЗА_ДАННЫХ!J:J,АБОНЕМЕНТЫ_ИНФОРМАЦИЯ!F78,БАЗА_ДАННЫХ!D:D,"&gt;="&amp;Q78,БАЗА_ДАННЫХ!D:D,"&lt;="&amp;S78,БАЗА_ДАННЫХ!R:R,"да")</f>
        <v>8</v>
      </c>
      <c r="AA78" s="175">
        <f>COUNTIFS(БАЗА_ДАННЫХ!L:L,АБОНЕМЕНТЫ_ИНФОРМАЦИЯ!H78,БАЗА_ДАННЫХ!K:K,АБОНЕМЕНТЫ_ИНФОРМАЦИЯ!G78,БАЗА_ДАННЫХ!J:J,АБОНЕМЕНТЫ_ИНФОРМАЦИЯ!F78,БАЗА_ДАННЫХ!D:D,"&gt;="&amp;Q78,БАЗА_ДАННЫХ!D:D,"&lt;="&amp;S78,БАЗА_ДАННЫХ!S:S,"перенос")</f>
        <v>0</v>
      </c>
      <c r="AB78" s="149" t="str">
        <f t="shared" ca="1" si="11"/>
        <v>нет</v>
      </c>
      <c r="AC78" s="177" t="str">
        <f t="shared" ca="1" si="13"/>
        <v/>
      </c>
      <c r="AD78" s="99"/>
      <c r="AE78" s="241">
        <f t="shared" si="10"/>
        <v>80</v>
      </c>
    </row>
    <row r="79" spans="1:31" s="97" customFormat="1" ht="15" customHeight="1" x14ac:dyDescent="0.25">
      <c r="C79" s="106">
        <f t="shared" si="14"/>
        <v>74</v>
      </c>
      <c r="D79" s="107">
        <f t="shared" si="15"/>
        <v>45295</v>
      </c>
      <c r="E79" s="126" t="s">
        <v>32</v>
      </c>
      <c r="F79" s="127" t="s">
        <v>9</v>
      </c>
      <c r="G79" s="127" t="s">
        <v>8</v>
      </c>
      <c r="H79" s="128" t="s">
        <v>72</v>
      </c>
      <c r="I79" s="145" t="s">
        <v>8</v>
      </c>
      <c r="J79" s="142" t="s">
        <v>57</v>
      </c>
      <c r="K79" s="142" t="s">
        <v>19</v>
      </c>
      <c r="L79" s="143">
        <v>89002001522</v>
      </c>
      <c r="M79" s="144">
        <v>42005</v>
      </c>
      <c r="N79" s="113">
        <v>80</v>
      </c>
      <c r="O79" s="114">
        <v>8</v>
      </c>
      <c r="P79" s="114">
        <f t="shared" si="12"/>
        <v>10</v>
      </c>
      <c r="Q79" s="115">
        <v>45299</v>
      </c>
      <c r="R79" s="116">
        <v>27</v>
      </c>
      <c r="S79" s="108">
        <f t="shared" si="16"/>
        <v>45326</v>
      </c>
      <c r="T79" s="119">
        <f>COUNTIFS(РАСПИСАНИЕ!$D:$D,АБОНЕМЕНТЫ_ИНФОРМАЦИЯ!T$5,РАСПИСАНИЕ!$H:$H,АБОНЕМЕНТЫ_ИНФОРМАЦИЯ!$F79,РАСПИСАНИЕ!$I:$I,АБОНЕМЕНТЫ_ИНФОРМАЦИЯ!$G79)</f>
        <v>1</v>
      </c>
      <c r="U79" s="134">
        <f>COUNTIFS(РАСПИСАНИЕ!$D:$D,АБОНЕМЕНТЫ_ИНФОРМАЦИЯ!U$5,РАСПИСАНИЕ!$H:$H,АБОНЕМЕНТЫ_ИНФОРМАЦИЯ!$F79,РАСПИСАНИЕ!$I:$I,АБОНЕМЕНТЫ_ИНФОРМАЦИЯ!$G79)</f>
        <v>0</v>
      </c>
      <c r="V79" s="120">
        <f>COUNTIFS(РАСПИСАНИЕ!$D:$D,АБОНЕМЕНТЫ_ИНФОРМАЦИЯ!V$5,РАСПИСАНИЕ!$H:$H,АБОНЕМЕНТЫ_ИНФОРМАЦИЯ!$F79,РАСПИСАНИЕ!$I:$I,АБОНЕМЕНТЫ_ИНФОРМАЦИЯ!$G79)</f>
        <v>0</v>
      </c>
      <c r="W79" s="134">
        <f>COUNTIFS(РАСПИСАНИЕ!$D:$D,АБОНЕМЕНТЫ_ИНФОРМАЦИЯ!W$5,РАСПИСАНИЕ!$H:$H,АБОНЕМЕНТЫ_ИНФОРМАЦИЯ!$F79,РАСПИСАНИЕ!$I:$I,АБОНЕМЕНТЫ_ИНФОРМАЦИЯ!$G79)</f>
        <v>1</v>
      </c>
      <c r="X79" s="120">
        <f>COUNTIFS(РАСПИСАНИЕ!$D:$D,АБОНЕМЕНТЫ_ИНФОРМАЦИЯ!X$5,РАСПИСАНИЕ!$H:$H,АБОНЕМЕНТЫ_ИНФОРМАЦИЯ!$F79,РАСПИСАНИЕ!$I:$I,АБОНЕМЕНТЫ_ИНФОРМАЦИЯ!$G79)</f>
        <v>0</v>
      </c>
      <c r="Y79" s="136">
        <f>COUNTIFS(РАСПИСАНИЕ!$D:$D,АБОНЕМЕНТЫ_ИНФОРМАЦИЯ!Y$5,РАСПИСАНИЕ!$H:$H,АБОНЕМЕНТЫ_ИНФОРМАЦИЯ!$F79,РАСПИСАНИЕ!$I:$I,АБОНЕМЕНТЫ_ИНФОРМАЦИЯ!$G79)</f>
        <v>0</v>
      </c>
      <c r="Z79" s="113">
        <f>COUNTIFS(БАЗА_ДАННЫХ!L:L,АБОНЕМЕНТЫ_ИНФОРМАЦИЯ!H79,БАЗА_ДАННЫХ!K:K,АБОНЕМЕНТЫ_ИНФОРМАЦИЯ!G79,БАЗА_ДАННЫХ!J:J,АБОНЕМЕНТЫ_ИНФОРМАЦИЯ!F79,БАЗА_ДАННЫХ!D:D,"&gt;="&amp;Q79,БАЗА_ДАННЫХ!D:D,"&lt;="&amp;S79,БАЗА_ДАННЫХ!R:R,"да")</f>
        <v>8</v>
      </c>
      <c r="AA79" s="175">
        <f>COUNTIFS(БАЗА_ДАННЫХ!L:L,АБОНЕМЕНТЫ_ИНФОРМАЦИЯ!H79,БАЗА_ДАННЫХ!K:K,АБОНЕМЕНТЫ_ИНФОРМАЦИЯ!G79,БАЗА_ДАННЫХ!J:J,АБОНЕМЕНТЫ_ИНФОРМАЦИЯ!F79,БАЗА_ДАННЫХ!D:D,"&gt;="&amp;Q79,БАЗА_ДАННЫХ!D:D,"&lt;="&amp;S79,БАЗА_ДАННЫХ!S:S,"перенос")</f>
        <v>0</v>
      </c>
      <c r="AB79" s="149" t="str">
        <f t="shared" ca="1" si="11"/>
        <v>нет</v>
      </c>
      <c r="AC79" s="177" t="str">
        <f t="shared" ca="1" si="13"/>
        <v/>
      </c>
      <c r="AD79" s="99"/>
      <c r="AE79" s="241">
        <f t="shared" si="10"/>
        <v>80</v>
      </c>
    </row>
    <row r="80" spans="1:31" s="97" customFormat="1" ht="15" customHeight="1" x14ac:dyDescent="0.25">
      <c r="C80" s="106">
        <f t="shared" si="14"/>
        <v>75</v>
      </c>
      <c r="D80" s="107">
        <f t="shared" si="15"/>
        <v>45295</v>
      </c>
      <c r="E80" s="126" t="s">
        <v>32</v>
      </c>
      <c r="F80" s="127" t="s">
        <v>9</v>
      </c>
      <c r="G80" s="127" t="s">
        <v>8</v>
      </c>
      <c r="H80" s="128" t="s">
        <v>73</v>
      </c>
      <c r="I80" s="145" t="s">
        <v>8</v>
      </c>
      <c r="J80" s="142" t="s">
        <v>58</v>
      </c>
      <c r="K80" s="142" t="s">
        <v>19</v>
      </c>
      <c r="L80" s="143">
        <v>89002001523</v>
      </c>
      <c r="M80" s="144">
        <v>42005</v>
      </c>
      <c r="N80" s="113">
        <v>80</v>
      </c>
      <c r="O80" s="114">
        <v>8</v>
      </c>
      <c r="P80" s="114">
        <f t="shared" si="12"/>
        <v>10</v>
      </c>
      <c r="Q80" s="115">
        <v>45299</v>
      </c>
      <c r="R80" s="116">
        <v>27</v>
      </c>
      <c r="S80" s="108">
        <f t="shared" si="16"/>
        <v>45326</v>
      </c>
      <c r="T80" s="119">
        <f>COUNTIFS(РАСПИСАНИЕ!$D:$D,АБОНЕМЕНТЫ_ИНФОРМАЦИЯ!T$5,РАСПИСАНИЕ!$H:$H,АБОНЕМЕНТЫ_ИНФОРМАЦИЯ!$F80,РАСПИСАНИЕ!$I:$I,АБОНЕМЕНТЫ_ИНФОРМАЦИЯ!$G80)</f>
        <v>1</v>
      </c>
      <c r="U80" s="134">
        <f>COUNTIFS(РАСПИСАНИЕ!$D:$D,АБОНЕМЕНТЫ_ИНФОРМАЦИЯ!U$5,РАСПИСАНИЕ!$H:$H,АБОНЕМЕНТЫ_ИНФОРМАЦИЯ!$F80,РАСПИСАНИЕ!$I:$I,АБОНЕМЕНТЫ_ИНФОРМАЦИЯ!$G80)</f>
        <v>0</v>
      </c>
      <c r="V80" s="120">
        <f>COUNTIFS(РАСПИСАНИЕ!$D:$D,АБОНЕМЕНТЫ_ИНФОРМАЦИЯ!V$5,РАСПИСАНИЕ!$H:$H,АБОНЕМЕНТЫ_ИНФОРМАЦИЯ!$F80,РАСПИСАНИЕ!$I:$I,АБОНЕМЕНТЫ_ИНФОРМАЦИЯ!$G80)</f>
        <v>0</v>
      </c>
      <c r="W80" s="134">
        <f>COUNTIFS(РАСПИСАНИЕ!$D:$D,АБОНЕМЕНТЫ_ИНФОРМАЦИЯ!W$5,РАСПИСАНИЕ!$H:$H,АБОНЕМЕНТЫ_ИНФОРМАЦИЯ!$F80,РАСПИСАНИЕ!$I:$I,АБОНЕМЕНТЫ_ИНФОРМАЦИЯ!$G80)</f>
        <v>1</v>
      </c>
      <c r="X80" s="120">
        <f>COUNTIFS(РАСПИСАНИЕ!$D:$D,АБОНЕМЕНТЫ_ИНФОРМАЦИЯ!X$5,РАСПИСАНИЕ!$H:$H,АБОНЕМЕНТЫ_ИНФОРМАЦИЯ!$F80,РАСПИСАНИЕ!$I:$I,АБОНЕМЕНТЫ_ИНФОРМАЦИЯ!$G80)</f>
        <v>0</v>
      </c>
      <c r="Y80" s="136">
        <f>COUNTIFS(РАСПИСАНИЕ!$D:$D,АБОНЕМЕНТЫ_ИНФОРМАЦИЯ!Y$5,РАСПИСАНИЕ!$H:$H,АБОНЕМЕНТЫ_ИНФОРМАЦИЯ!$F80,РАСПИСАНИЕ!$I:$I,АБОНЕМЕНТЫ_ИНФОРМАЦИЯ!$G80)</f>
        <v>0</v>
      </c>
      <c r="Z80" s="113">
        <f>COUNTIFS(БАЗА_ДАННЫХ!L:L,АБОНЕМЕНТЫ_ИНФОРМАЦИЯ!H80,БАЗА_ДАННЫХ!K:K,АБОНЕМЕНТЫ_ИНФОРМАЦИЯ!G80,БАЗА_ДАННЫХ!J:J,АБОНЕМЕНТЫ_ИНФОРМАЦИЯ!F80,БАЗА_ДАННЫХ!D:D,"&gt;="&amp;Q80,БАЗА_ДАННЫХ!D:D,"&lt;="&amp;S80,БАЗА_ДАННЫХ!R:R,"да")</f>
        <v>8</v>
      </c>
      <c r="AA80" s="175">
        <f>COUNTIFS(БАЗА_ДАННЫХ!L:L,АБОНЕМЕНТЫ_ИНФОРМАЦИЯ!H80,БАЗА_ДАННЫХ!K:K,АБОНЕМЕНТЫ_ИНФОРМАЦИЯ!G80,БАЗА_ДАННЫХ!J:J,АБОНЕМЕНТЫ_ИНФОРМАЦИЯ!F80,БАЗА_ДАННЫХ!D:D,"&gt;="&amp;Q80,БАЗА_ДАННЫХ!D:D,"&lt;="&amp;S80,БАЗА_ДАННЫХ!S:S,"перенос")</f>
        <v>0</v>
      </c>
      <c r="AB80" s="149" t="str">
        <f t="shared" ca="1" si="11"/>
        <v>нет</v>
      </c>
      <c r="AC80" s="177" t="str">
        <f t="shared" ca="1" si="13"/>
        <v/>
      </c>
      <c r="AD80" s="99"/>
      <c r="AE80" s="241">
        <f t="shared" si="10"/>
        <v>80</v>
      </c>
    </row>
    <row r="81" spans="3:31" s="97" customFormat="1" ht="15" customHeight="1" x14ac:dyDescent="0.25">
      <c r="C81" s="106">
        <f t="shared" si="14"/>
        <v>76</v>
      </c>
      <c r="D81" s="107">
        <f t="shared" si="15"/>
        <v>45295</v>
      </c>
      <c r="E81" s="126" t="s">
        <v>32</v>
      </c>
      <c r="F81" s="127" t="s">
        <v>9</v>
      </c>
      <c r="G81" s="127" t="s">
        <v>8</v>
      </c>
      <c r="H81" s="128" t="s">
        <v>74</v>
      </c>
      <c r="I81" s="145" t="s">
        <v>8</v>
      </c>
      <c r="J81" s="142" t="s">
        <v>59</v>
      </c>
      <c r="K81" s="142" t="s">
        <v>19</v>
      </c>
      <c r="L81" s="143">
        <v>89002001524</v>
      </c>
      <c r="M81" s="144">
        <v>42005</v>
      </c>
      <c r="N81" s="113">
        <v>80</v>
      </c>
      <c r="O81" s="114">
        <v>8</v>
      </c>
      <c r="P81" s="114">
        <f t="shared" si="12"/>
        <v>10</v>
      </c>
      <c r="Q81" s="115">
        <v>45299</v>
      </c>
      <c r="R81" s="116">
        <v>27</v>
      </c>
      <c r="S81" s="108">
        <f t="shared" si="16"/>
        <v>45326</v>
      </c>
      <c r="T81" s="119">
        <f>COUNTIFS(РАСПИСАНИЕ!$D:$D,АБОНЕМЕНТЫ_ИНФОРМАЦИЯ!T$5,РАСПИСАНИЕ!$H:$H,АБОНЕМЕНТЫ_ИНФОРМАЦИЯ!$F81,РАСПИСАНИЕ!$I:$I,АБОНЕМЕНТЫ_ИНФОРМАЦИЯ!$G81)</f>
        <v>1</v>
      </c>
      <c r="U81" s="134">
        <f>COUNTIFS(РАСПИСАНИЕ!$D:$D,АБОНЕМЕНТЫ_ИНФОРМАЦИЯ!U$5,РАСПИСАНИЕ!$H:$H,АБОНЕМЕНТЫ_ИНФОРМАЦИЯ!$F81,РАСПИСАНИЕ!$I:$I,АБОНЕМЕНТЫ_ИНФОРМАЦИЯ!$G81)</f>
        <v>0</v>
      </c>
      <c r="V81" s="120">
        <f>COUNTIFS(РАСПИСАНИЕ!$D:$D,АБОНЕМЕНТЫ_ИНФОРМАЦИЯ!V$5,РАСПИСАНИЕ!$H:$H,АБОНЕМЕНТЫ_ИНФОРМАЦИЯ!$F81,РАСПИСАНИЕ!$I:$I,АБОНЕМЕНТЫ_ИНФОРМАЦИЯ!$G81)</f>
        <v>0</v>
      </c>
      <c r="W81" s="134">
        <f>COUNTIFS(РАСПИСАНИЕ!$D:$D,АБОНЕМЕНТЫ_ИНФОРМАЦИЯ!W$5,РАСПИСАНИЕ!$H:$H,АБОНЕМЕНТЫ_ИНФОРМАЦИЯ!$F81,РАСПИСАНИЕ!$I:$I,АБОНЕМЕНТЫ_ИНФОРМАЦИЯ!$G81)</f>
        <v>1</v>
      </c>
      <c r="X81" s="120">
        <f>COUNTIFS(РАСПИСАНИЕ!$D:$D,АБОНЕМЕНТЫ_ИНФОРМАЦИЯ!X$5,РАСПИСАНИЕ!$H:$H,АБОНЕМЕНТЫ_ИНФОРМАЦИЯ!$F81,РАСПИСАНИЕ!$I:$I,АБОНЕМЕНТЫ_ИНФОРМАЦИЯ!$G81)</f>
        <v>0</v>
      </c>
      <c r="Y81" s="136">
        <f>COUNTIFS(РАСПИСАНИЕ!$D:$D,АБОНЕМЕНТЫ_ИНФОРМАЦИЯ!Y$5,РАСПИСАНИЕ!$H:$H,АБОНЕМЕНТЫ_ИНФОРМАЦИЯ!$F81,РАСПИСАНИЕ!$I:$I,АБОНЕМЕНТЫ_ИНФОРМАЦИЯ!$G81)</f>
        <v>0</v>
      </c>
      <c r="Z81" s="113">
        <f>COUNTIFS(БАЗА_ДАННЫХ!L:L,АБОНЕМЕНТЫ_ИНФОРМАЦИЯ!H81,БАЗА_ДАННЫХ!K:K,АБОНЕМЕНТЫ_ИНФОРМАЦИЯ!G81,БАЗА_ДАННЫХ!J:J,АБОНЕМЕНТЫ_ИНФОРМАЦИЯ!F81,БАЗА_ДАННЫХ!D:D,"&gt;="&amp;Q81,БАЗА_ДАННЫХ!D:D,"&lt;="&amp;S81,БАЗА_ДАННЫХ!R:R,"да")</f>
        <v>8</v>
      </c>
      <c r="AA81" s="175">
        <f>COUNTIFS(БАЗА_ДАННЫХ!L:L,АБОНЕМЕНТЫ_ИНФОРМАЦИЯ!H81,БАЗА_ДАННЫХ!K:K,АБОНЕМЕНТЫ_ИНФОРМАЦИЯ!G81,БАЗА_ДАННЫХ!J:J,АБОНЕМЕНТЫ_ИНФОРМАЦИЯ!F81,БАЗА_ДАННЫХ!D:D,"&gt;="&amp;Q81,БАЗА_ДАННЫХ!D:D,"&lt;="&amp;S81,БАЗА_ДАННЫХ!S:S,"перенос")</f>
        <v>0</v>
      </c>
      <c r="AB81" s="149" t="str">
        <f t="shared" ca="1" si="11"/>
        <v>нет</v>
      </c>
      <c r="AC81" s="177" t="str">
        <f t="shared" ca="1" si="13"/>
        <v/>
      </c>
      <c r="AD81" s="99"/>
      <c r="AE81" s="241">
        <f t="shared" si="10"/>
        <v>80</v>
      </c>
    </row>
    <row r="82" spans="3:31" s="97" customFormat="1" ht="15" customHeight="1" x14ac:dyDescent="0.25">
      <c r="C82" s="106">
        <f t="shared" si="14"/>
        <v>77</v>
      </c>
      <c r="D82" s="107">
        <f t="shared" si="15"/>
        <v>45295</v>
      </c>
      <c r="E82" s="126" t="s">
        <v>32</v>
      </c>
      <c r="F82" s="127" t="s">
        <v>9</v>
      </c>
      <c r="G82" s="127" t="s">
        <v>8</v>
      </c>
      <c r="H82" s="128" t="s">
        <v>75</v>
      </c>
      <c r="I82" s="145" t="s">
        <v>8</v>
      </c>
      <c r="J82" s="142" t="s">
        <v>60</v>
      </c>
      <c r="K82" s="142" t="s">
        <v>19</v>
      </c>
      <c r="L82" s="143">
        <v>89002001525</v>
      </c>
      <c r="M82" s="144">
        <v>42005</v>
      </c>
      <c r="N82" s="113">
        <v>80</v>
      </c>
      <c r="O82" s="114">
        <v>8</v>
      </c>
      <c r="P82" s="114">
        <f t="shared" si="12"/>
        <v>10</v>
      </c>
      <c r="Q82" s="115">
        <v>45299</v>
      </c>
      <c r="R82" s="116">
        <v>27</v>
      </c>
      <c r="S82" s="108">
        <f t="shared" si="16"/>
        <v>45326</v>
      </c>
      <c r="T82" s="119">
        <f>COUNTIFS(РАСПИСАНИЕ!$D:$D,АБОНЕМЕНТЫ_ИНФОРМАЦИЯ!T$5,РАСПИСАНИЕ!$H:$H,АБОНЕМЕНТЫ_ИНФОРМАЦИЯ!$F82,РАСПИСАНИЕ!$I:$I,АБОНЕМЕНТЫ_ИНФОРМАЦИЯ!$G82)</f>
        <v>1</v>
      </c>
      <c r="U82" s="134">
        <f>COUNTIFS(РАСПИСАНИЕ!$D:$D,АБОНЕМЕНТЫ_ИНФОРМАЦИЯ!U$5,РАСПИСАНИЕ!$H:$H,АБОНЕМЕНТЫ_ИНФОРМАЦИЯ!$F82,РАСПИСАНИЕ!$I:$I,АБОНЕМЕНТЫ_ИНФОРМАЦИЯ!$G82)</f>
        <v>0</v>
      </c>
      <c r="V82" s="120">
        <f>COUNTIFS(РАСПИСАНИЕ!$D:$D,АБОНЕМЕНТЫ_ИНФОРМАЦИЯ!V$5,РАСПИСАНИЕ!$H:$H,АБОНЕМЕНТЫ_ИНФОРМАЦИЯ!$F82,РАСПИСАНИЕ!$I:$I,АБОНЕМЕНТЫ_ИНФОРМАЦИЯ!$G82)</f>
        <v>0</v>
      </c>
      <c r="W82" s="134">
        <f>COUNTIFS(РАСПИСАНИЕ!$D:$D,АБОНЕМЕНТЫ_ИНФОРМАЦИЯ!W$5,РАСПИСАНИЕ!$H:$H,АБОНЕМЕНТЫ_ИНФОРМАЦИЯ!$F82,РАСПИСАНИЕ!$I:$I,АБОНЕМЕНТЫ_ИНФОРМАЦИЯ!$G82)</f>
        <v>1</v>
      </c>
      <c r="X82" s="120">
        <f>COUNTIFS(РАСПИСАНИЕ!$D:$D,АБОНЕМЕНТЫ_ИНФОРМАЦИЯ!X$5,РАСПИСАНИЕ!$H:$H,АБОНЕМЕНТЫ_ИНФОРМАЦИЯ!$F82,РАСПИСАНИЕ!$I:$I,АБОНЕМЕНТЫ_ИНФОРМАЦИЯ!$G82)</f>
        <v>0</v>
      </c>
      <c r="Y82" s="136">
        <f>COUNTIFS(РАСПИСАНИЕ!$D:$D,АБОНЕМЕНТЫ_ИНФОРМАЦИЯ!Y$5,РАСПИСАНИЕ!$H:$H,АБОНЕМЕНТЫ_ИНФОРМАЦИЯ!$F82,РАСПИСАНИЕ!$I:$I,АБОНЕМЕНТЫ_ИНФОРМАЦИЯ!$G82)</f>
        <v>0</v>
      </c>
      <c r="Z82" s="113">
        <f>COUNTIFS(БАЗА_ДАННЫХ!L:L,АБОНЕМЕНТЫ_ИНФОРМАЦИЯ!H82,БАЗА_ДАННЫХ!K:K,АБОНЕМЕНТЫ_ИНФОРМАЦИЯ!G82,БАЗА_ДАННЫХ!J:J,АБОНЕМЕНТЫ_ИНФОРМАЦИЯ!F82,БАЗА_ДАННЫХ!D:D,"&gt;="&amp;Q82,БАЗА_ДАННЫХ!D:D,"&lt;="&amp;S82,БАЗА_ДАННЫХ!R:R,"да")</f>
        <v>8</v>
      </c>
      <c r="AA82" s="175">
        <f>COUNTIFS(БАЗА_ДАННЫХ!L:L,АБОНЕМЕНТЫ_ИНФОРМАЦИЯ!H82,БАЗА_ДАННЫХ!K:K,АБОНЕМЕНТЫ_ИНФОРМАЦИЯ!G82,БАЗА_ДАННЫХ!J:J,АБОНЕМЕНТЫ_ИНФОРМАЦИЯ!F82,БАЗА_ДАННЫХ!D:D,"&gt;="&amp;Q82,БАЗА_ДАННЫХ!D:D,"&lt;="&amp;S82,БАЗА_ДАННЫХ!S:S,"перенос")</f>
        <v>0</v>
      </c>
      <c r="AB82" s="149" t="str">
        <f t="shared" ca="1" si="11"/>
        <v>нет</v>
      </c>
      <c r="AC82" s="177" t="str">
        <f t="shared" ca="1" si="13"/>
        <v/>
      </c>
      <c r="AD82" s="99"/>
      <c r="AE82" s="241">
        <f t="shared" si="10"/>
        <v>80</v>
      </c>
    </row>
    <row r="83" spans="3:31" s="97" customFormat="1" ht="15" customHeight="1" x14ac:dyDescent="0.25">
      <c r="C83" s="106">
        <f t="shared" si="14"/>
        <v>78</v>
      </c>
      <c r="D83" s="107">
        <f t="shared" si="15"/>
        <v>45295</v>
      </c>
      <c r="E83" s="126" t="s">
        <v>32</v>
      </c>
      <c r="F83" s="127" t="s">
        <v>9</v>
      </c>
      <c r="G83" s="127" t="s">
        <v>8</v>
      </c>
      <c r="H83" s="128" t="s">
        <v>76</v>
      </c>
      <c r="I83" s="145" t="s">
        <v>8</v>
      </c>
      <c r="J83" s="142" t="s">
        <v>61</v>
      </c>
      <c r="K83" s="142" t="s">
        <v>19</v>
      </c>
      <c r="L83" s="143">
        <v>89002001526</v>
      </c>
      <c r="M83" s="144">
        <v>42005</v>
      </c>
      <c r="N83" s="113">
        <v>80</v>
      </c>
      <c r="O83" s="114">
        <v>8</v>
      </c>
      <c r="P83" s="114">
        <f t="shared" si="12"/>
        <v>10</v>
      </c>
      <c r="Q83" s="115">
        <v>45299</v>
      </c>
      <c r="R83" s="116">
        <v>27</v>
      </c>
      <c r="S83" s="108">
        <f t="shared" si="16"/>
        <v>45326</v>
      </c>
      <c r="T83" s="119">
        <f>COUNTIFS(РАСПИСАНИЕ!$D:$D,АБОНЕМЕНТЫ_ИНФОРМАЦИЯ!T$5,РАСПИСАНИЕ!$H:$H,АБОНЕМЕНТЫ_ИНФОРМАЦИЯ!$F83,РАСПИСАНИЕ!$I:$I,АБОНЕМЕНТЫ_ИНФОРМАЦИЯ!$G83)</f>
        <v>1</v>
      </c>
      <c r="U83" s="134">
        <f>COUNTIFS(РАСПИСАНИЕ!$D:$D,АБОНЕМЕНТЫ_ИНФОРМАЦИЯ!U$5,РАСПИСАНИЕ!$H:$H,АБОНЕМЕНТЫ_ИНФОРМАЦИЯ!$F83,РАСПИСАНИЕ!$I:$I,АБОНЕМЕНТЫ_ИНФОРМАЦИЯ!$G83)</f>
        <v>0</v>
      </c>
      <c r="V83" s="120">
        <f>COUNTIFS(РАСПИСАНИЕ!$D:$D,АБОНЕМЕНТЫ_ИНФОРМАЦИЯ!V$5,РАСПИСАНИЕ!$H:$H,АБОНЕМЕНТЫ_ИНФОРМАЦИЯ!$F83,РАСПИСАНИЕ!$I:$I,АБОНЕМЕНТЫ_ИНФОРМАЦИЯ!$G83)</f>
        <v>0</v>
      </c>
      <c r="W83" s="134">
        <f>COUNTIFS(РАСПИСАНИЕ!$D:$D,АБОНЕМЕНТЫ_ИНФОРМАЦИЯ!W$5,РАСПИСАНИЕ!$H:$H,АБОНЕМЕНТЫ_ИНФОРМАЦИЯ!$F83,РАСПИСАНИЕ!$I:$I,АБОНЕМЕНТЫ_ИНФОРМАЦИЯ!$G83)</f>
        <v>1</v>
      </c>
      <c r="X83" s="120">
        <f>COUNTIFS(РАСПИСАНИЕ!$D:$D,АБОНЕМЕНТЫ_ИНФОРМАЦИЯ!X$5,РАСПИСАНИЕ!$H:$H,АБОНЕМЕНТЫ_ИНФОРМАЦИЯ!$F83,РАСПИСАНИЕ!$I:$I,АБОНЕМЕНТЫ_ИНФОРМАЦИЯ!$G83)</f>
        <v>0</v>
      </c>
      <c r="Y83" s="136">
        <f>COUNTIFS(РАСПИСАНИЕ!$D:$D,АБОНЕМЕНТЫ_ИНФОРМАЦИЯ!Y$5,РАСПИСАНИЕ!$H:$H,АБОНЕМЕНТЫ_ИНФОРМАЦИЯ!$F83,РАСПИСАНИЕ!$I:$I,АБОНЕМЕНТЫ_ИНФОРМАЦИЯ!$G83)</f>
        <v>0</v>
      </c>
      <c r="Z83" s="113">
        <f>COUNTIFS(БАЗА_ДАННЫХ!L:L,АБОНЕМЕНТЫ_ИНФОРМАЦИЯ!H83,БАЗА_ДАННЫХ!K:K,АБОНЕМЕНТЫ_ИНФОРМАЦИЯ!G83,БАЗА_ДАННЫХ!J:J,АБОНЕМЕНТЫ_ИНФОРМАЦИЯ!F83,БАЗА_ДАННЫХ!D:D,"&gt;="&amp;Q83,БАЗА_ДАННЫХ!D:D,"&lt;="&amp;S83,БАЗА_ДАННЫХ!R:R,"да")</f>
        <v>8</v>
      </c>
      <c r="AA83" s="175">
        <f>COUNTIFS(БАЗА_ДАННЫХ!L:L,АБОНЕМЕНТЫ_ИНФОРМАЦИЯ!H83,БАЗА_ДАННЫХ!K:K,АБОНЕМЕНТЫ_ИНФОРМАЦИЯ!G83,БАЗА_ДАННЫХ!J:J,АБОНЕМЕНТЫ_ИНФОРМАЦИЯ!F83,БАЗА_ДАННЫХ!D:D,"&gt;="&amp;Q83,БАЗА_ДАННЫХ!D:D,"&lt;="&amp;S83,БАЗА_ДАННЫХ!S:S,"перенос")</f>
        <v>0</v>
      </c>
      <c r="AB83" s="149" t="str">
        <f t="shared" ca="1" si="11"/>
        <v>нет</v>
      </c>
      <c r="AC83" s="177" t="str">
        <f t="shared" ca="1" si="13"/>
        <v/>
      </c>
      <c r="AD83" s="99"/>
      <c r="AE83" s="241">
        <f t="shared" si="10"/>
        <v>80</v>
      </c>
    </row>
    <row r="84" spans="3:31" s="97" customFormat="1" ht="15" customHeight="1" x14ac:dyDescent="0.25">
      <c r="C84" s="106">
        <f t="shared" si="14"/>
        <v>79</v>
      </c>
      <c r="D84" s="107">
        <f t="shared" si="15"/>
        <v>45295</v>
      </c>
      <c r="E84" s="126" t="s">
        <v>32</v>
      </c>
      <c r="F84" s="127" t="s">
        <v>9</v>
      </c>
      <c r="G84" s="127" t="s">
        <v>8</v>
      </c>
      <c r="H84" s="128" t="s">
        <v>77</v>
      </c>
      <c r="I84" s="145" t="s">
        <v>8</v>
      </c>
      <c r="J84" s="142" t="s">
        <v>62</v>
      </c>
      <c r="K84" s="142" t="s">
        <v>19</v>
      </c>
      <c r="L84" s="143">
        <v>89002001527</v>
      </c>
      <c r="M84" s="144">
        <v>42005</v>
      </c>
      <c r="N84" s="113">
        <v>80</v>
      </c>
      <c r="O84" s="114">
        <v>8</v>
      </c>
      <c r="P84" s="114">
        <f t="shared" si="12"/>
        <v>10</v>
      </c>
      <c r="Q84" s="115">
        <v>45299</v>
      </c>
      <c r="R84" s="116">
        <v>27</v>
      </c>
      <c r="S84" s="108">
        <f t="shared" si="16"/>
        <v>45326</v>
      </c>
      <c r="T84" s="119">
        <f>COUNTIFS(РАСПИСАНИЕ!$D:$D,АБОНЕМЕНТЫ_ИНФОРМАЦИЯ!T$5,РАСПИСАНИЕ!$H:$H,АБОНЕМЕНТЫ_ИНФОРМАЦИЯ!$F84,РАСПИСАНИЕ!$I:$I,АБОНЕМЕНТЫ_ИНФОРМАЦИЯ!$G84)</f>
        <v>1</v>
      </c>
      <c r="U84" s="134">
        <f>COUNTIFS(РАСПИСАНИЕ!$D:$D,АБОНЕМЕНТЫ_ИНФОРМАЦИЯ!U$5,РАСПИСАНИЕ!$H:$H,АБОНЕМЕНТЫ_ИНФОРМАЦИЯ!$F84,РАСПИСАНИЕ!$I:$I,АБОНЕМЕНТЫ_ИНФОРМАЦИЯ!$G84)</f>
        <v>0</v>
      </c>
      <c r="V84" s="120">
        <f>COUNTIFS(РАСПИСАНИЕ!$D:$D,АБОНЕМЕНТЫ_ИНФОРМАЦИЯ!V$5,РАСПИСАНИЕ!$H:$H,АБОНЕМЕНТЫ_ИНФОРМАЦИЯ!$F84,РАСПИСАНИЕ!$I:$I,АБОНЕМЕНТЫ_ИНФОРМАЦИЯ!$G84)</f>
        <v>0</v>
      </c>
      <c r="W84" s="134">
        <f>COUNTIFS(РАСПИСАНИЕ!$D:$D,АБОНЕМЕНТЫ_ИНФОРМАЦИЯ!W$5,РАСПИСАНИЕ!$H:$H,АБОНЕМЕНТЫ_ИНФОРМАЦИЯ!$F84,РАСПИСАНИЕ!$I:$I,АБОНЕМЕНТЫ_ИНФОРМАЦИЯ!$G84)</f>
        <v>1</v>
      </c>
      <c r="X84" s="120">
        <f>COUNTIFS(РАСПИСАНИЕ!$D:$D,АБОНЕМЕНТЫ_ИНФОРМАЦИЯ!X$5,РАСПИСАНИЕ!$H:$H,АБОНЕМЕНТЫ_ИНФОРМАЦИЯ!$F84,РАСПИСАНИЕ!$I:$I,АБОНЕМЕНТЫ_ИНФОРМАЦИЯ!$G84)</f>
        <v>0</v>
      </c>
      <c r="Y84" s="136">
        <f>COUNTIFS(РАСПИСАНИЕ!$D:$D,АБОНЕМЕНТЫ_ИНФОРМАЦИЯ!Y$5,РАСПИСАНИЕ!$H:$H,АБОНЕМЕНТЫ_ИНФОРМАЦИЯ!$F84,РАСПИСАНИЕ!$I:$I,АБОНЕМЕНТЫ_ИНФОРМАЦИЯ!$G84)</f>
        <v>0</v>
      </c>
      <c r="Z84" s="113">
        <f>COUNTIFS(БАЗА_ДАННЫХ!L:L,АБОНЕМЕНТЫ_ИНФОРМАЦИЯ!H84,БАЗА_ДАННЫХ!K:K,АБОНЕМЕНТЫ_ИНФОРМАЦИЯ!G84,БАЗА_ДАННЫХ!J:J,АБОНЕМЕНТЫ_ИНФОРМАЦИЯ!F84,БАЗА_ДАННЫХ!D:D,"&gt;="&amp;Q84,БАЗА_ДАННЫХ!D:D,"&lt;="&amp;S84,БАЗА_ДАННЫХ!R:R,"да")</f>
        <v>8</v>
      </c>
      <c r="AA84" s="175">
        <f>COUNTIFS(БАЗА_ДАННЫХ!L:L,АБОНЕМЕНТЫ_ИНФОРМАЦИЯ!H84,БАЗА_ДАННЫХ!K:K,АБОНЕМЕНТЫ_ИНФОРМАЦИЯ!G84,БАЗА_ДАННЫХ!J:J,АБОНЕМЕНТЫ_ИНФОРМАЦИЯ!F84,БАЗА_ДАННЫХ!D:D,"&gt;="&amp;Q84,БАЗА_ДАННЫХ!D:D,"&lt;="&amp;S84,БАЗА_ДАННЫХ!S:S,"перенос")</f>
        <v>0</v>
      </c>
      <c r="AB84" s="149" t="str">
        <f t="shared" ca="1" si="11"/>
        <v>нет</v>
      </c>
      <c r="AC84" s="177" t="str">
        <f t="shared" ca="1" si="13"/>
        <v/>
      </c>
      <c r="AD84" s="99"/>
      <c r="AE84" s="241">
        <f t="shared" si="10"/>
        <v>80</v>
      </c>
    </row>
    <row r="85" spans="3:31" s="97" customFormat="1" ht="15" customHeight="1" x14ac:dyDescent="0.25">
      <c r="C85" s="106">
        <f t="shared" si="14"/>
        <v>80</v>
      </c>
      <c r="D85" s="107">
        <f t="shared" si="15"/>
        <v>45295</v>
      </c>
      <c r="E85" s="126" t="s">
        <v>30</v>
      </c>
      <c r="F85" s="127" t="s">
        <v>11</v>
      </c>
      <c r="G85" s="127" t="s">
        <v>36</v>
      </c>
      <c r="H85" s="128" t="s">
        <v>78</v>
      </c>
      <c r="I85" s="145" t="s">
        <v>8</v>
      </c>
      <c r="J85" s="142" t="s">
        <v>119</v>
      </c>
      <c r="K85" s="142" t="s">
        <v>19</v>
      </c>
      <c r="L85" s="143">
        <v>89002001528</v>
      </c>
      <c r="M85" s="144">
        <v>42005</v>
      </c>
      <c r="N85" s="113">
        <v>80</v>
      </c>
      <c r="O85" s="114">
        <v>8</v>
      </c>
      <c r="P85" s="114">
        <f t="shared" si="12"/>
        <v>10</v>
      </c>
      <c r="Q85" s="115">
        <v>45299</v>
      </c>
      <c r="R85" s="116">
        <v>27</v>
      </c>
      <c r="S85" s="108">
        <f t="shared" si="16"/>
        <v>45326</v>
      </c>
      <c r="T85" s="119">
        <f>COUNTIFS(РАСПИСАНИЕ!$D:$D,АБОНЕМЕНТЫ_ИНФОРМАЦИЯ!T$5,РАСПИСАНИЕ!$H:$H,АБОНЕМЕНТЫ_ИНФОРМАЦИЯ!$F85,РАСПИСАНИЕ!$I:$I,АБОНЕМЕНТЫ_ИНФОРМАЦИЯ!$G85)</f>
        <v>1</v>
      </c>
      <c r="U85" s="134">
        <f>COUNTIFS(РАСПИСАНИЕ!$D:$D,АБОНЕМЕНТЫ_ИНФОРМАЦИЯ!U$5,РАСПИСАНИЕ!$H:$H,АБОНЕМЕНТЫ_ИНФОРМАЦИЯ!$F85,РАСПИСАНИЕ!$I:$I,АБОНЕМЕНТЫ_ИНФОРМАЦИЯ!$G85)</f>
        <v>0</v>
      </c>
      <c r="V85" s="120">
        <f>COUNTIFS(РАСПИСАНИЕ!$D:$D,АБОНЕМЕНТЫ_ИНФОРМАЦИЯ!V$5,РАСПИСАНИЕ!$H:$H,АБОНЕМЕНТЫ_ИНФОРМАЦИЯ!$F85,РАСПИСАНИЕ!$I:$I,АБОНЕМЕНТЫ_ИНФОРМАЦИЯ!$G85)</f>
        <v>1</v>
      </c>
      <c r="W85" s="134">
        <f>COUNTIFS(РАСПИСАНИЕ!$D:$D,АБОНЕМЕНТЫ_ИНФОРМАЦИЯ!W$5,РАСПИСАНИЕ!$H:$H,АБОНЕМЕНТЫ_ИНФОРМАЦИЯ!$F85,РАСПИСАНИЕ!$I:$I,АБОНЕМЕНТЫ_ИНФОРМАЦИЯ!$G85)</f>
        <v>0</v>
      </c>
      <c r="X85" s="120">
        <f>COUNTIFS(РАСПИСАНИЕ!$D:$D,АБОНЕМЕНТЫ_ИНФОРМАЦИЯ!X$5,РАСПИСАНИЕ!$H:$H,АБОНЕМЕНТЫ_ИНФОРМАЦИЯ!$F85,РАСПИСАНИЕ!$I:$I,АБОНЕМЕНТЫ_ИНФОРМАЦИЯ!$G85)</f>
        <v>0</v>
      </c>
      <c r="Y85" s="136">
        <f>COUNTIFS(РАСПИСАНИЕ!$D:$D,АБОНЕМЕНТЫ_ИНФОРМАЦИЯ!Y$5,РАСПИСАНИЕ!$H:$H,АБОНЕМЕНТЫ_ИНФОРМАЦИЯ!$F85,РАСПИСАНИЕ!$I:$I,АБОНЕМЕНТЫ_ИНФОРМАЦИЯ!$G85)</f>
        <v>0</v>
      </c>
      <c r="Z85" s="113">
        <f>COUNTIFS(БАЗА_ДАННЫХ!L:L,АБОНЕМЕНТЫ_ИНФОРМАЦИЯ!H85,БАЗА_ДАННЫХ!K:K,АБОНЕМЕНТЫ_ИНФОРМАЦИЯ!G85,БАЗА_ДАННЫХ!J:J,АБОНЕМЕНТЫ_ИНФОРМАЦИЯ!F85,БАЗА_ДАННЫХ!D:D,"&gt;="&amp;Q85,БАЗА_ДАННЫХ!D:D,"&lt;="&amp;S85,БАЗА_ДАННЫХ!R:R,"да")</f>
        <v>8</v>
      </c>
      <c r="AA85" s="175">
        <f>COUNTIFS(БАЗА_ДАННЫХ!L:L,АБОНЕМЕНТЫ_ИНФОРМАЦИЯ!H85,БАЗА_ДАННЫХ!K:K,АБОНЕМЕНТЫ_ИНФОРМАЦИЯ!G85,БАЗА_ДАННЫХ!J:J,АБОНЕМЕНТЫ_ИНФОРМАЦИЯ!F85,БАЗА_ДАННЫХ!D:D,"&gt;="&amp;Q85,БАЗА_ДАННЫХ!D:D,"&lt;="&amp;S85,БАЗА_ДАННЫХ!S:S,"перенос")</f>
        <v>0</v>
      </c>
      <c r="AB85" s="149" t="str">
        <f t="shared" ca="1" si="11"/>
        <v>нет</v>
      </c>
      <c r="AC85" s="177" t="str">
        <f t="shared" ca="1" si="13"/>
        <v/>
      </c>
      <c r="AD85" s="99"/>
      <c r="AE85" s="241">
        <f t="shared" si="10"/>
        <v>80</v>
      </c>
    </row>
    <row r="86" spans="3:31" s="97" customFormat="1" ht="15.75" x14ac:dyDescent="0.25">
      <c r="C86" s="106">
        <f t="shared" si="14"/>
        <v>81</v>
      </c>
      <c r="D86" s="107">
        <f t="shared" si="15"/>
        <v>45295</v>
      </c>
      <c r="E86" s="126" t="s">
        <v>30</v>
      </c>
      <c r="F86" s="127" t="s">
        <v>11</v>
      </c>
      <c r="G86" s="127" t="s">
        <v>36</v>
      </c>
      <c r="H86" s="128" t="s">
        <v>79</v>
      </c>
      <c r="I86" s="145" t="s">
        <v>8</v>
      </c>
      <c r="J86" s="142" t="s">
        <v>120</v>
      </c>
      <c r="K86" s="142" t="s">
        <v>19</v>
      </c>
      <c r="L86" s="143">
        <v>89002001529</v>
      </c>
      <c r="M86" s="144">
        <v>42005</v>
      </c>
      <c r="N86" s="113">
        <v>40</v>
      </c>
      <c r="O86" s="114">
        <v>4</v>
      </c>
      <c r="P86" s="114">
        <f t="shared" si="12"/>
        <v>10</v>
      </c>
      <c r="Q86" s="115">
        <v>45299</v>
      </c>
      <c r="R86" s="116">
        <v>27</v>
      </c>
      <c r="S86" s="108">
        <f t="shared" si="16"/>
        <v>45326</v>
      </c>
      <c r="T86" s="119">
        <f>COUNTIFS(РАСПИСАНИЕ!$D:$D,АБОНЕМЕНТЫ_ИНФОРМАЦИЯ!T$5,РАСПИСАНИЕ!$H:$H,АБОНЕМЕНТЫ_ИНФОРМАЦИЯ!$F86,РАСПИСАНИЕ!$I:$I,АБОНЕМЕНТЫ_ИНФОРМАЦИЯ!$G86)</f>
        <v>1</v>
      </c>
      <c r="U86" s="134">
        <f>COUNTIFS(РАСПИСАНИЕ!$D:$D,АБОНЕМЕНТЫ_ИНФОРМАЦИЯ!U$5,РАСПИСАНИЕ!$H:$H,АБОНЕМЕНТЫ_ИНФОРМАЦИЯ!$F86,РАСПИСАНИЕ!$I:$I,АБОНЕМЕНТЫ_ИНФОРМАЦИЯ!$G86)</f>
        <v>0</v>
      </c>
      <c r="V86" s="260"/>
      <c r="W86" s="134">
        <f>COUNTIFS(РАСПИСАНИЕ!$D:$D,АБОНЕМЕНТЫ_ИНФОРМАЦИЯ!W$5,РАСПИСАНИЕ!$H:$H,АБОНЕМЕНТЫ_ИНФОРМАЦИЯ!$F86,РАСПИСАНИЕ!$I:$I,АБОНЕМЕНТЫ_ИНФОРМАЦИЯ!$G86)</f>
        <v>0</v>
      </c>
      <c r="X86" s="120">
        <f>COUNTIFS(РАСПИСАНИЕ!$D:$D,АБОНЕМЕНТЫ_ИНФОРМАЦИЯ!X$5,РАСПИСАНИЕ!$H:$H,АБОНЕМЕНТЫ_ИНФОРМАЦИЯ!$F86,РАСПИСАНИЕ!$I:$I,АБОНЕМЕНТЫ_ИНФОРМАЦИЯ!$G86)</f>
        <v>0</v>
      </c>
      <c r="Y86" s="136">
        <f>COUNTIFS(РАСПИСАНИЕ!$D:$D,АБОНЕМЕНТЫ_ИНФОРМАЦИЯ!Y$5,РАСПИСАНИЕ!$H:$H,АБОНЕМЕНТЫ_ИНФОРМАЦИЯ!$F86,РАСПИСАНИЕ!$I:$I,АБОНЕМЕНТЫ_ИНФОРМАЦИЯ!$G86)</f>
        <v>0</v>
      </c>
      <c r="Z86" s="113">
        <f>COUNTIFS(БАЗА_ДАННЫХ!L:L,АБОНЕМЕНТЫ_ИНФОРМАЦИЯ!H86,БАЗА_ДАННЫХ!K:K,АБОНЕМЕНТЫ_ИНФОРМАЦИЯ!G86,БАЗА_ДАННЫХ!J:J,АБОНЕМЕНТЫ_ИНФОРМАЦИЯ!F86,БАЗА_ДАННЫХ!D:D,"&gt;="&amp;Q86,БАЗА_ДАННЫХ!D:D,"&lt;="&amp;S86,БАЗА_ДАННЫХ!R:R,"да")</f>
        <v>4</v>
      </c>
      <c r="AA86" s="175">
        <f>COUNTIFS(БАЗА_ДАННЫХ!L:L,АБОНЕМЕНТЫ_ИНФОРМАЦИЯ!H86,БАЗА_ДАННЫХ!K:K,АБОНЕМЕНТЫ_ИНФОРМАЦИЯ!G86,БАЗА_ДАННЫХ!J:J,АБОНЕМЕНТЫ_ИНФОРМАЦИЯ!F86,БАЗА_ДАННЫХ!D:D,"&gt;="&amp;Q86,БАЗА_ДАННЫХ!D:D,"&lt;="&amp;S86,БАЗА_ДАННЫХ!S:S,"перенос")</f>
        <v>0</v>
      </c>
      <c r="AB86" s="149" t="str">
        <f t="shared" ca="1" si="11"/>
        <v>нет</v>
      </c>
      <c r="AC86" s="177" t="str">
        <f t="shared" ca="1" si="13"/>
        <v/>
      </c>
      <c r="AD86" s="99"/>
      <c r="AE86" s="241">
        <f t="shared" si="10"/>
        <v>40</v>
      </c>
    </row>
    <row r="87" spans="3:31" s="97" customFormat="1" ht="15" customHeight="1" x14ac:dyDescent="0.25">
      <c r="C87" s="106">
        <f t="shared" si="14"/>
        <v>82</v>
      </c>
      <c r="D87" s="107">
        <f t="shared" si="15"/>
        <v>45295</v>
      </c>
      <c r="E87" s="126" t="s">
        <v>30</v>
      </c>
      <c r="F87" s="127" t="s">
        <v>11</v>
      </c>
      <c r="G87" s="127" t="s">
        <v>36</v>
      </c>
      <c r="H87" s="128" t="s">
        <v>80</v>
      </c>
      <c r="I87" s="145" t="s">
        <v>8</v>
      </c>
      <c r="J87" s="142" t="s">
        <v>121</v>
      </c>
      <c r="K87" s="142" t="s">
        <v>19</v>
      </c>
      <c r="L87" s="143">
        <v>89002001530</v>
      </c>
      <c r="M87" s="144">
        <v>42005</v>
      </c>
      <c r="N87" s="113">
        <v>80</v>
      </c>
      <c r="O87" s="114">
        <v>8</v>
      </c>
      <c r="P87" s="114">
        <f t="shared" si="12"/>
        <v>10</v>
      </c>
      <c r="Q87" s="115">
        <v>45299</v>
      </c>
      <c r="R87" s="116">
        <v>28</v>
      </c>
      <c r="S87" s="108">
        <f t="shared" si="16"/>
        <v>45327</v>
      </c>
      <c r="T87" s="119">
        <f>COUNTIFS(РАСПИСАНИЕ!$D:$D,АБОНЕМЕНТЫ_ИНФОРМАЦИЯ!T$5,РАСПИСАНИЕ!$H:$H,АБОНЕМЕНТЫ_ИНФОРМАЦИЯ!$F87,РАСПИСАНИЕ!$I:$I,АБОНЕМЕНТЫ_ИНФОРМАЦИЯ!$G87)</f>
        <v>1</v>
      </c>
      <c r="U87" s="134">
        <f>COUNTIFS(РАСПИСАНИЕ!$D:$D,АБОНЕМЕНТЫ_ИНФОРМАЦИЯ!U$5,РАСПИСАНИЕ!$H:$H,АБОНЕМЕНТЫ_ИНФОРМАЦИЯ!$F87,РАСПИСАНИЕ!$I:$I,АБОНЕМЕНТЫ_ИНФОРМАЦИЯ!$G87)</f>
        <v>0</v>
      </c>
      <c r="V87" s="120">
        <f>COUNTIFS(РАСПИСАНИЕ!$D:$D,АБОНЕМЕНТЫ_ИНФОРМАЦИЯ!V$5,РАСПИСАНИЕ!$H:$H,АБОНЕМЕНТЫ_ИНФОРМАЦИЯ!$F87,РАСПИСАНИЕ!$I:$I,АБОНЕМЕНТЫ_ИНФОРМАЦИЯ!$G87)</f>
        <v>1</v>
      </c>
      <c r="W87" s="134">
        <f>COUNTIFS(РАСПИСАНИЕ!$D:$D,АБОНЕМЕНТЫ_ИНФОРМАЦИЯ!W$5,РАСПИСАНИЕ!$H:$H,АБОНЕМЕНТЫ_ИНФОРМАЦИЯ!$F87,РАСПИСАНИЕ!$I:$I,АБОНЕМЕНТЫ_ИНФОРМАЦИЯ!$G87)</f>
        <v>0</v>
      </c>
      <c r="X87" s="120">
        <f>COUNTIFS(РАСПИСАНИЕ!$D:$D,АБОНЕМЕНТЫ_ИНФОРМАЦИЯ!X$5,РАСПИСАНИЕ!$H:$H,АБОНЕМЕНТЫ_ИНФОРМАЦИЯ!$F87,РАСПИСАНИЕ!$I:$I,АБОНЕМЕНТЫ_ИНФОРМАЦИЯ!$G87)</f>
        <v>0</v>
      </c>
      <c r="Y87" s="136">
        <f>COUNTIFS(РАСПИСАНИЕ!$D:$D,АБОНЕМЕНТЫ_ИНФОРМАЦИЯ!Y$5,РАСПИСАНИЕ!$H:$H,АБОНЕМЕНТЫ_ИНФОРМАЦИЯ!$F87,РАСПИСАНИЕ!$I:$I,АБОНЕМЕНТЫ_ИНФОРМАЦИЯ!$G87)</f>
        <v>0</v>
      </c>
      <c r="Z87" s="113">
        <f>COUNTIFS(БАЗА_ДАННЫХ!L:L,АБОНЕМЕНТЫ_ИНФОРМАЦИЯ!H87,БАЗА_ДАННЫХ!K:K,АБОНЕМЕНТЫ_ИНФОРМАЦИЯ!G87,БАЗА_ДАННЫХ!J:J,АБОНЕМЕНТЫ_ИНФОРМАЦИЯ!F87,БАЗА_ДАННЫХ!D:D,"&gt;="&amp;Q87,БАЗА_ДАННЫХ!D:D,"&lt;="&amp;S87,БАЗА_ДАННЫХ!R:R,"да")</f>
        <v>8</v>
      </c>
      <c r="AA87" s="175">
        <f>COUNTIFS(БАЗА_ДАННЫХ!L:L,АБОНЕМЕНТЫ_ИНФОРМАЦИЯ!H87,БАЗА_ДАННЫХ!K:K,АБОНЕМЕНТЫ_ИНФОРМАЦИЯ!G87,БАЗА_ДАННЫХ!J:J,АБОНЕМЕНТЫ_ИНФОРМАЦИЯ!F87,БАЗА_ДАННЫХ!D:D,"&gt;="&amp;Q87,БАЗА_ДАННЫХ!D:D,"&lt;="&amp;S87,БАЗА_ДАННЫХ!S:S,"перенос")</f>
        <v>1</v>
      </c>
      <c r="AB87" s="149" t="str">
        <f t="shared" ca="1" si="11"/>
        <v>нет</v>
      </c>
      <c r="AC87" s="177" t="str">
        <f t="shared" ca="1" si="13"/>
        <v/>
      </c>
      <c r="AD87" s="99"/>
      <c r="AE87" s="241">
        <f t="shared" si="10"/>
        <v>80</v>
      </c>
    </row>
    <row r="88" spans="3:31" s="97" customFormat="1" ht="15" customHeight="1" x14ac:dyDescent="0.25">
      <c r="C88" s="106">
        <f t="shared" si="14"/>
        <v>83</v>
      </c>
      <c r="D88" s="107">
        <f t="shared" si="15"/>
        <v>45295</v>
      </c>
      <c r="E88" s="126" t="s">
        <v>30</v>
      </c>
      <c r="F88" s="127" t="s">
        <v>11</v>
      </c>
      <c r="G88" s="127" t="s">
        <v>36</v>
      </c>
      <c r="H88" s="128" t="s">
        <v>81</v>
      </c>
      <c r="I88" s="145" t="s">
        <v>8</v>
      </c>
      <c r="J88" s="142" t="s">
        <v>122</v>
      </c>
      <c r="K88" s="142" t="s">
        <v>19</v>
      </c>
      <c r="L88" s="143">
        <v>89002001531</v>
      </c>
      <c r="M88" s="144">
        <v>42005</v>
      </c>
      <c r="N88" s="113">
        <v>70</v>
      </c>
      <c r="O88" s="114">
        <v>8</v>
      </c>
      <c r="P88" s="114">
        <f t="shared" si="12"/>
        <v>8.75</v>
      </c>
      <c r="Q88" s="115">
        <v>45299</v>
      </c>
      <c r="R88" s="116">
        <v>27</v>
      </c>
      <c r="S88" s="108">
        <f t="shared" si="16"/>
        <v>45326</v>
      </c>
      <c r="T88" s="119">
        <f>COUNTIFS(РАСПИСАНИЕ!$D:$D,АБОНЕМЕНТЫ_ИНФОРМАЦИЯ!T$5,РАСПИСАНИЕ!$H:$H,АБОНЕМЕНТЫ_ИНФОРМАЦИЯ!$F88,РАСПИСАНИЕ!$I:$I,АБОНЕМЕНТЫ_ИНФОРМАЦИЯ!$G88)</f>
        <v>1</v>
      </c>
      <c r="U88" s="134">
        <f>COUNTIFS(РАСПИСАНИЕ!$D:$D,АБОНЕМЕНТЫ_ИНФОРМАЦИЯ!U$5,РАСПИСАНИЕ!$H:$H,АБОНЕМЕНТЫ_ИНФОРМАЦИЯ!$F88,РАСПИСАНИЕ!$I:$I,АБОНЕМЕНТЫ_ИНФОРМАЦИЯ!$G88)</f>
        <v>0</v>
      </c>
      <c r="V88" s="120">
        <f>COUNTIFS(РАСПИСАНИЕ!$D:$D,АБОНЕМЕНТЫ_ИНФОРМАЦИЯ!V$5,РАСПИСАНИЕ!$H:$H,АБОНЕМЕНТЫ_ИНФОРМАЦИЯ!$F88,РАСПИСАНИЕ!$I:$I,АБОНЕМЕНТЫ_ИНФОРМАЦИЯ!$G88)</f>
        <v>1</v>
      </c>
      <c r="W88" s="134">
        <f>COUNTIFS(РАСПИСАНИЕ!$D:$D,АБОНЕМЕНТЫ_ИНФОРМАЦИЯ!W$5,РАСПИСАНИЕ!$H:$H,АБОНЕМЕНТЫ_ИНФОРМАЦИЯ!$F88,РАСПИСАНИЕ!$I:$I,АБОНЕМЕНТЫ_ИНФОРМАЦИЯ!$G88)</f>
        <v>0</v>
      </c>
      <c r="X88" s="120">
        <f>COUNTIFS(РАСПИСАНИЕ!$D:$D,АБОНЕМЕНТЫ_ИНФОРМАЦИЯ!X$5,РАСПИСАНИЕ!$H:$H,АБОНЕМЕНТЫ_ИНФОРМАЦИЯ!$F88,РАСПИСАНИЕ!$I:$I,АБОНЕМЕНТЫ_ИНФОРМАЦИЯ!$G88)</f>
        <v>0</v>
      </c>
      <c r="Y88" s="136">
        <f>COUNTIFS(РАСПИСАНИЕ!$D:$D,АБОНЕМЕНТЫ_ИНФОРМАЦИЯ!Y$5,РАСПИСАНИЕ!$H:$H,АБОНЕМЕНТЫ_ИНФОРМАЦИЯ!$F88,РАСПИСАНИЕ!$I:$I,АБОНЕМЕНТЫ_ИНФОРМАЦИЯ!$G88)</f>
        <v>0</v>
      </c>
      <c r="Z88" s="113">
        <f>COUNTIFS(БАЗА_ДАННЫХ!L:L,АБОНЕМЕНТЫ_ИНФОРМАЦИЯ!H88,БАЗА_ДАННЫХ!K:K,АБОНЕМЕНТЫ_ИНФОРМАЦИЯ!G88,БАЗА_ДАННЫХ!J:J,АБОНЕМЕНТЫ_ИНФОРМАЦИЯ!F88,БАЗА_ДАННЫХ!D:D,"&gt;="&amp;Q88,БАЗА_ДАННЫХ!D:D,"&lt;="&amp;S88,БАЗА_ДАННЫХ!R:R,"да")</f>
        <v>8</v>
      </c>
      <c r="AA88" s="175">
        <f>COUNTIFS(БАЗА_ДАННЫХ!L:L,АБОНЕМЕНТЫ_ИНФОРМАЦИЯ!H88,БАЗА_ДАННЫХ!K:K,АБОНЕМЕНТЫ_ИНФОРМАЦИЯ!G88,БАЗА_ДАННЫХ!J:J,АБОНЕМЕНТЫ_ИНФОРМАЦИЯ!F88,БАЗА_ДАННЫХ!D:D,"&gt;="&amp;Q88,БАЗА_ДАННЫХ!D:D,"&lt;="&amp;S88,БАЗА_ДАННЫХ!S:S,"перенос")</f>
        <v>0</v>
      </c>
      <c r="AB88" s="149" t="str">
        <f t="shared" ca="1" si="11"/>
        <v>нет</v>
      </c>
      <c r="AC88" s="177" t="str">
        <f t="shared" ca="1" si="13"/>
        <v/>
      </c>
      <c r="AD88" s="99"/>
      <c r="AE88" s="241">
        <f t="shared" si="10"/>
        <v>70</v>
      </c>
    </row>
    <row r="89" spans="3:31" s="97" customFormat="1" ht="15" customHeight="1" x14ac:dyDescent="0.25">
      <c r="C89" s="106">
        <f t="shared" si="14"/>
        <v>84</v>
      </c>
      <c r="D89" s="107">
        <f t="shared" si="15"/>
        <v>45295</v>
      </c>
      <c r="E89" s="126" t="s">
        <v>30</v>
      </c>
      <c r="F89" s="127" t="s">
        <v>11</v>
      </c>
      <c r="G89" s="127" t="s">
        <v>36</v>
      </c>
      <c r="H89" s="128" t="s">
        <v>82</v>
      </c>
      <c r="I89" s="145" t="s">
        <v>8</v>
      </c>
      <c r="J89" s="142" t="s">
        <v>123</v>
      </c>
      <c r="K89" s="142" t="s">
        <v>19</v>
      </c>
      <c r="L89" s="143">
        <v>89002001532</v>
      </c>
      <c r="M89" s="144">
        <v>42005</v>
      </c>
      <c r="N89" s="113">
        <v>80</v>
      </c>
      <c r="O89" s="114">
        <v>8</v>
      </c>
      <c r="P89" s="114">
        <f t="shared" si="12"/>
        <v>10</v>
      </c>
      <c r="Q89" s="115">
        <v>45299</v>
      </c>
      <c r="R89" s="116">
        <v>27</v>
      </c>
      <c r="S89" s="108">
        <f t="shared" si="16"/>
        <v>45326</v>
      </c>
      <c r="T89" s="119">
        <f>COUNTIFS(РАСПИСАНИЕ!$D:$D,АБОНЕМЕНТЫ_ИНФОРМАЦИЯ!T$5,РАСПИСАНИЕ!$H:$H,АБОНЕМЕНТЫ_ИНФОРМАЦИЯ!$F89,РАСПИСАНИЕ!$I:$I,АБОНЕМЕНТЫ_ИНФОРМАЦИЯ!$G89)</f>
        <v>1</v>
      </c>
      <c r="U89" s="134">
        <f>COUNTIFS(РАСПИСАНИЕ!$D:$D,АБОНЕМЕНТЫ_ИНФОРМАЦИЯ!U$5,РАСПИСАНИЕ!$H:$H,АБОНЕМЕНТЫ_ИНФОРМАЦИЯ!$F89,РАСПИСАНИЕ!$I:$I,АБОНЕМЕНТЫ_ИНФОРМАЦИЯ!$G89)</f>
        <v>0</v>
      </c>
      <c r="V89" s="120">
        <f>COUNTIFS(РАСПИСАНИЕ!$D:$D,АБОНЕМЕНТЫ_ИНФОРМАЦИЯ!V$5,РАСПИСАНИЕ!$H:$H,АБОНЕМЕНТЫ_ИНФОРМАЦИЯ!$F89,РАСПИСАНИЕ!$I:$I,АБОНЕМЕНТЫ_ИНФОРМАЦИЯ!$G89)</f>
        <v>1</v>
      </c>
      <c r="W89" s="134">
        <f>COUNTIFS(РАСПИСАНИЕ!$D:$D,АБОНЕМЕНТЫ_ИНФОРМАЦИЯ!W$5,РАСПИСАНИЕ!$H:$H,АБОНЕМЕНТЫ_ИНФОРМАЦИЯ!$F89,РАСПИСАНИЕ!$I:$I,АБОНЕМЕНТЫ_ИНФОРМАЦИЯ!$G89)</f>
        <v>0</v>
      </c>
      <c r="X89" s="120">
        <f>COUNTIFS(РАСПИСАНИЕ!$D:$D,АБОНЕМЕНТЫ_ИНФОРМАЦИЯ!X$5,РАСПИСАНИЕ!$H:$H,АБОНЕМЕНТЫ_ИНФОРМАЦИЯ!$F89,РАСПИСАНИЕ!$I:$I,АБОНЕМЕНТЫ_ИНФОРМАЦИЯ!$G89)</f>
        <v>0</v>
      </c>
      <c r="Y89" s="136">
        <f>COUNTIFS(РАСПИСАНИЕ!$D:$D,АБОНЕМЕНТЫ_ИНФОРМАЦИЯ!Y$5,РАСПИСАНИЕ!$H:$H,АБОНЕМЕНТЫ_ИНФОРМАЦИЯ!$F89,РАСПИСАНИЕ!$I:$I,АБОНЕМЕНТЫ_ИНФОРМАЦИЯ!$G89)</f>
        <v>0</v>
      </c>
      <c r="Z89" s="113">
        <f>COUNTIFS(БАЗА_ДАННЫХ!L:L,АБОНЕМЕНТЫ_ИНФОРМАЦИЯ!H89,БАЗА_ДАННЫХ!K:K,АБОНЕМЕНТЫ_ИНФОРМАЦИЯ!G89,БАЗА_ДАННЫХ!J:J,АБОНЕМЕНТЫ_ИНФОРМАЦИЯ!F89,БАЗА_ДАННЫХ!D:D,"&gt;="&amp;Q89,БАЗА_ДАННЫХ!D:D,"&lt;="&amp;S89,БАЗА_ДАННЫХ!R:R,"да")</f>
        <v>8</v>
      </c>
      <c r="AA89" s="175">
        <f>COUNTIFS(БАЗА_ДАННЫХ!L:L,АБОНЕМЕНТЫ_ИНФОРМАЦИЯ!H89,БАЗА_ДАННЫХ!K:K,АБОНЕМЕНТЫ_ИНФОРМАЦИЯ!G89,БАЗА_ДАННЫХ!J:J,АБОНЕМЕНТЫ_ИНФОРМАЦИЯ!F89,БАЗА_ДАННЫХ!D:D,"&gt;="&amp;Q89,БАЗА_ДАННЫХ!D:D,"&lt;="&amp;S89,БАЗА_ДАННЫХ!S:S,"перенос")</f>
        <v>0</v>
      </c>
      <c r="AB89" s="149" t="str">
        <f t="shared" ca="1" si="11"/>
        <v>нет</v>
      </c>
      <c r="AC89" s="177" t="str">
        <f t="shared" ca="1" si="13"/>
        <v/>
      </c>
      <c r="AD89" s="99"/>
      <c r="AE89" s="241">
        <f t="shared" si="10"/>
        <v>80</v>
      </c>
    </row>
    <row r="90" spans="3:31" s="97" customFormat="1" ht="15" customHeight="1" x14ac:dyDescent="0.25">
      <c r="C90" s="106">
        <f t="shared" si="14"/>
        <v>85</v>
      </c>
      <c r="D90" s="107">
        <f t="shared" si="15"/>
        <v>45295</v>
      </c>
      <c r="E90" s="126" t="s">
        <v>30</v>
      </c>
      <c r="F90" s="127" t="s">
        <v>11</v>
      </c>
      <c r="G90" s="127" t="s">
        <v>36</v>
      </c>
      <c r="H90" s="128" t="s">
        <v>83</v>
      </c>
      <c r="I90" s="145" t="s">
        <v>8</v>
      </c>
      <c r="J90" s="142" t="s">
        <v>124</v>
      </c>
      <c r="K90" s="142" t="s">
        <v>19</v>
      </c>
      <c r="L90" s="143">
        <v>89002001533</v>
      </c>
      <c r="M90" s="144">
        <v>42005</v>
      </c>
      <c r="N90" s="113">
        <v>80</v>
      </c>
      <c r="O90" s="114">
        <v>8</v>
      </c>
      <c r="P90" s="114">
        <f t="shared" si="12"/>
        <v>10</v>
      </c>
      <c r="Q90" s="115">
        <v>45299</v>
      </c>
      <c r="R90" s="116">
        <v>27</v>
      </c>
      <c r="S90" s="108">
        <f t="shared" si="16"/>
        <v>45326</v>
      </c>
      <c r="T90" s="119">
        <f>COUNTIFS(РАСПИСАНИЕ!$D:$D,АБОНЕМЕНТЫ_ИНФОРМАЦИЯ!T$5,РАСПИСАНИЕ!$H:$H,АБОНЕМЕНТЫ_ИНФОРМАЦИЯ!$F90,РАСПИСАНИЕ!$I:$I,АБОНЕМЕНТЫ_ИНФОРМАЦИЯ!$G90)</f>
        <v>1</v>
      </c>
      <c r="U90" s="134">
        <f>COUNTIFS(РАСПИСАНИЕ!$D:$D,АБОНЕМЕНТЫ_ИНФОРМАЦИЯ!U$5,РАСПИСАНИЕ!$H:$H,АБОНЕМЕНТЫ_ИНФОРМАЦИЯ!$F90,РАСПИСАНИЕ!$I:$I,АБОНЕМЕНТЫ_ИНФОРМАЦИЯ!$G90)</f>
        <v>0</v>
      </c>
      <c r="V90" s="120">
        <f>COUNTIFS(РАСПИСАНИЕ!$D:$D,АБОНЕМЕНТЫ_ИНФОРМАЦИЯ!V$5,РАСПИСАНИЕ!$H:$H,АБОНЕМЕНТЫ_ИНФОРМАЦИЯ!$F90,РАСПИСАНИЕ!$I:$I,АБОНЕМЕНТЫ_ИНФОРМАЦИЯ!$G90)</f>
        <v>1</v>
      </c>
      <c r="W90" s="134">
        <f>COUNTIFS(РАСПИСАНИЕ!$D:$D,АБОНЕМЕНТЫ_ИНФОРМАЦИЯ!W$5,РАСПИСАНИЕ!$H:$H,АБОНЕМЕНТЫ_ИНФОРМАЦИЯ!$F90,РАСПИСАНИЕ!$I:$I,АБОНЕМЕНТЫ_ИНФОРМАЦИЯ!$G90)</f>
        <v>0</v>
      </c>
      <c r="X90" s="120">
        <f>COUNTIFS(РАСПИСАНИЕ!$D:$D,АБОНЕМЕНТЫ_ИНФОРМАЦИЯ!X$5,РАСПИСАНИЕ!$H:$H,АБОНЕМЕНТЫ_ИНФОРМАЦИЯ!$F90,РАСПИСАНИЕ!$I:$I,АБОНЕМЕНТЫ_ИНФОРМАЦИЯ!$G90)</f>
        <v>0</v>
      </c>
      <c r="Y90" s="136">
        <f>COUNTIFS(РАСПИСАНИЕ!$D:$D,АБОНЕМЕНТЫ_ИНФОРМАЦИЯ!Y$5,РАСПИСАНИЕ!$H:$H,АБОНЕМЕНТЫ_ИНФОРМАЦИЯ!$F90,РАСПИСАНИЕ!$I:$I,АБОНЕМЕНТЫ_ИНФОРМАЦИЯ!$G90)</f>
        <v>0</v>
      </c>
      <c r="Z90" s="113">
        <f>COUNTIFS(БАЗА_ДАННЫХ!L:L,АБОНЕМЕНТЫ_ИНФОРМАЦИЯ!H90,БАЗА_ДАННЫХ!K:K,АБОНЕМЕНТЫ_ИНФОРМАЦИЯ!G90,БАЗА_ДАННЫХ!J:J,АБОНЕМЕНТЫ_ИНФОРМАЦИЯ!F90,БАЗА_ДАННЫХ!D:D,"&gt;="&amp;Q90,БАЗА_ДАННЫХ!D:D,"&lt;="&amp;S90,БАЗА_ДАННЫХ!R:R,"да")</f>
        <v>8</v>
      </c>
      <c r="AA90" s="175">
        <f>COUNTIFS(БАЗА_ДАННЫХ!L:L,АБОНЕМЕНТЫ_ИНФОРМАЦИЯ!H90,БАЗА_ДАННЫХ!K:K,АБОНЕМЕНТЫ_ИНФОРМАЦИЯ!G90,БАЗА_ДАННЫХ!J:J,АБОНЕМЕНТЫ_ИНФОРМАЦИЯ!F90,БАЗА_ДАННЫХ!D:D,"&gt;="&amp;Q90,БАЗА_ДАННЫХ!D:D,"&lt;="&amp;S90,БАЗА_ДАННЫХ!S:S,"перенос")</f>
        <v>0</v>
      </c>
      <c r="AB90" s="149" t="str">
        <f t="shared" ca="1" si="11"/>
        <v>нет</v>
      </c>
      <c r="AC90" s="177" t="str">
        <f t="shared" ca="1" si="13"/>
        <v/>
      </c>
      <c r="AD90" s="99"/>
      <c r="AE90" s="241">
        <f t="shared" si="10"/>
        <v>80</v>
      </c>
    </row>
    <row r="91" spans="3:31" s="97" customFormat="1" ht="15" customHeight="1" x14ac:dyDescent="0.25">
      <c r="C91" s="106">
        <f t="shared" si="14"/>
        <v>86</v>
      </c>
      <c r="D91" s="107">
        <f t="shared" si="15"/>
        <v>45295</v>
      </c>
      <c r="E91" s="126" t="s">
        <v>30</v>
      </c>
      <c r="F91" s="127" t="s">
        <v>11</v>
      </c>
      <c r="G91" s="127" t="s">
        <v>36</v>
      </c>
      <c r="H91" s="128" t="s">
        <v>84</v>
      </c>
      <c r="I91" s="145" t="s">
        <v>8</v>
      </c>
      <c r="J91" s="142" t="s">
        <v>125</v>
      </c>
      <c r="K91" s="142" t="s">
        <v>19</v>
      </c>
      <c r="L91" s="143">
        <v>89002001534</v>
      </c>
      <c r="M91" s="144">
        <v>42005</v>
      </c>
      <c r="N91" s="113">
        <v>80</v>
      </c>
      <c r="O91" s="114">
        <v>8</v>
      </c>
      <c r="P91" s="114">
        <f t="shared" si="12"/>
        <v>10</v>
      </c>
      <c r="Q91" s="115">
        <v>45299</v>
      </c>
      <c r="R91" s="116">
        <v>27</v>
      </c>
      <c r="S91" s="108">
        <f t="shared" si="16"/>
        <v>45326</v>
      </c>
      <c r="T91" s="119">
        <f>COUNTIFS(РАСПИСАНИЕ!$D:$D,АБОНЕМЕНТЫ_ИНФОРМАЦИЯ!T$5,РАСПИСАНИЕ!$H:$H,АБОНЕМЕНТЫ_ИНФОРМАЦИЯ!$F91,РАСПИСАНИЕ!$I:$I,АБОНЕМЕНТЫ_ИНФОРМАЦИЯ!$G91)</f>
        <v>1</v>
      </c>
      <c r="U91" s="134">
        <f>COUNTIFS(РАСПИСАНИЕ!$D:$D,АБОНЕМЕНТЫ_ИНФОРМАЦИЯ!U$5,РАСПИСАНИЕ!$H:$H,АБОНЕМЕНТЫ_ИНФОРМАЦИЯ!$F91,РАСПИСАНИЕ!$I:$I,АБОНЕМЕНТЫ_ИНФОРМАЦИЯ!$G91)</f>
        <v>0</v>
      </c>
      <c r="V91" s="120">
        <f>COUNTIFS(РАСПИСАНИЕ!$D:$D,АБОНЕМЕНТЫ_ИНФОРМАЦИЯ!V$5,РАСПИСАНИЕ!$H:$H,АБОНЕМЕНТЫ_ИНФОРМАЦИЯ!$F91,РАСПИСАНИЕ!$I:$I,АБОНЕМЕНТЫ_ИНФОРМАЦИЯ!$G91)</f>
        <v>1</v>
      </c>
      <c r="W91" s="134">
        <f>COUNTIFS(РАСПИСАНИЕ!$D:$D,АБОНЕМЕНТЫ_ИНФОРМАЦИЯ!W$5,РАСПИСАНИЕ!$H:$H,АБОНЕМЕНТЫ_ИНФОРМАЦИЯ!$F91,РАСПИСАНИЕ!$I:$I,АБОНЕМЕНТЫ_ИНФОРМАЦИЯ!$G91)</f>
        <v>0</v>
      </c>
      <c r="X91" s="120">
        <f>COUNTIFS(РАСПИСАНИЕ!$D:$D,АБОНЕМЕНТЫ_ИНФОРМАЦИЯ!X$5,РАСПИСАНИЕ!$H:$H,АБОНЕМЕНТЫ_ИНФОРМАЦИЯ!$F91,РАСПИСАНИЕ!$I:$I,АБОНЕМЕНТЫ_ИНФОРМАЦИЯ!$G91)</f>
        <v>0</v>
      </c>
      <c r="Y91" s="136">
        <f>COUNTIFS(РАСПИСАНИЕ!$D:$D,АБОНЕМЕНТЫ_ИНФОРМАЦИЯ!Y$5,РАСПИСАНИЕ!$H:$H,АБОНЕМЕНТЫ_ИНФОРМАЦИЯ!$F91,РАСПИСАНИЕ!$I:$I,АБОНЕМЕНТЫ_ИНФОРМАЦИЯ!$G91)</f>
        <v>0</v>
      </c>
      <c r="Z91" s="113">
        <f>COUNTIFS(БАЗА_ДАННЫХ!L:L,АБОНЕМЕНТЫ_ИНФОРМАЦИЯ!H91,БАЗА_ДАННЫХ!K:K,АБОНЕМЕНТЫ_ИНФОРМАЦИЯ!G91,БАЗА_ДАННЫХ!J:J,АБОНЕМЕНТЫ_ИНФОРМАЦИЯ!F91,БАЗА_ДАННЫХ!D:D,"&gt;="&amp;Q91,БАЗА_ДАННЫХ!D:D,"&lt;="&amp;S91,БАЗА_ДАННЫХ!R:R,"да")</f>
        <v>8</v>
      </c>
      <c r="AA91" s="175">
        <f>COUNTIFS(БАЗА_ДАННЫХ!L:L,АБОНЕМЕНТЫ_ИНФОРМАЦИЯ!H91,БАЗА_ДАННЫХ!K:K,АБОНЕМЕНТЫ_ИНФОРМАЦИЯ!G91,БАЗА_ДАННЫХ!J:J,АБОНЕМЕНТЫ_ИНФОРМАЦИЯ!F91,БАЗА_ДАННЫХ!D:D,"&gt;="&amp;Q91,БАЗА_ДАННЫХ!D:D,"&lt;="&amp;S91,БАЗА_ДАННЫХ!S:S,"перенос")</f>
        <v>0</v>
      </c>
      <c r="AB91" s="149" t="str">
        <f t="shared" ca="1" si="11"/>
        <v>нет</v>
      </c>
      <c r="AC91" s="177" t="str">
        <f t="shared" ca="1" si="13"/>
        <v/>
      </c>
      <c r="AD91" s="99"/>
      <c r="AE91" s="241">
        <f t="shared" si="10"/>
        <v>80</v>
      </c>
    </row>
    <row r="92" spans="3:31" s="97" customFormat="1" ht="15" customHeight="1" x14ac:dyDescent="0.25">
      <c r="C92" s="106">
        <f t="shared" si="14"/>
        <v>87</v>
      </c>
      <c r="D92" s="107">
        <f t="shared" si="15"/>
        <v>45295</v>
      </c>
      <c r="E92" s="126" t="s">
        <v>30</v>
      </c>
      <c r="F92" s="127" t="s">
        <v>11</v>
      </c>
      <c r="G92" s="127" t="s">
        <v>36</v>
      </c>
      <c r="H92" s="128" t="s">
        <v>85</v>
      </c>
      <c r="I92" s="145" t="s">
        <v>8</v>
      </c>
      <c r="J92" s="142" t="s">
        <v>126</v>
      </c>
      <c r="K92" s="142" t="s">
        <v>19</v>
      </c>
      <c r="L92" s="143">
        <v>89002001535</v>
      </c>
      <c r="M92" s="144">
        <v>42005</v>
      </c>
      <c r="N92" s="113">
        <v>80</v>
      </c>
      <c r="O92" s="114">
        <v>8</v>
      </c>
      <c r="P92" s="114">
        <f t="shared" si="12"/>
        <v>10</v>
      </c>
      <c r="Q92" s="115">
        <v>45299</v>
      </c>
      <c r="R92" s="116">
        <v>27</v>
      </c>
      <c r="S92" s="108">
        <f t="shared" si="16"/>
        <v>45326</v>
      </c>
      <c r="T92" s="119">
        <f>COUNTIFS(РАСПИСАНИЕ!$D:$D,АБОНЕМЕНТЫ_ИНФОРМАЦИЯ!T$5,РАСПИСАНИЕ!$H:$H,АБОНЕМЕНТЫ_ИНФОРМАЦИЯ!$F92,РАСПИСАНИЕ!$I:$I,АБОНЕМЕНТЫ_ИНФОРМАЦИЯ!$G92)</f>
        <v>1</v>
      </c>
      <c r="U92" s="134">
        <f>COUNTIFS(РАСПИСАНИЕ!$D:$D,АБОНЕМЕНТЫ_ИНФОРМАЦИЯ!U$5,РАСПИСАНИЕ!$H:$H,АБОНЕМЕНТЫ_ИНФОРМАЦИЯ!$F92,РАСПИСАНИЕ!$I:$I,АБОНЕМЕНТЫ_ИНФОРМАЦИЯ!$G92)</f>
        <v>0</v>
      </c>
      <c r="V92" s="120">
        <f>COUNTIFS(РАСПИСАНИЕ!$D:$D,АБОНЕМЕНТЫ_ИНФОРМАЦИЯ!V$5,РАСПИСАНИЕ!$H:$H,АБОНЕМЕНТЫ_ИНФОРМАЦИЯ!$F92,РАСПИСАНИЕ!$I:$I,АБОНЕМЕНТЫ_ИНФОРМАЦИЯ!$G92)</f>
        <v>1</v>
      </c>
      <c r="W92" s="134">
        <f>COUNTIFS(РАСПИСАНИЕ!$D:$D,АБОНЕМЕНТЫ_ИНФОРМАЦИЯ!W$5,РАСПИСАНИЕ!$H:$H,АБОНЕМЕНТЫ_ИНФОРМАЦИЯ!$F92,РАСПИСАНИЕ!$I:$I,АБОНЕМЕНТЫ_ИНФОРМАЦИЯ!$G92)</f>
        <v>0</v>
      </c>
      <c r="X92" s="120">
        <f>COUNTIFS(РАСПИСАНИЕ!$D:$D,АБОНЕМЕНТЫ_ИНФОРМАЦИЯ!X$5,РАСПИСАНИЕ!$H:$H,АБОНЕМЕНТЫ_ИНФОРМАЦИЯ!$F92,РАСПИСАНИЕ!$I:$I,АБОНЕМЕНТЫ_ИНФОРМАЦИЯ!$G92)</f>
        <v>0</v>
      </c>
      <c r="Y92" s="136">
        <f>COUNTIFS(РАСПИСАНИЕ!$D:$D,АБОНЕМЕНТЫ_ИНФОРМАЦИЯ!Y$5,РАСПИСАНИЕ!$H:$H,АБОНЕМЕНТЫ_ИНФОРМАЦИЯ!$F92,РАСПИСАНИЕ!$I:$I,АБОНЕМЕНТЫ_ИНФОРМАЦИЯ!$G92)</f>
        <v>0</v>
      </c>
      <c r="Z92" s="113">
        <f>COUNTIFS(БАЗА_ДАННЫХ!L:L,АБОНЕМЕНТЫ_ИНФОРМАЦИЯ!H92,БАЗА_ДАННЫХ!K:K,АБОНЕМЕНТЫ_ИНФОРМАЦИЯ!G92,БАЗА_ДАННЫХ!J:J,АБОНЕМЕНТЫ_ИНФОРМАЦИЯ!F92,БАЗА_ДАННЫХ!D:D,"&gt;="&amp;Q92,БАЗА_ДАННЫХ!D:D,"&lt;="&amp;S92,БАЗА_ДАННЫХ!R:R,"да")</f>
        <v>8</v>
      </c>
      <c r="AA92" s="175">
        <f>COUNTIFS(БАЗА_ДАННЫХ!L:L,АБОНЕМЕНТЫ_ИНФОРМАЦИЯ!H92,БАЗА_ДАННЫХ!K:K,АБОНЕМЕНТЫ_ИНФОРМАЦИЯ!G92,БАЗА_ДАННЫХ!J:J,АБОНЕМЕНТЫ_ИНФОРМАЦИЯ!F92,БАЗА_ДАННЫХ!D:D,"&gt;="&amp;Q92,БАЗА_ДАННЫХ!D:D,"&lt;="&amp;S92,БАЗА_ДАННЫХ!S:S,"перенос")</f>
        <v>0</v>
      </c>
      <c r="AB92" s="149" t="str">
        <f t="shared" ca="1" si="11"/>
        <v>нет</v>
      </c>
      <c r="AC92" s="177" t="str">
        <f t="shared" ca="1" si="13"/>
        <v/>
      </c>
      <c r="AD92" s="99"/>
      <c r="AE92" s="241">
        <f t="shared" si="10"/>
        <v>80</v>
      </c>
    </row>
    <row r="93" spans="3:31" s="97" customFormat="1" ht="15" customHeight="1" x14ac:dyDescent="0.25">
      <c r="C93" s="106">
        <f t="shared" si="14"/>
        <v>88</v>
      </c>
      <c r="D93" s="107">
        <f t="shared" si="15"/>
        <v>45295</v>
      </c>
      <c r="E93" s="126" t="s">
        <v>30</v>
      </c>
      <c r="F93" s="127" t="s">
        <v>11</v>
      </c>
      <c r="G93" s="127" t="s">
        <v>36</v>
      </c>
      <c r="H93" s="128" t="s">
        <v>86</v>
      </c>
      <c r="I93" s="145" t="s">
        <v>8</v>
      </c>
      <c r="J93" s="142" t="s">
        <v>127</v>
      </c>
      <c r="K93" s="142" t="s">
        <v>19</v>
      </c>
      <c r="L93" s="143">
        <v>89002001536</v>
      </c>
      <c r="M93" s="144">
        <v>42005</v>
      </c>
      <c r="N93" s="113">
        <v>80</v>
      </c>
      <c r="O93" s="114">
        <v>8</v>
      </c>
      <c r="P93" s="114">
        <f t="shared" si="12"/>
        <v>10</v>
      </c>
      <c r="Q93" s="115">
        <v>45299</v>
      </c>
      <c r="R93" s="116">
        <v>27</v>
      </c>
      <c r="S93" s="108">
        <f t="shared" si="16"/>
        <v>45326</v>
      </c>
      <c r="T93" s="119">
        <f>COUNTIFS(РАСПИСАНИЕ!$D:$D,АБОНЕМЕНТЫ_ИНФОРМАЦИЯ!T$5,РАСПИСАНИЕ!$H:$H,АБОНЕМЕНТЫ_ИНФОРМАЦИЯ!$F93,РАСПИСАНИЕ!$I:$I,АБОНЕМЕНТЫ_ИНФОРМАЦИЯ!$G93)</f>
        <v>1</v>
      </c>
      <c r="U93" s="134">
        <f>COUNTIFS(РАСПИСАНИЕ!$D:$D,АБОНЕМЕНТЫ_ИНФОРМАЦИЯ!U$5,РАСПИСАНИЕ!$H:$H,АБОНЕМЕНТЫ_ИНФОРМАЦИЯ!$F93,РАСПИСАНИЕ!$I:$I,АБОНЕМЕНТЫ_ИНФОРМАЦИЯ!$G93)</f>
        <v>0</v>
      </c>
      <c r="V93" s="120">
        <f>COUNTIFS(РАСПИСАНИЕ!$D:$D,АБОНЕМЕНТЫ_ИНФОРМАЦИЯ!V$5,РАСПИСАНИЕ!$H:$H,АБОНЕМЕНТЫ_ИНФОРМАЦИЯ!$F93,РАСПИСАНИЕ!$I:$I,АБОНЕМЕНТЫ_ИНФОРМАЦИЯ!$G93)</f>
        <v>1</v>
      </c>
      <c r="W93" s="134">
        <f>COUNTIFS(РАСПИСАНИЕ!$D:$D,АБОНЕМЕНТЫ_ИНФОРМАЦИЯ!W$5,РАСПИСАНИЕ!$H:$H,АБОНЕМЕНТЫ_ИНФОРМАЦИЯ!$F93,РАСПИСАНИЕ!$I:$I,АБОНЕМЕНТЫ_ИНФОРМАЦИЯ!$G93)</f>
        <v>0</v>
      </c>
      <c r="X93" s="120">
        <f>COUNTIFS(РАСПИСАНИЕ!$D:$D,АБОНЕМЕНТЫ_ИНФОРМАЦИЯ!X$5,РАСПИСАНИЕ!$H:$H,АБОНЕМЕНТЫ_ИНФОРМАЦИЯ!$F93,РАСПИСАНИЕ!$I:$I,АБОНЕМЕНТЫ_ИНФОРМАЦИЯ!$G93)</f>
        <v>0</v>
      </c>
      <c r="Y93" s="136">
        <f>COUNTIFS(РАСПИСАНИЕ!$D:$D,АБОНЕМЕНТЫ_ИНФОРМАЦИЯ!Y$5,РАСПИСАНИЕ!$H:$H,АБОНЕМЕНТЫ_ИНФОРМАЦИЯ!$F93,РАСПИСАНИЕ!$I:$I,АБОНЕМЕНТЫ_ИНФОРМАЦИЯ!$G93)</f>
        <v>0</v>
      </c>
      <c r="Z93" s="113">
        <f>COUNTIFS(БАЗА_ДАННЫХ!L:L,АБОНЕМЕНТЫ_ИНФОРМАЦИЯ!H93,БАЗА_ДАННЫХ!K:K,АБОНЕМЕНТЫ_ИНФОРМАЦИЯ!G93,БАЗА_ДАННЫХ!J:J,АБОНЕМЕНТЫ_ИНФОРМАЦИЯ!F93,БАЗА_ДАННЫХ!D:D,"&gt;="&amp;Q93,БАЗА_ДАННЫХ!D:D,"&lt;="&amp;S93,БАЗА_ДАННЫХ!R:R,"да")</f>
        <v>8</v>
      </c>
      <c r="AA93" s="175">
        <f>COUNTIFS(БАЗА_ДАННЫХ!L:L,АБОНЕМЕНТЫ_ИНФОРМАЦИЯ!H93,БАЗА_ДАННЫХ!K:K,АБОНЕМЕНТЫ_ИНФОРМАЦИЯ!G93,БАЗА_ДАННЫХ!J:J,АБОНЕМЕНТЫ_ИНФОРМАЦИЯ!F93,БАЗА_ДАННЫХ!D:D,"&gt;="&amp;Q93,БАЗА_ДАННЫХ!D:D,"&lt;="&amp;S93,БАЗА_ДАННЫХ!S:S,"перенос")</f>
        <v>0</v>
      </c>
      <c r="AB93" s="149" t="str">
        <f t="shared" ca="1" si="11"/>
        <v>нет</v>
      </c>
      <c r="AC93" s="177" t="str">
        <f t="shared" ca="1" si="13"/>
        <v/>
      </c>
      <c r="AD93" s="99"/>
      <c r="AE93" s="241">
        <f t="shared" si="10"/>
        <v>80</v>
      </c>
    </row>
    <row r="94" spans="3:31" s="97" customFormat="1" ht="15" customHeight="1" x14ac:dyDescent="0.25">
      <c r="C94" s="106">
        <f t="shared" si="14"/>
        <v>89</v>
      </c>
      <c r="D94" s="107">
        <f t="shared" si="15"/>
        <v>45295</v>
      </c>
      <c r="E94" s="126" t="s">
        <v>33</v>
      </c>
      <c r="F94" s="127" t="s">
        <v>6</v>
      </c>
      <c r="G94" s="127" t="s">
        <v>31</v>
      </c>
      <c r="H94" s="128" t="s">
        <v>87</v>
      </c>
      <c r="I94" s="145" t="s">
        <v>8</v>
      </c>
      <c r="J94" s="142" t="s">
        <v>128</v>
      </c>
      <c r="K94" s="142" t="s">
        <v>19</v>
      </c>
      <c r="L94" s="143">
        <v>89002001537</v>
      </c>
      <c r="M94" s="144">
        <v>42005</v>
      </c>
      <c r="N94" s="113">
        <v>80</v>
      </c>
      <c r="O94" s="114">
        <v>8</v>
      </c>
      <c r="P94" s="114">
        <f t="shared" si="12"/>
        <v>10</v>
      </c>
      <c r="Q94" s="115">
        <v>45299</v>
      </c>
      <c r="R94" s="116">
        <v>27</v>
      </c>
      <c r="S94" s="108">
        <f t="shared" si="16"/>
        <v>45326</v>
      </c>
      <c r="T94" s="119">
        <f>COUNTIFS(РАСПИСАНИЕ!$D:$D,АБОНЕМЕНТЫ_ИНФОРМАЦИЯ!T$5,РАСПИСАНИЕ!$H:$H,АБОНЕМЕНТЫ_ИНФОРМАЦИЯ!$F94,РАСПИСАНИЕ!$I:$I,АБОНЕМЕНТЫ_ИНФОРМАЦИЯ!$G94)</f>
        <v>1</v>
      </c>
      <c r="U94" s="134">
        <f>COUNTIFS(РАСПИСАНИЕ!$D:$D,АБОНЕМЕНТЫ_ИНФОРМАЦИЯ!U$5,РАСПИСАНИЕ!$H:$H,АБОНЕМЕНТЫ_ИНФОРМАЦИЯ!$F94,РАСПИСАНИЕ!$I:$I,АБОНЕМЕНТЫ_ИНФОРМАЦИЯ!$G94)</f>
        <v>0</v>
      </c>
      <c r="V94" s="120">
        <f>COUNTIFS(РАСПИСАНИЕ!$D:$D,АБОНЕМЕНТЫ_ИНФОРМАЦИЯ!V$5,РАСПИСАНИЕ!$H:$H,АБОНЕМЕНТЫ_ИНФОРМАЦИЯ!$F94,РАСПИСАНИЕ!$I:$I,АБОНЕМЕНТЫ_ИНФОРМАЦИЯ!$G94)</f>
        <v>0</v>
      </c>
      <c r="W94" s="134">
        <f>COUNTIFS(РАСПИСАНИЕ!$D:$D,АБОНЕМЕНТЫ_ИНФОРМАЦИЯ!W$5,РАСПИСАНИЕ!$H:$H,АБОНЕМЕНТЫ_ИНФОРМАЦИЯ!$F94,РАСПИСАНИЕ!$I:$I,АБОНЕМЕНТЫ_ИНФОРМАЦИЯ!$G94)</f>
        <v>0</v>
      </c>
      <c r="X94" s="120">
        <f>COUNTIFS(РАСПИСАНИЕ!$D:$D,АБОНЕМЕНТЫ_ИНФОРМАЦИЯ!X$5,РАСПИСАНИЕ!$H:$H,АБОНЕМЕНТЫ_ИНФОРМАЦИЯ!$F94,РАСПИСАНИЕ!$I:$I,АБОНЕМЕНТЫ_ИНФОРМАЦИЯ!$G94)</f>
        <v>1</v>
      </c>
      <c r="Y94" s="136">
        <f>COUNTIFS(РАСПИСАНИЕ!$D:$D,АБОНЕМЕНТЫ_ИНФОРМАЦИЯ!Y$5,РАСПИСАНИЕ!$H:$H,АБОНЕМЕНТЫ_ИНФОРМАЦИЯ!$F94,РАСПИСАНИЕ!$I:$I,АБОНЕМЕНТЫ_ИНФОРМАЦИЯ!$G94)</f>
        <v>0</v>
      </c>
      <c r="Z94" s="113">
        <f>COUNTIFS(БАЗА_ДАННЫХ!L:L,АБОНЕМЕНТЫ_ИНФОРМАЦИЯ!H94,БАЗА_ДАННЫХ!K:K,АБОНЕМЕНТЫ_ИНФОРМАЦИЯ!G94,БАЗА_ДАННЫХ!J:J,АБОНЕМЕНТЫ_ИНФОРМАЦИЯ!F94,БАЗА_ДАННЫХ!D:D,"&gt;="&amp;Q94,БАЗА_ДАННЫХ!D:D,"&lt;="&amp;S94,БАЗА_ДАННЫХ!R:R,"да")</f>
        <v>8</v>
      </c>
      <c r="AA94" s="175">
        <f>COUNTIFS(БАЗА_ДАННЫХ!L:L,АБОНЕМЕНТЫ_ИНФОРМАЦИЯ!H94,БАЗА_ДАННЫХ!K:K,АБОНЕМЕНТЫ_ИНФОРМАЦИЯ!G94,БАЗА_ДАННЫХ!J:J,АБОНЕМЕНТЫ_ИНФОРМАЦИЯ!F94,БАЗА_ДАННЫХ!D:D,"&gt;="&amp;Q94,БАЗА_ДАННЫХ!D:D,"&lt;="&amp;S94,БАЗА_ДАННЫХ!S:S,"перенос")</f>
        <v>0</v>
      </c>
      <c r="AB94" s="149" t="str">
        <f t="shared" ca="1" si="11"/>
        <v>нет</v>
      </c>
      <c r="AC94" s="177" t="str">
        <f t="shared" ca="1" si="13"/>
        <v/>
      </c>
      <c r="AD94" s="99"/>
      <c r="AE94" s="241">
        <f t="shared" si="10"/>
        <v>80</v>
      </c>
    </row>
    <row r="95" spans="3:31" s="97" customFormat="1" ht="15.75" x14ac:dyDescent="0.25">
      <c r="C95" s="106">
        <f t="shared" si="14"/>
        <v>90</v>
      </c>
      <c r="D95" s="107">
        <f t="shared" si="15"/>
        <v>45295</v>
      </c>
      <c r="E95" s="126" t="s">
        <v>33</v>
      </c>
      <c r="F95" s="127" t="s">
        <v>6</v>
      </c>
      <c r="G95" s="127" t="s">
        <v>31</v>
      </c>
      <c r="H95" s="128" t="s">
        <v>88</v>
      </c>
      <c r="I95" s="145" t="s">
        <v>8</v>
      </c>
      <c r="J95" s="142" t="s">
        <v>129</v>
      </c>
      <c r="K95" s="142" t="s">
        <v>19</v>
      </c>
      <c r="L95" s="143">
        <v>89002001538</v>
      </c>
      <c r="M95" s="144">
        <v>42005</v>
      </c>
      <c r="N95" s="113">
        <v>40</v>
      </c>
      <c r="O95" s="114">
        <v>4</v>
      </c>
      <c r="P95" s="114">
        <f t="shared" si="12"/>
        <v>10</v>
      </c>
      <c r="Q95" s="115">
        <v>45299</v>
      </c>
      <c r="R95" s="116">
        <v>27</v>
      </c>
      <c r="S95" s="108">
        <f t="shared" si="16"/>
        <v>45326</v>
      </c>
      <c r="T95" s="119">
        <f>COUNTIFS(РАСПИСАНИЕ!$D:$D,АБОНЕМЕНТЫ_ИНФОРМАЦИЯ!T$5,РАСПИСАНИЕ!$H:$H,АБОНЕМЕНТЫ_ИНФОРМАЦИЯ!$F95,РАСПИСАНИЕ!$I:$I,АБОНЕМЕНТЫ_ИНФОРМАЦИЯ!$G95)</f>
        <v>1</v>
      </c>
      <c r="U95" s="134">
        <f>COUNTIFS(РАСПИСАНИЕ!$D:$D,АБОНЕМЕНТЫ_ИНФОРМАЦИЯ!U$5,РАСПИСАНИЕ!$H:$H,АБОНЕМЕНТЫ_ИНФОРМАЦИЯ!$F95,РАСПИСАНИЕ!$I:$I,АБОНЕМЕНТЫ_ИНФОРМАЦИЯ!$G95)</f>
        <v>0</v>
      </c>
      <c r="V95" s="120">
        <f>COUNTIFS(РАСПИСАНИЕ!$D:$D,АБОНЕМЕНТЫ_ИНФОРМАЦИЯ!V$5,РАСПИСАНИЕ!$H:$H,АБОНЕМЕНТЫ_ИНФОРМАЦИЯ!$F95,РАСПИСАНИЕ!$I:$I,АБОНЕМЕНТЫ_ИНФОРМАЦИЯ!$G95)</f>
        <v>0</v>
      </c>
      <c r="W95" s="134">
        <f>COUNTIFS(РАСПИСАНИЕ!$D:$D,АБОНЕМЕНТЫ_ИНФОРМАЦИЯ!W$5,РАСПИСАНИЕ!$H:$H,АБОНЕМЕНТЫ_ИНФОРМАЦИЯ!$F95,РАСПИСАНИЕ!$I:$I,АБОНЕМЕНТЫ_ИНФОРМАЦИЯ!$G95)</f>
        <v>0</v>
      </c>
      <c r="X95" s="260"/>
      <c r="Y95" s="136">
        <f>COUNTIFS(РАСПИСАНИЕ!$D:$D,АБОНЕМЕНТЫ_ИНФОРМАЦИЯ!Y$5,РАСПИСАНИЕ!$H:$H,АБОНЕМЕНТЫ_ИНФОРМАЦИЯ!$F95,РАСПИСАНИЕ!$I:$I,АБОНЕМЕНТЫ_ИНФОРМАЦИЯ!$G95)</f>
        <v>0</v>
      </c>
      <c r="Z95" s="113">
        <f>COUNTIFS(БАЗА_ДАННЫХ!L:L,АБОНЕМЕНТЫ_ИНФОРМАЦИЯ!H95,БАЗА_ДАННЫХ!K:K,АБОНЕМЕНТЫ_ИНФОРМАЦИЯ!G95,БАЗА_ДАННЫХ!J:J,АБОНЕМЕНТЫ_ИНФОРМАЦИЯ!F95,БАЗА_ДАННЫХ!D:D,"&gt;="&amp;Q95,БАЗА_ДАННЫХ!D:D,"&lt;="&amp;S95,БАЗА_ДАННЫХ!R:R,"да")</f>
        <v>4</v>
      </c>
      <c r="AA95" s="175">
        <f>COUNTIFS(БАЗА_ДАННЫХ!L:L,АБОНЕМЕНТЫ_ИНФОРМАЦИЯ!H95,БАЗА_ДАННЫХ!K:K,АБОНЕМЕНТЫ_ИНФОРМАЦИЯ!G95,БАЗА_ДАННЫХ!J:J,АБОНЕМЕНТЫ_ИНФОРМАЦИЯ!F95,БАЗА_ДАННЫХ!D:D,"&gt;="&amp;Q95,БАЗА_ДАННЫХ!D:D,"&lt;="&amp;S95,БАЗА_ДАННЫХ!S:S,"перенос")</f>
        <v>0</v>
      </c>
      <c r="AB95" s="149" t="str">
        <f t="shared" ca="1" si="11"/>
        <v>нет</v>
      </c>
      <c r="AC95" s="177" t="str">
        <f t="shared" ca="1" si="13"/>
        <v/>
      </c>
      <c r="AD95" s="99"/>
      <c r="AE95" s="241">
        <f t="shared" si="10"/>
        <v>40</v>
      </c>
    </row>
    <row r="96" spans="3:31" s="97" customFormat="1" ht="15" customHeight="1" x14ac:dyDescent="0.25">
      <c r="C96" s="106">
        <f t="shared" si="14"/>
        <v>91</v>
      </c>
      <c r="D96" s="107">
        <f t="shared" si="15"/>
        <v>45295</v>
      </c>
      <c r="E96" s="126" t="s">
        <v>33</v>
      </c>
      <c r="F96" s="127" t="s">
        <v>6</v>
      </c>
      <c r="G96" s="127" t="s">
        <v>31</v>
      </c>
      <c r="H96" s="128" t="s">
        <v>89</v>
      </c>
      <c r="I96" s="145" t="s">
        <v>8</v>
      </c>
      <c r="J96" s="142" t="s">
        <v>130</v>
      </c>
      <c r="K96" s="142" t="s">
        <v>19</v>
      </c>
      <c r="L96" s="143">
        <v>89002001539</v>
      </c>
      <c r="M96" s="144">
        <v>42005</v>
      </c>
      <c r="N96" s="113">
        <v>80</v>
      </c>
      <c r="O96" s="114">
        <v>8</v>
      </c>
      <c r="P96" s="114">
        <f t="shared" si="12"/>
        <v>10</v>
      </c>
      <c r="Q96" s="115">
        <v>45299</v>
      </c>
      <c r="R96" s="116">
        <v>27</v>
      </c>
      <c r="S96" s="108">
        <f t="shared" si="16"/>
        <v>45326</v>
      </c>
      <c r="T96" s="119">
        <f>COUNTIFS(РАСПИСАНИЕ!$D:$D,АБОНЕМЕНТЫ_ИНФОРМАЦИЯ!T$5,РАСПИСАНИЕ!$H:$H,АБОНЕМЕНТЫ_ИНФОРМАЦИЯ!$F96,РАСПИСАНИЕ!$I:$I,АБОНЕМЕНТЫ_ИНФОРМАЦИЯ!$G96)</f>
        <v>1</v>
      </c>
      <c r="U96" s="134">
        <f>COUNTIFS(РАСПИСАНИЕ!$D:$D,АБОНЕМЕНТЫ_ИНФОРМАЦИЯ!U$5,РАСПИСАНИЕ!$H:$H,АБОНЕМЕНТЫ_ИНФОРМАЦИЯ!$F96,РАСПИСАНИЕ!$I:$I,АБОНЕМЕНТЫ_ИНФОРМАЦИЯ!$G96)</f>
        <v>0</v>
      </c>
      <c r="V96" s="120">
        <f>COUNTIFS(РАСПИСАНИЕ!$D:$D,АБОНЕМЕНТЫ_ИНФОРМАЦИЯ!V$5,РАСПИСАНИЕ!$H:$H,АБОНЕМЕНТЫ_ИНФОРМАЦИЯ!$F96,РАСПИСАНИЕ!$I:$I,АБОНЕМЕНТЫ_ИНФОРМАЦИЯ!$G96)</f>
        <v>0</v>
      </c>
      <c r="W96" s="134">
        <f>COUNTIFS(РАСПИСАНИЕ!$D:$D,АБОНЕМЕНТЫ_ИНФОРМАЦИЯ!W$5,РАСПИСАНИЕ!$H:$H,АБОНЕМЕНТЫ_ИНФОРМАЦИЯ!$F96,РАСПИСАНИЕ!$I:$I,АБОНЕМЕНТЫ_ИНФОРМАЦИЯ!$G96)</f>
        <v>0</v>
      </c>
      <c r="X96" s="120">
        <f>COUNTIFS(РАСПИСАНИЕ!$D:$D,АБОНЕМЕНТЫ_ИНФОРМАЦИЯ!X$5,РАСПИСАНИЕ!$H:$H,АБОНЕМЕНТЫ_ИНФОРМАЦИЯ!$F96,РАСПИСАНИЕ!$I:$I,АБОНЕМЕНТЫ_ИНФОРМАЦИЯ!$G96)</f>
        <v>1</v>
      </c>
      <c r="Y96" s="136">
        <f>COUNTIFS(РАСПИСАНИЕ!$D:$D,АБОНЕМЕНТЫ_ИНФОРМАЦИЯ!Y$5,РАСПИСАНИЕ!$H:$H,АБОНЕМЕНТЫ_ИНФОРМАЦИЯ!$F96,РАСПИСАНИЕ!$I:$I,АБОНЕМЕНТЫ_ИНФОРМАЦИЯ!$G96)</f>
        <v>0</v>
      </c>
      <c r="Z96" s="141">
        <f>COUNTIFS(БАЗА_ДАННЫХ!L:L,АБОНЕМЕНТЫ_ИНФОРМАЦИЯ!H96,БАЗА_ДАННЫХ!K:K,АБОНЕМЕНТЫ_ИНФОРМАЦИЯ!G96,БАЗА_ДАННЫХ!J:J,АБОНЕМЕНТЫ_ИНФОРМАЦИЯ!F96,БАЗА_ДАННЫХ!D:D,"&gt;="&amp;Q96,БАЗА_ДАННЫХ!D:D,"&lt;="&amp;S96,БАЗА_ДАННЫХ!R:R,"да")</f>
        <v>7</v>
      </c>
      <c r="AA96" s="175">
        <f>COUNTIFS(БАЗА_ДАННЫХ!L:L,АБОНЕМЕНТЫ_ИНФОРМАЦИЯ!H96,БАЗА_ДАННЫХ!K:K,АБОНЕМЕНТЫ_ИНФОРМАЦИЯ!G96,БАЗА_ДАННЫХ!J:J,АБОНЕМЕНТЫ_ИНФОРМАЦИЯ!F96,БАЗА_ДАННЫХ!D:D,"&gt;="&amp;Q96,БАЗА_ДАННЫХ!D:D,"&lt;="&amp;S96,БАЗА_ДАННЫХ!S:S,"перенос")</f>
        <v>0</v>
      </c>
      <c r="AB96" s="149" t="str">
        <f t="shared" ca="1" si="11"/>
        <v>нет</v>
      </c>
      <c r="AC96" s="177" t="str">
        <f t="shared" ca="1" si="13"/>
        <v/>
      </c>
      <c r="AD96" s="99"/>
      <c r="AE96" s="241">
        <f t="shared" si="10"/>
        <v>80</v>
      </c>
    </row>
    <row r="97" spans="3:31" s="97" customFormat="1" ht="15" customHeight="1" x14ac:dyDescent="0.25">
      <c r="C97" s="106">
        <f t="shared" si="14"/>
        <v>92</v>
      </c>
      <c r="D97" s="107">
        <f t="shared" si="15"/>
        <v>45295</v>
      </c>
      <c r="E97" s="126" t="s">
        <v>33</v>
      </c>
      <c r="F97" s="127" t="s">
        <v>6</v>
      </c>
      <c r="G97" s="127" t="s">
        <v>31</v>
      </c>
      <c r="H97" s="128" t="s">
        <v>90</v>
      </c>
      <c r="I97" s="145" t="s">
        <v>8</v>
      </c>
      <c r="J97" s="142" t="s">
        <v>131</v>
      </c>
      <c r="K97" s="142" t="s">
        <v>19</v>
      </c>
      <c r="L97" s="143">
        <v>89002001540</v>
      </c>
      <c r="M97" s="144">
        <v>42005</v>
      </c>
      <c r="N97" s="113">
        <v>70</v>
      </c>
      <c r="O97" s="114">
        <v>8</v>
      </c>
      <c r="P97" s="114">
        <f t="shared" si="12"/>
        <v>8.75</v>
      </c>
      <c r="Q97" s="115">
        <v>45299</v>
      </c>
      <c r="R97" s="116">
        <v>27</v>
      </c>
      <c r="S97" s="108">
        <f t="shared" si="16"/>
        <v>45326</v>
      </c>
      <c r="T97" s="119">
        <f>COUNTIFS(РАСПИСАНИЕ!$D:$D,АБОНЕМЕНТЫ_ИНФОРМАЦИЯ!T$5,РАСПИСАНИЕ!$H:$H,АБОНЕМЕНТЫ_ИНФОРМАЦИЯ!$F97,РАСПИСАНИЕ!$I:$I,АБОНЕМЕНТЫ_ИНФОРМАЦИЯ!$G97)</f>
        <v>1</v>
      </c>
      <c r="U97" s="134">
        <f>COUNTIFS(РАСПИСАНИЕ!$D:$D,АБОНЕМЕНТЫ_ИНФОРМАЦИЯ!U$5,РАСПИСАНИЕ!$H:$H,АБОНЕМЕНТЫ_ИНФОРМАЦИЯ!$F97,РАСПИСАНИЕ!$I:$I,АБОНЕМЕНТЫ_ИНФОРМАЦИЯ!$G97)</f>
        <v>0</v>
      </c>
      <c r="V97" s="120">
        <f>COUNTIFS(РАСПИСАНИЕ!$D:$D,АБОНЕМЕНТЫ_ИНФОРМАЦИЯ!V$5,РАСПИСАНИЕ!$H:$H,АБОНЕМЕНТЫ_ИНФОРМАЦИЯ!$F97,РАСПИСАНИЕ!$I:$I,АБОНЕМЕНТЫ_ИНФОРМАЦИЯ!$G97)</f>
        <v>0</v>
      </c>
      <c r="W97" s="134">
        <f>COUNTIFS(РАСПИСАНИЕ!$D:$D,АБОНЕМЕНТЫ_ИНФОРМАЦИЯ!W$5,РАСПИСАНИЕ!$H:$H,АБОНЕМЕНТЫ_ИНФОРМАЦИЯ!$F97,РАСПИСАНИЕ!$I:$I,АБОНЕМЕНТЫ_ИНФОРМАЦИЯ!$G97)</f>
        <v>0</v>
      </c>
      <c r="X97" s="120">
        <f>COUNTIFS(РАСПИСАНИЕ!$D:$D,АБОНЕМЕНТЫ_ИНФОРМАЦИЯ!X$5,РАСПИСАНИЕ!$H:$H,АБОНЕМЕНТЫ_ИНФОРМАЦИЯ!$F97,РАСПИСАНИЕ!$I:$I,АБОНЕМЕНТЫ_ИНФОРМАЦИЯ!$G97)</f>
        <v>1</v>
      </c>
      <c r="Y97" s="136">
        <f>COUNTIFS(РАСПИСАНИЕ!$D:$D,АБОНЕМЕНТЫ_ИНФОРМАЦИЯ!Y$5,РАСПИСАНИЕ!$H:$H,АБОНЕМЕНТЫ_ИНФОРМАЦИЯ!$F97,РАСПИСАНИЕ!$I:$I,АБОНЕМЕНТЫ_ИНФОРМАЦИЯ!$G97)</f>
        <v>0</v>
      </c>
      <c r="Z97" s="113">
        <f>COUNTIFS(БАЗА_ДАННЫХ!L:L,АБОНЕМЕНТЫ_ИНФОРМАЦИЯ!H97,БАЗА_ДАННЫХ!K:K,АБОНЕМЕНТЫ_ИНФОРМАЦИЯ!G97,БАЗА_ДАННЫХ!J:J,АБОНЕМЕНТЫ_ИНФОРМАЦИЯ!F97,БАЗА_ДАННЫХ!D:D,"&gt;="&amp;Q97,БАЗА_ДАННЫХ!D:D,"&lt;="&amp;S97,БАЗА_ДАННЫХ!R:R,"да")</f>
        <v>8</v>
      </c>
      <c r="AA97" s="175">
        <f>COUNTIFS(БАЗА_ДАННЫХ!L:L,АБОНЕМЕНТЫ_ИНФОРМАЦИЯ!H97,БАЗА_ДАННЫХ!K:K,АБОНЕМЕНТЫ_ИНФОРМАЦИЯ!G97,БАЗА_ДАННЫХ!J:J,АБОНЕМЕНТЫ_ИНФОРМАЦИЯ!F97,БАЗА_ДАННЫХ!D:D,"&gt;="&amp;Q97,БАЗА_ДАННЫХ!D:D,"&lt;="&amp;S97,БАЗА_ДАННЫХ!S:S,"перенос")</f>
        <v>0</v>
      </c>
      <c r="AB97" s="149" t="str">
        <f t="shared" ca="1" si="11"/>
        <v>нет</v>
      </c>
      <c r="AC97" s="177" t="str">
        <f t="shared" ca="1" si="13"/>
        <v/>
      </c>
      <c r="AD97" s="99"/>
      <c r="AE97" s="241">
        <f t="shared" si="10"/>
        <v>70</v>
      </c>
    </row>
    <row r="98" spans="3:31" s="97" customFormat="1" ht="15" customHeight="1" x14ac:dyDescent="0.25">
      <c r="C98" s="106">
        <f t="shared" si="14"/>
        <v>93</v>
      </c>
      <c r="D98" s="107">
        <f t="shared" si="15"/>
        <v>45295</v>
      </c>
      <c r="E98" s="126" t="s">
        <v>33</v>
      </c>
      <c r="F98" s="127" t="s">
        <v>6</v>
      </c>
      <c r="G98" s="127" t="s">
        <v>31</v>
      </c>
      <c r="H98" s="128" t="s">
        <v>91</v>
      </c>
      <c r="I98" s="145" t="s">
        <v>8</v>
      </c>
      <c r="J98" s="142" t="s">
        <v>132</v>
      </c>
      <c r="K98" s="142" t="s">
        <v>19</v>
      </c>
      <c r="L98" s="143">
        <v>89002001541</v>
      </c>
      <c r="M98" s="144">
        <v>42005</v>
      </c>
      <c r="N98" s="113">
        <v>80</v>
      </c>
      <c r="O98" s="114">
        <v>8</v>
      </c>
      <c r="P98" s="114">
        <f t="shared" si="12"/>
        <v>10</v>
      </c>
      <c r="Q98" s="115">
        <v>45299</v>
      </c>
      <c r="R98" s="116">
        <v>27</v>
      </c>
      <c r="S98" s="108">
        <f t="shared" si="16"/>
        <v>45326</v>
      </c>
      <c r="T98" s="119">
        <f>COUNTIFS(РАСПИСАНИЕ!$D:$D,АБОНЕМЕНТЫ_ИНФОРМАЦИЯ!T$5,РАСПИСАНИЕ!$H:$H,АБОНЕМЕНТЫ_ИНФОРМАЦИЯ!$F98,РАСПИСАНИЕ!$I:$I,АБОНЕМЕНТЫ_ИНФОРМАЦИЯ!$G98)</f>
        <v>1</v>
      </c>
      <c r="U98" s="134">
        <f>COUNTIFS(РАСПИСАНИЕ!$D:$D,АБОНЕМЕНТЫ_ИНФОРМАЦИЯ!U$5,РАСПИСАНИЕ!$H:$H,АБОНЕМЕНТЫ_ИНФОРМАЦИЯ!$F98,РАСПИСАНИЕ!$I:$I,АБОНЕМЕНТЫ_ИНФОРМАЦИЯ!$G98)</f>
        <v>0</v>
      </c>
      <c r="V98" s="120">
        <f>COUNTIFS(РАСПИСАНИЕ!$D:$D,АБОНЕМЕНТЫ_ИНФОРМАЦИЯ!V$5,РАСПИСАНИЕ!$H:$H,АБОНЕМЕНТЫ_ИНФОРМАЦИЯ!$F98,РАСПИСАНИЕ!$I:$I,АБОНЕМЕНТЫ_ИНФОРМАЦИЯ!$G98)</f>
        <v>0</v>
      </c>
      <c r="W98" s="134">
        <f>COUNTIFS(РАСПИСАНИЕ!$D:$D,АБОНЕМЕНТЫ_ИНФОРМАЦИЯ!W$5,РАСПИСАНИЕ!$H:$H,АБОНЕМЕНТЫ_ИНФОРМАЦИЯ!$F98,РАСПИСАНИЕ!$I:$I,АБОНЕМЕНТЫ_ИНФОРМАЦИЯ!$G98)</f>
        <v>0</v>
      </c>
      <c r="X98" s="120">
        <f>COUNTIFS(РАСПИСАНИЕ!$D:$D,АБОНЕМЕНТЫ_ИНФОРМАЦИЯ!X$5,РАСПИСАНИЕ!$H:$H,АБОНЕМЕНТЫ_ИНФОРМАЦИЯ!$F98,РАСПИСАНИЕ!$I:$I,АБОНЕМЕНТЫ_ИНФОРМАЦИЯ!$G98)</f>
        <v>1</v>
      </c>
      <c r="Y98" s="136">
        <f>COUNTIFS(РАСПИСАНИЕ!$D:$D,АБОНЕМЕНТЫ_ИНФОРМАЦИЯ!Y$5,РАСПИСАНИЕ!$H:$H,АБОНЕМЕНТЫ_ИНФОРМАЦИЯ!$F98,РАСПИСАНИЕ!$I:$I,АБОНЕМЕНТЫ_ИНФОРМАЦИЯ!$G98)</f>
        <v>0</v>
      </c>
      <c r="Z98" s="113">
        <f>COUNTIFS(БАЗА_ДАННЫХ!L:L,АБОНЕМЕНТЫ_ИНФОРМАЦИЯ!H98,БАЗА_ДАННЫХ!K:K,АБОНЕМЕНТЫ_ИНФОРМАЦИЯ!G98,БАЗА_ДАННЫХ!J:J,АБОНЕМЕНТЫ_ИНФОРМАЦИЯ!F98,БАЗА_ДАННЫХ!D:D,"&gt;="&amp;Q98,БАЗА_ДАННЫХ!D:D,"&lt;="&amp;S98,БАЗА_ДАННЫХ!R:R,"да")</f>
        <v>8</v>
      </c>
      <c r="AA98" s="175">
        <f>COUNTIFS(БАЗА_ДАННЫХ!L:L,АБОНЕМЕНТЫ_ИНФОРМАЦИЯ!H98,БАЗА_ДАННЫХ!K:K,АБОНЕМЕНТЫ_ИНФОРМАЦИЯ!G98,БАЗА_ДАННЫХ!J:J,АБОНЕМЕНТЫ_ИНФОРМАЦИЯ!F98,БАЗА_ДАННЫХ!D:D,"&gt;="&amp;Q98,БАЗА_ДАННЫХ!D:D,"&lt;="&amp;S98,БАЗА_ДАННЫХ!S:S,"перенос")</f>
        <v>0</v>
      </c>
      <c r="AB98" s="149" t="str">
        <f t="shared" ca="1" si="11"/>
        <v>нет</v>
      </c>
      <c r="AC98" s="177" t="str">
        <f t="shared" ca="1" si="13"/>
        <v/>
      </c>
      <c r="AD98" s="99"/>
      <c r="AE98" s="241">
        <f t="shared" si="10"/>
        <v>80</v>
      </c>
    </row>
    <row r="99" spans="3:31" s="97" customFormat="1" ht="15" customHeight="1" x14ac:dyDescent="0.25">
      <c r="C99" s="106">
        <f t="shared" si="14"/>
        <v>94</v>
      </c>
      <c r="D99" s="107">
        <f t="shared" si="15"/>
        <v>45295</v>
      </c>
      <c r="E99" s="126" t="s">
        <v>33</v>
      </c>
      <c r="F99" s="127" t="s">
        <v>6</v>
      </c>
      <c r="G99" s="127" t="s">
        <v>31</v>
      </c>
      <c r="H99" s="128" t="s">
        <v>92</v>
      </c>
      <c r="I99" s="145" t="s">
        <v>8</v>
      </c>
      <c r="J99" s="142" t="s">
        <v>133</v>
      </c>
      <c r="K99" s="142" t="s">
        <v>19</v>
      </c>
      <c r="L99" s="143">
        <v>89002001542</v>
      </c>
      <c r="M99" s="144">
        <v>42005</v>
      </c>
      <c r="N99" s="113">
        <v>80</v>
      </c>
      <c r="O99" s="114">
        <v>8</v>
      </c>
      <c r="P99" s="114">
        <f t="shared" si="12"/>
        <v>10</v>
      </c>
      <c r="Q99" s="115">
        <v>45299</v>
      </c>
      <c r="R99" s="116">
        <v>27</v>
      </c>
      <c r="S99" s="108">
        <f t="shared" si="16"/>
        <v>45326</v>
      </c>
      <c r="T99" s="119">
        <f>COUNTIFS(РАСПИСАНИЕ!$D:$D,АБОНЕМЕНТЫ_ИНФОРМАЦИЯ!T$5,РАСПИСАНИЕ!$H:$H,АБОНЕМЕНТЫ_ИНФОРМАЦИЯ!$F99,РАСПИСАНИЕ!$I:$I,АБОНЕМЕНТЫ_ИНФОРМАЦИЯ!$G99)</f>
        <v>1</v>
      </c>
      <c r="U99" s="134">
        <f>COUNTIFS(РАСПИСАНИЕ!$D:$D,АБОНЕМЕНТЫ_ИНФОРМАЦИЯ!U$5,РАСПИСАНИЕ!$H:$H,АБОНЕМЕНТЫ_ИНФОРМАЦИЯ!$F99,РАСПИСАНИЕ!$I:$I,АБОНЕМЕНТЫ_ИНФОРМАЦИЯ!$G99)</f>
        <v>0</v>
      </c>
      <c r="V99" s="120">
        <f>COUNTIFS(РАСПИСАНИЕ!$D:$D,АБОНЕМЕНТЫ_ИНФОРМАЦИЯ!V$5,РАСПИСАНИЕ!$H:$H,АБОНЕМЕНТЫ_ИНФОРМАЦИЯ!$F99,РАСПИСАНИЕ!$I:$I,АБОНЕМЕНТЫ_ИНФОРМАЦИЯ!$G99)</f>
        <v>0</v>
      </c>
      <c r="W99" s="134">
        <f>COUNTIFS(РАСПИСАНИЕ!$D:$D,АБОНЕМЕНТЫ_ИНФОРМАЦИЯ!W$5,РАСПИСАНИЕ!$H:$H,АБОНЕМЕНТЫ_ИНФОРМАЦИЯ!$F99,РАСПИСАНИЕ!$I:$I,АБОНЕМЕНТЫ_ИНФОРМАЦИЯ!$G99)</f>
        <v>0</v>
      </c>
      <c r="X99" s="120">
        <f>COUNTIFS(РАСПИСАНИЕ!$D:$D,АБОНЕМЕНТЫ_ИНФОРМАЦИЯ!X$5,РАСПИСАНИЕ!$H:$H,АБОНЕМЕНТЫ_ИНФОРМАЦИЯ!$F99,РАСПИСАНИЕ!$I:$I,АБОНЕМЕНТЫ_ИНФОРМАЦИЯ!$G99)</f>
        <v>1</v>
      </c>
      <c r="Y99" s="136">
        <f>COUNTIFS(РАСПИСАНИЕ!$D:$D,АБОНЕМЕНТЫ_ИНФОРМАЦИЯ!Y$5,РАСПИСАНИЕ!$H:$H,АБОНЕМЕНТЫ_ИНФОРМАЦИЯ!$F99,РАСПИСАНИЕ!$I:$I,АБОНЕМЕНТЫ_ИНФОРМАЦИЯ!$G99)</f>
        <v>0</v>
      </c>
      <c r="Z99" s="113">
        <f>COUNTIFS(БАЗА_ДАННЫХ!L:L,АБОНЕМЕНТЫ_ИНФОРМАЦИЯ!H99,БАЗА_ДАННЫХ!K:K,АБОНЕМЕНТЫ_ИНФОРМАЦИЯ!G99,БАЗА_ДАННЫХ!J:J,АБОНЕМЕНТЫ_ИНФОРМАЦИЯ!F99,БАЗА_ДАННЫХ!D:D,"&gt;="&amp;Q99,БАЗА_ДАННЫХ!D:D,"&lt;="&amp;S99,БАЗА_ДАННЫХ!R:R,"да")</f>
        <v>8</v>
      </c>
      <c r="AA99" s="175">
        <f>COUNTIFS(БАЗА_ДАННЫХ!L:L,АБОНЕМЕНТЫ_ИНФОРМАЦИЯ!H99,БАЗА_ДАННЫХ!K:K,АБОНЕМЕНТЫ_ИНФОРМАЦИЯ!G99,БАЗА_ДАННЫХ!J:J,АБОНЕМЕНТЫ_ИНФОРМАЦИЯ!F99,БАЗА_ДАННЫХ!D:D,"&gt;="&amp;Q99,БАЗА_ДАННЫХ!D:D,"&lt;="&amp;S99,БАЗА_ДАННЫХ!S:S,"перенос")</f>
        <v>0</v>
      </c>
      <c r="AB99" s="149" t="str">
        <f t="shared" ca="1" si="11"/>
        <v>нет</v>
      </c>
      <c r="AC99" s="177" t="str">
        <f t="shared" ca="1" si="13"/>
        <v/>
      </c>
      <c r="AD99" s="99"/>
      <c r="AE99" s="241">
        <f t="shared" si="10"/>
        <v>80</v>
      </c>
    </row>
    <row r="100" spans="3:31" s="97" customFormat="1" ht="15" customHeight="1" x14ac:dyDescent="0.25">
      <c r="C100" s="106">
        <f t="shared" si="14"/>
        <v>95</v>
      </c>
      <c r="D100" s="107">
        <f t="shared" si="15"/>
        <v>45295</v>
      </c>
      <c r="E100" s="126" t="s">
        <v>33</v>
      </c>
      <c r="F100" s="127" t="s">
        <v>6</v>
      </c>
      <c r="G100" s="127" t="s">
        <v>31</v>
      </c>
      <c r="H100" s="128" t="s">
        <v>93</v>
      </c>
      <c r="I100" s="145" t="s">
        <v>8</v>
      </c>
      <c r="J100" s="142" t="s">
        <v>134</v>
      </c>
      <c r="K100" s="142" t="s">
        <v>19</v>
      </c>
      <c r="L100" s="143">
        <v>89002001543</v>
      </c>
      <c r="M100" s="144">
        <v>42005</v>
      </c>
      <c r="N100" s="113">
        <v>80</v>
      </c>
      <c r="O100" s="114">
        <v>8</v>
      </c>
      <c r="P100" s="114">
        <f t="shared" si="12"/>
        <v>10</v>
      </c>
      <c r="Q100" s="115">
        <v>45299</v>
      </c>
      <c r="R100" s="116">
        <v>27</v>
      </c>
      <c r="S100" s="108">
        <f t="shared" si="16"/>
        <v>45326</v>
      </c>
      <c r="T100" s="119">
        <f>COUNTIFS(РАСПИСАНИЕ!$D:$D,АБОНЕМЕНТЫ_ИНФОРМАЦИЯ!T$5,РАСПИСАНИЕ!$H:$H,АБОНЕМЕНТЫ_ИНФОРМАЦИЯ!$F100,РАСПИСАНИЕ!$I:$I,АБОНЕМЕНТЫ_ИНФОРМАЦИЯ!$G100)</f>
        <v>1</v>
      </c>
      <c r="U100" s="134">
        <f>COUNTIFS(РАСПИСАНИЕ!$D:$D,АБОНЕМЕНТЫ_ИНФОРМАЦИЯ!U$5,РАСПИСАНИЕ!$H:$H,АБОНЕМЕНТЫ_ИНФОРМАЦИЯ!$F100,РАСПИСАНИЕ!$I:$I,АБОНЕМЕНТЫ_ИНФОРМАЦИЯ!$G100)</f>
        <v>0</v>
      </c>
      <c r="V100" s="120">
        <f>COUNTIFS(РАСПИСАНИЕ!$D:$D,АБОНЕМЕНТЫ_ИНФОРМАЦИЯ!V$5,РАСПИСАНИЕ!$H:$H,АБОНЕМЕНТЫ_ИНФОРМАЦИЯ!$F100,РАСПИСАНИЕ!$I:$I,АБОНЕМЕНТЫ_ИНФОРМАЦИЯ!$G100)</f>
        <v>0</v>
      </c>
      <c r="W100" s="134">
        <f>COUNTIFS(РАСПИСАНИЕ!$D:$D,АБОНЕМЕНТЫ_ИНФОРМАЦИЯ!W$5,РАСПИСАНИЕ!$H:$H,АБОНЕМЕНТЫ_ИНФОРМАЦИЯ!$F100,РАСПИСАНИЕ!$I:$I,АБОНЕМЕНТЫ_ИНФОРМАЦИЯ!$G100)</f>
        <v>0</v>
      </c>
      <c r="X100" s="120">
        <f>COUNTIFS(РАСПИСАНИЕ!$D:$D,АБОНЕМЕНТЫ_ИНФОРМАЦИЯ!X$5,РАСПИСАНИЕ!$H:$H,АБОНЕМЕНТЫ_ИНФОРМАЦИЯ!$F100,РАСПИСАНИЕ!$I:$I,АБОНЕМЕНТЫ_ИНФОРМАЦИЯ!$G100)</f>
        <v>1</v>
      </c>
      <c r="Y100" s="136">
        <f>COUNTIFS(РАСПИСАНИЕ!$D:$D,АБОНЕМЕНТЫ_ИНФОРМАЦИЯ!Y$5,РАСПИСАНИЕ!$H:$H,АБОНЕМЕНТЫ_ИНФОРМАЦИЯ!$F100,РАСПИСАНИЕ!$I:$I,АБОНЕМЕНТЫ_ИНФОРМАЦИЯ!$G100)</f>
        <v>0</v>
      </c>
      <c r="Z100" s="113">
        <f>COUNTIFS(БАЗА_ДАННЫХ!L:L,АБОНЕМЕНТЫ_ИНФОРМАЦИЯ!H100,БАЗА_ДАННЫХ!K:K,АБОНЕМЕНТЫ_ИНФОРМАЦИЯ!G100,БАЗА_ДАННЫХ!J:J,АБОНЕМЕНТЫ_ИНФОРМАЦИЯ!F100,БАЗА_ДАННЫХ!D:D,"&gt;="&amp;Q100,БАЗА_ДАННЫХ!D:D,"&lt;="&amp;S100,БАЗА_ДАННЫХ!R:R,"да")</f>
        <v>8</v>
      </c>
      <c r="AA100" s="175">
        <f>COUNTIFS(БАЗА_ДАННЫХ!L:L,АБОНЕМЕНТЫ_ИНФОРМАЦИЯ!H100,БАЗА_ДАННЫХ!K:K,АБОНЕМЕНТЫ_ИНФОРМАЦИЯ!G100,БАЗА_ДАННЫХ!J:J,АБОНЕМЕНТЫ_ИНФОРМАЦИЯ!F100,БАЗА_ДАННЫХ!D:D,"&gt;="&amp;Q100,БАЗА_ДАННЫХ!D:D,"&lt;="&amp;S100,БАЗА_ДАННЫХ!S:S,"перенос")</f>
        <v>0</v>
      </c>
      <c r="AB100" s="149" t="str">
        <f t="shared" ca="1" si="11"/>
        <v>нет</v>
      </c>
      <c r="AC100" s="177" t="str">
        <f t="shared" ca="1" si="13"/>
        <v/>
      </c>
      <c r="AD100" s="99"/>
      <c r="AE100" s="241">
        <f t="shared" si="10"/>
        <v>80</v>
      </c>
    </row>
    <row r="101" spans="3:31" s="97" customFormat="1" ht="15" customHeight="1" x14ac:dyDescent="0.25">
      <c r="C101" s="106">
        <f t="shared" si="14"/>
        <v>96</v>
      </c>
      <c r="D101" s="107">
        <f t="shared" si="15"/>
        <v>45295</v>
      </c>
      <c r="E101" s="126" t="s">
        <v>33</v>
      </c>
      <c r="F101" s="127" t="s">
        <v>6</v>
      </c>
      <c r="G101" s="127" t="s">
        <v>31</v>
      </c>
      <c r="H101" s="128" t="s">
        <v>94</v>
      </c>
      <c r="I101" s="145" t="s">
        <v>8</v>
      </c>
      <c r="J101" s="142" t="s">
        <v>135</v>
      </c>
      <c r="K101" s="142" t="s">
        <v>19</v>
      </c>
      <c r="L101" s="143">
        <v>89002001544</v>
      </c>
      <c r="M101" s="144">
        <v>42005</v>
      </c>
      <c r="N101" s="113">
        <v>80</v>
      </c>
      <c r="O101" s="114">
        <v>8</v>
      </c>
      <c r="P101" s="114">
        <f t="shared" si="12"/>
        <v>10</v>
      </c>
      <c r="Q101" s="115">
        <v>45299</v>
      </c>
      <c r="R101" s="116">
        <v>27</v>
      </c>
      <c r="S101" s="108">
        <f t="shared" si="16"/>
        <v>45326</v>
      </c>
      <c r="T101" s="119">
        <f>COUNTIFS(РАСПИСАНИЕ!$D:$D,АБОНЕМЕНТЫ_ИНФОРМАЦИЯ!T$5,РАСПИСАНИЕ!$H:$H,АБОНЕМЕНТЫ_ИНФОРМАЦИЯ!$F101,РАСПИСАНИЕ!$I:$I,АБОНЕМЕНТЫ_ИНФОРМАЦИЯ!$G101)</f>
        <v>1</v>
      </c>
      <c r="U101" s="134">
        <f>COUNTIFS(РАСПИСАНИЕ!$D:$D,АБОНЕМЕНТЫ_ИНФОРМАЦИЯ!U$5,РАСПИСАНИЕ!$H:$H,АБОНЕМЕНТЫ_ИНФОРМАЦИЯ!$F101,РАСПИСАНИЕ!$I:$I,АБОНЕМЕНТЫ_ИНФОРМАЦИЯ!$G101)</f>
        <v>0</v>
      </c>
      <c r="V101" s="120">
        <f>COUNTIFS(РАСПИСАНИЕ!$D:$D,АБОНЕМЕНТЫ_ИНФОРМАЦИЯ!V$5,РАСПИСАНИЕ!$H:$H,АБОНЕМЕНТЫ_ИНФОРМАЦИЯ!$F101,РАСПИСАНИЕ!$I:$I,АБОНЕМЕНТЫ_ИНФОРМАЦИЯ!$G101)</f>
        <v>0</v>
      </c>
      <c r="W101" s="134">
        <f>COUNTIFS(РАСПИСАНИЕ!$D:$D,АБОНЕМЕНТЫ_ИНФОРМАЦИЯ!W$5,РАСПИСАНИЕ!$H:$H,АБОНЕМЕНТЫ_ИНФОРМАЦИЯ!$F101,РАСПИСАНИЕ!$I:$I,АБОНЕМЕНТЫ_ИНФОРМАЦИЯ!$G101)</f>
        <v>0</v>
      </c>
      <c r="X101" s="120">
        <f>COUNTIFS(РАСПИСАНИЕ!$D:$D,АБОНЕМЕНТЫ_ИНФОРМАЦИЯ!X$5,РАСПИСАНИЕ!$H:$H,АБОНЕМЕНТЫ_ИНФОРМАЦИЯ!$F101,РАСПИСАНИЕ!$I:$I,АБОНЕМЕНТЫ_ИНФОРМАЦИЯ!$G101)</f>
        <v>1</v>
      </c>
      <c r="Y101" s="136">
        <f>COUNTIFS(РАСПИСАНИЕ!$D:$D,АБОНЕМЕНТЫ_ИНФОРМАЦИЯ!Y$5,РАСПИСАНИЕ!$H:$H,АБОНЕМЕНТЫ_ИНФОРМАЦИЯ!$F101,РАСПИСАНИЕ!$I:$I,АБОНЕМЕНТЫ_ИНФОРМАЦИЯ!$G101)</f>
        <v>0</v>
      </c>
      <c r="Z101" s="113">
        <f>COUNTIFS(БАЗА_ДАННЫХ!L:L,АБОНЕМЕНТЫ_ИНФОРМАЦИЯ!H101,БАЗА_ДАННЫХ!K:K,АБОНЕМЕНТЫ_ИНФОРМАЦИЯ!G101,БАЗА_ДАННЫХ!J:J,АБОНЕМЕНТЫ_ИНФОРМАЦИЯ!F101,БАЗА_ДАННЫХ!D:D,"&gt;="&amp;Q101,БАЗА_ДАННЫХ!D:D,"&lt;="&amp;S101,БАЗА_ДАННЫХ!R:R,"да")</f>
        <v>8</v>
      </c>
      <c r="AA101" s="175">
        <f>COUNTIFS(БАЗА_ДАННЫХ!L:L,АБОНЕМЕНТЫ_ИНФОРМАЦИЯ!H101,БАЗА_ДАННЫХ!K:K,АБОНЕМЕНТЫ_ИНФОРМАЦИЯ!G101,БАЗА_ДАННЫХ!J:J,АБОНЕМЕНТЫ_ИНФОРМАЦИЯ!F101,БАЗА_ДАННЫХ!D:D,"&gt;="&amp;Q101,БАЗА_ДАННЫХ!D:D,"&lt;="&amp;S101,БАЗА_ДАННЫХ!S:S,"перенос")</f>
        <v>0</v>
      </c>
      <c r="AB101" s="149" t="str">
        <f t="shared" ca="1" si="11"/>
        <v>нет</v>
      </c>
      <c r="AC101" s="177" t="str">
        <f t="shared" ca="1" si="13"/>
        <v/>
      </c>
      <c r="AD101" s="99"/>
      <c r="AE101" s="241">
        <f t="shared" si="10"/>
        <v>80</v>
      </c>
    </row>
    <row r="102" spans="3:31" s="97" customFormat="1" ht="15" customHeight="1" x14ac:dyDescent="0.25">
      <c r="C102" s="106">
        <f t="shared" si="14"/>
        <v>97</v>
      </c>
      <c r="D102" s="107">
        <f t="shared" si="15"/>
        <v>45295</v>
      </c>
      <c r="E102" s="126" t="s">
        <v>33</v>
      </c>
      <c r="F102" s="127" t="s">
        <v>6</v>
      </c>
      <c r="G102" s="127" t="s">
        <v>31</v>
      </c>
      <c r="H102" s="128" t="s">
        <v>95</v>
      </c>
      <c r="I102" s="145" t="s">
        <v>8</v>
      </c>
      <c r="J102" s="142" t="s">
        <v>136</v>
      </c>
      <c r="K102" s="142" t="s">
        <v>19</v>
      </c>
      <c r="L102" s="143">
        <v>89002001545</v>
      </c>
      <c r="M102" s="144">
        <v>42005</v>
      </c>
      <c r="N102" s="113">
        <v>80</v>
      </c>
      <c r="O102" s="114">
        <v>8</v>
      </c>
      <c r="P102" s="114">
        <f t="shared" si="12"/>
        <v>10</v>
      </c>
      <c r="Q102" s="115">
        <v>45299</v>
      </c>
      <c r="R102" s="116">
        <v>27</v>
      </c>
      <c r="S102" s="108">
        <f t="shared" si="16"/>
        <v>45326</v>
      </c>
      <c r="T102" s="119">
        <f>COUNTIFS(РАСПИСАНИЕ!$D:$D,АБОНЕМЕНТЫ_ИНФОРМАЦИЯ!T$5,РАСПИСАНИЕ!$H:$H,АБОНЕМЕНТЫ_ИНФОРМАЦИЯ!$F102,РАСПИСАНИЕ!$I:$I,АБОНЕМЕНТЫ_ИНФОРМАЦИЯ!$G102)</f>
        <v>1</v>
      </c>
      <c r="U102" s="134">
        <f>COUNTIFS(РАСПИСАНИЕ!$D:$D,АБОНЕМЕНТЫ_ИНФОРМАЦИЯ!U$5,РАСПИСАНИЕ!$H:$H,АБОНЕМЕНТЫ_ИНФОРМАЦИЯ!$F102,РАСПИСАНИЕ!$I:$I,АБОНЕМЕНТЫ_ИНФОРМАЦИЯ!$G102)</f>
        <v>0</v>
      </c>
      <c r="V102" s="120">
        <f>COUNTIFS(РАСПИСАНИЕ!$D:$D,АБОНЕМЕНТЫ_ИНФОРМАЦИЯ!V$5,РАСПИСАНИЕ!$H:$H,АБОНЕМЕНТЫ_ИНФОРМАЦИЯ!$F102,РАСПИСАНИЕ!$I:$I,АБОНЕМЕНТЫ_ИНФОРМАЦИЯ!$G102)</f>
        <v>0</v>
      </c>
      <c r="W102" s="134">
        <f>COUNTIFS(РАСПИСАНИЕ!$D:$D,АБОНЕМЕНТЫ_ИНФОРМАЦИЯ!W$5,РАСПИСАНИЕ!$H:$H,АБОНЕМЕНТЫ_ИНФОРМАЦИЯ!$F102,РАСПИСАНИЕ!$I:$I,АБОНЕМЕНТЫ_ИНФОРМАЦИЯ!$G102)</f>
        <v>0</v>
      </c>
      <c r="X102" s="120">
        <f>COUNTIFS(РАСПИСАНИЕ!$D:$D,АБОНЕМЕНТЫ_ИНФОРМАЦИЯ!X$5,РАСПИСАНИЕ!$H:$H,АБОНЕМЕНТЫ_ИНФОРМАЦИЯ!$F102,РАСПИСАНИЕ!$I:$I,АБОНЕМЕНТЫ_ИНФОРМАЦИЯ!$G102)</f>
        <v>1</v>
      </c>
      <c r="Y102" s="136">
        <f>COUNTIFS(РАСПИСАНИЕ!$D:$D,АБОНЕМЕНТЫ_ИНФОРМАЦИЯ!Y$5,РАСПИСАНИЕ!$H:$H,АБОНЕМЕНТЫ_ИНФОРМАЦИЯ!$F102,РАСПИСАНИЕ!$I:$I,АБОНЕМЕНТЫ_ИНФОРМАЦИЯ!$G102)</f>
        <v>0</v>
      </c>
      <c r="Z102" s="113">
        <f>COUNTIFS(БАЗА_ДАННЫХ!L:L,АБОНЕМЕНТЫ_ИНФОРМАЦИЯ!H102,БАЗА_ДАННЫХ!K:K,АБОНЕМЕНТЫ_ИНФОРМАЦИЯ!G102,БАЗА_ДАННЫХ!J:J,АБОНЕМЕНТЫ_ИНФОРМАЦИЯ!F102,БАЗА_ДАННЫХ!D:D,"&gt;="&amp;Q102,БАЗА_ДАННЫХ!D:D,"&lt;="&amp;S102,БАЗА_ДАННЫХ!R:R,"да")</f>
        <v>8</v>
      </c>
      <c r="AA102" s="175">
        <f>COUNTIFS(БАЗА_ДАННЫХ!L:L,АБОНЕМЕНТЫ_ИНФОРМАЦИЯ!H102,БАЗА_ДАННЫХ!K:K,АБОНЕМЕНТЫ_ИНФОРМАЦИЯ!G102,БАЗА_ДАННЫХ!J:J,АБОНЕМЕНТЫ_ИНФОРМАЦИЯ!F102,БАЗА_ДАННЫХ!D:D,"&gt;="&amp;Q102,БАЗА_ДАННЫХ!D:D,"&lt;="&amp;S102,БАЗА_ДАННЫХ!S:S,"перенос")</f>
        <v>0</v>
      </c>
      <c r="AB102" s="149" t="str">
        <f t="shared" ref="AB102:AB133" ca="1" si="17">IF(TODAY()&lt;S102,"да","нет")</f>
        <v>нет</v>
      </c>
      <c r="AC102" s="177" t="str">
        <f t="shared" ca="1" si="13"/>
        <v/>
      </c>
      <c r="AD102" s="99"/>
      <c r="AE102" s="241">
        <f t="shared" si="10"/>
        <v>80</v>
      </c>
    </row>
    <row r="103" spans="3:31" s="97" customFormat="1" ht="15" customHeight="1" x14ac:dyDescent="0.25">
      <c r="C103" s="106">
        <f t="shared" si="14"/>
        <v>98</v>
      </c>
      <c r="D103" s="107">
        <f t="shared" si="15"/>
        <v>45295</v>
      </c>
      <c r="E103" s="126" t="s">
        <v>33</v>
      </c>
      <c r="F103" s="127" t="s">
        <v>6</v>
      </c>
      <c r="G103" s="127" t="s">
        <v>31</v>
      </c>
      <c r="H103" s="128" t="s">
        <v>96</v>
      </c>
      <c r="I103" s="145" t="s">
        <v>8</v>
      </c>
      <c r="J103" s="142" t="s">
        <v>137</v>
      </c>
      <c r="K103" s="142" t="s">
        <v>19</v>
      </c>
      <c r="L103" s="143">
        <v>89002001546</v>
      </c>
      <c r="M103" s="144">
        <v>42005</v>
      </c>
      <c r="N103" s="113">
        <v>80</v>
      </c>
      <c r="O103" s="114">
        <v>8</v>
      </c>
      <c r="P103" s="114">
        <f t="shared" si="12"/>
        <v>10</v>
      </c>
      <c r="Q103" s="115">
        <v>45299</v>
      </c>
      <c r="R103" s="116">
        <v>27</v>
      </c>
      <c r="S103" s="108">
        <f t="shared" si="16"/>
        <v>45326</v>
      </c>
      <c r="T103" s="119">
        <f>COUNTIFS(РАСПИСАНИЕ!$D:$D,АБОНЕМЕНТЫ_ИНФОРМАЦИЯ!T$5,РАСПИСАНИЕ!$H:$H,АБОНЕМЕНТЫ_ИНФОРМАЦИЯ!$F103,РАСПИСАНИЕ!$I:$I,АБОНЕМЕНТЫ_ИНФОРМАЦИЯ!$G103)</f>
        <v>1</v>
      </c>
      <c r="U103" s="134">
        <f>COUNTIFS(РАСПИСАНИЕ!$D:$D,АБОНЕМЕНТЫ_ИНФОРМАЦИЯ!U$5,РАСПИСАНИЕ!$H:$H,АБОНЕМЕНТЫ_ИНФОРМАЦИЯ!$F103,РАСПИСАНИЕ!$I:$I,АБОНЕМЕНТЫ_ИНФОРМАЦИЯ!$G103)</f>
        <v>0</v>
      </c>
      <c r="V103" s="120">
        <f>COUNTIFS(РАСПИСАНИЕ!$D:$D,АБОНЕМЕНТЫ_ИНФОРМАЦИЯ!V$5,РАСПИСАНИЕ!$H:$H,АБОНЕМЕНТЫ_ИНФОРМАЦИЯ!$F103,РАСПИСАНИЕ!$I:$I,АБОНЕМЕНТЫ_ИНФОРМАЦИЯ!$G103)</f>
        <v>0</v>
      </c>
      <c r="W103" s="134">
        <f>COUNTIFS(РАСПИСАНИЕ!$D:$D,АБОНЕМЕНТЫ_ИНФОРМАЦИЯ!W$5,РАСПИСАНИЕ!$H:$H,АБОНЕМЕНТЫ_ИНФОРМАЦИЯ!$F103,РАСПИСАНИЕ!$I:$I,АБОНЕМЕНТЫ_ИНФОРМАЦИЯ!$G103)</f>
        <v>0</v>
      </c>
      <c r="X103" s="120">
        <f>COUNTIFS(РАСПИСАНИЕ!$D:$D,АБОНЕМЕНТЫ_ИНФОРМАЦИЯ!X$5,РАСПИСАНИЕ!$H:$H,АБОНЕМЕНТЫ_ИНФОРМАЦИЯ!$F103,РАСПИСАНИЕ!$I:$I,АБОНЕМЕНТЫ_ИНФОРМАЦИЯ!$G103)</f>
        <v>1</v>
      </c>
      <c r="Y103" s="136">
        <f>COUNTIFS(РАСПИСАНИЕ!$D:$D,АБОНЕМЕНТЫ_ИНФОРМАЦИЯ!Y$5,РАСПИСАНИЕ!$H:$H,АБОНЕМЕНТЫ_ИНФОРМАЦИЯ!$F103,РАСПИСАНИЕ!$I:$I,АБОНЕМЕНТЫ_ИНФОРМАЦИЯ!$G103)</f>
        <v>0</v>
      </c>
      <c r="Z103" s="113">
        <f>COUNTIFS(БАЗА_ДАННЫХ!L:L,АБОНЕМЕНТЫ_ИНФОРМАЦИЯ!H103,БАЗА_ДАННЫХ!K:K,АБОНЕМЕНТЫ_ИНФОРМАЦИЯ!G103,БАЗА_ДАННЫХ!J:J,АБОНЕМЕНТЫ_ИНФОРМАЦИЯ!F103,БАЗА_ДАННЫХ!D:D,"&gt;="&amp;Q103,БАЗА_ДАННЫХ!D:D,"&lt;="&amp;S103,БАЗА_ДАННЫХ!R:R,"да")</f>
        <v>8</v>
      </c>
      <c r="AA103" s="175">
        <f>COUNTIFS(БАЗА_ДАННЫХ!L:L,АБОНЕМЕНТЫ_ИНФОРМАЦИЯ!H103,БАЗА_ДАННЫХ!K:K,АБОНЕМЕНТЫ_ИНФОРМАЦИЯ!G103,БАЗА_ДАННЫХ!J:J,АБОНЕМЕНТЫ_ИНФОРМАЦИЯ!F103,БАЗА_ДАННЫХ!D:D,"&gt;="&amp;Q103,БАЗА_ДАННЫХ!D:D,"&lt;="&amp;S103,БАЗА_ДАННЫХ!S:S,"перенос")</f>
        <v>0</v>
      </c>
      <c r="AB103" s="149" t="str">
        <f t="shared" ca="1" si="17"/>
        <v>нет</v>
      </c>
      <c r="AC103" s="177" t="str">
        <f t="shared" ca="1" si="13"/>
        <v/>
      </c>
      <c r="AD103" s="99"/>
      <c r="AE103" s="241">
        <f t="shared" si="10"/>
        <v>80</v>
      </c>
    </row>
    <row r="104" spans="3:31" s="97" customFormat="1" ht="15" customHeight="1" x14ac:dyDescent="0.25">
      <c r="C104" s="106">
        <f t="shared" si="14"/>
        <v>99</v>
      </c>
      <c r="D104" s="107">
        <f t="shared" si="15"/>
        <v>45295</v>
      </c>
      <c r="E104" s="126" t="s">
        <v>33</v>
      </c>
      <c r="F104" s="127" t="s">
        <v>6</v>
      </c>
      <c r="G104" s="127" t="s">
        <v>31</v>
      </c>
      <c r="H104" s="128" t="s">
        <v>97</v>
      </c>
      <c r="I104" s="145" t="s">
        <v>8</v>
      </c>
      <c r="J104" s="142" t="s">
        <v>138</v>
      </c>
      <c r="K104" s="142" t="s">
        <v>19</v>
      </c>
      <c r="L104" s="143">
        <v>89002001547</v>
      </c>
      <c r="M104" s="144">
        <v>42005</v>
      </c>
      <c r="N104" s="113">
        <v>80</v>
      </c>
      <c r="O104" s="114">
        <v>8</v>
      </c>
      <c r="P104" s="114">
        <f t="shared" si="12"/>
        <v>10</v>
      </c>
      <c r="Q104" s="115">
        <v>45299</v>
      </c>
      <c r="R104" s="116">
        <v>27</v>
      </c>
      <c r="S104" s="108">
        <f t="shared" si="16"/>
        <v>45326</v>
      </c>
      <c r="T104" s="119">
        <f>COUNTIFS(РАСПИСАНИЕ!$D:$D,АБОНЕМЕНТЫ_ИНФОРМАЦИЯ!T$5,РАСПИСАНИЕ!$H:$H,АБОНЕМЕНТЫ_ИНФОРМАЦИЯ!$F104,РАСПИСАНИЕ!$I:$I,АБОНЕМЕНТЫ_ИНФОРМАЦИЯ!$G104)</f>
        <v>1</v>
      </c>
      <c r="U104" s="134">
        <f>COUNTIFS(РАСПИСАНИЕ!$D:$D,АБОНЕМЕНТЫ_ИНФОРМАЦИЯ!U$5,РАСПИСАНИЕ!$H:$H,АБОНЕМЕНТЫ_ИНФОРМАЦИЯ!$F104,РАСПИСАНИЕ!$I:$I,АБОНЕМЕНТЫ_ИНФОРМАЦИЯ!$G104)</f>
        <v>0</v>
      </c>
      <c r="V104" s="120">
        <f>COUNTIFS(РАСПИСАНИЕ!$D:$D,АБОНЕМЕНТЫ_ИНФОРМАЦИЯ!V$5,РАСПИСАНИЕ!$H:$H,АБОНЕМЕНТЫ_ИНФОРМАЦИЯ!$F104,РАСПИСАНИЕ!$I:$I,АБОНЕМЕНТЫ_ИНФОРМАЦИЯ!$G104)</f>
        <v>0</v>
      </c>
      <c r="W104" s="134">
        <f>COUNTIFS(РАСПИСАНИЕ!$D:$D,АБОНЕМЕНТЫ_ИНФОРМАЦИЯ!W$5,РАСПИСАНИЕ!$H:$H,АБОНЕМЕНТЫ_ИНФОРМАЦИЯ!$F104,РАСПИСАНИЕ!$I:$I,АБОНЕМЕНТЫ_ИНФОРМАЦИЯ!$G104)</f>
        <v>0</v>
      </c>
      <c r="X104" s="120">
        <f>COUNTIFS(РАСПИСАНИЕ!$D:$D,АБОНЕМЕНТЫ_ИНФОРМАЦИЯ!X$5,РАСПИСАНИЕ!$H:$H,АБОНЕМЕНТЫ_ИНФОРМАЦИЯ!$F104,РАСПИСАНИЕ!$I:$I,АБОНЕМЕНТЫ_ИНФОРМАЦИЯ!$G104)</f>
        <v>1</v>
      </c>
      <c r="Y104" s="136">
        <f>COUNTIFS(РАСПИСАНИЕ!$D:$D,АБОНЕМЕНТЫ_ИНФОРМАЦИЯ!Y$5,РАСПИСАНИЕ!$H:$H,АБОНЕМЕНТЫ_ИНФОРМАЦИЯ!$F104,РАСПИСАНИЕ!$I:$I,АБОНЕМЕНТЫ_ИНФОРМАЦИЯ!$G104)</f>
        <v>0</v>
      </c>
      <c r="Z104" s="113">
        <f>COUNTIFS(БАЗА_ДАННЫХ!L:L,АБОНЕМЕНТЫ_ИНФОРМАЦИЯ!H104,БАЗА_ДАННЫХ!K:K,АБОНЕМЕНТЫ_ИНФОРМАЦИЯ!G104,БАЗА_ДАННЫХ!J:J,АБОНЕМЕНТЫ_ИНФОРМАЦИЯ!F104,БАЗА_ДАННЫХ!D:D,"&gt;="&amp;Q104,БАЗА_ДАННЫХ!D:D,"&lt;="&amp;S104,БАЗА_ДАННЫХ!R:R,"да")</f>
        <v>8</v>
      </c>
      <c r="AA104" s="175">
        <f>COUNTIFS(БАЗА_ДАННЫХ!L:L,АБОНЕМЕНТЫ_ИНФОРМАЦИЯ!H104,БАЗА_ДАННЫХ!K:K,АБОНЕМЕНТЫ_ИНФОРМАЦИЯ!G104,БАЗА_ДАННЫХ!J:J,АБОНЕМЕНТЫ_ИНФОРМАЦИЯ!F104,БАЗА_ДАННЫХ!D:D,"&gt;="&amp;Q104,БАЗА_ДАННЫХ!D:D,"&lt;="&amp;S104,БАЗА_ДАННЫХ!S:S,"перенос")</f>
        <v>0</v>
      </c>
      <c r="AB104" s="149" t="str">
        <f t="shared" ca="1" si="17"/>
        <v>нет</v>
      </c>
      <c r="AC104" s="177" t="str">
        <f t="shared" ca="1" si="13"/>
        <v/>
      </c>
      <c r="AD104" s="99"/>
      <c r="AE104" s="241">
        <f t="shared" si="10"/>
        <v>80</v>
      </c>
    </row>
    <row r="105" spans="3:31" s="97" customFormat="1" ht="15" customHeight="1" x14ac:dyDescent="0.25">
      <c r="C105" s="106">
        <f t="shared" si="14"/>
        <v>100</v>
      </c>
      <c r="D105" s="107">
        <f t="shared" si="15"/>
        <v>45295</v>
      </c>
      <c r="E105" s="126" t="s">
        <v>30</v>
      </c>
      <c r="F105" s="127" t="s">
        <v>11</v>
      </c>
      <c r="G105" s="127" t="s">
        <v>17</v>
      </c>
      <c r="H105" s="128" t="s">
        <v>78</v>
      </c>
      <c r="I105" s="145" t="s">
        <v>17</v>
      </c>
      <c r="J105" s="142" t="s">
        <v>25</v>
      </c>
      <c r="K105" s="142" t="s">
        <v>19</v>
      </c>
      <c r="L105" s="143">
        <v>89002001548</v>
      </c>
      <c r="M105" s="144">
        <v>42005</v>
      </c>
      <c r="N105" s="113">
        <v>80</v>
      </c>
      <c r="O105" s="114">
        <v>8</v>
      </c>
      <c r="P105" s="114">
        <f t="shared" si="12"/>
        <v>10</v>
      </c>
      <c r="Q105" s="115">
        <v>45299</v>
      </c>
      <c r="R105" s="116">
        <v>27</v>
      </c>
      <c r="S105" s="108">
        <f t="shared" si="16"/>
        <v>45326</v>
      </c>
      <c r="T105" s="119">
        <f>COUNTIFS(РАСПИСАНИЕ!$D:$D,АБОНЕМЕНТЫ_ИНФОРМАЦИЯ!T$5,РАСПИСАНИЕ!$H:$H,АБОНЕМЕНТЫ_ИНФОРМАЦИЯ!$F105,РАСПИСАНИЕ!$I:$I,АБОНЕМЕНТЫ_ИНФОРМАЦИЯ!$G105)</f>
        <v>1</v>
      </c>
      <c r="U105" s="134">
        <f>COUNTIFS(РАСПИСАНИЕ!$D:$D,АБОНЕМЕНТЫ_ИНФОРМАЦИЯ!U$5,РАСПИСАНИЕ!$H:$H,АБОНЕМЕНТЫ_ИНФОРМАЦИЯ!$F105,РАСПИСАНИЕ!$I:$I,АБОНЕМЕНТЫ_ИНФОРМАЦИЯ!$G105)</f>
        <v>0</v>
      </c>
      <c r="V105" s="120">
        <f>COUNTIFS(РАСПИСАНИЕ!$D:$D,АБОНЕМЕНТЫ_ИНФОРМАЦИЯ!V$5,РАСПИСАНИЕ!$H:$H,АБОНЕМЕНТЫ_ИНФОРМАЦИЯ!$F105,РАСПИСАНИЕ!$I:$I,АБОНЕМЕНТЫ_ИНФОРМАЦИЯ!$G105)</f>
        <v>1</v>
      </c>
      <c r="W105" s="134">
        <f>COUNTIFS(РАСПИСАНИЕ!$D:$D,АБОНЕМЕНТЫ_ИНФОРМАЦИЯ!W$5,РАСПИСАНИЕ!$H:$H,АБОНЕМЕНТЫ_ИНФОРМАЦИЯ!$F105,РАСПИСАНИЕ!$I:$I,АБОНЕМЕНТЫ_ИНФОРМАЦИЯ!$G105)</f>
        <v>0</v>
      </c>
      <c r="X105" s="120">
        <f>COUNTIFS(РАСПИСАНИЕ!$D:$D,АБОНЕМЕНТЫ_ИНФОРМАЦИЯ!X$5,РАСПИСАНИЕ!$H:$H,АБОНЕМЕНТЫ_ИНФОРМАЦИЯ!$F105,РАСПИСАНИЕ!$I:$I,АБОНЕМЕНТЫ_ИНФОРМАЦИЯ!$G105)</f>
        <v>0</v>
      </c>
      <c r="Y105" s="136">
        <f>COUNTIFS(РАСПИСАНИЕ!$D:$D,АБОНЕМЕНТЫ_ИНФОРМАЦИЯ!Y$5,РАСПИСАНИЕ!$H:$H,АБОНЕМЕНТЫ_ИНФОРМАЦИЯ!$F105,РАСПИСАНИЕ!$I:$I,АБОНЕМЕНТЫ_ИНФОРМАЦИЯ!$G105)</f>
        <v>0</v>
      </c>
      <c r="Z105" s="113">
        <f>COUNTIFS(БАЗА_ДАННЫХ!L:L,АБОНЕМЕНТЫ_ИНФОРМАЦИЯ!H105,БАЗА_ДАННЫХ!K:K,АБОНЕМЕНТЫ_ИНФОРМАЦИЯ!G105,БАЗА_ДАННЫХ!J:J,АБОНЕМЕНТЫ_ИНФОРМАЦИЯ!F105,БАЗА_ДАННЫХ!D:D,"&gt;="&amp;Q105,БАЗА_ДАННЫХ!D:D,"&lt;="&amp;S105,БАЗА_ДАННЫХ!R:R,"да")</f>
        <v>8</v>
      </c>
      <c r="AA105" s="175">
        <f>COUNTIFS(БАЗА_ДАННЫХ!L:L,АБОНЕМЕНТЫ_ИНФОРМАЦИЯ!H105,БАЗА_ДАННЫХ!K:K,АБОНЕМЕНТЫ_ИНФОРМАЦИЯ!G105,БАЗА_ДАННЫХ!J:J,АБОНЕМЕНТЫ_ИНФОРМАЦИЯ!F105,БАЗА_ДАННЫХ!D:D,"&gt;="&amp;Q105,БАЗА_ДАННЫХ!D:D,"&lt;="&amp;S105,БАЗА_ДАННЫХ!S:S,"перенос")</f>
        <v>0</v>
      </c>
      <c r="AB105" s="149" t="str">
        <f t="shared" ca="1" si="17"/>
        <v>нет</v>
      </c>
      <c r="AC105" s="177" t="str">
        <f t="shared" ca="1" si="13"/>
        <v/>
      </c>
      <c r="AD105" s="99"/>
      <c r="AE105" s="241">
        <f t="shared" si="10"/>
        <v>80</v>
      </c>
    </row>
    <row r="106" spans="3:31" s="97" customFormat="1" ht="15.75" x14ac:dyDescent="0.25">
      <c r="C106" s="106">
        <f t="shared" si="14"/>
        <v>101</v>
      </c>
      <c r="D106" s="107">
        <f t="shared" si="15"/>
        <v>45295</v>
      </c>
      <c r="E106" s="126" t="s">
        <v>30</v>
      </c>
      <c r="F106" s="127" t="s">
        <v>11</v>
      </c>
      <c r="G106" s="127" t="s">
        <v>17</v>
      </c>
      <c r="H106" s="128" t="s">
        <v>79</v>
      </c>
      <c r="I106" s="145" t="s">
        <v>17</v>
      </c>
      <c r="J106" s="142" t="s">
        <v>25</v>
      </c>
      <c r="K106" s="142" t="s">
        <v>19</v>
      </c>
      <c r="L106" s="143">
        <v>89002001549</v>
      </c>
      <c r="M106" s="144">
        <v>42005</v>
      </c>
      <c r="N106" s="113">
        <v>40</v>
      </c>
      <c r="O106" s="114">
        <v>4</v>
      </c>
      <c r="P106" s="114">
        <f t="shared" si="12"/>
        <v>10</v>
      </c>
      <c r="Q106" s="115">
        <v>45299</v>
      </c>
      <c r="R106" s="116">
        <v>27</v>
      </c>
      <c r="S106" s="108">
        <f t="shared" si="16"/>
        <v>45326</v>
      </c>
      <c r="T106" s="119">
        <f>COUNTIFS(РАСПИСАНИЕ!$D:$D,АБОНЕМЕНТЫ_ИНФОРМАЦИЯ!T$5,РАСПИСАНИЕ!$H:$H,АБОНЕМЕНТЫ_ИНФОРМАЦИЯ!$F106,РАСПИСАНИЕ!$I:$I,АБОНЕМЕНТЫ_ИНФОРМАЦИЯ!$G106)</f>
        <v>1</v>
      </c>
      <c r="U106" s="134">
        <f>COUNTIFS(РАСПИСАНИЕ!$D:$D,АБОНЕМЕНТЫ_ИНФОРМАЦИЯ!U$5,РАСПИСАНИЕ!$H:$H,АБОНЕМЕНТЫ_ИНФОРМАЦИЯ!$F106,РАСПИСАНИЕ!$I:$I,АБОНЕМЕНТЫ_ИНФОРМАЦИЯ!$G106)</f>
        <v>0</v>
      </c>
      <c r="V106" s="260"/>
      <c r="W106" s="134">
        <f>COUNTIFS(РАСПИСАНИЕ!$D:$D,АБОНЕМЕНТЫ_ИНФОРМАЦИЯ!W$5,РАСПИСАНИЕ!$H:$H,АБОНЕМЕНТЫ_ИНФОРМАЦИЯ!$F106,РАСПИСАНИЕ!$I:$I,АБОНЕМЕНТЫ_ИНФОРМАЦИЯ!$G106)</f>
        <v>0</v>
      </c>
      <c r="X106" s="120">
        <f>COUNTIFS(РАСПИСАНИЕ!$D:$D,АБОНЕМЕНТЫ_ИНФОРМАЦИЯ!X$5,РАСПИСАНИЕ!$H:$H,АБОНЕМЕНТЫ_ИНФОРМАЦИЯ!$F106,РАСПИСАНИЕ!$I:$I,АБОНЕМЕНТЫ_ИНФОРМАЦИЯ!$G106)</f>
        <v>0</v>
      </c>
      <c r="Y106" s="136">
        <f>COUNTIFS(РАСПИСАНИЕ!$D:$D,АБОНЕМЕНТЫ_ИНФОРМАЦИЯ!Y$5,РАСПИСАНИЕ!$H:$H,АБОНЕМЕНТЫ_ИНФОРМАЦИЯ!$F106,РАСПИСАНИЕ!$I:$I,АБОНЕМЕНТЫ_ИНФОРМАЦИЯ!$G106)</f>
        <v>0</v>
      </c>
      <c r="Z106" s="113">
        <f>COUNTIFS(БАЗА_ДАННЫХ!L:L,АБОНЕМЕНТЫ_ИНФОРМАЦИЯ!H106,БАЗА_ДАННЫХ!K:K,АБОНЕМЕНТЫ_ИНФОРМАЦИЯ!G106,БАЗА_ДАННЫХ!J:J,АБОНЕМЕНТЫ_ИНФОРМАЦИЯ!F106,БАЗА_ДАННЫХ!D:D,"&gt;="&amp;Q106,БАЗА_ДАННЫХ!D:D,"&lt;="&amp;S106,БАЗА_ДАННЫХ!R:R,"да")</f>
        <v>4</v>
      </c>
      <c r="AA106" s="175">
        <f>COUNTIFS(БАЗА_ДАННЫХ!L:L,АБОНЕМЕНТЫ_ИНФОРМАЦИЯ!H106,БАЗА_ДАННЫХ!K:K,АБОНЕМЕНТЫ_ИНФОРМАЦИЯ!G106,БАЗА_ДАННЫХ!J:J,АБОНЕМЕНТЫ_ИНФОРМАЦИЯ!F106,БАЗА_ДАННЫХ!D:D,"&gt;="&amp;Q106,БАЗА_ДАННЫХ!D:D,"&lt;="&amp;S106,БАЗА_ДАННЫХ!S:S,"перенос")</f>
        <v>0</v>
      </c>
      <c r="AB106" s="149" t="str">
        <f t="shared" ca="1" si="17"/>
        <v>нет</v>
      </c>
      <c r="AC106" s="177" t="str">
        <f t="shared" ca="1" si="13"/>
        <v/>
      </c>
      <c r="AD106" s="99"/>
      <c r="AE106" s="241">
        <f t="shared" si="10"/>
        <v>40</v>
      </c>
    </row>
    <row r="107" spans="3:31" s="97" customFormat="1" ht="15" customHeight="1" x14ac:dyDescent="0.25">
      <c r="C107" s="106">
        <f t="shared" si="14"/>
        <v>102</v>
      </c>
      <c r="D107" s="107">
        <f t="shared" si="15"/>
        <v>45295</v>
      </c>
      <c r="E107" s="126" t="s">
        <v>30</v>
      </c>
      <c r="F107" s="127" t="s">
        <v>11</v>
      </c>
      <c r="G107" s="127" t="s">
        <v>17</v>
      </c>
      <c r="H107" s="128" t="s">
        <v>80</v>
      </c>
      <c r="I107" s="145" t="s">
        <v>17</v>
      </c>
      <c r="J107" s="142" t="s">
        <v>25</v>
      </c>
      <c r="K107" s="142" t="s">
        <v>19</v>
      </c>
      <c r="L107" s="143">
        <v>89002001550</v>
      </c>
      <c r="M107" s="144">
        <v>42005</v>
      </c>
      <c r="N107" s="113">
        <v>80</v>
      </c>
      <c r="O107" s="114">
        <v>8</v>
      </c>
      <c r="P107" s="114">
        <f t="shared" si="12"/>
        <v>10</v>
      </c>
      <c r="Q107" s="115">
        <v>45299</v>
      </c>
      <c r="R107" s="116">
        <v>28</v>
      </c>
      <c r="S107" s="108">
        <f t="shared" si="16"/>
        <v>45327</v>
      </c>
      <c r="T107" s="119">
        <f>COUNTIFS(РАСПИСАНИЕ!$D:$D,АБОНЕМЕНТЫ_ИНФОРМАЦИЯ!T$5,РАСПИСАНИЕ!$H:$H,АБОНЕМЕНТЫ_ИНФОРМАЦИЯ!$F107,РАСПИСАНИЕ!$I:$I,АБОНЕМЕНТЫ_ИНФОРМАЦИЯ!$G107)</f>
        <v>1</v>
      </c>
      <c r="U107" s="134">
        <f>COUNTIFS(РАСПИСАНИЕ!$D:$D,АБОНЕМЕНТЫ_ИНФОРМАЦИЯ!U$5,РАСПИСАНИЕ!$H:$H,АБОНЕМЕНТЫ_ИНФОРМАЦИЯ!$F107,РАСПИСАНИЕ!$I:$I,АБОНЕМЕНТЫ_ИНФОРМАЦИЯ!$G107)</f>
        <v>0</v>
      </c>
      <c r="V107" s="120">
        <f>COUNTIFS(РАСПИСАНИЕ!$D:$D,АБОНЕМЕНТЫ_ИНФОРМАЦИЯ!V$5,РАСПИСАНИЕ!$H:$H,АБОНЕМЕНТЫ_ИНФОРМАЦИЯ!$F107,РАСПИСАНИЕ!$I:$I,АБОНЕМЕНТЫ_ИНФОРМАЦИЯ!$G107)</f>
        <v>1</v>
      </c>
      <c r="W107" s="134">
        <f>COUNTIFS(РАСПИСАНИЕ!$D:$D,АБОНЕМЕНТЫ_ИНФОРМАЦИЯ!W$5,РАСПИСАНИЕ!$H:$H,АБОНЕМЕНТЫ_ИНФОРМАЦИЯ!$F107,РАСПИСАНИЕ!$I:$I,АБОНЕМЕНТЫ_ИНФОРМАЦИЯ!$G107)</f>
        <v>0</v>
      </c>
      <c r="X107" s="120">
        <f>COUNTIFS(РАСПИСАНИЕ!$D:$D,АБОНЕМЕНТЫ_ИНФОРМАЦИЯ!X$5,РАСПИСАНИЕ!$H:$H,АБОНЕМЕНТЫ_ИНФОРМАЦИЯ!$F107,РАСПИСАНИЕ!$I:$I,АБОНЕМЕНТЫ_ИНФОРМАЦИЯ!$G107)</f>
        <v>0</v>
      </c>
      <c r="Y107" s="136">
        <f>COUNTIFS(РАСПИСАНИЕ!$D:$D,АБОНЕМЕНТЫ_ИНФОРМАЦИЯ!Y$5,РАСПИСАНИЕ!$H:$H,АБОНЕМЕНТЫ_ИНФОРМАЦИЯ!$F107,РАСПИСАНИЕ!$I:$I,АБОНЕМЕНТЫ_ИНФОРМАЦИЯ!$G107)</f>
        <v>0</v>
      </c>
      <c r="Z107" s="113">
        <f>COUNTIFS(БАЗА_ДАННЫХ!L:L,АБОНЕМЕНТЫ_ИНФОРМАЦИЯ!H107,БАЗА_ДАННЫХ!K:K,АБОНЕМЕНТЫ_ИНФОРМАЦИЯ!G107,БАЗА_ДАННЫХ!J:J,АБОНЕМЕНТЫ_ИНФОРМАЦИЯ!F107,БАЗА_ДАННЫХ!D:D,"&gt;="&amp;Q107,БАЗА_ДАННЫХ!D:D,"&lt;="&amp;S107,БАЗА_ДАННЫХ!R:R,"да")</f>
        <v>8</v>
      </c>
      <c r="AA107" s="175">
        <f>COUNTIFS(БАЗА_ДАННЫХ!L:L,АБОНЕМЕНТЫ_ИНФОРМАЦИЯ!H107,БАЗА_ДАННЫХ!K:K,АБОНЕМЕНТЫ_ИНФОРМАЦИЯ!G107,БАЗА_ДАННЫХ!J:J,АБОНЕМЕНТЫ_ИНФОРМАЦИЯ!F107,БАЗА_ДАННЫХ!D:D,"&gt;="&amp;Q107,БАЗА_ДАННЫХ!D:D,"&lt;="&amp;S107,БАЗА_ДАННЫХ!S:S,"перенос")</f>
        <v>1</v>
      </c>
      <c r="AB107" s="149" t="str">
        <f t="shared" ca="1" si="17"/>
        <v>нет</v>
      </c>
      <c r="AC107" s="177" t="str">
        <f t="shared" ca="1" si="13"/>
        <v/>
      </c>
      <c r="AD107" s="99"/>
      <c r="AE107" s="241">
        <f t="shared" si="10"/>
        <v>80</v>
      </c>
    </row>
    <row r="108" spans="3:31" s="97" customFormat="1" ht="15" customHeight="1" x14ac:dyDescent="0.25">
      <c r="C108" s="106">
        <f t="shared" si="14"/>
        <v>103</v>
      </c>
      <c r="D108" s="107">
        <f t="shared" si="15"/>
        <v>45295</v>
      </c>
      <c r="E108" s="126" t="s">
        <v>30</v>
      </c>
      <c r="F108" s="127" t="s">
        <v>11</v>
      </c>
      <c r="G108" s="127" t="s">
        <v>17</v>
      </c>
      <c r="H108" s="128" t="s">
        <v>81</v>
      </c>
      <c r="I108" s="145" t="s">
        <v>17</v>
      </c>
      <c r="J108" s="142" t="s">
        <v>25</v>
      </c>
      <c r="K108" s="142" t="s">
        <v>19</v>
      </c>
      <c r="L108" s="143">
        <v>89002001551</v>
      </c>
      <c r="M108" s="144">
        <v>42005</v>
      </c>
      <c r="N108" s="113">
        <v>70</v>
      </c>
      <c r="O108" s="114">
        <v>8</v>
      </c>
      <c r="P108" s="114">
        <f t="shared" si="12"/>
        <v>8.75</v>
      </c>
      <c r="Q108" s="115">
        <v>45299</v>
      </c>
      <c r="R108" s="116">
        <v>27</v>
      </c>
      <c r="S108" s="108">
        <f t="shared" si="16"/>
        <v>45326</v>
      </c>
      <c r="T108" s="119">
        <f>COUNTIFS(РАСПИСАНИЕ!$D:$D,АБОНЕМЕНТЫ_ИНФОРМАЦИЯ!T$5,РАСПИСАНИЕ!$H:$H,АБОНЕМЕНТЫ_ИНФОРМАЦИЯ!$F108,РАСПИСАНИЕ!$I:$I,АБОНЕМЕНТЫ_ИНФОРМАЦИЯ!$G108)</f>
        <v>1</v>
      </c>
      <c r="U108" s="134">
        <f>COUNTIFS(РАСПИСАНИЕ!$D:$D,АБОНЕМЕНТЫ_ИНФОРМАЦИЯ!U$5,РАСПИСАНИЕ!$H:$H,АБОНЕМЕНТЫ_ИНФОРМАЦИЯ!$F108,РАСПИСАНИЕ!$I:$I,АБОНЕМЕНТЫ_ИНФОРМАЦИЯ!$G108)</f>
        <v>0</v>
      </c>
      <c r="V108" s="120">
        <f>COUNTIFS(РАСПИСАНИЕ!$D:$D,АБОНЕМЕНТЫ_ИНФОРМАЦИЯ!V$5,РАСПИСАНИЕ!$H:$H,АБОНЕМЕНТЫ_ИНФОРМАЦИЯ!$F108,РАСПИСАНИЕ!$I:$I,АБОНЕМЕНТЫ_ИНФОРМАЦИЯ!$G108)</f>
        <v>1</v>
      </c>
      <c r="W108" s="134">
        <f>COUNTIFS(РАСПИСАНИЕ!$D:$D,АБОНЕМЕНТЫ_ИНФОРМАЦИЯ!W$5,РАСПИСАНИЕ!$H:$H,АБОНЕМЕНТЫ_ИНФОРМАЦИЯ!$F108,РАСПИСАНИЕ!$I:$I,АБОНЕМЕНТЫ_ИНФОРМАЦИЯ!$G108)</f>
        <v>0</v>
      </c>
      <c r="X108" s="120">
        <f>COUNTIFS(РАСПИСАНИЕ!$D:$D,АБОНЕМЕНТЫ_ИНФОРМАЦИЯ!X$5,РАСПИСАНИЕ!$H:$H,АБОНЕМЕНТЫ_ИНФОРМАЦИЯ!$F108,РАСПИСАНИЕ!$I:$I,АБОНЕМЕНТЫ_ИНФОРМАЦИЯ!$G108)</f>
        <v>0</v>
      </c>
      <c r="Y108" s="136">
        <f>COUNTIFS(РАСПИСАНИЕ!$D:$D,АБОНЕМЕНТЫ_ИНФОРМАЦИЯ!Y$5,РАСПИСАНИЕ!$H:$H,АБОНЕМЕНТЫ_ИНФОРМАЦИЯ!$F108,РАСПИСАНИЕ!$I:$I,АБОНЕМЕНТЫ_ИНФОРМАЦИЯ!$G108)</f>
        <v>0</v>
      </c>
      <c r="Z108" s="113">
        <f>COUNTIFS(БАЗА_ДАННЫХ!L:L,АБОНЕМЕНТЫ_ИНФОРМАЦИЯ!H108,БАЗА_ДАННЫХ!K:K,АБОНЕМЕНТЫ_ИНФОРМАЦИЯ!G108,БАЗА_ДАННЫХ!J:J,АБОНЕМЕНТЫ_ИНФОРМАЦИЯ!F108,БАЗА_ДАННЫХ!D:D,"&gt;="&amp;Q108,БАЗА_ДАННЫХ!D:D,"&lt;="&amp;S108,БАЗА_ДАННЫХ!R:R,"да")</f>
        <v>8</v>
      </c>
      <c r="AA108" s="175">
        <f>COUNTIFS(БАЗА_ДАННЫХ!L:L,АБОНЕМЕНТЫ_ИНФОРМАЦИЯ!H108,БАЗА_ДАННЫХ!K:K,АБОНЕМЕНТЫ_ИНФОРМАЦИЯ!G108,БАЗА_ДАННЫХ!J:J,АБОНЕМЕНТЫ_ИНФОРМАЦИЯ!F108,БАЗА_ДАННЫХ!D:D,"&gt;="&amp;Q108,БАЗА_ДАННЫХ!D:D,"&lt;="&amp;S108,БАЗА_ДАННЫХ!S:S,"перенос")</f>
        <v>0</v>
      </c>
      <c r="AB108" s="149" t="str">
        <f t="shared" ca="1" si="17"/>
        <v>нет</v>
      </c>
      <c r="AC108" s="177" t="str">
        <f t="shared" ca="1" si="13"/>
        <v/>
      </c>
      <c r="AD108" s="99"/>
      <c r="AE108" s="241">
        <f t="shared" si="10"/>
        <v>70</v>
      </c>
    </row>
    <row r="109" spans="3:31" s="97" customFormat="1" ht="15" customHeight="1" x14ac:dyDescent="0.25">
      <c r="C109" s="106">
        <f t="shared" si="14"/>
        <v>104</v>
      </c>
      <c r="D109" s="107">
        <f t="shared" si="15"/>
        <v>45295</v>
      </c>
      <c r="E109" s="126" t="s">
        <v>30</v>
      </c>
      <c r="F109" s="127" t="s">
        <v>11</v>
      </c>
      <c r="G109" s="127" t="s">
        <v>17</v>
      </c>
      <c r="H109" s="128" t="s">
        <v>82</v>
      </c>
      <c r="I109" s="145" t="s">
        <v>17</v>
      </c>
      <c r="J109" s="142" t="s">
        <v>25</v>
      </c>
      <c r="K109" s="142" t="s">
        <v>19</v>
      </c>
      <c r="L109" s="143">
        <v>89002001552</v>
      </c>
      <c r="M109" s="144">
        <v>42005</v>
      </c>
      <c r="N109" s="113">
        <v>80</v>
      </c>
      <c r="O109" s="114">
        <v>8</v>
      </c>
      <c r="P109" s="114">
        <f t="shared" si="12"/>
        <v>10</v>
      </c>
      <c r="Q109" s="115">
        <v>45299</v>
      </c>
      <c r="R109" s="116">
        <v>27</v>
      </c>
      <c r="S109" s="108">
        <f t="shared" si="16"/>
        <v>45326</v>
      </c>
      <c r="T109" s="119">
        <f>COUNTIFS(РАСПИСАНИЕ!$D:$D,АБОНЕМЕНТЫ_ИНФОРМАЦИЯ!T$5,РАСПИСАНИЕ!$H:$H,АБОНЕМЕНТЫ_ИНФОРМАЦИЯ!$F109,РАСПИСАНИЕ!$I:$I,АБОНЕМЕНТЫ_ИНФОРМАЦИЯ!$G109)</f>
        <v>1</v>
      </c>
      <c r="U109" s="134">
        <f>COUNTIFS(РАСПИСАНИЕ!$D:$D,АБОНЕМЕНТЫ_ИНФОРМАЦИЯ!U$5,РАСПИСАНИЕ!$H:$H,АБОНЕМЕНТЫ_ИНФОРМАЦИЯ!$F109,РАСПИСАНИЕ!$I:$I,АБОНЕМЕНТЫ_ИНФОРМАЦИЯ!$G109)</f>
        <v>0</v>
      </c>
      <c r="V109" s="120">
        <f>COUNTIFS(РАСПИСАНИЕ!$D:$D,АБОНЕМЕНТЫ_ИНФОРМАЦИЯ!V$5,РАСПИСАНИЕ!$H:$H,АБОНЕМЕНТЫ_ИНФОРМАЦИЯ!$F109,РАСПИСАНИЕ!$I:$I,АБОНЕМЕНТЫ_ИНФОРМАЦИЯ!$G109)</f>
        <v>1</v>
      </c>
      <c r="W109" s="134">
        <f>COUNTIFS(РАСПИСАНИЕ!$D:$D,АБОНЕМЕНТЫ_ИНФОРМАЦИЯ!W$5,РАСПИСАНИЕ!$H:$H,АБОНЕМЕНТЫ_ИНФОРМАЦИЯ!$F109,РАСПИСАНИЕ!$I:$I,АБОНЕМЕНТЫ_ИНФОРМАЦИЯ!$G109)</f>
        <v>0</v>
      </c>
      <c r="X109" s="120">
        <f>COUNTIFS(РАСПИСАНИЕ!$D:$D,АБОНЕМЕНТЫ_ИНФОРМАЦИЯ!X$5,РАСПИСАНИЕ!$H:$H,АБОНЕМЕНТЫ_ИНФОРМАЦИЯ!$F109,РАСПИСАНИЕ!$I:$I,АБОНЕМЕНТЫ_ИНФОРМАЦИЯ!$G109)</f>
        <v>0</v>
      </c>
      <c r="Y109" s="136">
        <f>COUNTIFS(РАСПИСАНИЕ!$D:$D,АБОНЕМЕНТЫ_ИНФОРМАЦИЯ!Y$5,РАСПИСАНИЕ!$H:$H,АБОНЕМЕНТЫ_ИНФОРМАЦИЯ!$F109,РАСПИСАНИЕ!$I:$I,АБОНЕМЕНТЫ_ИНФОРМАЦИЯ!$G109)</f>
        <v>0</v>
      </c>
      <c r="Z109" s="113">
        <f>COUNTIFS(БАЗА_ДАННЫХ!L:L,АБОНЕМЕНТЫ_ИНФОРМАЦИЯ!H109,БАЗА_ДАННЫХ!K:K,АБОНЕМЕНТЫ_ИНФОРМАЦИЯ!G109,БАЗА_ДАННЫХ!J:J,АБОНЕМЕНТЫ_ИНФОРМАЦИЯ!F109,БАЗА_ДАННЫХ!D:D,"&gt;="&amp;Q109,БАЗА_ДАННЫХ!D:D,"&lt;="&amp;S109,БАЗА_ДАННЫХ!R:R,"да")</f>
        <v>8</v>
      </c>
      <c r="AA109" s="175">
        <f>COUNTIFS(БАЗА_ДАННЫХ!L:L,АБОНЕМЕНТЫ_ИНФОРМАЦИЯ!H109,БАЗА_ДАННЫХ!K:K,АБОНЕМЕНТЫ_ИНФОРМАЦИЯ!G109,БАЗА_ДАННЫХ!J:J,АБОНЕМЕНТЫ_ИНФОРМАЦИЯ!F109,БАЗА_ДАННЫХ!D:D,"&gt;="&amp;Q109,БАЗА_ДАННЫХ!D:D,"&lt;="&amp;S109,БАЗА_ДАННЫХ!S:S,"перенос")</f>
        <v>0</v>
      </c>
      <c r="AB109" s="149" t="str">
        <f t="shared" ca="1" si="17"/>
        <v>нет</v>
      </c>
      <c r="AC109" s="177" t="str">
        <f t="shared" ca="1" si="13"/>
        <v/>
      </c>
      <c r="AD109" s="99"/>
      <c r="AE109" s="241">
        <f t="shared" si="10"/>
        <v>80</v>
      </c>
    </row>
    <row r="110" spans="3:31" s="97" customFormat="1" ht="15" customHeight="1" x14ac:dyDescent="0.25">
      <c r="C110" s="106">
        <f t="shared" si="14"/>
        <v>105</v>
      </c>
      <c r="D110" s="107">
        <f t="shared" si="15"/>
        <v>45295</v>
      </c>
      <c r="E110" s="126" t="s">
        <v>34</v>
      </c>
      <c r="F110" s="127" t="s">
        <v>11</v>
      </c>
      <c r="G110" s="127" t="s">
        <v>35</v>
      </c>
      <c r="H110" s="128" t="s">
        <v>78</v>
      </c>
      <c r="I110" s="145" t="s">
        <v>8</v>
      </c>
      <c r="J110" s="142" t="s">
        <v>139</v>
      </c>
      <c r="K110" s="142" t="s">
        <v>19</v>
      </c>
      <c r="L110" s="143">
        <v>89002001553</v>
      </c>
      <c r="M110" s="144">
        <v>42005</v>
      </c>
      <c r="N110" s="113">
        <v>80</v>
      </c>
      <c r="O110" s="114">
        <v>8</v>
      </c>
      <c r="P110" s="114">
        <f t="shared" si="12"/>
        <v>10</v>
      </c>
      <c r="Q110" s="115">
        <v>45299</v>
      </c>
      <c r="R110" s="116">
        <v>27</v>
      </c>
      <c r="S110" s="108">
        <f t="shared" si="16"/>
        <v>45326</v>
      </c>
      <c r="T110" s="119">
        <f>COUNTIFS(РАСПИСАНИЕ!$D:$D,АБОНЕМЕНТЫ_ИНФОРМАЦИЯ!T$5,РАСПИСАНИЕ!$H:$H,АБОНЕМЕНТЫ_ИНФОРМАЦИЯ!$F110,РАСПИСАНИЕ!$I:$I,АБОНЕМЕНТЫ_ИНФОРМАЦИЯ!$G110)</f>
        <v>1</v>
      </c>
      <c r="U110" s="134">
        <f>COUNTIFS(РАСПИСАНИЕ!$D:$D,АБОНЕМЕНТЫ_ИНФОРМАЦИЯ!U$5,РАСПИСАНИЕ!$H:$H,АБОНЕМЕНТЫ_ИНФОРМАЦИЯ!$F110,РАСПИСАНИЕ!$I:$I,АБОНЕМЕНТЫ_ИНФОРМАЦИЯ!$G110)</f>
        <v>0</v>
      </c>
      <c r="V110" s="120">
        <f>COUNTIFS(РАСПИСАНИЕ!$D:$D,АБОНЕМЕНТЫ_ИНФОРМАЦИЯ!V$5,РАСПИСАНИЕ!$H:$H,АБОНЕМЕНТЫ_ИНФОРМАЦИЯ!$F110,РАСПИСАНИЕ!$I:$I,АБОНЕМЕНТЫ_ИНФОРМАЦИЯ!$G110)</f>
        <v>0</v>
      </c>
      <c r="W110" s="134">
        <f>COUNTIFS(РАСПИСАНИЕ!$D:$D,АБОНЕМЕНТЫ_ИНФОРМАЦИЯ!W$5,РАСПИСАНИЕ!$H:$H,АБОНЕМЕНТЫ_ИНФОРМАЦИЯ!$F110,РАСПИСАНИЕ!$I:$I,АБОНЕМЕНТЫ_ИНФОРМАЦИЯ!$G110)</f>
        <v>0</v>
      </c>
      <c r="X110" s="120">
        <f>COUNTIFS(РАСПИСАНИЕ!$D:$D,АБОНЕМЕНТЫ_ИНФОРМАЦИЯ!X$5,РАСПИСАНИЕ!$H:$H,АБОНЕМЕНТЫ_ИНФОРМАЦИЯ!$F110,РАСПИСАНИЕ!$I:$I,АБОНЕМЕНТЫ_ИНФОРМАЦИЯ!$G110)</f>
        <v>0</v>
      </c>
      <c r="Y110" s="136">
        <f>COUNTIFS(РАСПИСАНИЕ!$D:$D,АБОНЕМЕНТЫ_ИНФОРМАЦИЯ!Y$5,РАСПИСАНИЕ!$H:$H,АБОНЕМЕНТЫ_ИНФОРМАЦИЯ!$F110,РАСПИСАНИЕ!$I:$I,АБОНЕМЕНТЫ_ИНФОРМАЦИЯ!$G110)</f>
        <v>1</v>
      </c>
      <c r="Z110" s="113">
        <f>COUNTIFS(БАЗА_ДАННЫХ!L:L,АБОНЕМЕНТЫ_ИНФОРМАЦИЯ!H110,БАЗА_ДАННЫХ!K:K,АБОНЕМЕНТЫ_ИНФОРМАЦИЯ!G110,БАЗА_ДАННЫХ!J:J,АБОНЕМЕНТЫ_ИНФОРМАЦИЯ!F110,БАЗА_ДАННЫХ!D:D,"&gt;="&amp;Q110,БАЗА_ДАННЫХ!D:D,"&lt;="&amp;S110,БАЗА_ДАННЫХ!R:R,"да")</f>
        <v>8</v>
      </c>
      <c r="AA110" s="175">
        <f>COUNTIFS(БАЗА_ДАННЫХ!L:L,АБОНЕМЕНТЫ_ИНФОРМАЦИЯ!H110,БАЗА_ДАННЫХ!K:K,АБОНЕМЕНТЫ_ИНФОРМАЦИЯ!G110,БАЗА_ДАННЫХ!J:J,АБОНЕМЕНТЫ_ИНФОРМАЦИЯ!F110,БАЗА_ДАННЫХ!D:D,"&gt;="&amp;Q110,БАЗА_ДАННЫХ!D:D,"&lt;="&amp;S110,БАЗА_ДАННЫХ!S:S,"перенос")</f>
        <v>0</v>
      </c>
      <c r="AB110" s="149" t="str">
        <f t="shared" ca="1" si="17"/>
        <v>нет</v>
      </c>
      <c r="AC110" s="177" t="str">
        <f t="shared" ca="1" si="13"/>
        <v/>
      </c>
      <c r="AD110" s="99"/>
      <c r="AE110" s="241">
        <f t="shared" si="10"/>
        <v>80</v>
      </c>
    </row>
    <row r="111" spans="3:31" s="97" customFormat="1" ht="15.75" x14ac:dyDescent="0.25">
      <c r="C111" s="106">
        <f t="shared" si="14"/>
        <v>106</v>
      </c>
      <c r="D111" s="107">
        <f t="shared" si="15"/>
        <v>45295</v>
      </c>
      <c r="E111" s="126" t="s">
        <v>34</v>
      </c>
      <c r="F111" s="127" t="s">
        <v>11</v>
      </c>
      <c r="G111" s="127" t="s">
        <v>35</v>
      </c>
      <c r="H111" s="128" t="s">
        <v>79</v>
      </c>
      <c r="I111" s="145" t="s">
        <v>8</v>
      </c>
      <c r="J111" s="142" t="s">
        <v>140</v>
      </c>
      <c r="K111" s="142" t="s">
        <v>19</v>
      </c>
      <c r="L111" s="143">
        <v>89002001554</v>
      </c>
      <c r="M111" s="144">
        <v>42005</v>
      </c>
      <c r="N111" s="113">
        <v>40</v>
      </c>
      <c r="O111" s="114">
        <v>4</v>
      </c>
      <c r="P111" s="114">
        <f t="shared" si="12"/>
        <v>10</v>
      </c>
      <c r="Q111" s="115">
        <v>45299</v>
      </c>
      <c r="R111" s="116">
        <v>27</v>
      </c>
      <c r="S111" s="108">
        <f t="shared" si="16"/>
        <v>45326</v>
      </c>
      <c r="T111" s="119">
        <f>COUNTIFS(РАСПИСАНИЕ!$D:$D,АБОНЕМЕНТЫ_ИНФОРМАЦИЯ!T$5,РАСПИСАНИЕ!$H:$H,АБОНЕМЕНТЫ_ИНФОРМАЦИЯ!$F111,РАСПИСАНИЕ!$I:$I,АБОНЕМЕНТЫ_ИНФОРМАЦИЯ!$G111)</f>
        <v>1</v>
      </c>
      <c r="U111" s="134">
        <f>COUNTIFS(РАСПИСАНИЕ!$D:$D,АБОНЕМЕНТЫ_ИНФОРМАЦИЯ!U$5,РАСПИСАНИЕ!$H:$H,АБОНЕМЕНТЫ_ИНФОРМАЦИЯ!$F111,РАСПИСАНИЕ!$I:$I,АБОНЕМЕНТЫ_ИНФОРМАЦИЯ!$G111)</f>
        <v>0</v>
      </c>
      <c r="V111" s="120">
        <f>COUNTIFS(РАСПИСАНИЕ!$D:$D,АБОНЕМЕНТЫ_ИНФОРМАЦИЯ!V$5,РАСПИСАНИЕ!$H:$H,АБОНЕМЕНТЫ_ИНФОРМАЦИЯ!$F111,РАСПИСАНИЕ!$I:$I,АБОНЕМЕНТЫ_ИНФОРМАЦИЯ!$G111)</f>
        <v>0</v>
      </c>
      <c r="W111" s="134">
        <f>COUNTIFS(РАСПИСАНИЕ!$D:$D,АБОНЕМЕНТЫ_ИНФОРМАЦИЯ!W$5,РАСПИСАНИЕ!$H:$H,АБОНЕМЕНТЫ_ИНФОРМАЦИЯ!$F111,РАСПИСАНИЕ!$I:$I,АБОНЕМЕНТЫ_ИНФОРМАЦИЯ!$G111)</f>
        <v>0</v>
      </c>
      <c r="X111" s="120">
        <f>COUNTIFS(РАСПИСАНИЕ!$D:$D,АБОНЕМЕНТЫ_ИНФОРМАЦИЯ!X$5,РАСПИСАНИЕ!$H:$H,АБОНЕМЕНТЫ_ИНФОРМАЦИЯ!$F111,РАСПИСАНИЕ!$I:$I,АБОНЕМЕНТЫ_ИНФОРМАЦИЯ!$G111)</f>
        <v>0</v>
      </c>
      <c r="Y111" s="261"/>
      <c r="Z111" s="113">
        <f>COUNTIFS(БАЗА_ДАННЫХ!L:L,АБОНЕМЕНТЫ_ИНФОРМАЦИЯ!H111,БАЗА_ДАННЫХ!K:K,АБОНЕМЕНТЫ_ИНФОРМАЦИЯ!G111,БАЗА_ДАННЫХ!J:J,АБОНЕМЕНТЫ_ИНФОРМАЦИЯ!F111,БАЗА_ДАННЫХ!D:D,"&gt;="&amp;Q111,БАЗА_ДАННЫХ!D:D,"&lt;="&amp;S111,БАЗА_ДАННЫХ!R:R,"да")</f>
        <v>4</v>
      </c>
      <c r="AA111" s="175">
        <f>COUNTIFS(БАЗА_ДАННЫХ!L:L,АБОНЕМЕНТЫ_ИНФОРМАЦИЯ!H111,БАЗА_ДАННЫХ!K:K,АБОНЕМЕНТЫ_ИНФОРМАЦИЯ!G111,БАЗА_ДАННЫХ!J:J,АБОНЕМЕНТЫ_ИНФОРМАЦИЯ!F111,БАЗА_ДАННЫХ!D:D,"&gt;="&amp;Q111,БАЗА_ДАННЫХ!D:D,"&lt;="&amp;S111,БАЗА_ДАННЫХ!S:S,"перенос")</f>
        <v>0</v>
      </c>
      <c r="AB111" s="149" t="str">
        <f t="shared" ca="1" si="17"/>
        <v>нет</v>
      </c>
      <c r="AC111" s="177" t="str">
        <f t="shared" ca="1" si="13"/>
        <v/>
      </c>
      <c r="AD111" s="99"/>
      <c r="AE111" s="241">
        <f t="shared" si="10"/>
        <v>40</v>
      </c>
    </row>
    <row r="112" spans="3:31" s="97" customFormat="1" ht="15" customHeight="1" x14ac:dyDescent="0.25">
      <c r="C112" s="106">
        <f t="shared" si="14"/>
        <v>107</v>
      </c>
      <c r="D112" s="107">
        <f t="shared" si="15"/>
        <v>45295</v>
      </c>
      <c r="E112" s="126" t="s">
        <v>34</v>
      </c>
      <c r="F112" s="127" t="s">
        <v>11</v>
      </c>
      <c r="G112" s="127" t="s">
        <v>35</v>
      </c>
      <c r="H112" s="128" t="s">
        <v>80</v>
      </c>
      <c r="I112" s="145" t="s">
        <v>8</v>
      </c>
      <c r="J112" s="142" t="s">
        <v>141</v>
      </c>
      <c r="K112" s="142" t="s">
        <v>19</v>
      </c>
      <c r="L112" s="143">
        <v>89002001555</v>
      </c>
      <c r="M112" s="144">
        <v>42005</v>
      </c>
      <c r="N112" s="113">
        <v>80</v>
      </c>
      <c r="O112" s="114">
        <v>8</v>
      </c>
      <c r="P112" s="114">
        <f t="shared" si="12"/>
        <v>10</v>
      </c>
      <c r="Q112" s="115">
        <v>45299</v>
      </c>
      <c r="R112" s="116">
        <v>28</v>
      </c>
      <c r="S112" s="108">
        <f t="shared" si="16"/>
        <v>45327</v>
      </c>
      <c r="T112" s="119">
        <f>COUNTIFS(РАСПИСАНИЕ!$D:$D,АБОНЕМЕНТЫ_ИНФОРМАЦИЯ!T$5,РАСПИСАНИЕ!$H:$H,АБОНЕМЕНТЫ_ИНФОРМАЦИЯ!$F112,РАСПИСАНИЕ!$I:$I,АБОНЕМЕНТЫ_ИНФОРМАЦИЯ!$G112)</f>
        <v>1</v>
      </c>
      <c r="U112" s="134">
        <f>COUNTIFS(РАСПИСАНИЕ!$D:$D,АБОНЕМЕНТЫ_ИНФОРМАЦИЯ!U$5,РАСПИСАНИЕ!$H:$H,АБОНЕМЕНТЫ_ИНФОРМАЦИЯ!$F112,РАСПИСАНИЕ!$I:$I,АБОНЕМЕНТЫ_ИНФОРМАЦИЯ!$G112)</f>
        <v>0</v>
      </c>
      <c r="V112" s="120">
        <f>COUNTIFS(РАСПИСАНИЕ!$D:$D,АБОНЕМЕНТЫ_ИНФОРМАЦИЯ!V$5,РАСПИСАНИЕ!$H:$H,АБОНЕМЕНТЫ_ИНФОРМАЦИЯ!$F112,РАСПИСАНИЕ!$I:$I,АБОНЕМЕНТЫ_ИНФОРМАЦИЯ!$G112)</f>
        <v>0</v>
      </c>
      <c r="W112" s="134">
        <f>COUNTIFS(РАСПИСАНИЕ!$D:$D,АБОНЕМЕНТЫ_ИНФОРМАЦИЯ!W$5,РАСПИСАНИЕ!$H:$H,АБОНЕМЕНТЫ_ИНФОРМАЦИЯ!$F112,РАСПИСАНИЕ!$I:$I,АБОНЕМЕНТЫ_ИНФОРМАЦИЯ!$G112)</f>
        <v>0</v>
      </c>
      <c r="X112" s="120">
        <f>COUNTIFS(РАСПИСАНИЕ!$D:$D,АБОНЕМЕНТЫ_ИНФОРМАЦИЯ!X$5,РАСПИСАНИЕ!$H:$H,АБОНЕМЕНТЫ_ИНФОРМАЦИЯ!$F112,РАСПИСАНИЕ!$I:$I,АБОНЕМЕНТЫ_ИНФОРМАЦИЯ!$G112)</f>
        <v>0</v>
      </c>
      <c r="Y112" s="136">
        <f>COUNTIFS(РАСПИСАНИЕ!$D:$D,АБОНЕМЕНТЫ_ИНФОРМАЦИЯ!Y$5,РАСПИСАНИЕ!$H:$H,АБОНЕМЕНТЫ_ИНФОРМАЦИЯ!$F112,РАСПИСАНИЕ!$I:$I,АБОНЕМЕНТЫ_ИНФОРМАЦИЯ!$G112)</f>
        <v>1</v>
      </c>
      <c r="Z112" s="113">
        <f>COUNTIFS(БАЗА_ДАННЫХ!L:L,АБОНЕМЕНТЫ_ИНФОРМАЦИЯ!H112,БАЗА_ДАННЫХ!K:K,АБОНЕМЕНТЫ_ИНФОРМАЦИЯ!G112,БАЗА_ДАННЫХ!J:J,АБОНЕМЕНТЫ_ИНФОРМАЦИЯ!F112,БАЗА_ДАННЫХ!D:D,"&gt;="&amp;Q112,БАЗА_ДАННЫХ!D:D,"&lt;="&amp;S112,БАЗА_ДАННЫХ!R:R,"да")</f>
        <v>8</v>
      </c>
      <c r="AA112" s="175">
        <f>COUNTIFS(БАЗА_ДАННЫХ!L:L,АБОНЕМЕНТЫ_ИНФОРМАЦИЯ!H112,БАЗА_ДАННЫХ!K:K,АБОНЕМЕНТЫ_ИНФОРМАЦИЯ!G112,БАЗА_ДАННЫХ!J:J,АБОНЕМЕНТЫ_ИНФОРМАЦИЯ!F112,БАЗА_ДАННЫХ!D:D,"&gt;="&amp;Q112,БАЗА_ДАННЫХ!D:D,"&lt;="&amp;S112,БАЗА_ДАННЫХ!S:S,"перенос")</f>
        <v>1</v>
      </c>
      <c r="AB112" s="149" t="str">
        <f t="shared" ca="1" si="17"/>
        <v>нет</v>
      </c>
      <c r="AC112" s="177" t="str">
        <f t="shared" ca="1" si="13"/>
        <v/>
      </c>
      <c r="AD112" s="99"/>
      <c r="AE112" s="241">
        <f t="shared" si="10"/>
        <v>80</v>
      </c>
    </row>
    <row r="113" spans="3:31" s="97" customFormat="1" ht="15" customHeight="1" x14ac:dyDescent="0.25">
      <c r="C113" s="106">
        <f t="shared" si="14"/>
        <v>108</v>
      </c>
      <c r="D113" s="107">
        <f t="shared" si="15"/>
        <v>45295</v>
      </c>
      <c r="E113" s="126" t="s">
        <v>34</v>
      </c>
      <c r="F113" s="127" t="s">
        <v>11</v>
      </c>
      <c r="G113" s="127" t="s">
        <v>35</v>
      </c>
      <c r="H113" s="128" t="s">
        <v>81</v>
      </c>
      <c r="I113" s="145" t="s">
        <v>8</v>
      </c>
      <c r="J113" s="142" t="s">
        <v>142</v>
      </c>
      <c r="K113" s="142" t="s">
        <v>19</v>
      </c>
      <c r="L113" s="143">
        <v>89002001556</v>
      </c>
      <c r="M113" s="144">
        <v>42005</v>
      </c>
      <c r="N113" s="113">
        <v>70</v>
      </c>
      <c r="O113" s="114">
        <v>8</v>
      </c>
      <c r="P113" s="114">
        <f t="shared" si="12"/>
        <v>8.75</v>
      </c>
      <c r="Q113" s="115">
        <v>45299</v>
      </c>
      <c r="R113" s="116">
        <v>27</v>
      </c>
      <c r="S113" s="108">
        <f t="shared" si="16"/>
        <v>45326</v>
      </c>
      <c r="T113" s="119">
        <f>COUNTIFS(РАСПИСАНИЕ!$D:$D,АБОНЕМЕНТЫ_ИНФОРМАЦИЯ!T$5,РАСПИСАНИЕ!$H:$H,АБОНЕМЕНТЫ_ИНФОРМАЦИЯ!$F113,РАСПИСАНИЕ!$I:$I,АБОНЕМЕНТЫ_ИНФОРМАЦИЯ!$G113)</f>
        <v>1</v>
      </c>
      <c r="U113" s="134">
        <f>COUNTIFS(РАСПИСАНИЕ!$D:$D,АБОНЕМЕНТЫ_ИНФОРМАЦИЯ!U$5,РАСПИСАНИЕ!$H:$H,АБОНЕМЕНТЫ_ИНФОРМАЦИЯ!$F113,РАСПИСАНИЕ!$I:$I,АБОНЕМЕНТЫ_ИНФОРМАЦИЯ!$G113)</f>
        <v>0</v>
      </c>
      <c r="V113" s="120">
        <f>COUNTIFS(РАСПИСАНИЕ!$D:$D,АБОНЕМЕНТЫ_ИНФОРМАЦИЯ!V$5,РАСПИСАНИЕ!$H:$H,АБОНЕМЕНТЫ_ИНФОРМАЦИЯ!$F113,РАСПИСАНИЕ!$I:$I,АБОНЕМЕНТЫ_ИНФОРМАЦИЯ!$G113)</f>
        <v>0</v>
      </c>
      <c r="W113" s="134">
        <f>COUNTIFS(РАСПИСАНИЕ!$D:$D,АБОНЕМЕНТЫ_ИНФОРМАЦИЯ!W$5,РАСПИСАНИЕ!$H:$H,АБОНЕМЕНТЫ_ИНФОРМАЦИЯ!$F113,РАСПИСАНИЕ!$I:$I,АБОНЕМЕНТЫ_ИНФОРМАЦИЯ!$G113)</f>
        <v>0</v>
      </c>
      <c r="X113" s="120">
        <f>COUNTIFS(РАСПИСАНИЕ!$D:$D,АБОНЕМЕНТЫ_ИНФОРМАЦИЯ!X$5,РАСПИСАНИЕ!$H:$H,АБОНЕМЕНТЫ_ИНФОРМАЦИЯ!$F113,РАСПИСАНИЕ!$I:$I,АБОНЕМЕНТЫ_ИНФОРМАЦИЯ!$G113)</f>
        <v>0</v>
      </c>
      <c r="Y113" s="136">
        <f>COUNTIFS(РАСПИСАНИЕ!$D:$D,АБОНЕМЕНТЫ_ИНФОРМАЦИЯ!Y$5,РАСПИСАНИЕ!$H:$H,АБОНЕМЕНТЫ_ИНФОРМАЦИЯ!$F113,РАСПИСАНИЕ!$I:$I,АБОНЕМЕНТЫ_ИНФОРМАЦИЯ!$G113)</f>
        <v>1</v>
      </c>
      <c r="Z113" s="113">
        <f>COUNTIFS(БАЗА_ДАННЫХ!L:L,АБОНЕМЕНТЫ_ИНФОРМАЦИЯ!H113,БАЗА_ДАННЫХ!K:K,АБОНЕМЕНТЫ_ИНФОРМАЦИЯ!G113,БАЗА_ДАННЫХ!J:J,АБОНЕМЕНТЫ_ИНФОРМАЦИЯ!F113,БАЗА_ДАННЫХ!D:D,"&gt;="&amp;Q113,БАЗА_ДАННЫХ!D:D,"&lt;="&amp;S113,БАЗА_ДАННЫХ!R:R,"да")</f>
        <v>8</v>
      </c>
      <c r="AA113" s="175">
        <f>COUNTIFS(БАЗА_ДАННЫХ!L:L,АБОНЕМЕНТЫ_ИНФОРМАЦИЯ!H113,БАЗА_ДАННЫХ!K:K,АБОНЕМЕНТЫ_ИНФОРМАЦИЯ!G113,БАЗА_ДАННЫХ!J:J,АБОНЕМЕНТЫ_ИНФОРМАЦИЯ!F113,БАЗА_ДАННЫХ!D:D,"&gt;="&amp;Q113,БАЗА_ДАННЫХ!D:D,"&lt;="&amp;S113,БАЗА_ДАННЫХ!S:S,"перенос")</f>
        <v>0</v>
      </c>
      <c r="AB113" s="149" t="str">
        <f t="shared" ca="1" si="17"/>
        <v>нет</v>
      </c>
      <c r="AC113" s="177" t="str">
        <f t="shared" ca="1" si="13"/>
        <v/>
      </c>
      <c r="AD113" s="99"/>
      <c r="AE113" s="241">
        <f t="shared" si="10"/>
        <v>70</v>
      </c>
    </row>
    <row r="114" spans="3:31" s="97" customFormat="1" ht="15" customHeight="1" x14ac:dyDescent="0.25">
      <c r="C114" s="106">
        <f t="shared" si="14"/>
        <v>109</v>
      </c>
      <c r="D114" s="107">
        <f t="shared" si="15"/>
        <v>45295</v>
      </c>
      <c r="E114" s="126" t="s">
        <v>34</v>
      </c>
      <c r="F114" s="127" t="s">
        <v>11</v>
      </c>
      <c r="G114" s="127" t="s">
        <v>35</v>
      </c>
      <c r="H114" s="128" t="s">
        <v>82</v>
      </c>
      <c r="I114" s="145" t="s">
        <v>8</v>
      </c>
      <c r="J114" s="142" t="s">
        <v>143</v>
      </c>
      <c r="K114" s="142" t="s">
        <v>19</v>
      </c>
      <c r="L114" s="143">
        <v>89002001557</v>
      </c>
      <c r="M114" s="144">
        <v>42005</v>
      </c>
      <c r="N114" s="113">
        <v>80</v>
      </c>
      <c r="O114" s="114">
        <v>8</v>
      </c>
      <c r="P114" s="114">
        <f t="shared" si="12"/>
        <v>10</v>
      </c>
      <c r="Q114" s="115">
        <v>45299</v>
      </c>
      <c r="R114" s="116">
        <v>27</v>
      </c>
      <c r="S114" s="108">
        <f t="shared" si="16"/>
        <v>45326</v>
      </c>
      <c r="T114" s="119">
        <f>COUNTIFS(РАСПИСАНИЕ!$D:$D,АБОНЕМЕНТЫ_ИНФОРМАЦИЯ!T$5,РАСПИСАНИЕ!$H:$H,АБОНЕМЕНТЫ_ИНФОРМАЦИЯ!$F114,РАСПИСАНИЕ!$I:$I,АБОНЕМЕНТЫ_ИНФОРМАЦИЯ!$G114)</f>
        <v>1</v>
      </c>
      <c r="U114" s="134">
        <f>COUNTIFS(РАСПИСАНИЕ!$D:$D,АБОНЕМЕНТЫ_ИНФОРМАЦИЯ!U$5,РАСПИСАНИЕ!$H:$H,АБОНЕМЕНТЫ_ИНФОРМАЦИЯ!$F114,РАСПИСАНИЕ!$I:$I,АБОНЕМЕНТЫ_ИНФОРМАЦИЯ!$G114)</f>
        <v>0</v>
      </c>
      <c r="V114" s="120">
        <f>COUNTIFS(РАСПИСАНИЕ!$D:$D,АБОНЕМЕНТЫ_ИНФОРМАЦИЯ!V$5,РАСПИСАНИЕ!$H:$H,АБОНЕМЕНТЫ_ИНФОРМАЦИЯ!$F114,РАСПИСАНИЕ!$I:$I,АБОНЕМЕНТЫ_ИНФОРМАЦИЯ!$G114)</f>
        <v>0</v>
      </c>
      <c r="W114" s="134">
        <f>COUNTIFS(РАСПИСАНИЕ!$D:$D,АБОНЕМЕНТЫ_ИНФОРМАЦИЯ!W$5,РАСПИСАНИЕ!$H:$H,АБОНЕМЕНТЫ_ИНФОРМАЦИЯ!$F114,РАСПИСАНИЕ!$I:$I,АБОНЕМЕНТЫ_ИНФОРМАЦИЯ!$G114)</f>
        <v>0</v>
      </c>
      <c r="X114" s="120">
        <f>COUNTIFS(РАСПИСАНИЕ!$D:$D,АБОНЕМЕНТЫ_ИНФОРМАЦИЯ!X$5,РАСПИСАНИЕ!$H:$H,АБОНЕМЕНТЫ_ИНФОРМАЦИЯ!$F114,РАСПИСАНИЕ!$I:$I,АБОНЕМЕНТЫ_ИНФОРМАЦИЯ!$G114)</f>
        <v>0</v>
      </c>
      <c r="Y114" s="136">
        <f>COUNTIFS(РАСПИСАНИЕ!$D:$D,АБОНЕМЕНТЫ_ИНФОРМАЦИЯ!Y$5,РАСПИСАНИЕ!$H:$H,АБОНЕМЕНТЫ_ИНФОРМАЦИЯ!$F114,РАСПИСАНИЕ!$I:$I,АБОНЕМЕНТЫ_ИНФОРМАЦИЯ!$G114)</f>
        <v>1</v>
      </c>
      <c r="Z114" s="113">
        <f>COUNTIFS(БАЗА_ДАННЫХ!L:L,АБОНЕМЕНТЫ_ИНФОРМАЦИЯ!H114,БАЗА_ДАННЫХ!K:K,АБОНЕМЕНТЫ_ИНФОРМАЦИЯ!G114,БАЗА_ДАННЫХ!J:J,АБОНЕМЕНТЫ_ИНФОРМАЦИЯ!F114,БАЗА_ДАННЫХ!D:D,"&gt;="&amp;Q114,БАЗА_ДАННЫХ!D:D,"&lt;="&amp;S114,БАЗА_ДАННЫХ!R:R,"да")</f>
        <v>8</v>
      </c>
      <c r="AA114" s="175">
        <f>COUNTIFS(БАЗА_ДАННЫХ!L:L,АБОНЕМЕНТЫ_ИНФОРМАЦИЯ!H114,БАЗА_ДАННЫХ!K:K,АБОНЕМЕНТЫ_ИНФОРМАЦИЯ!G114,БАЗА_ДАННЫХ!J:J,АБОНЕМЕНТЫ_ИНФОРМАЦИЯ!F114,БАЗА_ДАННЫХ!D:D,"&gt;="&amp;Q114,БАЗА_ДАННЫХ!D:D,"&lt;="&amp;S114,БАЗА_ДАННЫХ!S:S,"перенос")</f>
        <v>0</v>
      </c>
      <c r="AB114" s="149" t="str">
        <f t="shared" ca="1" si="17"/>
        <v>нет</v>
      </c>
      <c r="AC114" s="177" t="str">
        <f t="shared" ca="1" si="13"/>
        <v/>
      </c>
      <c r="AD114" s="99"/>
      <c r="AE114" s="241">
        <f t="shared" si="10"/>
        <v>80</v>
      </c>
    </row>
    <row r="115" spans="3:31" s="97" customFormat="1" ht="15" customHeight="1" x14ac:dyDescent="0.25">
      <c r="C115" s="106">
        <f t="shared" si="14"/>
        <v>110</v>
      </c>
      <c r="D115" s="107">
        <f t="shared" si="15"/>
        <v>45295</v>
      </c>
      <c r="E115" s="126" t="s">
        <v>34</v>
      </c>
      <c r="F115" s="127" t="s">
        <v>11</v>
      </c>
      <c r="G115" s="127" t="s">
        <v>35</v>
      </c>
      <c r="H115" s="128" t="s">
        <v>83</v>
      </c>
      <c r="I115" s="145" t="s">
        <v>8</v>
      </c>
      <c r="J115" s="142" t="s">
        <v>144</v>
      </c>
      <c r="K115" s="142" t="s">
        <v>19</v>
      </c>
      <c r="L115" s="143">
        <v>89002001558</v>
      </c>
      <c r="M115" s="144">
        <v>42005</v>
      </c>
      <c r="N115" s="113">
        <v>80</v>
      </c>
      <c r="O115" s="114">
        <v>8</v>
      </c>
      <c r="P115" s="114">
        <f t="shared" si="12"/>
        <v>10</v>
      </c>
      <c r="Q115" s="115">
        <v>45299</v>
      </c>
      <c r="R115" s="116">
        <v>27</v>
      </c>
      <c r="S115" s="108">
        <f t="shared" si="16"/>
        <v>45326</v>
      </c>
      <c r="T115" s="119">
        <f>COUNTIFS(РАСПИСАНИЕ!$D:$D,АБОНЕМЕНТЫ_ИНФОРМАЦИЯ!T$5,РАСПИСАНИЕ!$H:$H,АБОНЕМЕНТЫ_ИНФОРМАЦИЯ!$F115,РАСПИСАНИЕ!$I:$I,АБОНЕМЕНТЫ_ИНФОРМАЦИЯ!$G115)</f>
        <v>1</v>
      </c>
      <c r="U115" s="134">
        <f>COUNTIFS(РАСПИСАНИЕ!$D:$D,АБОНЕМЕНТЫ_ИНФОРМАЦИЯ!U$5,РАСПИСАНИЕ!$H:$H,АБОНЕМЕНТЫ_ИНФОРМАЦИЯ!$F115,РАСПИСАНИЕ!$I:$I,АБОНЕМЕНТЫ_ИНФОРМАЦИЯ!$G115)</f>
        <v>0</v>
      </c>
      <c r="V115" s="120">
        <f>COUNTIFS(РАСПИСАНИЕ!$D:$D,АБОНЕМЕНТЫ_ИНФОРМАЦИЯ!V$5,РАСПИСАНИЕ!$H:$H,АБОНЕМЕНТЫ_ИНФОРМАЦИЯ!$F115,РАСПИСАНИЕ!$I:$I,АБОНЕМЕНТЫ_ИНФОРМАЦИЯ!$G115)</f>
        <v>0</v>
      </c>
      <c r="W115" s="134">
        <f>COUNTIFS(РАСПИСАНИЕ!$D:$D,АБОНЕМЕНТЫ_ИНФОРМАЦИЯ!W$5,РАСПИСАНИЕ!$H:$H,АБОНЕМЕНТЫ_ИНФОРМАЦИЯ!$F115,РАСПИСАНИЕ!$I:$I,АБОНЕМЕНТЫ_ИНФОРМАЦИЯ!$G115)</f>
        <v>0</v>
      </c>
      <c r="X115" s="120">
        <f>COUNTIFS(РАСПИСАНИЕ!$D:$D,АБОНЕМЕНТЫ_ИНФОРМАЦИЯ!X$5,РАСПИСАНИЕ!$H:$H,АБОНЕМЕНТЫ_ИНФОРМАЦИЯ!$F115,РАСПИСАНИЕ!$I:$I,АБОНЕМЕНТЫ_ИНФОРМАЦИЯ!$G115)</f>
        <v>0</v>
      </c>
      <c r="Y115" s="136">
        <f>COUNTIFS(РАСПИСАНИЕ!$D:$D,АБОНЕМЕНТЫ_ИНФОРМАЦИЯ!Y$5,РАСПИСАНИЕ!$H:$H,АБОНЕМЕНТЫ_ИНФОРМАЦИЯ!$F115,РАСПИСАНИЕ!$I:$I,АБОНЕМЕНТЫ_ИНФОРМАЦИЯ!$G115)</f>
        <v>1</v>
      </c>
      <c r="Z115" s="113">
        <f>COUNTIFS(БАЗА_ДАННЫХ!L:L,АБОНЕМЕНТЫ_ИНФОРМАЦИЯ!H115,БАЗА_ДАННЫХ!K:K,АБОНЕМЕНТЫ_ИНФОРМАЦИЯ!G115,БАЗА_ДАННЫХ!J:J,АБОНЕМЕНТЫ_ИНФОРМАЦИЯ!F115,БАЗА_ДАННЫХ!D:D,"&gt;="&amp;Q115,БАЗА_ДАННЫХ!D:D,"&lt;="&amp;S115,БАЗА_ДАННЫХ!R:R,"да")</f>
        <v>8</v>
      </c>
      <c r="AA115" s="175">
        <f>COUNTIFS(БАЗА_ДАННЫХ!L:L,АБОНЕМЕНТЫ_ИНФОРМАЦИЯ!H115,БАЗА_ДАННЫХ!K:K,АБОНЕМЕНТЫ_ИНФОРМАЦИЯ!G115,БАЗА_ДАННЫХ!J:J,АБОНЕМЕНТЫ_ИНФОРМАЦИЯ!F115,БАЗА_ДАННЫХ!D:D,"&gt;="&amp;Q115,БАЗА_ДАННЫХ!D:D,"&lt;="&amp;S115,БАЗА_ДАННЫХ!S:S,"перенос")</f>
        <v>0</v>
      </c>
      <c r="AB115" s="149" t="str">
        <f t="shared" ca="1" si="17"/>
        <v>нет</v>
      </c>
      <c r="AC115" s="177" t="str">
        <f t="shared" ca="1" si="13"/>
        <v/>
      </c>
      <c r="AD115" s="99"/>
      <c r="AE115" s="241">
        <f t="shared" si="10"/>
        <v>80</v>
      </c>
    </row>
    <row r="116" spans="3:31" s="97" customFormat="1" ht="15" customHeight="1" x14ac:dyDescent="0.25">
      <c r="C116" s="106">
        <f t="shared" si="14"/>
        <v>111</v>
      </c>
      <c r="D116" s="107">
        <f t="shared" si="15"/>
        <v>45296</v>
      </c>
      <c r="E116" s="126" t="s">
        <v>39</v>
      </c>
      <c r="F116" s="127" t="s">
        <v>10</v>
      </c>
      <c r="G116" s="127" t="s">
        <v>28</v>
      </c>
      <c r="H116" s="128" t="s">
        <v>98</v>
      </c>
      <c r="I116" s="145" t="s">
        <v>8</v>
      </c>
      <c r="J116" s="142" t="s">
        <v>145</v>
      </c>
      <c r="K116" s="142" t="s">
        <v>19</v>
      </c>
      <c r="L116" s="143">
        <v>89002001559</v>
      </c>
      <c r="M116" s="144">
        <v>42005</v>
      </c>
      <c r="N116" s="113">
        <v>80</v>
      </c>
      <c r="O116" s="114">
        <v>8</v>
      </c>
      <c r="P116" s="114">
        <f t="shared" si="12"/>
        <v>10</v>
      </c>
      <c r="Q116" s="115">
        <v>45300</v>
      </c>
      <c r="R116" s="116">
        <v>27</v>
      </c>
      <c r="S116" s="108">
        <f t="shared" si="16"/>
        <v>45327</v>
      </c>
      <c r="T116" s="119">
        <f>COUNTIFS(РАСПИСАНИЕ!$D:$D,АБОНЕМЕНТЫ_ИНФОРМАЦИЯ!T$5,РАСПИСАНИЕ!$H:$H,АБОНЕМЕНТЫ_ИНФОРМАЦИЯ!$F116,РАСПИСАНИЕ!$I:$I,АБОНЕМЕНТЫ_ИНФОРМАЦИЯ!$G116)</f>
        <v>0</v>
      </c>
      <c r="U116" s="134">
        <f>COUNTIFS(РАСПИСАНИЕ!$D:$D,АБОНЕМЕНТЫ_ИНФОРМАЦИЯ!U$5,РАСПИСАНИЕ!$H:$H,АБОНЕМЕНТЫ_ИНФОРМАЦИЯ!$F116,РАСПИСАНИЕ!$I:$I,АБОНЕМЕНТЫ_ИНФОРМАЦИЯ!$G116)</f>
        <v>1</v>
      </c>
      <c r="V116" s="120">
        <f>COUNTIFS(РАСПИСАНИЕ!$D:$D,АБОНЕМЕНТЫ_ИНФОРМАЦИЯ!V$5,РАСПИСАНИЕ!$H:$H,АБОНЕМЕНТЫ_ИНФОРМАЦИЯ!$F116,РАСПИСАНИЕ!$I:$I,АБОНЕМЕНТЫ_ИНФОРМАЦИЯ!$G116)</f>
        <v>0</v>
      </c>
      <c r="W116" s="134">
        <f>COUNTIFS(РАСПИСАНИЕ!$D:$D,АБОНЕМЕНТЫ_ИНФОРМАЦИЯ!W$5,РАСПИСАНИЕ!$H:$H,АБОНЕМЕНТЫ_ИНФОРМАЦИЯ!$F116,РАСПИСАНИЕ!$I:$I,АБОНЕМЕНТЫ_ИНФОРМАЦИЯ!$G116)</f>
        <v>1</v>
      </c>
      <c r="X116" s="120">
        <f>COUNTIFS(РАСПИСАНИЕ!$D:$D,АБОНЕМЕНТЫ_ИНФОРМАЦИЯ!X$5,РАСПИСАНИЕ!$H:$H,АБОНЕМЕНТЫ_ИНФОРМАЦИЯ!$F116,РАСПИСАНИЕ!$I:$I,АБОНЕМЕНТЫ_ИНФОРМАЦИЯ!$G116)</f>
        <v>0</v>
      </c>
      <c r="Y116" s="136">
        <f>COUNTIFS(РАСПИСАНИЕ!$D:$D,АБОНЕМЕНТЫ_ИНФОРМАЦИЯ!Y$5,РАСПИСАНИЕ!$H:$H,АБОНЕМЕНТЫ_ИНФОРМАЦИЯ!$F116,РАСПИСАНИЕ!$I:$I,АБОНЕМЕНТЫ_ИНФОРМАЦИЯ!$G116)</f>
        <v>0</v>
      </c>
      <c r="Z116" s="113">
        <f>COUNTIFS(БАЗА_ДАННЫХ!L:L,АБОНЕМЕНТЫ_ИНФОРМАЦИЯ!H116,БАЗА_ДАННЫХ!K:K,АБОНЕМЕНТЫ_ИНФОРМАЦИЯ!G116,БАЗА_ДАННЫХ!J:J,АБОНЕМЕНТЫ_ИНФОРМАЦИЯ!F116,БАЗА_ДАННЫХ!D:D,"&gt;="&amp;Q116,БАЗА_ДАННЫХ!D:D,"&lt;="&amp;S116,БАЗА_ДАННЫХ!R:R,"да")</f>
        <v>8</v>
      </c>
      <c r="AA116" s="175">
        <f>COUNTIFS(БАЗА_ДАННЫХ!L:L,АБОНЕМЕНТЫ_ИНФОРМАЦИЯ!H116,БАЗА_ДАННЫХ!K:K,АБОНЕМЕНТЫ_ИНФОРМАЦИЯ!G116,БАЗА_ДАННЫХ!J:J,АБОНЕМЕНТЫ_ИНФОРМАЦИЯ!F116,БАЗА_ДАННЫХ!D:D,"&gt;="&amp;Q116,БАЗА_ДАННЫХ!D:D,"&lt;="&amp;S116,БАЗА_ДАННЫХ!S:S,"перенос")</f>
        <v>0</v>
      </c>
      <c r="AB116" s="149" t="str">
        <f t="shared" ca="1" si="17"/>
        <v>нет</v>
      </c>
      <c r="AC116" s="177" t="str">
        <f t="shared" ca="1" si="13"/>
        <v/>
      </c>
      <c r="AD116" s="99"/>
      <c r="AE116" s="241">
        <f t="shared" si="10"/>
        <v>80</v>
      </c>
    </row>
    <row r="117" spans="3:31" s="97" customFormat="1" ht="15.75" x14ac:dyDescent="0.25">
      <c r="C117" s="106">
        <f t="shared" si="14"/>
        <v>112</v>
      </c>
      <c r="D117" s="107">
        <f t="shared" si="15"/>
        <v>45296</v>
      </c>
      <c r="E117" s="126" t="s">
        <v>39</v>
      </c>
      <c r="F117" s="127" t="s">
        <v>10</v>
      </c>
      <c r="G117" s="127" t="s">
        <v>28</v>
      </c>
      <c r="H117" s="128" t="s">
        <v>99</v>
      </c>
      <c r="I117" s="145" t="s">
        <v>8</v>
      </c>
      <c r="J117" s="142" t="s">
        <v>146</v>
      </c>
      <c r="K117" s="142" t="s">
        <v>19</v>
      </c>
      <c r="L117" s="143">
        <v>89002001560</v>
      </c>
      <c r="M117" s="144">
        <v>42005</v>
      </c>
      <c r="N117" s="113">
        <v>40</v>
      </c>
      <c r="O117" s="114">
        <v>4</v>
      </c>
      <c r="P117" s="114">
        <f t="shared" si="12"/>
        <v>10</v>
      </c>
      <c r="Q117" s="115">
        <v>45300</v>
      </c>
      <c r="R117" s="116">
        <v>27</v>
      </c>
      <c r="S117" s="108">
        <f t="shared" si="16"/>
        <v>45327</v>
      </c>
      <c r="T117" s="119">
        <f>COUNTIFS(РАСПИСАНИЕ!$D:$D,АБОНЕМЕНТЫ_ИНФОРМАЦИЯ!T$5,РАСПИСАНИЕ!$H:$H,АБОНЕМЕНТЫ_ИНФОРМАЦИЯ!$F117,РАСПИСАНИЕ!$I:$I,АБОНЕМЕНТЫ_ИНФОРМАЦИЯ!$G117)</f>
        <v>0</v>
      </c>
      <c r="U117" s="134">
        <f>COUNTIFS(РАСПИСАНИЕ!$D:$D,АБОНЕМЕНТЫ_ИНФОРМАЦИЯ!U$5,РАСПИСАНИЕ!$H:$H,АБОНЕМЕНТЫ_ИНФОРМАЦИЯ!$F117,РАСПИСАНИЕ!$I:$I,АБОНЕМЕНТЫ_ИНФОРМАЦИЯ!$G117)</f>
        <v>1</v>
      </c>
      <c r="V117" s="120">
        <f>COUNTIFS(РАСПИСАНИЕ!$D:$D,АБОНЕМЕНТЫ_ИНФОРМАЦИЯ!V$5,РАСПИСАНИЕ!$H:$H,АБОНЕМЕНТЫ_ИНФОРМАЦИЯ!$F117,РАСПИСАНИЕ!$I:$I,АБОНЕМЕНТЫ_ИНФОРМАЦИЯ!$G117)</f>
        <v>0</v>
      </c>
      <c r="W117" s="260"/>
      <c r="X117" s="120">
        <f>COUNTIFS(РАСПИСАНИЕ!$D:$D,АБОНЕМЕНТЫ_ИНФОРМАЦИЯ!X$5,РАСПИСАНИЕ!$H:$H,АБОНЕМЕНТЫ_ИНФОРМАЦИЯ!$F117,РАСПИСАНИЕ!$I:$I,АБОНЕМЕНТЫ_ИНФОРМАЦИЯ!$G117)</f>
        <v>0</v>
      </c>
      <c r="Y117" s="136">
        <f>COUNTIFS(РАСПИСАНИЕ!$D:$D,АБОНЕМЕНТЫ_ИНФОРМАЦИЯ!Y$5,РАСПИСАНИЕ!$H:$H,АБОНЕМЕНТЫ_ИНФОРМАЦИЯ!$F117,РАСПИСАНИЕ!$I:$I,АБОНЕМЕНТЫ_ИНФОРМАЦИЯ!$G117)</f>
        <v>0</v>
      </c>
      <c r="Z117" s="113">
        <f>COUNTIFS(БАЗА_ДАННЫХ!L:L,АБОНЕМЕНТЫ_ИНФОРМАЦИЯ!H117,БАЗА_ДАННЫХ!K:K,АБОНЕМЕНТЫ_ИНФОРМАЦИЯ!G117,БАЗА_ДАННЫХ!J:J,АБОНЕМЕНТЫ_ИНФОРМАЦИЯ!F117,БАЗА_ДАННЫХ!D:D,"&gt;="&amp;Q117,БАЗА_ДАННЫХ!D:D,"&lt;="&amp;S117,БАЗА_ДАННЫХ!R:R,"да")</f>
        <v>4</v>
      </c>
      <c r="AA117" s="175">
        <f>COUNTIFS(БАЗА_ДАННЫХ!L:L,АБОНЕМЕНТЫ_ИНФОРМАЦИЯ!H117,БАЗА_ДАННЫХ!K:K,АБОНЕМЕНТЫ_ИНФОРМАЦИЯ!G117,БАЗА_ДАННЫХ!J:J,АБОНЕМЕНТЫ_ИНФОРМАЦИЯ!F117,БАЗА_ДАННЫХ!D:D,"&gt;="&amp;Q117,БАЗА_ДАННЫХ!D:D,"&lt;="&amp;S117,БАЗА_ДАННЫХ!S:S,"перенос")</f>
        <v>0</v>
      </c>
      <c r="AB117" s="149" t="str">
        <f t="shared" ca="1" si="17"/>
        <v>нет</v>
      </c>
      <c r="AC117" s="177" t="str">
        <f t="shared" ca="1" si="13"/>
        <v/>
      </c>
      <c r="AD117" s="99"/>
      <c r="AE117" s="241">
        <f t="shared" si="10"/>
        <v>40</v>
      </c>
    </row>
    <row r="118" spans="3:31" s="97" customFormat="1" ht="15" customHeight="1" x14ac:dyDescent="0.25">
      <c r="C118" s="106">
        <f t="shared" si="14"/>
        <v>113</v>
      </c>
      <c r="D118" s="107">
        <f t="shared" si="15"/>
        <v>45296</v>
      </c>
      <c r="E118" s="126" t="s">
        <v>39</v>
      </c>
      <c r="F118" s="127" t="s">
        <v>10</v>
      </c>
      <c r="G118" s="127" t="s">
        <v>28</v>
      </c>
      <c r="H118" s="128" t="s">
        <v>100</v>
      </c>
      <c r="I118" s="145" t="s">
        <v>8</v>
      </c>
      <c r="J118" s="142" t="s">
        <v>147</v>
      </c>
      <c r="K118" s="142" t="s">
        <v>19</v>
      </c>
      <c r="L118" s="143">
        <v>89002001561</v>
      </c>
      <c r="M118" s="144">
        <v>42005</v>
      </c>
      <c r="N118" s="113">
        <v>80</v>
      </c>
      <c r="O118" s="114">
        <v>8</v>
      </c>
      <c r="P118" s="114">
        <f t="shared" si="12"/>
        <v>10</v>
      </c>
      <c r="Q118" s="115">
        <v>45300</v>
      </c>
      <c r="R118" s="116">
        <v>27</v>
      </c>
      <c r="S118" s="108">
        <f t="shared" si="16"/>
        <v>45327</v>
      </c>
      <c r="T118" s="119">
        <f>COUNTIFS(РАСПИСАНИЕ!$D:$D,АБОНЕМЕНТЫ_ИНФОРМАЦИЯ!T$5,РАСПИСАНИЕ!$H:$H,АБОНЕМЕНТЫ_ИНФОРМАЦИЯ!$F118,РАСПИСАНИЕ!$I:$I,АБОНЕМЕНТЫ_ИНФОРМАЦИЯ!$G118)</f>
        <v>0</v>
      </c>
      <c r="U118" s="134">
        <f>COUNTIFS(РАСПИСАНИЕ!$D:$D,АБОНЕМЕНТЫ_ИНФОРМАЦИЯ!U$5,РАСПИСАНИЕ!$H:$H,АБОНЕМЕНТЫ_ИНФОРМАЦИЯ!$F118,РАСПИСАНИЕ!$I:$I,АБОНЕМЕНТЫ_ИНФОРМАЦИЯ!$G118)</f>
        <v>1</v>
      </c>
      <c r="V118" s="120">
        <f>COUNTIFS(РАСПИСАНИЕ!$D:$D,АБОНЕМЕНТЫ_ИНФОРМАЦИЯ!V$5,РАСПИСАНИЕ!$H:$H,АБОНЕМЕНТЫ_ИНФОРМАЦИЯ!$F118,РАСПИСАНИЕ!$I:$I,АБОНЕМЕНТЫ_ИНФОРМАЦИЯ!$G118)</f>
        <v>0</v>
      </c>
      <c r="W118" s="134">
        <f>COUNTIFS(РАСПИСАНИЕ!$D:$D,АБОНЕМЕНТЫ_ИНФОРМАЦИЯ!W$5,РАСПИСАНИЕ!$H:$H,АБОНЕМЕНТЫ_ИНФОРМАЦИЯ!$F118,РАСПИСАНИЕ!$I:$I,АБОНЕМЕНТЫ_ИНФОРМАЦИЯ!$G118)</f>
        <v>1</v>
      </c>
      <c r="X118" s="120">
        <f>COUNTIFS(РАСПИСАНИЕ!$D:$D,АБОНЕМЕНТЫ_ИНФОРМАЦИЯ!X$5,РАСПИСАНИЕ!$H:$H,АБОНЕМЕНТЫ_ИНФОРМАЦИЯ!$F118,РАСПИСАНИЕ!$I:$I,АБОНЕМЕНТЫ_ИНФОРМАЦИЯ!$G118)</f>
        <v>0</v>
      </c>
      <c r="Y118" s="136">
        <f>COUNTIFS(РАСПИСАНИЕ!$D:$D,АБОНЕМЕНТЫ_ИНФОРМАЦИЯ!Y$5,РАСПИСАНИЕ!$H:$H,АБОНЕМЕНТЫ_ИНФОРМАЦИЯ!$F118,РАСПИСАНИЕ!$I:$I,АБОНЕМЕНТЫ_ИНФОРМАЦИЯ!$G118)</f>
        <v>0</v>
      </c>
      <c r="Z118" s="141">
        <f>COUNTIFS(БАЗА_ДАННЫХ!L:L,АБОНЕМЕНТЫ_ИНФОРМАЦИЯ!H118,БАЗА_ДАННЫХ!K:K,АБОНЕМЕНТЫ_ИНФОРМАЦИЯ!G118,БАЗА_ДАННЫХ!J:J,АБОНЕМЕНТЫ_ИНФОРМАЦИЯ!F118,БАЗА_ДАННЫХ!D:D,"&gt;="&amp;Q118,БАЗА_ДАННЫХ!D:D,"&lt;="&amp;S118,БАЗА_ДАННЫХ!R:R,"да")</f>
        <v>7</v>
      </c>
      <c r="AA118" s="175">
        <f>COUNTIFS(БАЗА_ДАННЫХ!L:L,АБОНЕМЕНТЫ_ИНФОРМАЦИЯ!H118,БАЗА_ДАННЫХ!K:K,АБОНЕМЕНТЫ_ИНФОРМАЦИЯ!G118,БАЗА_ДАННЫХ!J:J,АБОНЕМЕНТЫ_ИНФОРМАЦИЯ!F118,БАЗА_ДАННЫХ!D:D,"&gt;="&amp;Q118,БАЗА_ДАННЫХ!D:D,"&lt;="&amp;S118,БАЗА_ДАННЫХ!S:S,"перенос")</f>
        <v>0</v>
      </c>
      <c r="AB118" s="149" t="str">
        <f t="shared" ca="1" si="17"/>
        <v>нет</v>
      </c>
      <c r="AC118" s="177" t="str">
        <f t="shared" ca="1" si="13"/>
        <v/>
      </c>
      <c r="AD118" s="99"/>
      <c r="AE118" s="241">
        <f t="shared" si="10"/>
        <v>80</v>
      </c>
    </row>
    <row r="119" spans="3:31" s="97" customFormat="1" ht="15" customHeight="1" x14ac:dyDescent="0.25">
      <c r="C119" s="106">
        <f t="shared" si="14"/>
        <v>114</v>
      </c>
      <c r="D119" s="107">
        <f t="shared" si="15"/>
        <v>45296</v>
      </c>
      <c r="E119" s="126" t="s">
        <v>39</v>
      </c>
      <c r="F119" s="127" t="s">
        <v>10</v>
      </c>
      <c r="G119" s="127" t="s">
        <v>28</v>
      </c>
      <c r="H119" s="128" t="s">
        <v>101</v>
      </c>
      <c r="I119" s="145" t="s">
        <v>8</v>
      </c>
      <c r="J119" s="142" t="s">
        <v>148</v>
      </c>
      <c r="K119" s="142" t="s">
        <v>19</v>
      </c>
      <c r="L119" s="143">
        <v>89002001562</v>
      </c>
      <c r="M119" s="144">
        <v>42005</v>
      </c>
      <c r="N119" s="113">
        <v>70</v>
      </c>
      <c r="O119" s="114">
        <v>8</v>
      </c>
      <c r="P119" s="114">
        <f t="shared" si="12"/>
        <v>8.75</v>
      </c>
      <c r="Q119" s="115">
        <v>45300</v>
      </c>
      <c r="R119" s="116">
        <v>27</v>
      </c>
      <c r="S119" s="108">
        <f t="shared" si="16"/>
        <v>45327</v>
      </c>
      <c r="T119" s="119">
        <f>COUNTIFS(РАСПИСАНИЕ!$D:$D,АБОНЕМЕНТЫ_ИНФОРМАЦИЯ!T$5,РАСПИСАНИЕ!$H:$H,АБОНЕМЕНТЫ_ИНФОРМАЦИЯ!$F119,РАСПИСАНИЕ!$I:$I,АБОНЕМЕНТЫ_ИНФОРМАЦИЯ!$G119)</f>
        <v>0</v>
      </c>
      <c r="U119" s="134">
        <f>COUNTIFS(РАСПИСАНИЕ!$D:$D,АБОНЕМЕНТЫ_ИНФОРМАЦИЯ!U$5,РАСПИСАНИЕ!$H:$H,АБОНЕМЕНТЫ_ИНФОРМАЦИЯ!$F119,РАСПИСАНИЕ!$I:$I,АБОНЕМЕНТЫ_ИНФОРМАЦИЯ!$G119)</f>
        <v>1</v>
      </c>
      <c r="V119" s="120">
        <f>COUNTIFS(РАСПИСАНИЕ!$D:$D,АБОНЕМЕНТЫ_ИНФОРМАЦИЯ!V$5,РАСПИСАНИЕ!$H:$H,АБОНЕМЕНТЫ_ИНФОРМАЦИЯ!$F119,РАСПИСАНИЕ!$I:$I,АБОНЕМЕНТЫ_ИНФОРМАЦИЯ!$G119)</f>
        <v>0</v>
      </c>
      <c r="W119" s="134">
        <f>COUNTIFS(РАСПИСАНИЕ!$D:$D,АБОНЕМЕНТЫ_ИНФОРМАЦИЯ!W$5,РАСПИСАНИЕ!$H:$H,АБОНЕМЕНТЫ_ИНФОРМАЦИЯ!$F119,РАСПИСАНИЕ!$I:$I,АБОНЕМЕНТЫ_ИНФОРМАЦИЯ!$G119)</f>
        <v>1</v>
      </c>
      <c r="X119" s="120">
        <f>COUNTIFS(РАСПИСАНИЕ!$D:$D,АБОНЕМЕНТЫ_ИНФОРМАЦИЯ!X$5,РАСПИСАНИЕ!$H:$H,АБОНЕМЕНТЫ_ИНФОРМАЦИЯ!$F119,РАСПИСАНИЕ!$I:$I,АБОНЕМЕНТЫ_ИНФОРМАЦИЯ!$G119)</f>
        <v>0</v>
      </c>
      <c r="Y119" s="136">
        <f>COUNTIFS(РАСПИСАНИЕ!$D:$D,АБОНЕМЕНТЫ_ИНФОРМАЦИЯ!Y$5,РАСПИСАНИЕ!$H:$H,АБОНЕМЕНТЫ_ИНФОРМАЦИЯ!$F119,РАСПИСАНИЕ!$I:$I,АБОНЕМЕНТЫ_ИНФОРМАЦИЯ!$G119)</f>
        <v>0</v>
      </c>
      <c r="Z119" s="113">
        <f>COUNTIFS(БАЗА_ДАННЫХ!L:L,АБОНЕМЕНТЫ_ИНФОРМАЦИЯ!H119,БАЗА_ДАННЫХ!K:K,АБОНЕМЕНТЫ_ИНФОРМАЦИЯ!G119,БАЗА_ДАННЫХ!J:J,АБОНЕМЕНТЫ_ИНФОРМАЦИЯ!F119,БАЗА_ДАННЫХ!D:D,"&gt;="&amp;Q119,БАЗА_ДАННЫХ!D:D,"&lt;="&amp;S119,БАЗА_ДАННЫХ!R:R,"да")</f>
        <v>8</v>
      </c>
      <c r="AA119" s="175">
        <f>COUNTIFS(БАЗА_ДАННЫХ!L:L,АБОНЕМЕНТЫ_ИНФОРМАЦИЯ!H119,БАЗА_ДАННЫХ!K:K,АБОНЕМЕНТЫ_ИНФОРМАЦИЯ!G119,БАЗА_ДАННЫХ!J:J,АБОНЕМЕНТЫ_ИНФОРМАЦИЯ!F119,БАЗА_ДАННЫХ!D:D,"&gt;="&amp;Q119,БАЗА_ДАННЫХ!D:D,"&lt;="&amp;S119,БАЗА_ДАННЫХ!S:S,"перенос")</f>
        <v>0</v>
      </c>
      <c r="AB119" s="149" t="str">
        <f t="shared" ca="1" si="17"/>
        <v>нет</v>
      </c>
      <c r="AC119" s="177" t="str">
        <f t="shared" ca="1" si="13"/>
        <v/>
      </c>
      <c r="AD119" s="99"/>
      <c r="AE119" s="241">
        <f t="shared" si="10"/>
        <v>70</v>
      </c>
    </row>
    <row r="120" spans="3:31" s="97" customFormat="1" ht="15" customHeight="1" x14ac:dyDescent="0.25">
      <c r="C120" s="106">
        <f t="shared" si="14"/>
        <v>115</v>
      </c>
      <c r="D120" s="107">
        <f t="shared" si="15"/>
        <v>45296</v>
      </c>
      <c r="E120" s="126" t="s">
        <v>39</v>
      </c>
      <c r="F120" s="127" t="s">
        <v>10</v>
      </c>
      <c r="G120" s="127" t="s">
        <v>28</v>
      </c>
      <c r="H120" s="128" t="s">
        <v>102</v>
      </c>
      <c r="I120" s="145" t="s">
        <v>8</v>
      </c>
      <c r="J120" s="142" t="s">
        <v>149</v>
      </c>
      <c r="K120" s="142" t="s">
        <v>19</v>
      </c>
      <c r="L120" s="143">
        <v>89002001563</v>
      </c>
      <c r="M120" s="144">
        <v>42005</v>
      </c>
      <c r="N120" s="113">
        <v>80</v>
      </c>
      <c r="O120" s="114">
        <v>8</v>
      </c>
      <c r="P120" s="114">
        <f t="shared" si="12"/>
        <v>10</v>
      </c>
      <c r="Q120" s="115">
        <v>45300</v>
      </c>
      <c r="R120" s="116">
        <v>27</v>
      </c>
      <c r="S120" s="108">
        <f t="shared" si="16"/>
        <v>45327</v>
      </c>
      <c r="T120" s="119">
        <f>COUNTIFS(РАСПИСАНИЕ!$D:$D,АБОНЕМЕНТЫ_ИНФОРМАЦИЯ!T$5,РАСПИСАНИЕ!$H:$H,АБОНЕМЕНТЫ_ИНФОРМАЦИЯ!$F120,РАСПИСАНИЕ!$I:$I,АБОНЕМЕНТЫ_ИНФОРМАЦИЯ!$G120)</f>
        <v>0</v>
      </c>
      <c r="U120" s="134">
        <f>COUNTIFS(РАСПИСАНИЕ!$D:$D,АБОНЕМЕНТЫ_ИНФОРМАЦИЯ!U$5,РАСПИСАНИЕ!$H:$H,АБОНЕМЕНТЫ_ИНФОРМАЦИЯ!$F120,РАСПИСАНИЕ!$I:$I,АБОНЕМЕНТЫ_ИНФОРМАЦИЯ!$G120)</f>
        <v>1</v>
      </c>
      <c r="V120" s="120">
        <f>COUNTIFS(РАСПИСАНИЕ!$D:$D,АБОНЕМЕНТЫ_ИНФОРМАЦИЯ!V$5,РАСПИСАНИЕ!$H:$H,АБОНЕМЕНТЫ_ИНФОРМАЦИЯ!$F120,РАСПИСАНИЕ!$I:$I,АБОНЕМЕНТЫ_ИНФОРМАЦИЯ!$G120)</f>
        <v>0</v>
      </c>
      <c r="W120" s="134">
        <f>COUNTIFS(РАСПИСАНИЕ!$D:$D,АБОНЕМЕНТЫ_ИНФОРМАЦИЯ!W$5,РАСПИСАНИЕ!$H:$H,АБОНЕМЕНТЫ_ИНФОРМАЦИЯ!$F120,РАСПИСАНИЕ!$I:$I,АБОНЕМЕНТЫ_ИНФОРМАЦИЯ!$G120)</f>
        <v>1</v>
      </c>
      <c r="X120" s="120">
        <f>COUNTIFS(РАСПИСАНИЕ!$D:$D,АБОНЕМЕНТЫ_ИНФОРМАЦИЯ!X$5,РАСПИСАНИЕ!$H:$H,АБОНЕМЕНТЫ_ИНФОРМАЦИЯ!$F120,РАСПИСАНИЕ!$I:$I,АБОНЕМЕНТЫ_ИНФОРМАЦИЯ!$G120)</f>
        <v>0</v>
      </c>
      <c r="Y120" s="136">
        <f>COUNTIFS(РАСПИСАНИЕ!$D:$D,АБОНЕМЕНТЫ_ИНФОРМАЦИЯ!Y$5,РАСПИСАНИЕ!$H:$H,АБОНЕМЕНТЫ_ИНФОРМАЦИЯ!$F120,РАСПИСАНИЕ!$I:$I,АБОНЕМЕНТЫ_ИНФОРМАЦИЯ!$G120)</f>
        <v>0</v>
      </c>
      <c r="Z120" s="113">
        <f>COUNTIFS(БАЗА_ДАННЫХ!L:L,АБОНЕМЕНТЫ_ИНФОРМАЦИЯ!H120,БАЗА_ДАННЫХ!K:K,АБОНЕМЕНТЫ_ИНФОРМАЦИЯ!G120,БАЗА_ДАННЫХ!J:J,АБОНЕМЕНТЫ_ИНФОРМАЦИЯ!F120,БАЗА_ДАННЫХ!D:D,"&gt;="&amp;Q120,БАЗА_ДАННЫХ!D:D,"&lt;="&amp;S120,БАЗА_ДАННЫХ!R:R,"да")</f>
        <v>8</v>
      </c>
      <c r="AA120" s="175">
        <f>COUNTIFS(БАЗА_ДАННЫХ!L:L,АБОНЕМЕНТЫ_ИНФОРМАЦИЯ!H120,БАЗА_ДАННЫХ!K:K,АБОНЕМЕНТЫ_ИНФОРМАЦИЯ!G120,БАЗА_ДАННЫХ!J:J,АБОНЕМЕНТЫ_ИНФОРМАЦИЯ!F120,БАЗА_ДАННЫХ!D:D,"&gt;="&amp;Q120,БАЗА_ДАННЫХ!D:D,"&lt;="&amp;S120,БАЗА_ДАННЫХ!S:S,"перенос")</f>
        <v>0</v>
      </c>
      <c r="AB120" s="149" t="str">
        <f t="shared" ca="1" si="17"/>
        <v>нет</v>
      </c>
      <c r="AC120" s="177" t="str">
        <f t="shared" ca="1" si="13"/>
        <v/>
      </c>
      <c r="AD120" s="99"/>
      <c r="AE120" s="241">
        <f t="shared" si="10"/>
        <v>80</v>
      </c>
    </row>
    <row r="121" spans="3:31" s="97" customFormat="1" ht="15" customHeight="1" x14ac:dyDescent="0.25">
      <c r="C121" s="106">
        <f t="shared" si="14"/>
        <v>116</v>
      </c>
      <c r="D121" s="107">
        <f t="shared" si="15"/>
        <v>45296</v>
      </c>
      <c r="E121" s="126" t="s">
        <v>39</v>
      </c>
      <c r="F121" s="127" t="s">
        <v>10</v>
      </c>
      <c r="G121" s="127" t="s">
        <v>28</v>
      </c>
      <c r="H121" s="128" t="s">
        <v>103</v>
      </c>
      <c r="I121" s="145" t="s">
        <v>8</v>
      </c>
      <c r="J121" s="142" t="s">
        <v>150</v>
      </c>
      <c r="K121" s="142" t="s">
        <v>19</v>
      </c>
      <c r="L121" s="143">
        <v>89002001564</v>
      </c>
      <c r="M121" s="144">
        <v>42005</v>
      </c>
      <c r="N121" s="113">
        <v>80</v>
      </c>
      <c r="O121" s="114">
        <v>8</v>
      </c>
      <c r="P121" s="114">
        <f t="shared" si="12"/>
        <v>10</v>
      </c>
      <c r="Q121" s="115">
        <v>45300</v>
      </c>
      <c r="R121" s="116">
        <v>27</v>
      </c>
      <c r="S121" s="108">
        <f t="shared" si="16"/>
        <v>45327</v>
      </c>
      <c r="T121" s="119">
        <f>COUNTIFS(РАСПИСАНИЕ!$D:$D,АБОНЕМЕНТЫ_ИНФОРМАЦИЯ!T$5,РАСПИСАНИЕ!$H:$H,АБОНЕМЕНТЫ_ИНФОРМАЦИЯ!$F121,РАСПИСАНИЕ!$I:$I,АБОНЕМЕНТЫ_ИНФОРМАЦИЯ!$G121)</f>
        <v>0</v>
      </c>
      <c r="U121" s="134">
        <f>COUNTIFS(РАСПИСАНИЕ!$D:$D,АБОНЕМЕНТЫ_ИНФОРМАЦИЯ!U$5,РАСПИСАНИЕ!$H:$H,АБОНЕМЕНТЫ_ИНФОРМАЦИЯ!$F121,РАСПИСАНИЕ!$I:$I,АБОНЕМЕНТЫ_ИНФОРМАЦИЯ!$G121)</f>
        <v>1</v>
      </c>
      <c r="V121" s="120">
        <f>COUNTIFS(РАСПИСАНИЕ!$D:$D,АБОНЕМЕНТЫ_ИНФОРМАЦИЯ!V$5,РАСПИСАНИЕ!$H:$H,АБОНЕМЕНТЫ_ИНФОРМАЦИЯ!$F121,РАСПИСАНИЕ!$I:$I,АБОНЕМЕНТЫ_ИНФОРМАЦИЯ!$G121)</f>
        <v>0</v>
      </c>
      <c r="W121" s="134">
        <f>COUNTIFS(РАСПИСАНИЕ!$D:$D,АБОНЕМЕНТЫ_ИНФОРМАЦИЯ!W$5,РАСПИСАНИЕ!$H:$H,АБОНЕМЕНТЫ_ИНФОРМАЦИЯ!$F121,РАСПИСАНИЕ!$I:$I,АБОНЕМЕНТЫ_ИНФОРМАЦИЯ!$G121)</f>
        <v>1</v>
      </c>
      <c r="X121" s="120">
        <f>COUNTIFS(РАСПИСАНИЕ!$D:$D,АБОНЕМЕНТЫ_ИНФОРМАЦИЯ!X$5,РАСПИСАНИЕ!$H:$H,АБОНЕМЕНТЫ_ИНФОРМАЦИЯ!$F121,РАСПИСАНИЕ!$I:$I,АБОНЕМЕНТЫ_ИНФОРМАЦИЯ!$G121)</f>
        <v>0</v>
      </c>
      <c r="Y121" s="136">
        <f>COUNTIFS(РАСПИСАНИЕ!$D:$D,АБОНЕМЕНТЫ_ИНФОРМАЦИЯ!Y$5,РАСПИСАНИЕ!$H:$H,АБОНЕМЕНТЫ_ИНФОРМАЦИЯ!$F121,РАСПИСАНИЕ!$I:$I,АБОНЕМЕНТЫ_ИНФОРМАЦИЯ!$G121)</f>
        <v>0</v>
      </c>
      <c r="Z121" s="113">
        <f>COUNTIFS(БАЗА_ДАННЫХ!L:L,АБОНЕМЕНТЫ_ИНФОРМАЦИЯ!H121,БАЗА_ДАННЫХ!K:K,АБОНЕМЕНТЫ_ИНФОРМАЦИЯ!G121,БАЗА_ДАННЫХ!J:J,АБОНЕМЕНТЫ_ИНФОРМАЦИЯ!F121,БАЗА_ДАННЫХ!D:D,"&gt;="&amp;Q121,БАЗА_ДАННЫХ!D:D,"&lt;="&amp;S121,БАЗА_ДАННЫХ!R:R,"да")</f>
        <v>8</v>
      </c>
      <c r="AA121" s="175">
        <f>COUNTIFS(БАЗА_ДАННЫХ!L:L,АБОНЕМЕНТЫ_ИНФОРМАЦИЯ!H121,БАЗА_ДАННЫХ!K:K,АБОНЕМЕНТЫ_ИНФОРМАЦИЯ!G121,БАЗА_ДАННЫХ!J:J,АБОНЕМЕНТЫ_ИНФОРМАЦИЯ!F121,БАЗА_ДАННЫХ!D:D,"&gt;="&amp;Q121,БАЗА_ДАННЫХ!D:D,"&lt;="&amp;S121,БАЗА_ДАННЫХ!S:S,"перенос")</f>
        <v>0</v>
      </c>
      <c r="AB121" s="149" t="str">
        <f t="shared" ca="1" si="17"/>
        <v>нет</v>
      </c>
      <c r="AC121" s="177" t="str">
        <f t="shared" ca="1" si="13"/>
        <v/>
      </c>
      <c r="AD121" s="99"/>
      <c r="AE121" s="241">
        <f t="shared" si="10"/>
        <v>80</v>
      </c>
    </row>
    <row r="122" spans="3:31" s="97" customFormat="1" ht="15" customHeight="1" x14ac:dyDescent="0.25">
      <c r="C122" s="106">
        <f t="shared" si="14"/>
        <v>117</v>
      </c>
      <c r="D122" s="107">
        <f t="shared" si="15"/>
        <v>45296</v>
      </c>
      <c r="E122" s="126" t="s">
        <v>39</v>
      </c>
      <c r="F122" s="127" t="s">
        <v>10</v>
      </c>
      <c r="G122" s="127" t="s">
        <v>28</v>
      </c>
      <c r="H122" s="128" t="s">
        <v>104</v>
      </c>
      <c r="I122" s="145" t="s">
        <v>8</v>
      </c>
      <c r="J122" s="142" t="s">
        <v>151</v>
      </c>
      <c r="K122" s="142" t="s">
        <v>19</v>
      </c>
      <c r="L122" s="143">
        <v>89002001565</v>
      </c>
      <c r="M122" s="144">
        <v>42005</v>
      </c>
      <c r="N122" s="113">
        <v>80</v>
      </c>
      <c r="O122" s="114">
        <v>8</v>
      </c>
      <c r="P122" s="114">
        <f t="shared" si="12"/>
        <v>10</v>
      </c>
      <c r="Q122" s="115">
        <v>45300</v>
      </c>
      <c r="R122" s="116">
        <v>27</v>
      </c>
      <c r="S122" s="108">
        <f t="shared" si="16"/>
        <v>45327</v>
      </c>
      <c r="T122" s="119">
        <f>COUNTIFS(РАСПИСАНИЕ!$D:$D,АБОНЕМЕНТЫ_ИНФОРМАЦИЯ!T$5,РАСПИСАНИЕ!$H:$H,АБОНЕМЕНТЫ_ИНФОРМАЦИЯ!$F122,РАСПИСАНИЕ!$I:$I,АБОНЕМЕНТЫ_ИНФОРМАЦИЯ!$G122)</f>
        <v>0</v>
      </c>
      <c r="U122" s="134">
        <f>COUNTIFS(РАСПИСАНИЕ!$D:$D,АБОНЕМЕНТЫ_ИНФОРМАЦИЯ!U$5,РАСПИСАНИЕ!$H:$H,АБОНЕМЕНТЫ_ИНФОРМАЦИЯ!$F122,РАСПИСАНИЕ!$I:$I,АБОНЕМЕНТЫ_ИНФОРМАЦИЯ!$G122)</f>
        <v>1</v>
      </c>
      <c r="V122" s="120">
        <f>COUNTIFS(РАСПИСАНИЕ!$D:$D,АБОНЕМЕНТЫ_ИНФОРМАЦИЯ!V$5,РАСПИСАНИЕ!$H:$H,АБОНЕМЕНТЫ_ИНФОРМАЦИЯ!$F122,РАСПИСАНИЕ!$I:$I,АБОНЕМЕНТЫ_ИНФОРМАЦИЯ!$G122)</f>
        <v>0</v>
      </c>
      <c r="W122" s="134">
        <f>COUNTIFS(РАСПИСАНИЕ!$D:$D,АБОНЕМЕНТЫ_ИНФОРМАЦИЯ!W$5,РАСПИСАНИЕ!$H:$H,АБОНЕМЕНТЫ_ИНФОРМАЦИЯ!$F122,РАСПИСАНИЕ!$I:$I,АБОНЕМЕНТЫ_ИНФОРМАЦИЯ!$G122)</f>
        <v>1</v>
      </c>
      <c r="X122" s="120">
        <f>COUNTIFS(РАСПИСАНИЕ!$D:$D,АБОНЕМЕНТЫ_ИНФОРМАЦИЯ!X$5,РАСПИСАНИЕ!$H:$H,АБОНЕМЕНТЫ_ИНФОРМАЦИЯ!$F122,РАСПИСАНИЕ!$I:$I,АБОНЕМЕНТЫ_ИНФОРМАЦИЯ!$G122)</f>
        <v>0</v>
      </c>
      <c r="Y122" s="136">
        <f>COUNTIFS(РАСПИСАНИЕ!$D:$D,АБОНЕМЕНТЫ_ИНФОРМАЦИЯ!Y$5,РАСПИСАНИЕ!$H:$H,АБОНЕМЕНТЫ_ИНФОРМАЦИЯ!$F122,РАСПИСАНИЕ!$I:$I,АБОНЕМЕНТЫ_ИНФОРМАЦИЯ!$G122)</f>
        <v>0</v>
      </c>
      <c r="Z122" s="113">
        <f>COUNTIFS(БАЗА_ДАННЫХ!L:L,АБОНЕМЕНТЫ_ИНФОРМАЦИЯ!H122,БАЗА_ДАННЫХ!K:K,АБОНЕМЕНТЫ_ИНФОРМАЦИЯ!G122,БАЗА_ДАННЫХ!J:J,АБОНЕМЕНТЫ_ИНФОРМАЦИЯ!F122,БАЗА_ДАННЫХ!D:D,"&gt;="&amp;Q122,БАЗА_ДАННЫХ!D:D,"&lt;="&amp;S122,БАЗА_ДАННЫХ!R:R,"да")</f>
        <v>8</v>
      </c>
      <c r="AA122" s="175">
        <f>COUNTIFS(БАЗА_ДАННЫХ!L:L,АБОНЕМЕНТЫ_ИНФОРМАЦИЯ!H122,БАЗА_ДАННЫХ!K:K,АБОНЕМЕНТЫ_ИНФОРМАЦИЯ!G122,БАЗА_ДАННЫХ!J:J,АБОНЕМЕНТЫ_ИНФОРМАЦИЯ!F122,БАЗА_ДАННЫХ!D:D,"&gt;="&amp;Q122,БАЗА_ДАННЫХ!D:D,"&lt;="&amp;S122,БАЗА_ДАННЫХ!S:S,"перенос")</f>
        <v>0</v>
      </c>
      <c r="AB122" s="149" t="str">
        <f t="shared" ca="1" si="17"/>
        <v>нет</v>
      </c>
      <c r="AC122" s="177" t="str">
        <f t="shared" ca="1" si="13"/>
        <v/>
      </c>
      <c r="AD122" s="99"/>
      <c r="AE122" s="241">
        <f t="shared" si="10"/>
        <v>80</v>
      </c>
    </row>
    <row r="123" spans="3:31" s="97" customFormat="1" ht="15" customHeight="1" x14ac:dyDescent="0.25">
      <c r="C123" s="106">
        <f t="shared" si="14"/>
        <v>118</v>
      </c>
      <c r="D123" s="107">
        <f t="shared" si="15"/>
        <v>45296</v>
      </c>
      <c r="E123" s="126" t="s">
        <v>39</v>
      </c>
      <c r="F123" s="127" t="s">
        <v>10</v>
      </c>
      <c r="G123" s="127" t="s">
        <v>28</v>
      </c>
      <c r="H123" s="128" t="s">
        <v>105</v>
      </c>
      <c r="I123" s="145" t="s">
        <v>8</v>
      </c>
      <c r="J123" s="142" t="s">
        <v>152</v>
      </c>
      <c r="K123" s="142" t="s">
        <v>19</v>
      </c>
      <c r="L123" s="143">
        <v>89002001566</v>
      </c>
      <c r="M123" s="144">
        <v>42005</v>
      </c>
      <c r="N123" s="113">
        <v>80</v>
      </c>
      <c r="O123" s="114">
        <v>8</v>
      </c>
      <c r="P123" s="114">
        <f t="shared" si="12"/>
        <v>10</v>
      </c>
      <c r="Q123" s="115">
        <v>45300</v>
      </c>
      <c r="R123" s="116">
        <v>27</v>
      </c>
      <c r="S123" s="108">
        <f t="shared" si="16"/>
        <v>45327</v>
      </c>
      <c r="T123" s="119">
        <f>COUNTIFS(РАСПИСАНИЕ!$D:$D,АБОНЕМЕНТЫ_ИНФОРМАЦИЯ!T$5,РАСПИСАНИЕ!$H:$H,АБОНЕМЕНТЫ_ИНФОРМАЦИЯ!$F123,РАСПИСАНИЕ!$I:$I,АБОНЕМЕНТЫ_ИНФОРМАЦИЯ!$G123)</f>
        <v>0</v>
      </c>
      <c r="U123" s="134">
        <f>COUNTIFS(РАСПИСАНИЕ!$D:$D,АБОНЕМЕНТЫ_ИНФОРМАЦИЯ!U$5,РАСПИСАНИЕ!$H:$H,АБОНЕМЕНТЫ_ИНФОРМАЦИЯ!$F123,РАСПИСАНИЕ!$I:$I,АБОНЕМЕНТЫ_ИНФОРМАЦИЯ!$G123)</f>
        <v>1</v>
      </c>
      <c r="V123" s="120">
        <f>COUNTIFS(РАСПИСАНИЕ!$D:$D,АБОНЕМЕНТЫ_ИНФОРМАЦИЯ!V$5,РАСПИСАНИЕ!$H:$H,АБОНЕМЕНТЫ_ИНФОРМАЦИЯ!$F123,РАСПИСАНИЕ!$I:$I,АБОНЕМЕНТЫ_ИНФОРМАЦИЯ!$G123)</f>
        <v>0</v>
      </c>
      <c r="W123" s="134">
        <f>COUNTIFS(РАСПИСАНИЕ!$D:$D,АБОНЕМЕНТЫ_ИНФОРМАЦИЯ!W$5,РАСПИСАНИЕ!$H:$H,АБОНЕМЕНТЫ_ИНФОРМАЦИЯ!$F123,РАСПИСАНИЕ!$I:$I,АБОНЕМЕНТЫ_ИНФОРМАЦИЯ!$G123)</f>
        <v>1</v>
      </c>
      <c r="X123" s="120">
        <f>COUNTIFS(РАСПИСАНИЕ!$D:$D,АБОНЕМЕНТЫ_ИНФОРМАЦИЯ!X$5,РАСПИСАНИЕ!$H:$H,АБОНЕМЕНТЫ_ИНФОРМАЦИЯ!$F123,РАСПИСАНИЕ!$I:$I,АБОНЕМЕНТЫ_ИНФОРМАЦИЯ!$G123)</f>
        <v>0</v>
      </c>
      <c r="Y123" s="136">
        <f>COUNTIFS(РАСПИСАНИЕ!$D:$D,АБОНЕМЕНТЫ_ИНФОРМАЦИЯ!Y$5,РАСПИСАНИЕ!$H:$H,АБОНЕМЕНТЫ_ИНФОРМАЦИЯ!$F123,РАСПИСАНИЕ!$I:$I,АБОНЕМЕНТЫ_ИНФОРМАЦИЯ!$G123)</f>
        <v>0</v>
      </c>
      <c r="Z123" s="113">
        <f>COUNTIFS(БАЗА_ДАННЫХ!L:L,АБОНЕМЕНТЫ_ИНФОРМАЦИЯ!H123,БАЗА_ДАННЫХ!K:K,АБОНЕМЕНТЫ_ИНФОРМАЦИЯ!G123,БАЗА_ДАННЫХ!J:J,АБОНЕМЕНТЫ_ИНФОРМАЦИЯ!F123,БАЗА_ДАННЫХ!D:D,"&gt;="&amp;Q123,БАЗА_ДАННЫХ!D:D,"&lt;="&amp;S123,БАЗА_ДАННЫХ!R:R,"да")</f>
        <v>8</v>
      </c>
      <c r="AA123" s="175">
        <f>COUNTIFS(БАЗА_ДАННЫХ!L:L,АБОНЕМЕНТЫ_ИНФОРМАЦИЯ!H123,БАЗА_ДАННЫХ!K:K,АБОНЕМЕНТЫ_ИНФОРМАЦИЯ!G123,БАЗА_ДАННЫХ!J:J,АБОНЕМЕНТЫ_ИНФОРМАЦИЯ!F123,БАЗА_ДАННЫХ!D:D,"&gt;="&amp;Q123,БАЗА_ДАННЫХ!D:D,"&lt;="&amp;S123,БАЗА_ДАННЫХ!S:S,"перенос")</f>
        <v>0</v>
      </c>
      <c r="AB123" s="149" t="str">
        <f t="shared" ca="1" si="17"/>
        <v>нет</v>
      </c>
      <c r="AC123" s="177" t="str">
        <f t="shared" ca="1" si="13"/>
        <v/>
      </c>
      <c r="AD123" s="99"/>
      <c r="AE123" s="241">
        <f t="shared" si="10"/>
        <v>80</v>
      </c>
    </row>
    <row r="124" spans="3:31" s="97" customFormat="1" ht="15" customHeight="1" x14ac:dyDescent="0.25">
      <c r="C124" s="106">
        <f t="shared" si="14"/>
        <v>119</v>
      </c>
      <c r="D124" s="107">
        <f t="shared" si="15"/>
        <v>45296</v>
      </c>
      <c r="E124" s="126" t="s">
        <v>39</v>
      </c>
      <c r="F124" s="127" t="s">
        <v>10</v>
      </c>
      <c r="G124" s="127" t="s">
        <v>28</v>
      </c>
      <c r="H124" s="128" t="s">
        <v>106</v>
      </c>
      <c r="I124" s="145" t="s">
        <v>8</v>
      </c>
      <c r="J124" s="142" t="s">
        <v>153</v>
      </c>
      <c r="K124" s="142" t="s">
        <v>19</v>
      </c>
      <c r="L124" s="143">
        <v>89002001567</v>
      </c>
      <c r="M124" s="144">
        <v>42005</v>
      </c>
      <c r="N124" s="113">
        <v>80</v>
      </c>
      <c r="O124" s="114">
        <v>8</v>
      </c>
      <c r="P124" s="114">
        <f t="shared" si="12"/>
        <v>10</v>
      </c>
      <c r="Q124" s="115">
        <v>45300</v>
      </c>
      <c r="R124" s="116">
        <v>27</v>
      </c>
      <c r="S124" s="108">
        <f t="shared" si="16"/>
        <v>45327</v>
      </c>
      <c r="T124" s="119">
        <f>COUNTIFS(РАСПИСАНИЕ!$D:$D,АБОНЕМЕНТЫ_ИНФОРМАЦИЯ!T$5,РАСПИСАНИЕ!$H:$H,АБОНЕМЕНТЫ_ИНФОРМАЦИЯ!$F124,РАСПИСАНИЕ!$I:$I,АБОНЕМЕНТЫ_ИНФОРМАЦИЯ!$G124)</f>
        <v>0</v>
      </c>
      <c r="U124" s="134">
        <f>COUNTIFS(РАСПИСАНИЕ!$D:$D,АБОНЕМЕНТЫ_ИНФОРМАЦИЯ!U$5,РАСПИСАНИЕ!$H:$H,АБОНЕМЕНТЫ_ИНФОРМАЦИЯ!$F124,РАСПИСАНИЕ!$I:$I,АБОНЕМЕНТЫ_ИНФОРМАЦИЯ!$G124)</f>
        <v>1</v>
      </c>
      <c r="V124" s="120">
        <f>COUNTIFS(РАСПИСАНИЕ!$D:$D,АБОНЕМЕНТЫ_ИНФОРМАЦИЯ!V$5,РАСПИСАНИЕ!$H:$H,АБОНЕМЕНТЫ_ИНФОРМАЦИЯ!$F124,РАСПИСАНИЕ!$I:$I,АБОНЕМЕНТЫ_ИНФОРМАЦИЯ!$G124)</f>
        <v>0</v>
      </c>
      <c r="W124" s="134">
        <f>COUNTIFS(РАСПИСАНИЕ!$D:$D,АБОНЕМЕНТЫ_ИНФОРМАЦИЯ!W$5,РАСПИСАНИЕ!$H:$H,АБОНЕМЕНТЫ_ИНФОРМАЦИЯ!$F124,РАСПИСАНИЕ!$I:$I,АБОНЕМЕНТЫ_ИНФОРМАЦИЯ!$G124)</f>
        <v>1</v>
      </c>
      <c r="X124" s="120">
        <f>COUNTIFS(РАСПИСАНИЕ!$D:$D,АБОНЕМЕНТЫ_ИНФОРМАЦИЯ!X$5,РАСПИСАНИЕ!$H:$H,АБОНЕМЕНТЫ_ИНФОРМАЦИЯ!$F124,РАСПИСАНИЕ!$I:$I,АБОНЕМЕНТЫ_ИНФОРМАЦИЯ!$G124)</f>
        <v>0</v>
      </c>
      <c r="Y124" s="136">
        <f>COUNTIFS(РАСПИСАНИЕ!$D:$D,АБОНЕМЕНТЫ_ИНФОРМАЦИЯ!Y$5,РАСПИСАНИЕ!$H:$H,АБОНЕМЕНТЫ_ИНФОРМАЦИЯ!$F124,РАСПИСАНИЕ!$I:$I,АБОНЕМЕНТЫ_ИНФОРМАЦИЯ!$G124)</f>
        <v>0</v>
      </c>
      <c r="Z124" s="113">
        <f>COUNTIFS(БАЗА_ДАННЫХ!L:L,АБОНЕМЕНТЫ_ИНФОРМАЦИЯ!H124,БАЗА_ДАННЫХ!K:K,АБОНЕМЕНТЫ_ИНФОРМАЦИЯ!G124,БАЗА_ДАННЫХ!J:J,АБОНЕМЕНТЫ_ИНФОРМАЦИЯ!F124,БАЗА_ДАННЫХ!D:D,"&gt;="&amp;Q124,БАЗА_ДАННЫХ!D:D,"&lt;="&amp;S124,БАЗА_ДАННЫХ!R:R,"да")</f>
        <v>8</v>
      </c>
      <c r="AA124" s="175">
        <f>COUNTIFS(БАЗА_ДАННЫХ!L:L,АБОНЕМЕНТЫ_ИНФОРМАЦИЯ!H124,БАЗА_ДАННЫХ!K:K,АБОНЕМЕНТЫ_ИНФОРМАЦИЯ!G124,БАЗА_ДАННЫХ!J:J,АБОНЕМЕНТЫ_ИНФОРМАЦИЯ!F124,БАЗА_ДАННЫХ!D:D,"&gt;="&amp;Q124,БАЗА_ДАННЫХ!D:D,"&lt;="&amp;S124,БАЗА_ДАННЫХ!S:S,"перенос")</f>
        <v>0</v>
      </c>
      <c r="AB124" s="149" t="str">
        <f t="shared" ca="1" si="17"/>
        <v>нет</v>
      </c>
      <c r="AC124" s="177" t="str">
        <f t="shared" ca="1" si="13"/>
        <v/>
      </c>
      <c r="AD124" s="99"/>
      <c r="AE124" s="241">
        <f t="shared" si="10"/>
        <v>80</v>
      </c>
    </row>
    <row r="125" spans="3:31" s="97" customFormat="1" ht="15" customHeight="1" x14ac:dyDescent="0.25">
      <c r="C125" s="106">
        <f t="shared" si="14"/>
        <v>120</v>
      </c>
      <c r="D125" s="107">
        <f t="shared" si="15"/>
        <v>45296</v>
      </c>
      <c r="E125" s="126" t="s">
        <v>39</v>
      </c>
      <c r="F125" s="127" t="s">
        <v>10</v>
      </c>
      <c r="G125" s="127" t="s">
        <v>28</v>
      </c>
      <c r="H125" s="128" t="s">
        <v>107</v>
      </c>
      <c r="I125" s="145" t="s">
        <v>8</v>
      </c>
      <c r="J125" s="142" t="s">
        <v>154</v>
      </c>
      <c r="K125" s="142" t="s">
        <v>19</v>
      </c>
      <c r="L125" s="143">
        <v>89002001568</v>
      </c>
      <c r="M125" s="144">
        <v>42005</v>
      </c>
      <c r="N125" s="113">
        <v>80</v>
      </c>
      <c r="O125" s="114">
        <v>8</v>
      </c>
      <c r="P125" s="114">
        <f t="shared" si="12"/>
        <v>10</v>
      </c>
      <c r="Q125" s="115">
        <v>45300</v>
      </c>
      <c r="R125" s="116">
        <v>27</v>
      </c>
      <c r="S125" s="108">
        <f t="shared" si="16"/>
        <v>45327</v>
      </c>
      <c r="T125" s="119">
        <f>COUNTIFS(РАСПИСАНИЕ!$D:$D,АБОНЕМЕНТЫ_ИНФОРМАЦИЯ!T$5,РАСПИСАНИЕ!$H:$H,АБОНЕМЕНТЫ_ИНФОРМАЦИЯ!$F125,РАСПИСАНИЕ!$I:$I,АБОНЕМЕНТЫ_ИНФОРМАЦИЯ!$G125)</f>
        <v>0</v>
      </c>
      <c r="U125" s="134">
        <f>COUNTIFS(РАСПИСАНИЕ!$D:$D,АБОНЕМЕНТЫ_ИНФОРМАЦИЯ!U$5,РАСПИСАНИЕ!$H:$H,АБОНЕМЕНТЫ_ИНФОРМАЦИЯ!$F125,РАСПИСАНИЕ!$I:$I,АБОНЕМЕНТЫ_ИНФОРМАЦИЯ!$G125)</f>
        <v>1</v>
      </c>
      <c r="V125" s="120">
        <f>COUNTIFS(РАСПИСАНИЕ!$D:$D,АБОНЕМЕНТЫ_ИНФОРМАЦИЯ!V$5,РАСПИСАНИЕ!$H:$H,АБОНЕМЕНТЫ_ИНФОРМАЦИЯ!$F125,РАСПИСАНИЕ!$I:$I,АБОНЕМЕНТЫ_ИНФОРМАЦИЯ!$G125)</f>
        <v>0</v>
      </c>
      <c r="W125" s="134">
        <f>COUNTIFS(РАСПИСАНИЕ!$D:$D,АБОНЕМЕНТЫ_ИНФОРМАЦИЯ!W$5,РАСПИСАНИЕ!$H:$H,АБОНЕМЕНТЫ_ИНФОРМАЦИЯ!$F125,РАСПИСАНИЕ!$I:$I,АБОНЕМЕНТЫ_ИНФОРМАЦИЯ!$G125)</f>
        <v>1</v>
      </c>
      <c r="X125" s="120">
        <f>COUNTIFS(РАСПИСАНИЕ!$D:$D,АБОНЕМЕНТЫ_ИНФОРМАЦИЯ!X$5,РАСПИСАНИЕ!$H:$H,АБОНЕМЕНТЫ_ИНФОРМАЦИЯ!$F125,РАСПИСАНИЕ!$I:$I,АБОНЕМЕНТЫ_ИНФОРМАЦИЯ!$G125)</f>
        <v>0</v>
      </c>
      <c r="Y125" s="136">
        <f>COUNTIFS(РАСПИСАНИЕ!$D:$D,АБОНЕМЕНТЫ_ИНФОРМАЦИЯ!Y$5,РАСПИСАНИЕ!$H:$H,АБОНЕМЕНТЫ_ИНФОРМАЦИЯ!$F125,РАСПИСАНИЕ!$I:$I,АБОНЕМЕНТЫ_ИНФОРМАЦИЯ!$G125)</f>
        <v>0</v>
      </c>
      <c r="Z125" s="113">
        <f>COUNTIFS(БАЗА_ДАННЫХ!L:L,АБОНЕМЕНТЫ_ИНФОРМАЦИЯ!H125,БАЗА_ДАННЫХ!K:K,АБОНЕМЕНТЫ_ИНФОРМАЦИЯ!G125,БАЗА_ДАННЫХ!J:J,АБОНЕМЕНТЫ_ИНФОРМАЦИЯ!F125,БАЗА_ДАННЫХ!D:D,"&gt;="&amp;Q125,БАЗА_ДАННЫХ!D:D,"&lt;="&amp;S125,БАЗА_ДАННЫХ!R:R,"да")</f>
        <v>8</v>
      </c>
      <c r="AA125" s="175">
        <f>COUNTIFS(БАЗА_ДАННЫХ!L:L,АБОНЕМЕНТЫ_ИНФОРМАЦИЯ!H125,БАЗА_ДАННЫХ!K:K,АБОНЕМЕНТЫ_ИНФОРМАЦИЯ!G125,БАЗА_ДАННЫХ!J:J,АБОНЕМЕНТЫ_ИНФОРМАЦИЯ!F125,БАЗА_ДАННЫХ!D:D,"&gt;="&amp;Q125,БАЗА_ДАННЫХ!D:D,"&lt;="&amp;S125,БАЗА_ДАННЫХ!S:S,"перенос")</f>
        <v>0</v>
      </c>
      <c r="AB125" s="149" t="str">
        <f t="shared" ca="1" si="17"/>
        <v>нет</v>
      </c>
      <c r="AC125" s="177" t="str">
        <f t="shared" ca="1" si="13"/>
        <v/>
      </c>
      <c r="AD125" s="99"/>
      <c r="AE125" s="241">
        <f t="shared" si="10"/>
        <v>80</v>
      </c>
    </row>
    <row r="126" spans="3:31" s="97" customFormat="1" ht="15" customHeight="1" x14ac:dyDescent="0.25">
      <c r="C126" s="106">
        <f t="shared" si="14"/>
        <v>121</v>
      </c>
      <c r="D126" s="107">
        <f t="shared" si="15"/>
        <v>45296</v>
      </c>
      <c r="E126" s="126" t="s">
        <v>27</v>
      </c>
      <c r="F126" s="127" t="s">
        <v>22</v>
      </c>
      <c r="G126" s="127" t="s">
        <v>29</v>
      </c>
      <c r="H126" s="128" t="s">
        <v>108</v>
      </c>
      <c r="I126" s="145" t="s">
        <v>8</v>
      </c>
      <c r="J126" s="142" t="s">
        <v>155</v>
      </c>
      <c r="K126" s="142" t="s">
        <v>19</v>
      </c>
      <c r="L126" s="143">
        <v>89002001569</v>
      </c>
      <c r="M126" s="144">
        <v>42005</v>
      </c>
      <c r="N126" s="113">
        <v>80</v>
      </c>
      <c r="O126" s="114">
        <v>8</v>
      </c>
      <c r="P126" s="114">
        <f t="shared" si="12"/>
        <v>10</v>
      </c>
      <c r="Q126" s="115">
        <v>45300</v>
      </c>
      <c r="R126" s="116">
        <v>27</v>
      </c>
      <c r="S126" s="108">
        <f t="shared" si="16"/>
        <v>45327</v>
      </c>
      <c r="T126" s="119">
        <f>COUNTIFS(РАСПИСАНИЕ!$D:$D,АБОНЕМЕНТЫ_ИНФОРМАЦИЯ!T$5,РАСПИСАНИЕ!$H:$H,АБОНЕМЕНТЫ_ИНФОРМАЦИЯ!$F126,РАСПИСАНИЕ!$I:$I,АБОНЕМЕНТЫ_ИНФОРМАЦИЯ!$G126)</f>
        <v>0</v>
      </c>
      <c r="U126" s="134">
        <f>COUNTIFS(РАСПИСАНИЕ!$D:$D,АБОНЕМЕНТЫ_ИНФОРМАЦИЯ!U$5,РАСПИСАНИЕ!$H:$H,АБОНЕМЕНТЫ_ИНФОРМАЦИЯ!$F126,РАСПИСАНИЕ!$I:$I,АБОНЕМЕНТЫ_ИНФОРМАЦИЯ!$G126)</f>
        <v>1</v>
      </c>
      <c r="V126" s="120">
        <f>COUNTIFS(РАСПИСАНИЕ!$D:$D,АБОНЕМЕНТЫ_ИНФОРМАЦИЯ!V$5,РАСПИСАНИЕ!$H:$H,АБОНЕМЕНТЫ_ИНФОРМАЦИЯ!$F126,РАСПИСАНИЕ!$I:$I,АБОНЕМЕНТЫ_ИНФОРМАЦИЯ!$G126)</f>
        <v>0</v>
      </c>
      <c r="W126" s="134">
        <f>COUNTIFS(РАСПИСАНИЕ!$D:$D,АБОНЕМЕНТЫ_ИНФОРМАЦИЯ!W$5,РАСПИСАНИЕ!$H:$H,АБОНЕМЕНТЫ_ИНФОРМАЦИЯ!$F126,РАСПИСАНИЕ!$I:$I,АБОНЕМЕНТЫ_ИНФОРМАЦИЯ!$G126)</f>
        <v>1</v>
      </c>
      <c r="X126" s="120">
        <f>COUNTIFS(РАСПИСАНИЕ!$D:$D,АБОНЕМЕНТЫ_ИНФОРМАЦИЯ!X$5,РАСПИСАНИЕ!$H:$H,АБОНЕМЕНТЫ_ИНФОРМАЦИЯ!$F126,РАСПИСАНИЕ!$I:$I,АБОНЕМЕНТЫ_ИНФОРМАЦИЯ!$G126)</f>
        <v>0</v>
      </c>
      <c r="Y126" s="136">
        <f>COUNTIFS(РАСПИСАНИЕ!$D:$D,АБОНЕМЕНТЫ_ИНФОРМАЦИЯ!Y$5,РАСПИСАНИЕ!$H:$H,АБОНЕМЕНТЫ_ИНФОРМАЦИЯ!$F126,РАСПИСАНИЕ!$I:$I,АБОНЕМЕНТЫ_ИНФОРМАЦИЯ!$G126)</f>
        <v>0</v>
      </c>
      <c r="Z126" s="113">
        <f>COUNTIFS(БАЗА_ДАННЫХ!L:L,АБОНЕМЕНТЫ_ИНФОРМАЦИЯ!H126,БАЗА_ДАННЫХ!K:K,АБОНЕМЕНТЫ_ИНФОРМАЦИЯ!G126,БАЗА_ДАННЫХ!J:J,АБОНЕМЕНТЫ_ИНФОРМАЦИЯ!F126,БАЗА_ДАННЫХ!D:D,"&gt;="&amp;Q126,БАЗА_ДАННЫХ!D:D,"&lt;="&amp;S126,БАЗА_ДАННЫХ!R:R,"да")</f>
        <v>8</v>
      </c>
      <c r="AA126" s="175">
        <f>COUNTIFS(БАЗА_ДАННЫХ!L:L,АБОНЕМЕНТЫ_ИНФОРМАЦИЯ!H126,БАЗА_ДАННЫХ!K:K,АБОНЕМЕНТЫ_ИНФОРМАЦИЯ!G126,БАЗА_ДАННЫХ!J:J,АБОНЕМЕНТЫ_ИНФОРМАЦИЯ!F126,БАЗА_ДАННЫХ!D:D,"&gt;="&amp;Q126,БАЗА_ДАННЫХ!D:D,"&lt;="&amp;S126,БАЗА_ДАННЫХ!S:S,"перенос")</f>
        <v>0</v>
      </c>
      <c r="AB126" s="149" t="str">
        <f t="shared" ca="1" si="17"/>
        <v>нет</v>
      </c>
      <c r="AC126" s="177" t="str">
        <f t="shared" ca="1" si="13"/>
        <v/>
      </c>
      <c r="AD126" s="99"/>
      <c r="AE126" s="241">
        <f t="shared" si="10"/>
        <v>80</v>
      </c>
    </row>
    <row r="127" spans="3:31" s="97" customFormat="1" ht="15.75" x14ac:dyDescent="0.25">
      <c r="C127" s="106">
        <f t="shared" si="14"/>
        <v>122</v>
      </c>
      <c r="D127" s="107">
        <f t="shared" si="15"/>
        <v>45296</v>
      </c>
      <c r="E127" s="126" t="s">
        <v>27</v>
      </c>
      <c r="F127" s="127" t="s">
        <v>22</v>
      </c>
      <c r="G127" s="127" t="s">
        <v>29</v>
      </c>
      <c r="H127" s="128" t="s">
        <v>109</v>
      </c>
      <c r="I127" s="145" t="s">
        <v>8</v>
      </c>
      <c r="J127" s="142" t="s">
        <v>156</v>
      </c>
      <c r="K127" s="142" t="s">
        <v>19</v>
      </c>
      <c r="L127" s="143">
        <v>89002001570</v>
      </c>
      <c r="M127" s="144">
        <v>42005</v>
      </c>
      <c r="N127" s="113">
        <v>40</v>
      </c>
      <c r="O127" s="114">
        <v>4</v>
      </c>
      <c r="P127" s="114">
        <f t="shared" si="12"/>
        <v>10</v>
      </c>
      <c r="Q127" s="115">
        <v>45300</v>
      </c>
      <c r="R127" s="116">
        <v>27</v>
      </c>
      <c r="S127" s="108">
        <f t="shared" si="16"/>
        <v>45327</v>
      </c>
      <c r="T127" s="119">
        <f>COUNTIFS(РАСПИСАНИЕ!$D:$D,АБОНЕМЕНТЫ_ИНФОРМАЦИЯ!T$5,РАСПИСАНИЕ!$H:$H,АБОНЕМЕНТЫ_ИНФОРМАЦИЯ!$F127,РАСПИСАНИЕ!$I:$I,АБОНЕМЕНТЫ_ИНФОРМАЦИЯ!$G127)</f>
        <v>0</v>
      </c>
      <c r="U127" s="134">
        <f>COUNTIFS(РАСПИСАНИЕ!$D:$D,АБОНЕМЕНТЫ_ИНФОРМАЦИЯ!U$5,РАСПИСАНИЕ!$H:$H,АБОНЕМЕНТЫ_ИНФОРМАЦИЯ!$F127,РАСПИСАНИЕ!$I:$I,АБОНЕМЕНТЫ_ИНФОРМАЦИЯ!$G127)</f>
        <v>1</v>
      </c>
      <c r="V127" s="120">
        <f>COUNTIFS(РАСПИСАНИЕ!$D:$D,АБОНЕМЕНТЫ_ИНФОРМАЦИЯ!V$5,РАСПИСАНИЕ!$H:$H,АБОНЕМЕНТЫ_ИНФОРМАЦИЯ!$F127,РАСПИСАНИЕ!$I:$I,АБОНЕМЕНТЫ_ИНФОРМАЦИЯ!$G127)</f>
        <v>0</v>
      </c>
      <c r="W127" s="260"/>
      <c r="X127" s="120">
        <f>COUNTIFS(РАСПИСАНИЕ!$D:$D,АБОНЕМЕНТЫ_ИНФОРМАЦИЯ!X$5,РАСПИСАНИЕ!$H:$H,АБОНЕМЕНТЫ_ИНФОРМАЦИЯ!$F127,РАСПИСАНИЕ!$I:$I,АБОНЕМЕНТЫ_ИНФОРМАЦИЯ!$G127)</f>
        <v>0</v>
      </c>
      <c r="Y127" s="136">
        <f>COUNTIFS(РАСПИСАНИЕ!$D:$D,АБОНЕМЕНТЫ_ИНФОРМАЦИЯ!Y$5,РАСПИСАНИЕ!$H:$H,АБОНЕМЕНТЫ_ИНФОРМАЦИЯ!$F127,РАСПИСАНИЕ!$I:$I,АБОНЕМЕНТЫ_ИНФОРМАЦИЯ!$G127)</f>
        <v>0</v>
      </c>
      <c r="Z127" s="113">
        <f>COUNTIFS(БАЗА_ДАННЫХ!L:L,АБОНЕМЕНТЫ_ИНФОРМАЦИЯ!H127,БАЗА_ДАННЫХ!K:K,АБОНЕМЕНТЫ_ИНФОРМАЦИЯ!G127,БАЗА_ДАННЫХ!J:J,АБОНЕМЕНТЫ_ИНФОРМАЦИЯ!F127,БАЗА_ДАННЫХ!D:D,"&gt;="&amp;Q127,БАЗА_ДАННЫХ!D:D,"&lt;="&amp;S127,БАЗА_ДАННЫХ!R:R,"да")</f>
        <v>4</v>
      </c>
      <c r="AA127" s="175">
        <f>COUNTIFS(БАЗА_ДАННЫХ!L:L,АБОНЕМЕНТЫ_ИНФОРМАЦИЯ!H127,БАЗА_ДАННЫХ!K:K,АБОНЕМЕНТЫ_ИНФОРМАЦИЯ!G127,БАЗА_ДАННЫХ!J:J,АБОНЕМЕНТЫ_ИНФОРМАЦИЯ!F127,БАЗА_ДАННЫХ!D:D,"&gt;="&amp;Q127,БАЗА_ДАННЫХ!D:D,"&lt;="&amp;S127,БАЗА_ДАННЫХ!S:S,"перенос")</f>
        <v>0</v>
      </c>
      <c r="AB127" s="149" t="str">
        <f t="shared" ca="1" si="17"/>
        <v>нет</v>
      </c>
      <c r="AC127" s="177" t="str">
        <f t="shared" ca="1" si="13"/>
        <v/>
      </c>
      <c r="AD127" s="99"/>
      <c r="AE127" s="241">
        <f t="shared" si="10"/>
        <v>40</v>
      </c>
    </row>
    <row r="128" spans="3:31" s="97" customFormat="1" ht="15" customHeight="1" x14ac:dyDescent="0.25">
      <c r="C128" s="106">
        <f t="shared" si="14"/>
        <v>123</v>
      </c>
      <c r="D128" s="107">
        <f t="shared" si="15"/>
        <v>45296</v>
      </c>
      <c r="E128" s="126" t="s">
        <v>27</v>
      </c>
      <c r="F128" s="127" t="s">
        <v>22</v>
      </c>
      <c r="G128" s="127" t="s">
        <v>29</v>
      </c>
      <c r="H128" s="128" t="s">
        <v>110</v>
      </c>
      <c r="I128" s="145" t="s">
        <v>8</v>
      </c>
      <c r="J128" s="142" t="s">
        <v>157</v>
      </c>
      <c r="K128" s="142" t="s">
        <v>19</v>
      </c>
      <c r="L128" s="143">
        <v>89002001571</v>
      </c>
      <c r="M128" s="144">
        <v>42005</v>
      </c>
      <c r="N128" s="113">
        <v>80</v>
      </c>
      <c r="O128" s="114">
        <v>8</v>
      </c>
      <c r="P128" s="114">
        <f t="shared" si="12"/>
        <v>10</v>
      </c>
      <c r="Q128" s="115">
        <v>45300</v>
      </c>
      <c r="R128" s="116">
        <v>27</v>
      </c>
      <c r="S128" s="108">
        <f t="shared" si="16"/>
        <v>45327</v>
      </c>
      <c r="T128" s="119">
        <f>COUNTIFS(РАСПИСАНИЕ!$D:$D,АБОНЕМЕНТЫ_ИНФОРМАЦИЯ!T$5,РАСПИСАНИЕ!$H:$H,АБОНЕМЕНТЫ_ИНФОРМАЦИЯ!$F128,РАСПИСАНИЕ!$I:$I,АБОНЕМЕНТЫ_ИНФОРМАЦИЯ!$G128)</f>
        <v>0</v>
      </c>
      <c r="U128" s="134">
        <f>COUNTIFS(РАСПИСАНИЕ!$D:$D,АБОНЕМЕНТЫ_ИНФОРМАЦИЯ!U$5,РАСПИСАНИЕ!$H:$H,АБОНЕМЕНТЫ_ИНФОРМАЦИЯ!$F128,РАСПИСАНИЕ!$I:$I,АБОНЕМЕНТЫ_ИНФОРМАЦИЯ!$G128)</f>
        <v>1</v>
      </c>
      <c r="V128" s="120">
        <f>COUNTIFS(РАСПИСАНИЕ!$D:$D,АБОНЕМЕНТЫ_ИНФОРМАЦИЯ!V$5,РАСПИСАНИЕ!$H:$H,АБОНЕМЕНТЫ_ИНФОРМАЦИЯ!$F128,РАСПИСАНИЕ!$I:$I,АБОНЕМЕНТЫ_ИНФОРМАЦИЯ!$G128)</f>
        <v>0</v>
      </c>
      <c r="W128" s="134">
        <f>COUNTIFS(РАСПИСАНИЕ!$D:$D,АБОНЕМЕНТЫ_ИНФОРМАЦИЯ!W$5,РАСПИСАНИЕ!$H:$H,АБОНЕМЕНТЫ_ИНФОРМАЦИЯ!$F128,РАСПИСАНИЕ!$I:$I,АБОНЕМЕНТЫ_ИНФОРМАЦИЯ!$G128)</f>
        <v>1</v>
      </c>
      <c r="X128" s="120">
        <f>COUNTIFS(РАСПИСАНИЕ!$D:$D,АБОНЕМЕНТЫ_ИНФОРМАЦИЯ!X$5,РАСПИСАНИЕ!$H:$H,АБОНЕМЕНТЫ_ИНФОРМАЦИЯ!$F128,РАСПИСАНИЕ!$I:$I,АБОНЕМЕНТЫ_ИНФОРМАЦИЯ!$G128)</f>
        <v>0</v>
      </c>
      <c r="Y128" s="136">
        <f>COUNTIFS(РАСПИСАНИЕ!$D:$D,АБОНЕМЕНТЫ_ИНФОРМАЦИЯ!Y$5,РАСПИСАНИЕ!$H:$H,АБОНЕМЕНТЫ_ИНФОРМАЦИЯ!$F128,РАСПИСАНИЕ!$I:$I,АБОНЕМЕНТЫ_ИНФОРМАЦИЯ!$G128)</f>
        <v>0</v>
      </c>
      <c r="Z128" s="113">
        <f>COUNTIFS(БАЗА_ДАННЫХ!L:L,АБОНЕМЕНТЫ_ИНФОРМАЦИЯ!H128,БАЗА_ДАННЫХ!K:K,АБОНЕМЕНТЫ_ИНФОРМАЦИЯ!G128,БАЗА_ДАННЫХ!J:J,АБОНЕМЕНТЫ_ИНФОРМАЦИЯ!F128,БАЗА_ДАННЫХ!D:D,"&gt;="&amp;Q128,БАЗА_ДАННЫХ!D:D,"&lt;="&amp;S128,БАЗА_ДАННЫХ!R:R,"да")</f>
        <v>8</v>
      </c>
      <c r="AA128" s="175">
        <f>COUNTIFS(БАЗА_ДАННЫХ!L:L,АБОНЕМЕНТЫ_ИНФОРМАЦИЯ!H128,БАЗА_ДАННЫХ!K:K,АБОНЕМЕНТЫ_ИНФОРМАЦИЯ!G128,БАЗА_ДАННЫХ!J:J,АБОНЕМЕНТЫ_ИНФОРМАЦИЯ!F128,БАЗА_ДАННЫХ!D:D,"&gt;="&amp;Q128,БАЗА_ДАННЫХ!D:D,"&lt;="&amp;S128,БАЗА_ДАННЫХ!S:S,"перенос")</f>
        <v>0</v>
      </c>
      <c r="AB128" s="149" t="str">
        <f t="shared" ca="1" si="17"/>
        <v>нет</v>
      </c>
      <c r="AC128" s="177" t="str">
        <f t="shared" ca="1" si="13"/>
        <v/>
      </c>
      <c r="AD128" s="99"/>
      <c r="AE128" s="241">
        <f t="shared" si="10"/>
        <v>80</v>
      </c>
    </row>
    <row r="129" spans="1:31" s="97" customFormat="1" ht="15" customHeight="1" x14ac:dyDescent="0.25">
      <c r="C129" s="106">
        <f t="shared" si="14"/>
        <v>124</v>
      </c>
      <c r="D129" s="107">
        <f t="shared" si="15"/>
        <v>45296</v>
      </c>
      <c r="E129" s="126" t="s">
        <v>27</v>
      </c>
      <c r="F129" s="127" t="s">
        <v>22</v>
      </c>
      <c r="G129" s="127" t="s">
        <v>29</v>
      </c>
      <c r="H129" s="128" t="s">
        <v>111</v>
      </c>
      <c r="I129" s="145" t="s">
        <v>8</v>
      </c>
      <c r="J129" s="142" t="s">
        <v>158</v>
      </c>
      <c r="K129" s="142" t="s">
        <v>19</v>
      </c>
      <c r="L129" s="143">
        <v>89002001572</v>
      </c>
      <c r="M129" s="144">
        <v>42005</v>
      </c>
      <c r="N129" s="113">
        <v>70</v>
      </c>
      <c r="O129" s="114">
        <v>8</v>
      </c>
      <c r="P129" s="114">
        <f t="shared" si="12"/>
        <v>8.75</v>
      </c>
      <c r="Q129" s="115">
        <v>45300</v>
      </c>
      <c r="R129" s="116">
        <v>27</v>
      </c>
      <c r="S129" s="108">
        <f t="shared" si="16"/>
        <v>45327</v>
      </c>
      <c r="T129" s="119">
        <f>COUNTIFS(РАСПИСАНИЕ!$D:$D,АБОНЕМЕНТЫ_ИНФОРМАЦИЯ!T$5,РАСПИСАНИЕ!$H:$H,АБОНЕМЕНТЫ_ИНФОРМАЦИЯ!$F129,РАСПИСАНИЕ!$I:$I,АБОНЕМЕНТЫ_ИНФОРМАЦИЯ!$G129)</f>
        <v>0</v>
      </c>
      <c r="U129" s="134">
        <f>COUNTIFS(РАСПИСАНИЕ!$D:$D,АБОНЕМЕНТЫ_ИНФОРМАЦИЯ!U$5,РАСПИСАНИЕ!$H:$H,АБОНЕМЕНТЫ_ИНФОРМАЦИЯ!$F129,РАСПИСАНИЕ!$I:$I,АБОНЕМЕНТЫ_ИНФОРМАЦИЯ!$G129)</f>
        <v>1</v>
      </c>
      <c r="V129" s="120">
        <f>COUNTIFS(РАСПИСАНИЕ!$D:$D,АБОНЕМЕНТЫ_ИНФОРМАЦИЯ!V$5,РАСПИСАНИЕ!$H:$H,АБОНЕМЕНТЫ_ИНФОРМАЦИЯ!$F129,РАСПИСАНИЕ!$I:$I,АБОНЕМЕНТЫ_ИНФОРМАЦИЯ!$G129)</f>
        <v>0</v>
      </c>
      <c r="W129" s="134">
        <f>COUNTIFS(РАСПИСАНИЕ!$D:$D,АБОНЕМЕНТЫ_ИНФОРМАЦИЯ!W$5,РАСПИСАНИЕ!$H:$H,АБОНЕМЕНТЫ_ИНФОРМАЦИЯ!$F129,РАСПИСАНИЕ!$I:$I,АБОНЕМЕНТЫ_ИНФОРМАЦИЯ!$G129)</f>
        <v>1</v>
      </c>
      <c r="X129" s="120">
        <f>COUNTIFS(РАСПИСАНИЕ!$D:$D,АБОНЕМЕНТЫ_ИНФОРМАЦИЯ!X$5,РАСПИСАНИЕ!$H:$H,АБОНЕМЕНТЫ_ИНФОРМАЦИЯ!$F129,РАСПИСАНИЕ!$I:$I,АБОНЕМЕНТЫ_ИНФОРМАЦИЯ!$G129)</f>
        <v>0</v>
      </c>
      <c r="Y129" s="136">
        <f>COUNTIFS(РАСПИСАНИЕ!$D:$D,АБОНЕМЕНТЫ_ИНФОРМАЦИЯ!Y$5,РАСПИСАНИЕ!$H:$H,АБОНЕМЕНТЫ_ИНФОРМАЦИЯ!$F129,РАСПИСАНИЕ!$I:$I,АБОНЕМЕНТЫ_ИНФОРМАЦИЯ!$G129)</f>
        <v>0</v>
      </c>
      <c r="Z129" s="113">
        <f>COUNTIFS(БАЗА_ДАННЫХ!L:L,АБОНЕМЕНТЫ_ИНФОРМАЦИЯ!H129,БАЗА_ДАННЫХ!K:K,АБОНЕМЕНТЫ_ИНФОРМАЦИЯ!G129,БАЗА_ДАННЫХ!J:J,АБОНЕМЕНТЫ_ИНФОРМАЦИЯ!F129,БАЗА_ДАННЫХ!D:D,"&gt;="&amp;Q129,БАЗА_ДАННЫХ!D:D,"&lt;="&amp;S129,БАЗА_ДАННЫХ!R:R,"да")</f>
        <v>8</v>
      </c>
      <c r="AA129" s="175">
        <f>COUNTIFS(БАЗА_ДАННЫХ!L:L,АБОНЕМЕНТЫ_ИНФОРМАЦИЯ!H129,БАЗА_ДАННЫХ!K:K,АБОНЕМЕНТЫ_ИНФОРМАЦИЯ!G129,БАЗА_ДАННЫХ!J:J,АБОНЕМЕНТЫ_ИНФОРМАЦИЯ!F129,БАЗА_ДАННЫХ!D:D,"&gt;="&amp;Q129,БАЗА_ДАННЫХ!D:D,"&lt;="&amp;S129,БАЗА_ДАННЫХ!S:S,"перенос")</f>
        <v>0</v>
      </c>
      <c r="AB129" s="149" t="str">
        <f t="shared" ca="1" si="17"/>
        <v>нет</v>
      </c>
      <c r="AC129" s="177" t="str">
        <f t="shared" ca="1" si="13"/>
        <v/>
      </c>
      <c r="AD129" s="99"/>
      <c r="AE129" s="241">
        <f t="shared" ref="AE129:AE134" si="18">N129</f>
        <v>70</v>
      </c>
    </row>
    <row r="130" spans="1:31" s="97" customFormat="1" ht="15" customHeight="1" x14ac:dyDescent="0.25">
      <c r="C130" s="106">
        <f t="shared" si="14"/>
        <v>125</v>
      </c>
      <c r="D130" s="107">
        <f t="shared" si="15"/>
        <v>45296</v>
      </c>
      <c r="E130" s="126" t="s">
        <v>27</v>
      </c>
      <c r="F130" s="127" t="s">
        <v>22</v>
      </c>
      <c r="G130" s="127" t="s">
        <v>29</v>
      </c>
      <c r="H130" s="128" t="s">
        <v>112</v>
      </c>
      <c r="I130" s="145" t="s">
        <v>8</v>
      </c>
      <c r="J130" s="142" t="s">
        <v>159</v>
      </c>
      <c r="K130" s="142" t="s">
        <v>19</v>
      </c>
      <c r="L130" s="143">
        <v>89002001573</v>
      </c>
      <c r="M130" s="144">
        <v>42005</v>
      </c>
      <c r="N130" s="113">
        <v>80</v>
      </c>
      <c r="O130" s="114">
        <v>8</v>
      </c>
      <c r="P130" s="114">
        <f t="shared" si="12"/>
        <v>10</v>
      </c>
      <c r="Q130" s="115">
        <v>45300</v>
      </c>
      <c r="R130" s="116">
        <v>27</v>
      </c>
      <c r="S130" s="108">
        <f t="shared" si="16"/>
        <v>45327</v>
      </c>
      <c r="T130" s="119">
        <f>COUNTIFS(РАСПИСАНИЕ!$D:$D,АБОНЕМЕНТЫ_ИНФОРМАЦИЯ!T$5,РАСПИСАНИЕ!$H:$H,АБОНЕМЕНТЫ_ИНФОРМАЦИЯ!$F130,РАСПИСАНИЕ!$I:$I,АБОНЕМЕНТЫ_ИНФОРМАЦИЯ!$G130)</f>
        <v>0</v>
      </c>
      <c r="U130" s="134">
        <f>COUNTIFS(РАСПИСАНИЕ!$D:$D,АБОНЕМЕНТЫ_ИНФОРМАЦИЯ!U$5,РАСПИСАНИЕ!$H:$H,АБОНЕМЕНТЫ_ИНФОРМАЦИЯ!$F130,РАСПИСАНИЕ!$I:$I,АБОНЕМЕНТЫ_ИНФОРМАЦИЯ!$G130)</f>
        <v>1</v>
      </c>
      <c r="V130" s="120">
        <f>COUNTIFS(РАСПИСАНИЕ!$D:$D,АБОНЕМЕНТЫ_ИНФОРМАЦИЯ!V$5,РАСПИСАНИЕ!$H:$H,АБОНЕМЕНТЫ_ИНФОРМАЦИЯ!$F130,РАСПИСАНИЕ!$I:$I,АБОНЕМЕНТЫ_ИНФОРМАЦИЯ!$G130)</f>
        <v>0</v>
      </c>
      <c r="W130" s="134">
        <f>COUNTIFS(РАСПИСАНИЕ!$D:$D,АБОНЕМЕНТЫ_ИНФОРМАЦИЯ!W$5,РАСПИСАНИЕ!$H:$H,АБОНЕМЕНТЫ_ИНФОРМАЦИЯ!$F130,РАСПИСАНИЕ!$I:$I,АБОНЕМЕНТЫ_ИНФОРМАЦИЯ!$G130)</f>
        <v>1</v>
      </c>
      <c r="X130" s="120">
        <f>COUNTIFS(РАСПИСАНИЕ!$D:$D,АБОНЕМЕНТЫ_ИНФОРМАЦИЯ!X$5,РАСПИСАНИЕ!$H:$H,АБОНЕМЕНТЫ_ИНФОРМАЦИЯ!$F130,РАСПИСАНИЕ!$I:$I,АБОНЕМЕНТЫ_ИНФОРМАЦИЯ!$G130)</f>
        <v>0</v>
      </c>
      <c r="Y130" s="136">
        <f>COUNTIFS(РАСПИСАНИЕ!$D:$D,АБОНЕМЕНТЫ_ИНФОРМАЦИЯ!Y$5,РАСПИСАНИЕ!$H:$H,АБОНЕМЕНТЫ_ИНФОРМАЦИЯ!$F130,РАСПИСАНИЕ!$I:$I,АБОНЕМЕНТЫ_ИНФОРМАЦИЯ!$G130)</f>
        <v>0</v>
      </c>
      <c r="Z130" s="113">
        <f>COUNTIFS(БАЗА_ДАННЫХ!L:L,АБОНЕМЕНТЫ_ИНФОРМАЦИЯ!H130,БАЗА_ДАННЫХ!K:K,АБОНЕМЕНТЫ_ИНФОРМАЦИЯ!G130,БАЗА_ДАННЫХ!J:J,АБОНЕМЕНТЫ_ИНФОРМАЦИЯ!F130,БАЗА_ДАННЫХ!D:D,"&gt;="&amp;Q130,БАЗА_ДАННЫХ!D:D,"&lt;="&amp;S130,БАЗА_ДАННЫХ!R:R,"да")</f>
        <v>8</v>
      </c>
      <c r="AA130" s="175">
        <f>COUNTIFS(БАЗА_ДАННЫХ!L:L,АБОНЕМЕНТЫ_ИНФОРМАЦИЯ!H130,БАЗА_ДАННЫХ!K:K,АБОНЕМЕНТЫ_ИНФОРМАЦИЯ!G130,БАЗА_ДАННЫХ!J:J,АБОНЕМЕНТЫ_ИНФОРМАЦИЯ!F130,БАЗА_ДАННЫХ!D:D,"&gt;="&amp;Q130,БАЗА_ДАННЫХ!D:D,"&lt;="&amp;S130,БАЗА_ДАННЫХ!S:S,"перенос")</f>
        <v>0</v>
      </c>
      <c r="AB130" s="149" t="str">
        <f t="shared" ca="1" si="17"/>
        <v>нет</v>
      </c>
      <c r="AC130" s="177" t="str">
        <f t="shared" ca="1" si="13"/>
        <v/>
      </c>
      <c r="AD130" s="99"/>
      <c r="AE130" s="241">
        <f t="shared" si="18"/>
        <v>80</v>
      </c>
    </row>
    <row r="131" spans="1:31" s="97" customFormat="1" ht="15" customHeight="1" x14ac:dyDescent="0.25">
      <c r="C131" s="106">
        <f t="shared" si="14"/>
        <v>126</v>
      </c>
      <c r="D131" s="107">
        <f t="shared" si="15"/>
        <v>45296</v>
      </c>
      <c r="E131" s="126" t="s">
        <v>27</v>
      </c>
      <c r="F131" s="127" t="s">
        <v>22</v>
      </c>
      <c r="G131" s="127" t="s">
        <v>12</v>
      </c>
      <c r="H131" s="128" t="s">
        <v>108</v>
      </c>
      <c r="I131" s="145" t="s">
        <v>8</v>
      </c>
      <c r="J131" s="142" t="s">
        <v>160</v>
      </c>
      <c r="K131" s="142" t="s">
        <v>19</v>
      </c>
      <c r="L131" s="143">
        <v>89002001574</v>
      </c>
      <c r="M131" s="144">
        <v>42005</v>
      </c>
      <c r="N131" s="113">
        <v>80</v>
      </c>
      <c r="O131" s="114">
        <v>8</v>
      </c>
      <c r="P131" s="114">
        <f t="shared" si="12"/>
        <v>10</v>
      </c>
      <c r="Q131" s="115">
        <v>45300</v>
      </c>
      <c r="R131" s="116">
        <v>27</v>
      </c>
      <c r="S131" s="108">
        <f t="shared" si="16"/>
        <v>45327</v>
      </c>
      <c r="T131" s="119">
        <f>COUNTIFS(РАСПИСАНИЕ!$D:$D,АБОНЕМЕНТЫ_ИНФОРМАЦИЯ!T$5,РАСПИСАНИЕ!$H:$H,АБОНЕМЕНТЫ_ИНФОРМАЦИЯ!$F131,РАСПИСАНИЕ!$I:$I,АБОНЕМЕНТЫ_ИНФОРМАЦИЯ!$G131)</f>
        <v>0</v>
      </c>
      <c r="U131" s="134">
        <f>COUNTIFS(РАСПИСАНИЕ!$D:$D,АБОНЕМЕНТЫ_ИНФОРМАЦИЯ!U$5,РАСПИСАНИЕ!$H:$H,АБОНЕМЕНТЫ_ИНФОРМАЦИЯ!$F131,РАСПИСАНИЕ!$I:$I,АБОНЕМЕНТЫ_ИНФОРМАЦИЯ!$G131)</f>
        <v>1</v>
      </c>
      <c r="V131" s="120">
        <f>COUNTIFS(РАСПИСАНИЕ!$D:$D,АБОНЕМЕНТЫ_ИНФОРМАЦИЯ!V$5,РАСПИСАНИЕ!$H:$H,АБОНЕМЕНТЫ_ИНФОРМАЦИЯ!$F131,РАСПИСАНИЕ!$I:$I,АБОНЕМЕНТЫ_ИНФОРМАЦИЯ!$G131)</f>
        <v>0</v>
      </c>
      <c r="W131" s="134">
        <f>COUNTIFS(РАСПИСАНИЕ!$D:$D,АБОНЕМЕНТЫ_ИНФОРМАЦИЯ!W$5,РАСПИСАНИЕ!$H:$H,АБОНЕМЕНТЫ_ИНФОРМАЦИЯ!$F131,РАСПИСАНИЕ!$I:$I,АБОНЕМЕНТЫ_ИНФОРМАЦИЯ!$G131)</f>
        <v>1</v>
      </c>
      <c r="X131" s="120">
        <f>COUNTIFS(РАСПИСАНИЕ!$D:$D,АБОНЕМЕНТЫ_ИНФОРМАЦИЯ!X$5,РАСПИСАНИЕ!$H:$H,АБОНЕМЕНТЫ_ИНФОРМАЦИЯ!$F131,РАСПИСАНИЕ!$I:$I,АБОНЕМЕНТЫ_ИНФОРМАЦИЯ!$G131)</f>
        <v>0</v>
      </c>
      <c r="Y131" s="136">
        <f>COUNTIFS(РАСПИСАНИЕ!$D:$D,АБОНЕМЕНТЫ_ИНФОРМАЦИЯ!Y$5,РАСПИСАНИЕ!$H:$H,АБОНЕМЕНТЫ_ИНФОРМАЦИЯ!$F131,РАСПИСАНИЕ!$I:$I,АБОНЕМЕНТЫ_ИНФОРМАЦИЯ!$G131)</f>
        <v>0</v>
      </c>
      <c r="Z131" s="113">
        <f>COUNTIFS(БАЗА_ДАННЫХ!L:L,АБОНЕМЕНТЫ_ИНФОРМАЦИЯ!H131,БАЗА_ДАННЫХ!K:K,АБОНЕМЕНТЫ_ИНФОРМАЦИЯ!G131,БАЗА_ДАННЫХ!J:J,АБОНЕМЕНТЫ_ИНФОРМАЦИЯ!F131,БАЗА_ДАННЫХ!D:D,"&gt;="&amp;Q131,БАЗА_ДАННЫХ!D:D,"&lt;="&amp;S131,БАЗА_ДАННЫХ!R:R,"да")</f>
        <v>8</v>
      </c>
      <c r="AA131" s="175">
        <f>COUNTIFS(БАЗА_ДАННЫХ!L:L,АБОНЕМЕНТЫ_ИНФОРМАЦИЯ!H131,БАЗА_ДАННЫХ!K:K,АБОНЕМЕНТЫ_ИНФОРМАЦИЯ!G131,БАЗА_ДАННЫХ!J:J,АБОНЕМЕНТЫ_ИНФОРМАЦИЯ!F131,БАЗА_ДАННЫХ!D:D,"&gt;="&amp;Q131,БАЗА_ДАННЫХ!D:D,"&lt;="&amp;S131,БАЗА_ДАННЫХ!S:S,"перенос")</f>
        <v>0</v>
      </c>
      <c r="AB131" s="149" t="str">
        <f t="shared" ca="1" si="17"/>
        <v>нет</v>
      </c>
      <c r="AC131" s="177" t="str">
        <f t="shared" ca="1" si="13"/>
        <v/>
      </c>
      <c r="AD131" s="99"/>
      <c r="AE131" s="241">
        <f t="shared" si="18"/>
        <v>80</v>
      </c>
    </row>
    <row r="132" spans="1:31" s="97" customFormat="1" ht="15.75" x14ac:dyDescent="0.25">
      <c r="C132" s="106">
        <f t="shared" si="14"/>
        <v>127</v>
      </c>
      <c r="D132" s="107">
        <f t="shared" si="15"/>
        <v>45296</v>
      </c>
      <c r="E132" s="126" t="s">
        <v>27</v>
      </c>
      <c r="F132" s="127" t="s">
        <v>22</v>
      </c>
      <c r="G132" s="127" t="s">
        <v>12</v>
      </c>
      <c r="H132" s="128" t="s">
        <v>109</v>
      </c>
      <c r="I132" s="145" t="s">
        <v>8</v>
      </c>
      <c r="J132" s="142" t="s">
        <v>161</v>
      </c>
      <c r="K132" s="142" t="s">
        <v>19</v>
      </c>
      <c r="L132" s="143">
        <v>89002001575</v>
      </c>
      <c r="M132" s="144">
        <v>42005</v>
      </c>
      <c r="N132" s="113">
        <v>40</v>
      </c>
      <c r="O132" s="114">
        <v>4</v>
      </c>
      <c r="P132" s="114">
        <f t="shared" si="12"/>
        <v>10</v>
      </c>
      <c r="Q132" s="115">
        <v>45300</v>
      </c>
      <c r="R132" s="116">
        <v>27</v>
      </c>
      <c r="S132" s="108">
        <f t="shared" si="16"/>
        <v>45327</v>
      </c>
      <c r="T132" s="119">
        <f>COUNTIFS(РАСПИСАНИЕ!$D:$D,АБОНЕМЕНТЫ_ИНФОРМАЦИЯ!T$5,РАСПИСАНИЕ!$H:$H,АБОНЕМЕНТЫ_ИНФОРМАЦИЯ!$F132,РАСПИСАНИЕ!$I:$I,АБОНЕМЕНТЫ_ИНФОРМАЦИЯ!$G132)</f>
        <v>0</v>
      </c>
      <c r="U132" s="134">
        <f>COUNTIFS(РАСПИСАНИЕ!$D:$D,АБОНЕМЕНТЫ_ИНФОРМАЦИЯ!U$5,РАСПИСАНИЕ!$H:$H,АБОНЕМЕНТЫ_ИНФОРМАЦИЯ!$F132,РАСПИСАНИЕ!$I:$I,АБОНЕМЕНТЫ_ИНФОРМАЦИЯ!$G132)</f>
        <v>1</v>
      </c>
      <c r="V132" s="120">
        <f>COUNTIFS(РАСПИСАНИЕ!$D:$D,АБОНЕМЕНТЫ_ИНФОРМАЦИЯ!V$5,РАСПИСАНИЕ!$H:$H,АБОНЕМЕНТЫ_ИНФОРМАЦИЯ!$F132,РАСПИСАНИЕ!$I:$I,АБОНЕМЕНТЫ_ИНФОРМАЦИЯ!$G132)</f>
        <v>0</v>
      </c>
      <c r="W132" s="260"/>
      <c r="X132" s="120">
        <f>COUNTIFS(РАСПИСАНИЕ!$D:$D,АБОНЕМЕНТЫ_ИНФОРМАЦИЯ!X$5,РАСПИСАНИЕ!$H:$H,АБОНЕМЕНТЫ_ИНФОРМАЦИЯ!$F132,РАСПИСАНИЕ!$I:$I,АБОНЕМЕНТЫ_ИНФОРМАЦИЯ!$G132)</f>
        <v>0</v>
      </c>
      <c r="Y132" s="136">
        <f>COUNTIFS(РАСПИСАНИЕ!$D:$D,АБОНЕМЕНТЫ_ИНФОРМАЦИЯ!Y$5,РАСПИСАНИЕ!$H:$H,АБОНЕМЕНТЫ_ИНФОРМАЦИЯ!$F132,РАСПИСАНИЕ!$I:$I,АБОНЕМЕНТЫ_ИНФОРМАЦИЯ!$G132)</f>
        <v>0</v>
      </c>
      <c r="Z132" s="113">
        <f>COUNTIFS(БАЗА_ДАННЫХ!L:L,АБОНЕМЕНТЫ_ИНФОРМАЦИЯ!H132,БАЗА_ДАННЫХ!K:K,АБОНЕМЕНТЫ_ИНФОРМАЦИЯ!G132,БАЗА_ДАННЫХ!J:J,АБОНЕМЕНТЫ_ИНФОРМАЦИЯ!F132,БАЗА_ДАННЫХ!D:D,"&gt;="&amp;Q132,БАЗА_ДАННЫХ!D:D,"&lt;="&amp;S132,БАЗА_ДАННЫХ!R:R,"да")</f>
        <v>4</v>
      </c>
      <c r="AA132" s="175">
        <f>COUNTIFS(БАЗА_ДАННЫХ!L:L,АБОНЕМЕНТЫ_ИНФОРМАЦИЯ!H132,БАЗА_ДАННЫХ!K:K,АБОНЕМЕНТЫ_ИНФОРМАЦИЯ!G132,БАЗА_ДАННЫХ!J:J,АБОНЕМЕНТЫ_ИНФОРМАЦИЯ!F132,БАЗА_ДАННЫХ!D:D,"&gt;="&amp;Q132,БАЗА_ДАННЫХ!D:D,"&lt;="&amp;S132,БАЗА_ДАННЫХ!S:S,"перенос")</f>
        <v>0</v>
      </c>
      <c r="AB132" s="149" t="str">
        <f t="shared" ca="1" si="17"/>
        <v>нет</v>
      </c>
      <c r="AC132" s="177" t="str">
        <f t="shared" ca="1" si="13"/>
        <v/>
      </c>
      <c r="AD132" s="99"/>
      <c r="AE132" s="241">
        <f t="shared" si="18"/>
        <v>40</v>
      </c>
    </row>
    <row r="133" spans="1:31" s="97" customFormat="1" ht="15" customHeight="1" x14ac:dyDescent="0.25">
      <c r="C133" s="106">
        <f t="shared" si="14"/>
        <v>128</v>
      </c>
      <c r="D133" s="107">
        <f t="shared" si="15"/>
        <v>45296</v>
      </c>
      <c r="E133" s="126" t="s">
        <v>27</v>
      </c>
      <c r="F133" s="127" t="s">
        <v>22</v>
      </c>
      <c r="G133" s="127" t="s">
        <v>12</v>
      </c>
      <c r="H133" s="128" t="s">
        <v>110</v>
      </c>
      <c r="I133" s="145" t="s">
        <v>8</v>
      </c>
      <c r="J133" s="142" t="s">
        <v>162</v>
      </c>
      <c r="K133" s="142" t="s">
        <v>19</v>
      </c>
      <c r="L133" s="143">
        <v>89002001576</v>
      </c>
      <c r="M133" s="144">
        <v>42005</v>
      </c>
      <c r="N133" s="113">
        <v>80</v>
      </c>
      <c r="O133" s="114">
        <v>8</v>
      </c>
      <c r="P133" s="114">
        <f t="shared" si="12"/>
        <v>10</v>
      </c>
      <c r="Q133" s="115">
        <v>45300</v>
      </c>
      <c r="R133" s="116">
        <v>27</v>
      </c>
      <c r="S133" s="108">
        <f t="shared" si="16"/>
        <v>45327</v>
      </c>
      <c r="T133" s="119">
        <f>COUNTIFS(РАСПИСАНИЕ!$D:$D,АБОНЕМЕНТЫ_ИНФОРМАЦИЯ!T$5,РАСПИСАНИЕ!$H:$H,АБОНЕМЕНТЫ_ИНФОРМАЦИЯ!$F133,РАСПИСАНИЕ!$I:$I,АБОНЕМЕНТЫ_ИНФОРМАЦИЯ!$G133)</f>
        <v>0</v>
      </c>
      <c r="U133" s="134">
        <f>COUNTIFS(РАСПИСАНИЕ!$D:$D,АБОНЕМЕНТЫ_ИНФОРМАЦИЯ!U$5,РАСПИСАНИЕ!$H:$H,АБОНЕМЕНТЫ_ИНФОРМАЦИЯ!$F133,РАСПИСАНИЕ!$I:$I,АБОНЕМЕНТЫ_ИНФОРМАЦИЯ!$G133)</f>
        <v>1</v>
      </c>
      <c r="V133" s="120">
        <f>COUNTIFS(РАСПИСАНИЕ!$D:$D,АБОНЕМЕНТЫ_ИНФОРМАЦИЯ!V$5,РАСПИСАНИЕ!$H:$H,АБОНЕМЕНТЫ_ИНФОРМАЦИЯ!$F133,РАСПИСАНИЕ!$I:$I,АБОНЕМЕНТЫ_ИНФОРМАЦИЯ!$G133)</f>
        <v>0</v>
      </c>
      <c r="W133" s="134">
        <f>COUNTIFS(РАСПИСАНИЕ!$D:$D,АБОНЕМЕНТЫ_ИНФОРМАЦИЯ!W$5,РАСПИСАНИЕ!$H:$H,АБОНЕМЕНТЫ_ИНФОРМАЦИЯ!$F133,РАСПИСАНИЕ!$I:$I,АБОНЕМЕНТЫ_ИНФОРМАЦИЯ!$G133)</f>
        <v>1</v>
      </c>
      <c r="X133" s="120">
        <f>COUNTIFS(РАСПИСАНИЕ!$D:$D,АБОНЕМЕНТЫ_ИНФОРМАЦИЯ!X$5,РАСПИСАНИЕ!$H:$H,АБОНЕМЕНТЫ_ИНФОРМАЦИЯ!$F133,РАСПИСАНИЕ!$I:$I,АБОНЕМЕНТЫ_ИНФОРМАЦИЯ!$G133)</f>
        <v>0</v>
      </c>
      <c r="Y133" s="136">
        <f>COUNTIFS(РАСПИСАНИЕ!$D:$D,АБОНЕМЕНТЫ_ИНФОРМАЦИЯ!Y$5,РАСПИСАНИЕ!$H:$H,АБОНЕМЕНТЫ_ИНФОРМАЦИЯ!$F133,РАСПИСАНИЕ!$I:$I,АБОНЕМЕНТЫ_ИНФОРМАЦИЯ!$G133)</f>
        <v>0</v>
      </c>
      <c r="Z133" s="113">
        <f>COUNTIFS(БАЗА_ДАННЫХ!L:L,АБОНЕМЕНТЫ_ИНФОРМАЦИЯ!H133,БАЗА_ДАННЫХ!K:K,АБОНЕМЕНТЫ_ИНФОРМАЦИЯ!G133,БАЗА_ДАННЫХ!J:J,АБОНЕМЕНТЫ_ИНФОРМАЦИЯ!F133,БАЗА_ДАННЫХ!D:D,"&gt;="&amp;Q133,БАЗА_ДАННЫХ!D:D,"&lt;="&amp;S133,БАЗА_ДАННЫХ!R:R,"да")</f>
        <v>8</v>
      </c>
      <c r="AA133" s="175">
        <f>COUNTIFS(БАЗА_ДАННЫХ!L:L,АБОНЕМЕНТЫ_ИНФОРМАЦИЯ!H133,БАЗА_ДАННЫХ!K:K,АБОНЕМЕНТЫ_ИНФОРМАЦИЯ!G133,БАЗА_ДАННЫХ!J:J,АБОНЕМЕНТЫ_ИНФОРМАЦИЯ!F133,БАЗА_ДАННЫХ!D:D,"&gt;="&amp;Q133,БАЗА_ДАННЫХ!D:D,"&lt;="&amp;S133,БАЗА_ДАННЫХ!S:S,"перенос")</f>
        <v>0</v>
      </c>
      <c r="AB133" s="149" t="str">
        <f t="shared" ca="1" si="17"/>
        <v>нет</v>
      </c>
      <c r="AC133" s="177" t="str">
        <f t="shared" ca="1" si="13"/>
        <v/>
      </c>
      <c r="AD133" s="99"/>
      <c r="AE133" s="241">
        <f t="shared" si="18"/>
        <v>80</v>
      </c>
    </row>
    <row r="134" spans="1:31" s="97" customFormat="1" ht="15" customHeight="1" x14ac:dyDescent="0.25">
      <c r="C134" s="106">
        <f t="shared" si="14"/>
        <v>129</v>
      </c>
      <c r="D134" s="107">
        <f t="shared" si="15"/>
        <v>45296</v>
      </c>
      <c r="E134" s="126" t="s">
        <v>27</v>
      </c>
      <c r="F134" s="127" t="s">
        <v>22</v>
      </c>
      <c r="G134" s="127" t="s">
        <v>12</v>
      </c>
      <c r="H134" s="128" t="s">
        <v>111</v>
      </c>
      <c r="I134" s="145" t="s">
        <v>8</v>
      </c>
      <c r="J134" s="142" t="s">
        <v>163</v>
      </c>
      <c r="K134" s="142" t="s">
        <v>19</v>
      </c>
      <c r="L134" s="143">
        <v>89002001577</v>
      </c>
      <c r="M134" s="144">
        <v>42005</v>
      </c>
      <c r="N134" s="113">
        <v>70</v>
      </c>
      <c r="O134" s="114">
        <v>8</v>
      </c>
      <c r="P134" s="114">
        <f t="shared" si="12"/>
        <v>8.75</v>
      </c>
      <c r="Q134" s="115">
        <v>45300</v>
      </c>
      <c r="R134" s="116">
        <v>27</v>
      </c>
      <c r="S134" s="108">
        <f t="shared" si="16"/>
        <v>45327</v>
      </c>
      <c r="T134" s="119">
        <f>COUNTIFS(РАСПИСАНИЕ!$D:$D,АБОНЕМЕНТЫ_ИНФОРМАЦИЯ!T$5,РАСПИСАНИЕ!$H:$H,АБОНЕМЕНТЫ_ИНФОРМАЦИЯ!$F134,РАСПИСАНИЕ!$I:$I,АБОНЕМЕНТЫ_ИНФОРМАЦИЯ!$G134)</f>
        <v>0</v>
      </c>
      <c r="U134" s="134">
        <f>COUNTIFS(РАСПИСАНИЕ!$D:$D,АБОНЕМЕНТЫ_ИНФОРМАЦИЯ!U$5,РАСПИСАНИЕ!$H:$H,АБОНЕМЕНТЫ_ИНФОРМАЦИЯ!$F134,РАСПИСАНИЕ!$I:$I,АБОНЕМЕНТЫ_ИНФОРМАЦИЯ!$G134)</f>
        <v>1</v>
      </c>
      <c r="V134" s="120">
        <f>COUNTIFS(РАСПИСАНИЕ!$D:$D,АБОНЕМЕНТЫ_ИНФОРМАЦИЯ!V$5,РАСПИСАНИЕ!$H:$H,АБОНЕМЕНТЫ_ИНФОРМАЦИЯ!$F134,РАСПИСАНИЕ!$I:$I,АБОНЕМЕНТЫ_ИНФОРМАЦИЯ!$G134)</f>
        <v>0</v>
      </c>
      <c r="W134" s="134">
        <f>COUNTIFS(РАСПИСАНИЕ!$D:$D,АБОНЕМЕНТЫ_ИНФОРМАЦИЯ!W$5,РАСПИСАНИЕ!$H:$H,АБОНЕМЕНТЫ_ИНФОРМАЦИЯ!$F134,РАСПИСАНИЕ!$I:$I,АБОНЕМЕНТЫ_ИНФОРМАЦИЯ!$G134)</f>
        <v>1</v>
      </c>
      <c r="X134" s="120">
        <f>COUNTIFS(РАСПИСАНИЕ!$D:$D,АБОНЕМЕНТЫ_ИНФОРМАЦИЯ!X$5,РАСПИСАНИЕ!$H:$H,АБОНЕМЕНТЫ_ИНФОРМАЦИЯ!$F134,РАСПИСАНИЕ!$I:$I,АБОНЕМЕНТЫ_ИНФОРМАЦИЯ!$G134)</f>
        <v>0</v>
      </c>
      <c r="Y134" s="136">
        <f>COUNTIFS(РАСПИСАНИЕ!$D:$D,АБОНЕМЕНТЫ_ИНФОРМАЦИЯ!Y$5,РАСПИСАНИЕ!$H:$H,АБОНЕМЕНТЫ_ИНФОРМАЦИЯ!$F134,РАСПИСАНИЕ!$I:$I,АБОНЕМЕНТЫ_ИНФОРМАЦИЯ!$G134)</f>
        <v>0</v>
      </c>
      <c r="Z134" s="113">
        <f>COUNTIFS(БАЗА_ДАННЫХ!L:L,АБОНЕМЕНТЫ_ИНФОРМАЦИЯ!H134,БАЗА_ДАННЫХ!K:K,АБОНЕМЕНТЫ_ИНФОРМАЦИЯ!G134,БАЗА_ДАННЫХ!J:J,АБОНЕМЕНТЫ_ИНФОРМАЦИЯ!F134,БАЗА_ДАННЫХ!D:D,"&gt;="&amp;Q134,БАЗА_ДАННЫХ!D:D,"&lt;="&amp;S134,БАЗА_ДАННЫХ!R:R,"да")</f>
        <v>8</v>
      </c>
      <c r="AA134" s="175">
        <f>COUNTIFS(БАЗА_ДАННЫХ!L:L,АБОНЕМЕНТЫ_ИНФОРМАЦИЯ!H134,БАЗА_ДАННЫХ!K:K,АБОНЕМЕНТЫ_ИНФОРМАЦИЯ!G134,БАЗА_ДАННЫХ!J:J,АБОНЕМЕНТЫ_ИНФОРМАЦИЯ!F134,БАЗА_ДАННЫХ!D:D,"&gt;="&amp;Q134,БАЗА_ДАННЫХ!D:D,"&lt;="&amp;S134,БАЗА_ДАННЫХ!S:S,"перенос")</f>
        <v>0</v>
      </c>
      <c r="AB134" s="149" t="str">
        <f t="shared" ref="AB134:AB165" ca="1" si="19">IF(TODAY()&lt;S134,"да","нет")</f>
        <v>нет</v>
      </c>
      <c r="AC134" s="177" t="str">
        <f t="shared" ca="1" si="13"/>
        <v/>
      </c>
      <c r="AD134" s="99"/>
      <c r="AE134" s="241">
        <f t="shared" si="18"/>
        <v>70</v>
      </c>
    </row>
    <row r="135" spans="1:31" s="97" customFormat="1" ht="15" customHeight="1" x14ac:dyDescent="0.25">
      <c r="C135" s="106">
        <f t="shared" si="14"/>
        <v>130</v>
      </c>
      <c r="D135" s="107">
        <f t="shared" si="15"/>
        <v>45296</v>
      </c>
      <c r="E135" s="126" t="s">
        <v>27</v>
      </c>
      <c r="F135" s="127" t="s">
        <v>22</v>
      </c>
      <c r="G135" s="127" t="s">
        <v>12</v>
      </c>
      <c r="H135" s="128" t="s">
        <v>112</v>
      </c>
      <c r="I135" s="145" t="s">
        <v>8</v>
      </c>
      <c r="J135" s="142" t="s">
        <v>164</v>
      </c>
      <c r="K135" s="142" t="s">
        <v>19</v>
      </c>
      <c r="L135" s="143">
        <v>89002001578</v>
      </c>
      <c r="M135" s="144">
        <v>42005</v>
      </c>
      <c r="N135" s="113">
        <v>80</v>
      </c>
      <c r="O135" s="114">
        <v>8</v>
      </c>
      <c r="P135" s="114">
        <f t="shared" ref="P135:P198" si="20">N135/O135</f>
        <v>10</v>
      </c>
      <c r="Q135" s="115">
        <v>45300</v>
      </c>
      <c r="R135" s="116">
        <v>27</v>
      </c>
      <c r="S135" s="108">
        <f t="shared" si="16"/>
        <v>45327</v>
      </c>
      <c r="T135" s="119">
        <f>COUNTIFS(РАСПИСАНИЕ!$D:$D,АБОНЕМЕНТЫ_ИНФОРМАЦИЯ!T$5,РАСПИСАНИЕ!$H:$H,АБОНЕМЕНТЫ_ИНФОРМАЦИЯ!$F135,РАСПИСАНИЕ!$I:$I,АБОНЕМЕНТЫ_ИНФОРМАЦИЯ!$G135)</f>
        <v>0</v>
      </c>
      <c r="U135" s="134">
        <f>COUNTIFS(РАСПИСАНИЕ!$D:$D,АБОНЕМЕНТЫ_ИНФОРМАЦИЯ!U$5,РАСПИСАНИЕ!$H:$H,АБОНЕМЕНТЫ_ИНФОРМАЦИЯ!$F135,РАСПИСАНИЕ!$I:$I,АБОНЕМЕНТЫ_ИНФОРМАЦИЯ!$G135)</f>
        <v>1</v>
      </c>
      <c r="V135" s="120">
        <f>COUNTIFS(РАСПИСАНИЕ!$D:$D,АБОНЕМЕНТЫ_ИНФОРМАЦИЯ!V$5,РАСПИСАНИЕ!$H:$H,АБОНЕМЕНТЫ_ИНФОРМАЦИЯ!$F135,РАСПИСАНИЕ!$I:$I,АБОНЕМЕНТЫ_ИНФОРМАЦИЯ!$G135)</f>
        <v>0</v>
      </c>
      <c r="W135" s="134">
        <f>COUNTIFS(РАСПИСАНИЕ!$D:$D,АБОНЕМЕНТЫ_ИНФОРМАЦИЯ!W$5,РАСПИСАНИЕ!$H:$H,АБОНЕМЕНТЫ_ИНФОРМАЦИЯ!$F135,РАСПИСАНИЕ!$I:$I,АБОНЕМЕНТЫ_ИНФОРМАЦИЯ!$G135)</f>
        <v>1</v>
      </c>
      <c r="X135" s="120">
        <f>COUNTIFS(РАСПИСАНИЕ!$D:$D,АБОНЕМЕНТЫ_ИНФОРМАЦИЯ!X$5,РАСПИСАНИЕ!$H:$H,АБОНЕМЕНТЫ_ИНФОРМАЦИЯ!$F135,РАСПИСАНИЕ!$I:$I,АБОНЕМЕНТЫ_ИНФОРМАЦИЯ!$G135)</f>
        <v>0</v>
      </c>
      <c r="Y135" s="136">
        <f>COUNTIFS(РАСПИСАНИЕ!$D:$D,АБОНЕМЕНТЫ_ИНФОРМАЦИЯ!Y$5,РАСПИСАНИЕ!$H:$H,АБОНЕМЕНТЫ_ИНФОРМАЦИЯ!$F135,РАСПИСАНИЕ!$I:$I,АБОНЕМЕНТЫ_ИНФОРМАЦИЯ!$G135)</f>
        <v>0</v>
      </c>
      <c r="Z135" s="113">
        <f>COUNTIFS(БАЗА_ДАННЫХ!L:L,АБОНЕМЕНТЫ_ИНФОРМАЦИЯ!H135,БАЗА_ДАННЫХ!K:K,АБОНЕМЕНТЫ_ИНФОРМАЦИЯ!G135,БАЗА_ДАННЫХ!J:J,АБОНЕМЕНТЫ_ИНФОРМАЦИЯ!F135,БАЗА_ДАННЫХ!D:D,"&gt;="&amp;Q135,БАЗА_ДАННЫХ!D:D,"&lt;="&amp;S135,БАЗА_ДАННЫХ!R:R,"да")</f>
        <v>8</v>
      </c>
      <c r="AA135" s="175">
        <f>COUNTIFS(БАЗА_ДАННЫХ!L:L,АБОНЕМЕНТЫ_ИНФОРМАЦИЯ!H135,БАЗА_ДАННЫХ!K:K,АБОНЕМЕНТЫ_ИНФОРМАЦИЯ!G135,БАЗА_ДАННЫХ!J:J,АБОНЕМЕНТЫ_ИНФОРМАЦИЯ!F135,БАЗА_ДАННЫХ!D:D,"&gt;="&amp;Q135,БАЗА_ДАННЫХ!D:D,"&lt;="&amp;S135,БАЗА_ДАННЫХ!S:S,"перенос")</f>
        <v>0</v>
      </c>
      <c r="AB135" s="149" t="str">
        <f t="shared" ca="1" si="19"/>
        <v>нет</v>
      </c>
      <c r="AC135" s="177" t="str">
        <f t="shared" ref="AC135:AC166" ca="1" si="21">IF(TODAY()&lt;S135,O135-Z135,"")</f>
        <v/>
      </c>
      <c r="AD135" s="99"/>
      <c r="AE135" s="241">
        <f>N135</f>
        <v>80</v>
      </c>
    </row>
    <row r="136" spans="1:31" s="97" customFormat="1" ht="15" customHeight="1" x14ac:dyDescent="0.25">
      <c r="A136" s="98"/>
      <c r="B136" s="98"/>
      <c r="C136" s="106">
        <f t="shared" ref="C136:C198" si="22">C135+1</f>
        <v>131</v>
      </c>
      <c r="D136" s="107">
        <f>Q136-4</f>
        <v>45323</v>
      </c>
      <c r="E136" s="126" t="s">
        <v>32</v>
      </c>
      <c r="F136" s="127" t="s">
        <v>9</v>
      </c>
      <c r="G136" s="127" t="s">
        <v>8</v>
      </c>
      <c r="H136" s="128" t="s">
        <v>64</v>
      </c>
      <c r="I136" s="145" t="s">
        <v>8</v>
      </c>
      <c r="J136" s="142" t="s">
        <v>50</v>
      </c>
      <c r="K136" s="142" t="s">
        <v>18</v>
      </c>
      <c r="L136" s="143" t="s">
        <v>20</v>
      </c>
      <c r="M136" s="144">
        <v>42005</v>
      </c>
      <c r="N136" s="113">
        <v>80</v>
      </c>
      <c r="O136" s="114">
        <v>8</v>
      </c>
      <c r="P136" s="114">
        <f t="shared" si="20"/>
        <v>10</v>
      </c>
      <c r="Q136" s="115">
        <v>45327</v>
      </c>
      <c r="R136" s="116">
        <v>27</v>
      </c>
      <c r="S136" s="108">
        <f>Q136+R136</f>
        <v>45354</v>
      </c>
      <c r="T136" s="119">
        <f>COUNTIFS(РАСПИСАНИЕ!$D:$D,АБОНЕМЕНТЫ_ИНФОРМАЦИЯ!T$5,РАСПИСАНИЕ!$H:$H,АБОНЕМЕНТЫ_ИНФОРМАЦИЯ!$F136,РАСПИСАНИЕ!$I:$I,АБОНЕМЕНТЫ_ИНФОРМАЦИЯ!$G136)</f>
        <v>1</v>
      </c>
      <c r="U136" s="134">
        <f>COUNTIFS(РАСПИСАНИЕ!$D:$D,АБОНЕМЕНТЫ_ИНФОРМАЦИЯ!U$5,РАСПИСАНИЕ!$H:$H,АБОНЕМЕНТЫ_ИНФОРМАЦИЯ!$F136,РАСПИСАНИЕ!$I:$I,АБОНЕМЕНТЫ_ИНФОРМАЦИЯ!$G136)</f>
        <v>0</v>
      </c>
      <c r="V136" s="120">
        <f>COUNTIFS(РАСПИСАНИЕ!$D:$D,АБОНЕМЕНТЫ_ИНФОРМАЦИЯ!V$5,РАСПИСАНИЕ!$H:$H,АБОНЕМЕНТЫ_ИНФОРМАЦИЯ!$F136,РАСПИСАНИЕ!$I:$I,АБОНЕМЕНТЫ_ИНФОРМАЦИЯ!$G136)</f>
        <v>0</v>
      </c>
      <c r="W136" s="134">
        <f>COUNTIFS(РАСПИСАНИЕ!$D:$D,АБОНЕМЕНТЫ_ИНФОРМАЦИЯ!W$5,РАСПИСАНИЕ!$H:$H,АБОНЕМЕНТЫ_ИНФОРМАЦИЯ!$F136,РАСПИСАНИЕ!$I:$I,АБОНЕМЕНТЫ_ИНФОРМАЦИЯ!$G136)</f>
        <v>1</v>
      </c>
      <c r="X136" s="120">
        <f>COUNTIFS(РАСПИСАНИЕ!$D:$D,АБОНЕМЕНТЫ_ИНФОРМАЦИЯ!X$5,РАСПИСАНИЕ!$H:$H,АБОНЕМЕНТЫ_ИНФОРМАЦИЯ!$F136,РАСПИСАНИЕ!$I:$I,АБОНЕМЕНТЫ_ИНФОРМАЦИЯ!$G136)</f>
        <v>0</v>
      </c>
      <c r="Y136" s="136">
        <f>COUNTIFS(РАСПИСАНИЕ!$D:$D,АБОНЕМЕНТЫ_ИНФОРМАЦИЯ!Y$5,РАСПИСАНИЕ!$H:$H,АБОНЕМЕНТЫ_ИНФОРМАЦИЯ!$F136,РАСПИСАНИЕ!$I:$I,АБОНЕМЕНТЫ_ИНФОРМАЦИЯ!$G136)</f>
        <v>0</v>
      </c>
      <c r="Z136" s="113">
        <f>COUNTIFS(БАЗА_ДАННЫХ!L:L,АБОНЕМЕНТЫ_ИНФОРМАЦИЯ!H136,БАЗА_ДАННЫХ!K:K,АБОНЕМЕНТЫ_ИНФОРМАЦИЯ!G136,БАЗА_ДАННЫХ!J:J,АБОНЕМЕНТЫ_ИНФОРМАЦИЯ!F136,БАЗА_ДАННЫХ!D:D,"&gt;="&amp;Q136,БАЗА_ДАННЫХ!D:D,"&lt;="&amp;S136,БАЗА_ДАННЫХ!R:R,"да")</f>
        <v>6</v>
      </c>
      <c r="AA136" s="175">
        <f>COUNTIFS(БАЗА_ДАННЫХ!L:L,АБОНЕМЕНТЫ_ИНФОРМАЦИЯ!H136,БАЗА_ДАННЫХ!K:K,АБОНЕМЕНТЫ_ИНФОРМАЦИЯ!G136,БАЗА_ДАННЫХ!J:J,АБОНЕМЕНТЫ_ИНФОРМАЦИЯ!F136,БАЗА_ДАННЫХ!D:D,"&gt;="&amp;Q136,БАЗА_ДАННЫХ!D:D,"&lt;="&amp;S136,БАЗА_ДАННЫХ!S:S,"перенос")</f>
        <v>0</v>
      </c>
      <c r="AB136" s="149" t="str">
        <f t="shared" ca="1" si="19"/>
        <v>да</v>
      </c>
      <c r="AC136" s="177">
        <f t="shared" ca="1" si="21"/>
        <v>2</v>
      </c>
      <c r="AD136" s="99"/>
      <c r="AE136" s="241">
        <f t="shared" ref="AE136:AE167" si="23">Z136*P136</f>
        <v>60</v>
      </c>
    </row>
    <row r="137" spans="1:31" s="97" customFormat="1" ht="15.75" x14ac:dyDescent="0.25">
      <c r="C137" s="106">
        <f t="shared" si="22"/>
        <v>132</v>
      </c>
      <c r="D137" s="107">
        <f t="shared" ref="D137:D198" si="24">Q137-4</f>
        <v>45323</v>
      </c>
      <c r="E137" s="126" t="s">
        <v>32</v>
      </c>
      <c r="F137" s="127" t="s">
        <v>9</v>
      </c>
      <c r="G137" s="127" t="s">
        <v>8</v>
      </c>
      <c r="H137" s="128" t="s">
        <v>65</v>
      </c>
      <c r="I137" s="145" t="s">
        <v>8</v>
      </c>
      <c r="J137" s="142" t="s">
        <v>63</v>
      </c>
      <c r="K137" s="142" t="s">
        <v>19</v>
      </c>
      <c r="L137" s="143">
        <v>89002001515</v>
      </c>
      <c r="M137" s="144">
        <v>42005</v>
      </c>
      <c r="N137" s="113">
        <v>40</v>
      </c>
      <c r="O137" s="114">
        <v>4</v>
      </c>
      <c r="P137" s="114">
        <f t="shared" si="20"/>
        <v>10</v>
      </c>
      <c r="Q137" s="115">
        <v>45327</v>
      </c>
      <c r="R137" s="116">
        <v>27</v>
      </c>
      <c r="S137" s="108">
        <f t="shared" ref="S137:S198" si="25">Q137+R137</f>
        <v>45354</v>
      </c>
      <c r="T137" s="119">
        <f>COUNTIFS(РАСПИСАНИЕ!$D:$D,АБОНЕМЕНТЫ_ИНФОРМАЦИЯ!T$5,РАСПИСАНИЕ!$H:$H,АБОНЕМЕНТЫ_ИНФОРМАЦИЯ!$F137,РАСПИСАНИЕ!$I:$I,АБОНЕМЕНТЫ_ИНФОРМАЦИЯ!$G137)</f>
        <v>1</v>
      </c>
      <c r="U137" s="134">
        <f>COUNTIFS(РАСПИСАНИЕ!$D:$D,АБОНЕМЕНТЫ_ИНФОРМАЦИЯ!U$5,РАСПИСАНИЕ!$H:$H,АБОНЕМЕНТЫ_ИНФОРМАЦИЯ!$F137,РАСПИСАНИЕ!$I:$I,АБОНЕМЕНТЫ_ИНФОРМАЦИЯ!$G137)</f>
        <v>0</v>
      </c>
      <c r="V137" s="120">
        <f>COUNTIFS(РАСПИСАНИЕ!$D:$D,АБОНЕМЕНТЫ_ИНФОРМАЦИЯ!V$5,РАСПИСАНИЕ!$H:$H,АБОНЕМЕНТЫ_ИНФОРМАЦИЯ!$F137,РАСПИСАНИЕ!$I:$I,АБОНЕМЕНТЫ_ИНФОРМАЦИЯ!$G137)</f>
        <v>0</v>
      </c>
      <c r="W137" s="134"/>
      <c r="X137" s="120">
        <f>COUNTIFS(РАСПИСАНИЕ!$D:$D,АБОНЕМЕНТЫ_ИНФОРМАЦИЯ!X$5,РАСПИСАНИЕ!$H:$H,АБОНЕМЕНТЫ_ИНФОРМАЦИЯ!$F137,РАСПИСАНИЕ!$I:$I,АБОНЕМЕНТЫ_ИНФОРМАЦИЯ!$G137)</f>
        <v>0</v>
      </c>
      <c r="Y137" s="136">
        <f>COUNTIFS(РАСПИСАНИЕ!$D:$D,АБОНЕМЕНТЫ_ИНФОРМАЦИЯ!Y$5,РАСПИСАНИЕ!$H:$H,АБОНЕМЕНТЫ_ИНФОРМАЦИЯ!$F137,РАСПИСАНИЕ!$I:$I,АБОНЕМЕНТЫ_ИНФОРМАЦИЯ!$G137)</f>
        <v>0</v>
      </c>
      <c r="Z137" s="113">
        <f>COUNTIFS(БАЗА_ДАННЫХ!L:L,АБОНЕМЕНТЫ_ИНФОРМАЦИЯ!H137,БАЗА_ДАННЫХ!K:K,АБОНЕМЕНТЫ_ИНФОРМАЦИЯ!G137,БАЗА_ДАННЫХ!J:J,АБОНЕМЕНТЫ_ИНФОРМАЦИЯ!F137,БАЗА_ДАННЫХ!D:D,"&gt;="&amp;Q137,БАЗА_ДАННЫХ!D:D,"&lt;="&amp;S137,БАЗА_ДАННЫХ!R:R,"да")</f>
        <v>3</v>
      </c>
      <c r="AA137" s="175">
        <f>COUNTIFS(БАЗА_ДАННЫХ!L:L,АБОНЕМЕНТЫ_ИНФОРМАЦИЯ!H137,БАЗА_ДАННЫХ!K:K,АБОНЕМЕНТЫ_ИНФОРМАЦИЯ!G137,БАЗА_ДАННЫХ!J:J,АБОНЕМЕНТЫ_ИНФОРМАЦИЯ!F137,БАЗА_ДАННЫХ!D:D,"&gt;="&amp;Q137,БАЗА_ДАННЫХ!D:D,"&lt;="&amp;S137,БАЗА_ДАННЫХ!S:S,"перенос")</f>
        <v>0</v>
      </c>
      <c r="AB137" s="149" t="str">
        <f t="shared" ca="1" si="19"/>
        <v>да</v>
      </c>
      <c r="AC137" s="177">
        <f t="shared" ca="1" si="21"/>
        <v>1</v>
      </c>
      <c r="AD137" s="99"/>
      <c r="AE137" s="241">
        <f t="shared" si="23"/>
        <v>30</v>
      </c>
    </row>
    <row r="138" spans="1:31" s="97" customFormat="1" ht="15" customHeight="1" x14ac:dyDescent="0.25">
      <c r="C138" s="106">
        <f t="shared" si="22"/>
        <v>133</v>
      </c>
      <c r="D138" s="107">
        <f t="shared" si="24"/>
        <v>45330</v>
      </c>
      <c r="E138" s="126" t="s">
        <v>32</v>
      </c>
      <c r="F138" s="127" t="s">
        <v>9</v>
      </c>
      <c r="G138" s="127" t="s">
        <v>8</v>
      </c>
      <c r="H138" s="128" t="s">
        <v>66</v>
      </c>
      <c r="I138" s="145" t="s">
        <v>8</v>
      </c>
      <c r="J138" s="142" t="s">
        <v>51</v>
      </c>
      <c r="K138" s="142" t="s">
        <v>19</v>
      </c>
      <c r="L138" s="143">
        <v>89002001516</v>
      </c>
      <c r="M138" s="144">
        <v>42005</v>
      </c>
      <c r="N138" s="113">
        <v>80</v>
      </c>
      <c r="O138" s="114">
        <v>8</v>
      </c>
      <c r="P138" s="114">
        <f t="shared" si="20"/>
        <v>10</v>
      </c>
      <c r="Q138" s="115">
        <v>45334</v>
      </c>
      <c r="R138" s="116">
        <v>27</v>
      </c>
      <c r="S138" s="108">
        <f t="shared" si="25"/>
        <v>45361</v>
      </c>
      <c r="T138" s="119">
        <f>COUNTIFS(РАСПИСАНИЕ!$D:$D,АБОНЕМЕНТЫ_ИНФОРМАЦИЯ!T$5,РАСПИСАНИЕ!$H:$H,АБОНЕМЕНТЫ_ИНФОРМАЦИЯ!$F138,РАСПИСАНИЕ!$I:$I,АБОНЕМЕНТЫ_ИНФОРМАЦИЯ!$G138)</f>
        <v>1</v>
      </c>
      <c r="U138" s="134">
        <f>COUNTIFS(РАСПИСАНИЕ!$D:$D,АБОНЕМЕНТЫ_ИНФОРМАЦИЯ!U$5,РАСПИСАНИЕ!$H:$H,АБОНЕМЕНТЫ_ИНФОРМАЦИЯ!$F138,РАСПИСАНИЕ!$I:$I,АБОНЕМЕНТЫ_ИНФОРМАЦИЯ!$G138)</f>
        <v>0</v>
      </c>
      <c r="V138" s="120">
        <f>COUNTIFS(РАСПИСАНИЕ!$D:$D,АБОНЕМЕНТЫ_ИНФОРМАЦИЯ!V$5,РАСПИСАНИЕ!$H:$H,АБОНЕМЕНТЫ_ИНФОРМАЦИЯ!$F138,РАСПИСАНИЕ!$I:$I,АБОНЕМЕНТЫ_ИНФОРМАЦИЯ!$G138)</f>
        <v>0</v>
      </c>
      <c r="W138" s="134">
        <f>COUNTIFS(РАСПИСАНИЕ!$D:$D,АБОНЕМЕНТЫ_ИНФОРМАЦИЯ!W$5,РАСПИСАНИЕ!$H:$H,АБОНЕМЕНТЫ_ИНФОРМАЦИЯ!$F138,РАСПИСАНИЕ!$I:$I,АБОНЕМЕНТЫ_ИНФОРМАЦИЯ!$G138)</f>
        <v>1</v>
      </c>
      <c r="X138" s="120">
        <f>COUNTIFS(РАСПИСАНИЕ!$D:$D,АБОНЕМЕНТЫ_ИНФОРМАЦИЯ!X$5,РАСПИСАНИЕ!$H:$H,АБОНЕМЕНТЫ_ИНФОРМАЦИЯ!$F138,РАСПИСАНИЕ!$I:$I,АБОНЕМЕНТЫ_ИНФОРМАЦИЯ!$G138)</f>
        <v>0</v>
      </c>
      <c r="Y138" s="136">
        <f>COUNTIFS(РАСПИСАНИЕ!$D:$D,АБОНЕМЕНТЫ_ИНФОРМАЦИЯ!Y$5,РАСПИСАНИЕ!$H:$H,АБОНЕМЕНТЫ_ИНФОРМАЦИЯ!$F138,РАСПИСАНИЕ!$I:$I,АБОНЕМЕНТЫ_ИНФОРМАЦИЯ!$G138)</f>
        <v>0</v>
      </c>
      <c r="Z138" s="113">
        <f>COUNTIFS(БАЗА_ДАННЫХ!L:L,АБОНЕМЕНТЫ_ИНФОРМАЦИЯ!H138,БАЗА_ДАННЫХ!K:K,АБОНЕМЕНТЫ_ИНФОРМАЦИЯ!G138,БАЗА_ДАННЫХ!J:J,АБОНЕМЕНТЫ_ИНФОРМАЦИЯ!F138,БАЗА_ДАННЫХ!D:D,"&gt;="&amp;Q138,БАЗА_ДАННЫХ!D:D,"&lt;="&amp;S138,БАЗА_ДАННЫХ!R:R,"да")</f>
        <v>4</v>
      </c>
      <c r="AA138" s="175">
        <f>COUNTIFS(БАЗА_ДАННЫХ!L:L,АБОНЕМЕНТЫ_ИНФОРМАЦИЯ!H138,БАЗА_ДАННЫХ!K:K,АБОНЕМЕНТЫ_ИНФОРМАЦИЯ!G138,БАЗА_ДАННЫХ!J:J,АБОНЕМЕНТЫ_ИНФОРМАЦИЯ!F138,БАЗА_ДАННЫХ!D:D,"&gt;="&amp;Q138,БАЗА_ДАННЫХ!D:D,"&lt;="&amp;S138,БАЗА_ДАННЫХ!S:S,"перенос")</f>
        <v>0</v>
      </c>
      <c r="AB138" s="149" t="str">
        <f t="shared" ca="1" si="19"/>
        <v>да</v>
      </c>
      <c r="AC138" s="177">
        <f t="shared" ca="1" si="21"/>
        <v>4</v>
      </c>
      <c r="AD138" s="99"/>
      <c r="AE138" s="241">
        <f t="shared" si="23"/>
        <v>40</v>
      </c>
    </row>
    <row r="139" spans="1:31" s="97" customFormat="1" ht="15" customHeight="1" x14ac:dyDescent="0.25">
      <c r="C139" s="106">
        <f t="shared" si="22"/>
        <v>134</v>
      </c>
      <c r="D139" s="107">
        <f t="shared" si="24"/>
        <v>45323</v>
      </c>
      <c r="E139" s="126" t="s">
        <v>32</v>
      </c>
      <c r="F139" s="127" t="s">
        <v>9</v>
      </c>
      <c r="G139" s="127" t="s">
        <v>8</v>
      </c>
      <c r="H139" s="128" t="s">
        <v>67</v>
      </c>
      <c r="I139" s="145" t="s">
        <v>8</v>
      </c>
      <c r="J139" s="142" t="s">
        <v>52</v>
      </c>
      <c r="K139" s="142" t="s">
        <v>19</v>
      </c>
      <c r="L139" s="143">
        <v>89002001517</v>
      </c>
      <c r="M139" s="144">
        <v>42005</v>
      </c>
      <c r="N139" s="113">
        <v>70</v>
      </c>
      <c r="O139" s="114">
        <v>8</v>
      </c>
      <c r="P139" s="114">
        <f t="shared" si="20"/>
        <v>8.75</v>
      </c>
      <c r="Q139" s="115">
        <v>45327</v>
      </c>
      <c r="R139" s="116">
        <v>27</v>
      </c>
      <c r="S139" s="108">
        <f t="shared" si="25"/>
        <v>45354</v>
      </c>
      <c r="T139" s="119">
        <f>COUNTIFS(РАСПИСАНИЕ!$D:$D,АБОНЕМЕНТЫ_ИНФОРМАЦИЯ!T$5,РАСПИСАНИЕ!$H:$H,АБОНЕМЕНТЫ_ИНФОРМАЦИЯ!$F139,РАСПИСАНИЕ!$I:$I,АБОНЕМЕНТЫ_ИНФОРМАЦИЯ!$G139)</f>
        <v>1</v>
      </c>
      <c r="U139" s="134">
        <f>COUNTIFS(РАСПИСАНИЕ!$D:$D,АБОНЕМЕНТЫ_ИНФОРМАЦИЯ!U$5,РАСПИСАНИЕ!$H:$H,АБОНЕМЕНТЫ_ИНФОРМАЦИЯ!$F139,РАСПИСАНИЕ!$I:$I,АБОНЕМЕНТЫ_ИНФОРМАЦИЯ!$G139)</f>
        <v>0</v>
      </c>
      <c r="V139" s="120">
        <f>COUNTIFS(РАСПИСАНИЕ!$D:$D,АБОНЕМЕНТЫ_ИНФОРМАЦИЯ!V$5,РАСПИСАНИЕ!$H:$H,АБОНЕМЕНТЫ_ИНФОРМАЦИЯ!$F139,РАСПИСАНИЕ!$I:$I,АБОНЕМЕНТЫ_ИНФОРМАЦИЯ!$G139)</f>
        <v>0</v>
      </c>
      <c r="W139" s="134">
        <f>COUNTIFS(РАСПИСАНИЕ!$D:$D,АБОНЕМЕНТЫ_ИНФОРМАЦИЯ!W$5,РАСПИСАНИЕ!$H:$H,АБОНЕМЕНТЫ_ИНФОРМАЦИЯ!$F139,РАСПИСАНИЕ!$I:$I,АБОНЕМЕНТЫ_ИНФОРМАЦИЯ!$G139)</f>
        <v>1</v>
      </c>
      <c r="X139" s="120">
        <f>COUNTIFS(РАСПИСАНИЕ!$D:$D,АБОНЕМЕНТЫ_ИНФОРМАЦИЯ!X$5,РАСПИСАНИЕ!$H:$H,АБОНЕМЕНТЫ_ИНФОРМАЦИЯ!$F139,РАСПИСАНИЕ!$I:$I,АБОНЕМЕНТЫ_ИНФОРМАЦИЯ!$G139)</f>
        <v>0</v>
      </c>
      <c r="Y139" s="136">
        <f>COUNTIFS(РАСПИСАНИЕ!$D:$D,АБОНЕМЕНТЫ_ИНФОРМАЦИЯ!Y$5,РАСПИСАНИЕ!$H:$H,АБОНЕМЕНТЫ_ИНФОРМАЦИЯ!$F139,РАСПИСАНИЕ!$I:$I,АБОНЕМЕНТЫ_ИНФОРМАЦИЯ!$G139)</f>
        <v>0</v>
      </c>
      <c r="Z139" s="113">
        <f>COUNTIFS(БАЗА_ДАННЫХ!L:L,АБОНЕМЕНТЫ_ИНФОРМАЦИЯ!H139,БАЗА_ДАННЫХ!K:K,АБОНЕМЕНТЫ_ИНФОРМАЦИЯ!G139,БАЗА_ДАННЫХ!J:J,АБОНЕМЕНТЫ_ИНФОРМАЦИЯ!F139,БАЗА_ДАННЫХ!D:D,"&gt;="&amp;Q139,БАЗА_ДАННЫХ!D:D,"&lt;="&amp;S139,БАЗА_ДАННЫХ!R:R,"да")</f>
        <v>6</v>
      </c>
      <c r="AA139" s="175">
        <f>COUNTIFS(БАЗА_ДАННЫХ!L:L,АБОНЕМЕНТЫ_ИНФОРМАЦИЯ!H139,БАЗА_ДАННЫХ!K:K,АБОНЕМЕНТЫ_ИНФОРМАЦИЯ!G139,БАЗА_ДАННЫХ!J:J,АБОНЕМЕНТЫ_ИНФОРМАЦИЯ!F139,БАЗА_ДАННЫХ!D:D,"&gt;="&amp;Q139,БАЗА_ДАННЫХ!D:D,"&lt;="&amp;S139,БАЗА_ДАННЫХ!S:S,"перенос")</f>
        <v>0</v>
      </c>
      <c r="AB139" s="149" t="str">
        <f t="shared" ca="1" si="19"/>
        <v>да</v>
      </c>
      <c r="AC139" s="177">
        <f t="shared" ca="1" si="21"/>
        <v>2</v>
      </c>
      <c r="AD139" s="99"/>
      <c r="AE139" s="241">
        <f t="shared" si="23"/>
        <v>52.5</v>
      </c>
    </row>
    <row r="140" spans="1:31" s="97" customFormat="1" ht="15" customHeight="1" x14ac:dyDescent="0.25">
      <c r="C140" s="106">
        <f t="shared" si="22"/>
        <v>135</v>
      </c>
      <c r="D140" s="107">
        <f t="shared" si="24"/>
        <v>45323</v>
      </c>
      <c r="E140" s="126" t="s">
        <v>32</v>
      </c>
      <c r="F140" s="127" t="s">
        <v>9</v>
      </c>
      <c r="G140" s="127" t="s">
        <v>8</v>
      </c>
      <c r="H140" s="128" t="s">
        <v>68</v>
      </c>
      <c r="I140" s="145" t="s">
        <v>8</v>
      </c>
      <c r="J140" s="142" t="s">
        <v>53</v>
      </c>
      <c r="K140" s="142" t="s">
        <v>19</v>
      </c>
      <c r="L140" s="143">
        <v>89002001518</v>
      </c>
      <c r="M140" s="144">
        <v>42005</v>
      </c>
      <c r="N140" s="113">
        <v>80</v>
      </c>
      <c r="O140" s="114">
        <v>8</v>
      </c>
      <c r="P140" s="114">
        <f t="shared" si="20"/>
        <v>10</v>
      </c>
      <c r="Q140" s="115">
        <v>45327</v>
      </c>
      <c r="R140" s="116">
        <v>27</v>
      </c>
      <c r="S140" s="108">
        <f t="shared" si="25"/>
        <v>45354</v>
      </c>
      <c r="T140" s="119">
        <f>COUNTIFS(РАСПИСАНИЕ!$D:$D,АБОНЕМЕНТЫ_ИНФОРМАЦИЯ!T$5,РАСПИСАНИЕ!$H:$H,АБОНЕМЕНТЫ_ИНФОРМАЦИЯ!$F140,РАСПИСАНИЕ!$I:$I,АБОНЕМЕНТЫ_ИНФОРМАЦИЯ!$G140)</f>
        <v>1</v>
      </c>
      <c r="U140" s="134">
        <f>COUNTIFS(РАСПИСАНИЕ!$D:$D,АБОНЕМЕНТЫ_ИНФОРМАЦИЯ!U$5,РАСПИСАНИЕ!$H:$H,АБОНЕМЕНТЫ_ИНФОРМАЦИЯ!$F140,РАСПИСАНИЕ!$I:$I,АБОНЕМЕНТЫ_ИНФОРМАЦИЯ!$G140)</f>
        <v>0</v>
      </c>
      <c r="V140" s="120">
        <f>COUNTIFS(РАСПИСАНИЕ!$D:$D,АБОНЕМЕНТЫ_ИНФОРМАЦИЯ!V$5,РАСПИСАНИЕ!$H:$H,АБОНЕМЕНТЫ_ИНФОРМАЦИЯ!$F140,РАСПИСАНИЕ!$I:$I,АБОНЕМЕНТЫ_ИНФОРМАЦИЯ!$G140)</f>
        <v>0</v>
      </c>
      <c r="W140" s="134">
        <f>COUNTIFS(РАСПИСАНИЕ!$D:$D,АБОНЕМЕНТЫ_ИНФОРМАЦИЯ!W$5,РАСПИСАНИЕ!$H:$H,АБОНЕМЕНТЫ_ИНФОРМАЦИЯ!$F140,РАСПИСАНИЕ!$I:$I,АБОНЕМЕНТЫ_ИНФОРМАЦИЯ!$G140)</f>
        <v>1</v>
      </c>
      <c r="X140" s="120">
        <f>COUNTIFS(РАСПИСАНИЕ!$D:$D,АБОНЕМЕНТЫ_ИНФОРМАЦИЯ!X$5,РАСПИСАНИЕ!$H:$H,АБОНЕМЕНТЫ_ИНФОРМАЦИЯ!$F140,РАСПИСАНИЕ!$I:$I,АБОНЕМЕНТЫ_ИНФОРМАЦИЯ!$G140)</f>
        <v>0</v>
      </c>
      <c r="Y140" s="136">
        <f>COUNTIFS(РАСПИСАНИЕ!$D:$D,АБОНЕМЕНТЫ_ИНФОРМАЦИЯ!Y$5,РАСПИСАНИЕ!$H:$H,АБОНЕМЕНТЫ_ИНФОРМАЦИЯ!$F140,РАСПИСАНИЕ!$I:$I,АБОНЕМЕНТЫ_ИНФОРМАЦИЯ!$G140)</f>
        <v>0</v>
      </c>
      <c r="Z140" s="113">
        <f>COUNTIFS(БАЗА_ДАННЫХ!L:L,АБОНЕМЕНТЫ_ИНФОРМАЦИЯ!H140,БАЗА_ДАННЫХ!K:K,АБОНЕМЕНТЫ_ИНФОРМАЦИЯ!G140,БАЗА_ДАННЫХ!J:J,АБОНЕМЕНТЫ_ИНФОРМАЦИЯ!F140,БАЗА_ДАННЫХ!D:D,"&gt;="&amp;Q140,БАЗА_ДАННЫХ!D:D,"&lt;="&amp;S140,БАЗА_ДАННЫХ!R:R,"да")</f>
        <v>6</v>
      </c>
      <c r="AA140" s="175">
        <f>COUNTIFS(БАЗА_ДАННЫХ!L:L,АБОНЕМЕНТЫ_ИНФОРМАЦИЯ!H140,БАЗА_ДАННЫХ!K:K,АБОНЕМЕНТЫ_ИНФОРМАЦИЯ!G140,БАЗА_ДАННЫХ!J:J,АБОНЕМЕНТЫ_ИНФОРМАЦИЯ!F140,БАЗА_ДАННЫХ!D:D,"&gt;="&amp;Q140,БАЗА_ДАННЫХ!D:D,"&lt;="&amp;S140,БАЗА_ДАННЫХ!S:S,"перенос")</f>
        <v>0</v>
      </c>
      <c r="AB140" s="149" t="str">
        <f t="shared" ca="1" si="19"/>
        <v>да</v>
      </c>
      <c r="AC140" s="177">
        <f t="shared" ca="1" si="21"/>
        <v>2</v>
      </c>
      <c r="AD140" s="99"/>
      <c r="AE140" s="241">
        <f t="shared" si="23"/>
        <v>60</v>
      </c>
    </row>
    <row r="141" spans="1:31" s="97" customFormat="1" ht="15" customHeight="1" x14ac:dyDescent="0.25">
      <c r="C141" s="106">
        <f t="shared" si="22"/>
        <v>136</v>
      </c>
      <c r="D141" s="107">
        <f t="shared" si="24"/>
        <v>45323</v>
      </c>
      <c r="E141" s="126" t="s">
        <v>32</v>
      </c>
      <c r="F141" s="127" t="s">
        <v>9</v>
      </c>
      <c r="G141" s="127" t="s">
        <v>8</v>
      </c>
      <c r="H141" s="128" t="s">
        <v>69</v>
      </c>
      <c r="I141" s="145" t="s">
        <v>8</v>
      </c>
      <c r="J141" s="142" t="s">
        <v>54</v>
      </c>
      <c r="K141" s="142" t="s">
        <v>19</v>
      </c>
      <c r="L141" s="143">
        <v>89002001519</v>
      </c>
      <c r="M141" s="144">
        <v>42005</v>
      </c>
      <c r="N141" s="113">
        <v>80</v>
      </c>
      <c r="O141" s="114">
        <v>8</v>
      </c>
      <c r="P141" s="114">
        <f t="shared" si="20"/>
        <v>10</v>
      </c>
      <c r="Q141" s="115">
        <v>45327</v>
      </c>
      <c r="R141" s="116">
        <v>27</v>
      </c>
      <c r="S141" s="108">
        <f t="shared" si="25"/>
        <v>45354</v>
      </c>
      <c r="T141" s="119">
        <f>COUNTIFS(РАСПИСАНИЕ!$D:$D,АБОНЕМЕНТЫ_ИНФОРМАЦИЯ!T$5,РАСПИСАНИЕ!$H:$H,АБОНЕМЕНТЫ_ИНФОРМАЦИЯ!$F141,РАСПИСАНИЕ!$I:$I,АБОНЕМЕНТЫ_ИНФОРМАЦИЯ!$G141)</f>
        <v>1</v>
      </c>
      <c r="U141" s="134">
        <f>COUNTIFS(РАСПИСАНИЕ!$D:$D,АБОНЕМЕНТЫ_ИНФОРМАЦИЯ!U$5,РАСПИСАНИЕ!$H:$H,АБОНЕМЕНТЫ_ИНФОРМАЦИЯ!$F141,РАСПИСАНИЕ!$I:$I,АБОНЕМЕНТЫ_ИНФОРМАЦИЯ!$G141)</f>
        <v>0</v>
      </c>
      <c r="V141" s="120">
        <f>COUNTIFS(РАСПИСАНИЕ!$D:$D,АБОНЕМЕНТЫ_ИНФОРМАЦИЯ!V$5,РАСПИСАНИЕ!$H:$H,АБОНЕМЕНТЫ_ИНФОРМАЦИЯ!$F141,РАСПИСАНИЕ!$I:$I,АБОНЕМЕНТЫ_ИНФОРМАЦИЯ!$G141)</f>
        <v>0</v>
      </c>
      <c r="W141" s="134">
        <f>COUNTIFS(РАСПИСАНИЕ!$D:$D,АБОНЕМЕНТЫ_ИНФОРМАЦИЯ!W$5,РАСПИСАНИЕ!$H:$H,АБОНЕМЕНТЫ_ИНФОРМАЦИЯ!$F141,РАСПИСАНИЕ!$I:$I,АБОНЕМЕНТЫ_ИНФОРМАЦИЯ!$G141)</f>
        <v>1</v>
      </c>
      <c r="X141" s="120">
        <f>COUNTIFS(РАСПИСАНИЕ!$D:$D,АБОНЕМЕНТЫ_ИНФОРМАЦИЯ!X$5,РАСПИСАНИЕ!$H:$H,АБОНЕМЕНТЫ_ИНФОРМАЦИЯ!$F141,РАСПИСАНИЕ!$I:$I,АБОНЕМЕНТЫ_ИНФОРМАЦИЯ!$G141)</f>
        <v>0</v>
      </c>
      <c r="Y141" s="136">
        <f>COUNTIFS(РАСПИСАНИЕ!$D:$D,АБОНЕМЕНТЫ_ИНФОРМАЦИЯ!Y$5,РАСПИСАНИЕ!$H:$H,АБОНЕМЕНТЫ_ИНФОРМАЦИЯ!$F141,РАСПИСАНИЕ!$I:$I,АБОНЕМЕНТЫ_ИНФОРМАЦИЯ!$G141)</f>
        <v>0</v>
      </c>
      <c r="Z141" s="113">
        <f>COUNTIFS(БАЗА_ДАННЫХ!L:L,АБОНЕМЕНТЫ_ИНФОРМАЦИЯ!H141,БАЗА_ДАННЫХ!K:K,АБОНЕМЕНТЫ_ИНФОРМАЦИЯ!G141,БАЗА_ДАННЫХ!J:J,АБОНЕМЕНТЫ_ИНФОРМАЦИЯ!F141,БАЗА_ДАННЫХ!D:D,"&gt;="&amp;Q141,БАЗА_ДАННЫХ!D:D,"&lt;="&amp;S141,БАЗА_ДАННЫХ!R:R,"да")</f>
        <v>6</v>
      </c>
      <c r="AA141" s="175">
        <f>COUNTIFS(БАЗА_ДАННЫХ!L:L,АБОНЕМЕНТЫ_ИНФОРМАЦИЯ!H141,БАЗА_ДАННЫХ!K:K,АБОНЕМЕНТЫ_ИНФОРМАЦИЯ!G141,БАЗА_ДАННЫХ!J:J,АБОНЕМЕНТЫ_ИНФОРМАЦИЯ!F141,БАЗА_ДАННЫХ!D:D,"&gt;="&amp;Q141,БАЗА_ДАННЫХ!D:D,"&lt;="&amp;S141,БАЗА_ДАННЫХ!S:S,"перенос")</f>
        <v>0</v>
      </c>
      <c r="AB141" s="149" t="str">
        <f t="shared" ca="1" si="19"/>
        <v>да</v>
      </c>
      <c r="AC141" s="177">
        <f t="shared" ca="1" si="21"/>
        <v>2</v>
      </c>
      <c r="AD141" s="99"/>
      <c r="AE141" s="241">
        <f t="shared" si="23"/>
        <v>60</v>
      </c>
    </row>
    <row r="142" spans="1:31" s="97" customFormat="1" ht="15" customHeight="1" x14ac:dyDescent="0.25">
      <c r="C142" s="106">
        <f t="shared" si="22"/>
        <v>137</v>
      </c>
      <c r="D142" s="107">
        <f t="shared" si="24"/>
        <v>45323</v>
      </c>
      <c r="E142" s="126" t="s">
        <v>32</v>
      </c>
      <c r="F142" s="127" t="s">
        <v>9</v>
      </c>
      <c r="G142" s="127" t="s">
        <v>8</v>
      </c>
      <c r="H142" s="128" t="s">
        <v>70</v>
      </c>
      <c r="I142" s="145" t="s">
        <v>8</v>
      </c>
      <c r="J142" s="142" t="s">
        <v>55</v>
      </c>
      <c r="K142" s="142" t="s">
        <v>19</v>
      </c>
      <c r="L142" s="143">
        <v>89002001520</v>
      </c>
      <c r="M142" s="144">
        <v>42005</v>
      </c>
      <c r="N142" s="113">
        <v>80</v>
      </c>
      <c r="O142" s="114">
        <v>8</v>
      </c>
      <c r="P142" s="114">
        <f t="shared" si="20"/>
        <v>10</v>
      </c>
      <c r="Q142" s="115">
        <v>45327</v>
      </c>
      <c r="R142" s="116">
        <v>27</v>
      </c>
      <c r="S142" s="108">
        <f t="shared" si="25"/>
        <v>45354</v>
      </c>
      <c r="T142" s="119">
        <f>COUNTIFS(РАСПИСАНИЕ!$D:$D,АБОНЕМЕНТЫ_ИНФОРМАЦИЯ!T$5,РАСПИСАНИЕ!$H:$H,АБОНЕМЕНТЫ_ИНФОРМАЦИЯ!$F142,РАСПИСАНИЕ!$I:$I,АБОНЕМЕНТЫ_ИНФОРМАЦИЯ!$G142)</f>
        <v>1</v>
      </c>
      <c r="U142" s="134">
        <f>COUNTIFS(РАСПИСАНИЕ!$D:$D,АБОНЕМЕНТЫ_ИНФОРМАЦИЯ!U$5,РАСПИСАНИЕ!$H:$H,АБОНЕМЕНТЫ_ИНФОРМАЦИЯ!$F142,РАСПИСАНИЕ!$I:$I,АБОНЕМЕНТЫ_ИНФОРМАЦИЯ!$G142)</f>
        <v>0</v>
      </c>
      <c r="V142" s="120">
        <f>COUNTIFS(РАСПИСАНИЕ!$D:$D,АБОНЕМЕНТЫ_ИНФОРМАЦИЯ!V$5,РАСПИСАНИЕ!$H:$H,АБОНЕМЕНТЫ_ИНФОРМАЦИЯ!$F142,РАСПИСАНИЕ!$I:$I,АБОНЕМЕНТЫ_ИНФОРМАЦИЯ!$G142)</f>
        <v>0</v>
      </c>
      <c r="W142" s="134">
        <f>COUNTIFS(РАСПИСАНИЕ!$D:$D,АБОНЕМЕНТЫ_ИНФОРМАЦИЯ!W$5,РАСПИСАНИЕ!$H:$H,АБОНЕМЕНТЫ_ИНФОРМАЦИЯ!$F142,РАСПИСАНИЕ!$I:$I,АБОНЕМЕНТЫ_ИНФОРМАЦИЯ!$G142)</f>
        <v>1</v>
      </c>
      <c r="X142" s="120">
        <f>COUNTIFS(РАСПИСАНИЕ!$D:$D,АБОНЕМЕНТЫ_ИНФОРМАЦИЯ!X$5,РАСПИСАНИЕ!$H:$H,АБОНЕМЕНТЫ_ИНФОРМАЦИЯ!$F142,РАСПИСАНИЕ!$I:$I,АБОНЕМЕНТЫ_ИНФОРМАЦИЯ!$G142)</f>
        <v>0</v>
      </c>
      <c r="Y142" s="136">
        <f>COUNTIFS(РАСПИСАНИЕ!$D:$D,АБОНЕМЕНТЫ_ИНФОРМАЦИЯ!Y$5,РАСПИСАНИЕ!$H:$H,АБОНЕМЕНТЫ_ИНФОРМАЦИЯ!$F142,РАСПИСАНИЕ!$I:$I,АБОНЕМЕНТЫ_ИНФОРМАЦИЯ!$G142)</f>
        <v>0</v>
      </c>
      <c r="Z142" s="113">
        <f>COUNTIFS(БАЗА_ДАННЫХ!L:L,АБОНЕМЕНТЫ_ИНФОРМАЦИЯ!H142,БАЗА_ДАННЫХ!K:K,АБОНЕМЕНТЫ_ИНФОРМАЦИЯ!G142,БАЗА_ДАННЫХ!J:J,АБОНЕМЕНТЫ_ИНФОРМАЦИЯ!F142,БАЗА_ДАННЫХ!D:D,"&gt;="&amp;Q142,БАЗА_ДАННЫХ!D:D,"&lt;="&amp;S142,БАЗА_ДАННЫХ!R:R,"да")</f>
        <v>6</v>
      </c>
      <c r="AA142" s="175">
        <f>COUNTIFS(БАЗА_ДАННЫХ!L:L,АБОНЕМЕНТЫ_ИНФОРМАЦИЯ!H142,БАЗА_ДАННЫХ!K:K,АБОНЕМЕНТЫ_ИНФОРМАЦИЯ!G142,БАЗА_ДАННЫХ!J:J,АБОНЕМЕНТЫ_ИНФОРМАЦИЯ!F142,БАЗА_ДАННЫХ!D:D,"&gt;="&amp;Q142,БАЗА_ДАННЫХ!D:D,"&lt;="&amp;S142,БАЗА_ДАННЫХ!S:S,"перенос")</f>
        <v>0</v>
      </c>
      <c r="AB142" s="149" t="str">
        <f t="shared" ca="1" si="19"/>
        <v>да</v>
      </c>
      <c r="AC142" s="177">
        <f t="shared" ca="1" si="21"/>
        <v>2</v>
      </c>
      <c r="AD142" s="99"/>
      <c r="AE142" s="241">
        <f t="shared" si="23"/>
        <v>60</v>
      </c>
    </row>
    <row r="143" spans="1:31" s="97" customFormat="1" ht="15" customHeight="1" x14ac:dyDescent="0.25">
      <c r="C143" s="106">
        <f t="shared" si="22"/>
        <v>138</v>
      </c>
      <c r="D143" s="107">
        <f t="shared" si="24"/>
        <v>45323</v>
      </c>
      <c r="E143" s="126" t="s">
        <v>32</v>
      </c>
      <c r="F143" s="127" t="s">
        <v>9</v>
      </c>
      <c r="G143" s="127" t="s">
        <v>8</v>
      </c>
      <c r="H143" s="128" t="s">
        <v>71</v>
      </c>
      <c r="I143" s="145" t="s">
        <v>8</v>
      </c>
      <c r="J143" s="142" t="s">
        <v>56</v>
      </c>
      <c r="K143" s="142" t="s">
        <v>19</v>
      </c>
      <c r="L143" s="143">
        <v>89002001521</v>
      </c>
      <c r="M143" s="144">
        <v>42005</v>
      </c>
      <c r="N143" s="113">
        <v>80</v>
      </c>
      <c r="O143" s="114">
        <v>8</v>
      </c>
      <c r="P143" s="114">
        <f t="shared" si="20"/>
        <v>10</v>
      </c>
      <c r="Q143" s="115">
        <v>45327</v>
      </c>
      <c r="R143" s="116">
        <v>27</v>
      </c>
      <c r="S143" s="108">
        <f t="shared" si="25"/>
        <v>45354</v>
      </c>
      <c r="T143" s="119">
        <f>COUNTIFS(РАСПИСАНИЕ!$D:$D,АБОНЕМЕНТЫ_ИНФОРМАЦИЯ!T$5,РАСПИСАНИЕ!$H:$H,АБОНЕМЕНТЫ_ИНФОРМАЦИЯ!$F143,РАСПИСАНИЕ!$I:$I,АБОНЕМЕНТЫ_ИНФОРМАЦИЯ!$G143)</f>
        <v>1</v>
      </c>
      <c r="U143" s="134">
        <f>COUNTIFS(РАСПИСАНИЕ!$D:$D,АБОНЕМЕНТЫ_ИНФОРМАЦИЯ!U$5,РАСПИСАНИЕ!$H:$H,АБОНЕМЕНТЫ_ИНФОРМАЦИЯ!$F143,РАСПИСАНИЕ!$I:$I,АБОНЕМЕНТЫ_ИНФОРМАЦИЯ!$G143)</f>
        <v>0</v>
      </c>
      <c r="V143" s="120">
        <f>COUNTIFS(РАСПИСАНИЕ!$D:$D,АБОНЕМЕНТЫ_ИНФОРМАЦИЯ!V$5,РАСПИСАНИЕ!$H:$H,АБОНЕМЕНТЫ_ИНФОРМАЦИЯ!$F143,РАСПИСАНИЕ!$I:$I,АБОНЕМЕНТЫ_ИНФОРМАЦИЯ!$G143)</f>
        <v>0</v>
      </c>
      <c r="W143" s="134">
        <f>COUNTIFS(РАСПИСАНИЕ!$D:$D,АБОНЕМЕНТЫ_ИНФОРМАЦИЯ!W$5,РАСПИСАНИЕ!$H:$H,АБОНЕМЕНТЫ_ИНФОРМАЦИЯ!$F143,РАСПИСАНИЕ!$I:$I,АБОНЕМЕНТЫ_ИНФОРМАЦИЯ!$G143)</f>
        <v>1</v>
      </c>
      <c r="X143" s="120">
        <f>COUNTIFS(РАСПИСАНИЕ!$D:$D,АБОНЕМЕНТЫ_ИНФОРМАЦИЯ!X$5,РАСПИСАНИЕ!$H:$H,АБОНЕМЕНТЫ_ИНФОРМАЦИЯ!$F143,РАСПИСАНИЕ!$I:$I,АБОНЕМЕНТЫ_ИНФОРМАЦИЯ!$G143)</f>
        <v>0</v>
      </c>
      <c r="Y143" s="136">
        <f>COUNTIFS(РАСПИСАНИЕ!$D:$D,АБОНЕМЕНТЫ_ИНФОРМАЦИЯ!Y$5,РАСПИСАНИЕ!$H:$H,АБОНЕМЕНТЫ_ИНФОРМАЦИЯ!$F143,РАСПИСАНИЕ!$I:$I,АБОНЕМЕНТЫ_ИНФОРМАЦИЯ!$G143)</f>
        <v>0</v>
      </c>
      <c r="Z143" s="113">
        <f>COUNTIFS(БАЗА_ДАННЫХ!L:L,АБОНЕМЕНТЫ_ИНФОРМАЦИЯ!H143,БАЗА_ДАННЫХ!K:K,АБОНЕМЕНТЫ_ИНФОРМАЦИЯ!G143,БАЗА_ДАННЫХ!J:J,АБОНЕМЕНТЫ_ИНФОРМАЦИЯ!F143,БАЗА_ДАННЫХ!D:D,"&gt;="&amp;Q143,БАЗА_ДАННЫХ!D:D,"&lt;="&amp;S143,БАЗА_ДАННЫХ!R:R,"да")</f>
        <v>6</v>
      </c>
      <c r="AA143" s="175">
        <f>COUNTIFS(БАЗА_ДАННЫХ!L:L,АБОНЕМЕНТЫ_ИНФОРМАЦИЯ!H143,БАЗА_ДАННЫХ!K:K,АБОНЕМЕНТЫ_ИНФОРМАЦИЯ!G143,БАЗА_ДАННЫХ!J:J,АБОНЕМЕНТЫ_ИНФОРМАЦИЯ!F143,БАЗА_ДАННЫХ!D:D,"&gt;="&amp;Q143,БАЗА_ДАННЫХ!D:D,"&lt;="&amp;S143,БАЗА_ДАННЫХ!S:S,"перенос")</f>
        <v>0</v>
      </c>
      <c r="AB143" s="149" t="str">
        <f t="shared" ca="1" si="19"/>
        <v>да</v>
      </c>
      <c r="AC143" s="177">
        <f t="shared" ca="1" si="21"/>
        <v>2</v>
      </c>
      <c r="AD143" s="99"/>
      <c r="AE143" s="241">
        <f t="shared" si="23"/>
        <v>60</v>
      </c>
    </row>
    <row r="144" spans="1:31" s="97" customFormat="1" ht="15" customHeight="1" x14ac:dyDescent="0.25">
      <c r="C144" s="106">
        <f t="shared" si="22"/>
        <v>139</v>
      </c>
      <c r="D144" s="107">
        <f t="shared" si="24"/>
        <v>45323</v>
      </c>
      <c r="E144" s="126" t="s">
        <v>32</v>
      </c>
      <c r="F144" s="127" t="s">
        <v>9</v>
      </c>
      <c r="G144" s="127" t="s">
        <v>8</v>
      </c>
      <c r="H144" s="128" t="s">
        <v>72</v>
      </c>
      <c r="I144" s="145" t="s">
        <v>8</v>
      </c>
      <c r="J144" s="142" t="s">
        <v>57</v>
      </c>
      <c r="K144" s="142" t="s">
        <v>19</v>
      </c>
      <c r="L144" s="143">
        <v>89002001522</v>
      </c>
      <c r="M144" s="144">
        <v>42005</v>
      </c>
      <c r="N144" s="113">
        <v>80</v>
      </c>
      <c r="O144" s="114">
        <v>8</v>
      </c>
      <c r="P144" s="114">
        <f t="shared" si="20"/>
        <v>10</v>
      </c>
      <c r="Q144" s="115">
        <v>45327</v>
      </c>
      <c r="R144" s="116">
        <v>27</v>
      </c>
      <c r="S144" s="108">
        <f t="shared" si="25"/>
        <v>45354</v>
      </c>
      <c r="T144" s="119">
        <f>COUNTIFS(РАСПИСАНИЕ!$D:$D,АБОНЕМЕНТЫ_ИНФОРМАЦИЯ!T$5,РАСПИСАНИЕ!$H:$H,АБОНЕМЕНТЫ_ИНФОРМАЦИЯ!$F144,РАСПИСАНИЕ!$I:$I,АБОНЕМЕНТЫ_ИНФОРМАЦИЯ!$G144)</f>
        <v>1</v>
      </c>
      <c r="U144" s="134">
        <f>COUNTIFS(РАСПИСАНИЕ!$D:$D,АБОНЕМЕНТЫ_ИНФОРМАЦИЯ!U$5,РАСПИСАНИЕ!$H:$H,АБОНЕМЕНТЫ_ИНФОРМАЦИЯ!$F144,РАСПИСАНИЕ!$I:$I,АБОНЕМЕНТЫ_ИНФОРМАЦИЯ!$G144)</f>
        <v>0</v>
      </c>
      <c r="V144" s="120">
        <f>COUNTIFS(РАСПИСАНИЕ!$D:$D,АБОНЕМЕНТЫ_ИНФОРМАЦИЯ!V$5,РАСПИСАНИЕ!$H:$H,АБОНЕМЕНТЫ_ИНФОРМАЦИЯ!$F144,РАСПИСАНИЕ!$I:$I,АБОНЕМЕНТЫ_ИНФОРМАЦИЯ!$G144)</f>
        <v>0</v>
      </c>
      <c r="W144" s="134">
        <f>COUNTIFS(РАСПИСАНИЕ!$D:$D,АБОНЕМЕНТЫ_ИНФОРМАЦИЯ!W$5,РАСПИСАНИЕ!$H:$H,АБОНЕМЕНТЫ_ИНФОРМАЦИЯ!$F144,РАСПИСАНИЕ!$I:$I,АБОНЕМЕНТЫ_ИНФОРМАЦИЯ!$G144)</f>
        <v>1</v>
      </c>
      <c r="X144" s="120">
        <f>COUNTIFS(РАСПИСАНИЕ!$D:$D,АБОНЕМЕНТЫ_ИНФОРМАЦИЯ!X$5,РАСПИСАНИЕ!$H:$H,АБОНЕМЕНТЫ_ИНФОРМАЦИЯ!$F144,РАСПИСАНИЕ!$I:$I,АБОНЕМЕНТЫ_ИНФОРМАЦИЯ!$G144)</f>
        <v>0</v>
      </c>
      <c r="Y144" s="136">
        <f>COUNTIFS(РАСПИСАНИЕ!$D:$D,АБОНЕМЕНТЫ_ИНФОРМАЦИЯ!Y$5,РАСПИСАНИЕ!$H:$H,АБОНЕМЕНТЫ_ИНФОРМАЦИЯ!$F144,РАСПИСАНИЕ!$I:$I,АБОНЕМЕНТЫ_ИНФОРМАЦИЯ!$G144)</f>
        <v>0</v>
      </c>
      <c r="Z144" s="113">
        <f>COUNTIFS(БАЗА_ДАННЫХ!L:L,АБОНЕМЕНТЫ_ИНФОРМАЦИЯ!H144,БАЗА_ДАННЫХ!K:K,АБОНЕМЕНТЫ_ИНФОРМАЦИЯ!G144,БАЗА_ДАННЫХ!J:J,АБОНЕМЕНТЫ_ИНФОРМАЦИЯ!F144,БАЗА_ДАННЫХ!D:D,"&gt;="&amp;Q144,БАЗА_ДАННЫХ!D:D,"&lt;="&amp;S144,БАЗА_ДАННЫХ!R:R,"да")</f>
        <v>6</v>
      </c>
      <c r="AA144" s="175">
        <f>COUNTIFS(БАЗА_ДАННЫХ!L:L,АБОНЕМЕНТЫ_ИНФОРМАЦИЯ!H144,БАЗА_ДАННЫХ!K:K,АБОНЕМЕНТЫ_ИНФОРМАЦИЯ!G144,БАЗА_ДАННЫХ!J:J,АБОНЕМЕНТЫ_ИНФОРМАЦИЯ!F144,БАЗА_ДАННЫХ!D:D,"&gt;="&amp;Q144,БАЗА_ДАННЫХ!D:D,"&lt;="&amp;S144,БАЗА_ДАННЫХ!S:S,"перенос")</f>
        <v>0</v>
      </c>
      <c r="AB144" s="149" t="str">
        <f t="shared" ca="1" si="19"/>
        <v>да</v>
      </c>
      <c r="AC144" s="177">
        <f t="shared" ca="1" si="21"/>
        <v>2</v>
      </c>
      <c r="AD144" s="99"/>
      <c r="AE144" s="241">
        <f t="shared" si="23"/>
        <v>60</v>
      </c>
    </row>
    <row r="145" spans="3:31" s="97" customFormat="1" ht="15" customHeight="1" x14ac:dyDescent="0.25">
      <c r="C145" s="106">
        <f t="shared" si="22"/>
        <v>140</v>
      </c>
      <c r="D145" s="107">
        <f t="shared" si="24"/>
        <v>45323</v>
      </c>
      <c r="E145" s="126" t="s">
        <v>32</v>
      </c>
      <c r="F145" s="127" t="s">
        <v>9</v>
      </c>
      <c r="G145" s="127" t="s">
        <v>8</v>
      </c>
      <c r="H145" s="128" t="s">
        <v>73</v>
      </c>
      <c r="I145" s="145" t="s">
        <v>8</v>
      </c>
      <c r="J145" s="142" t="s">
        <v>58</v>
      </c>
      <c r="K145" s="142" t="s">
        <v>19</v>
      </c>
      <c r="L145" s="143">
        <v>89002001523</v>
      </c>
      <c r="M145" s="144">
        <v>42005</v>
      </c>
      <c r="N145" s="113">
        <v>80</v>
      </c>
      <c r="O145" s="114">
        <v>8</v>
      </c>
      <c r="P145" s="114">
        <f t="shared" si="20"/>
        <v>10</v>
      </c>
      <c r="Q145" s="115">
        <v>45327</v>
      </c>
      <c r="R145" s="116">
        <v>27</v>
      </c>
      <c r="S145" s="108">
        <f t="shared" si="25"/>
        <v>45354</v>
      </c>
      <c r="T145" s="119">
        <f>COUNTIFS(РАСПИСАНИЕ!$D:$D,АБОНЕМЕНТЫ_ИНФОРМАЦИЯ!T$5,РАСПИСАНИЕ!$H:$H,АБОНЕМЕНТЫ_ИНФОРМАЦИЯ!$F145,РАСПИСАНИЕ!$I:$I,АБОНЕМЕНТЫ_ИНФОРМАЦИЯ!$G145)</f>
        <v>1</v>
      </c>
      <c r="U145" s="134">
        <f>COUNTIFS(РАСПИСАНИЕ!$D:$D,АБОНЕМЕНТЫ_ИНФОРМАЦИЯ!U$5,РАСПИСАНИЕ!$H:$H,АБОНЕМЕНТЫ_ИНФОРМАЦИЯ!$F145,РАСПИСАНИЕ!$I:$I,АБОНЕМЕНТЫ_ИНФОРМАЦИЯ!$G145)</f>
        <v>0</v>
      </c>
      <c r="V145" s="120">
        <f>COUNTIFS(РАСПИСАНИЕ!$D:$D,АБОНЕМЕНТЫ_ИНФОРМАЦИЯ!V$5,РАСПИСАНИЕ!$H:$H,АБОНЕМЕНТЫ_ИНФОРМАЦИЯ!$F145,РАСПИСАНИЕ!$I:$I,АБОНЕМЕНТЫ_ИНФОРМАЦИЯ!$G145)</f>
        <v>0</v>
      </c>
      <c r="W145" s="134">
        <f>COUNTIFS(РАСПИСАНИЕ!$D:$D,АБОНЕМЕНТЫ_ИНФОРМАЦИЯ!W$5,РАСПИСАНИЕ!$H:$H,АБОНЕМЕНТЫ_ИНФОРМАЦИЯ!$F145,РАСПИСАНИЕ!$I:$I,АБОНЕМЕНТЫ_ИНФОРМАЦИЯ!$G145)</f>
        <v>1</v>
      </c>
      <c r="X145" s="120">
        <f>COUNTIFS(РАСПИСАНИЕ!$D:$D,АБОНЕМЕНТЫ_ИНФОРМАЦИЯ!X$5,РАСПИСАНИЕ!$H:$H,АБОНЕМЕНТЫ_ИНФОРМАЦИЯ!$F145,РАСПИСАНИЕ!$I:$I,АБОНЕМЕНТЫ_ИНФОРМАЦИЯ!$G145)</f>
        <v>0</v>
      </c>
      <c r="Y145" s="136">
        <f>COUNTIFS(РАСПИСАНИЕ!$D:$D,АБОНЕМЕНТЫ_ИНФОРМАЦИЯ!Y$5,РАСПИСАНИЕ!$H:$H,АБОНЕМЕНТЫ_ИНФОРМАЦИЯ!$F145,РАСПИСАНИЕ!$I:$I,АБОНЕМЕНТЫ_ИНФОРМАЦИЯ!$G145)</f>
        <v>0</v>
      </c>
      <c r="Z145" s="113">
        <f>COUNTIFS(БАЗА_ДАННЫХ!L:L,АБОНЕМЕНТЫ_ИНФОРМАЦИЯ!H145,БАЗА_ДАННЫХ!K:K,АБОНЕМЕНТЫ_ИНФОРМАЦИЯ!G145,БАЗА_ДАННЫХ!J:J,АБОНЕМЕНТЫ_ИНФОРМАЦИЯ!F145,БАЗА_ДАННЫХ!D:D,"&gt;="&amp;Q145,БАЗА_ДАННЫХ!D:D,"&lt;="&amp;S145,БАЗА_ДАННЫХ!R:R,"да")</f>
        <v>6</v>
      </c>
      <c r="AA145" s="175">
        <f>COUNTIFS(БАЗА_ДАННЫХ!L:L,АБОНЕМЕНТЫ_ИНФОРМАЦИЯ!H145,БАЗА_ДАННЫХ!K:K,АБОНЕМЕНТЫ_ИНФОРМАЦИЯ!G145,БАЗА_ДАННЫХ!J:J,АБОНЕМЕНТЫ_ИНФОРМАЦИЯ!F145,БАЗА_ДАННЫХ!D:D,"&gt;="&amp;Q145,БАЗА_ДАННЫХ!D:D,"&lt;="&amp;S145,БАЗА_ДАННЫХ!S:S,"перенос")</f>
        <v>0</v>
      </c>
      <c r="AB145" s="149" t="str">
        <f t="shared" ca="1" si="19"/>
        <v>да</v>
      </c>
      <c r="AC145" s="177">
        <f t="shared" ca="1" si="21"/>
        <v>2</v>
      </c>
      <c r="AD145" s="99"/>
      <c r="AE145" s="241">
        <f t="shared" si="23"/>
        <v>60</v>
      </c>
    </row>
    <row r="146" spans="3:31" s="97" customFormat="1" ht="15" customHeight="1" x14ac:dyDescent="0.25">
      <c r="C146" s="106">
        <f t="shared" si="22"/>
        <v>141</v>
      </c>
      <c r="D146" s="107">
        <f t="shared" si="24"/>
        <v>45323</v>
      </c>
      <c r="E146" s="126" t="s">
        <v>32</v>
      </c>
      <c r="F146" s="127" t="s">
        <v>9</v>
      </c>
      <c r="G146" s="127" t="s">
        <v>8</v>
      </c>
      <c r="H146" s="128" t="s">
        <v>74</v>
      </c>
      <c r="I146" s="145" t="s">
        <v>8</v>
      </c>
      <c r="J146" s="142" t="s">
        <v>59</v>
      </c>
      <c r="K146" s="142" t="s">
        <v>19</v>
      </c>
      <c r="L146" s="143">
        <v>89002001524</v>
      </c>
      <c r="M146" s="144">
        <v>42005</v>
      </c>
      <c r="N146" s="113">
        <v>80</v>
      </c>
      <c r="O146" s="114">
        <v>8</v>
      </c>
      <c r="P146" s="114">
        <f t="shared" si="20"/>
        <v>10</v>
      </c>
      <c r="Q146" s="115">
        <v>45327</v>
      </c>
      <c r="R146" s="116">
        <v>27</v>
      </c>
      <c r="S146" s="108">
        <f t="shared" si="25"/>
        <v>45354</v>
      </c>
      <c r="T146" s="119">
        <f>COUNTIFS(РАСПИСАНИЕ!$D:$D,АБОНЕМЕНТЫ_ИНФОРМАЦИЯ!T$5,РАСПИСАНИЕ!$H:$H,АБОНЕМЕНТЫ_ИНФОРМАЦИЯ!$F146,РАСПИСАНИЕ!$I:$I,АБОНЕМЕНТЫ_ИНФОРМАЦИЯ!$G146)</f>
        <v>1</v>
      </c>
      <c r="U146" s="134">
        <f>COUNTIFS(РАСПИСАНИЕ!$D:$D,АБОНЕМЕНТЫ_ИНФОРМАЦИЯ!U$5,РАСПИСАНИЕ!$H:$H,АБОНЕМЕНТЫ_ИНФОРМАЦИЯ!$F146,РАСПИСАНИЕ!$I:$I,АБОНЕМЕНТЫ_ИНФОРМАЦИЯ!$G146)</f>
        <v>0</v>
      </c>
      <c r="V146" s="120">
        <f>COUNTIFS(РАСПИСАНИЕ!$D:$D,АБОНЕМЕНТЫ_ИНФОРМАЦИЯ!V$5,РАСПИСАНИЕ!$H:$H,АБОНЕМЕНТЫ_ИНФОРМАЦИЯ!$F146,РАСПИСАНИЕ!$I:$I,АБОНЕМЕНТЫ_ИНФОРМАЦИЯ!$G146)</f>
        <v>0</v>
      </c>
      <c r="W146" s="134">
        <f>COUNTIFS(РАСПИСАНИЕ!$D:$D,АБОНЕМЕНТЫ_ИНФОРМАЦИЯ!W$5,РАСПИСАНИЕ!$H:$H,АБОНЕМЕНТЫ_ИНФОРМАЦИЯ!$F146,РАСПИСАНИЕ!$I:$I,АБОНЕМЕНТЫ_ИНФОРМАЦИЯ!$G146)</f>
        <v>1</v>
      </c>
      <c r="X146" s="120">
        <f>COUNTIFS(РАСПИСАНИЕ!$D:$D,АБОНЕМЕНТЫ_ИНФОРМАЦИЯ!X$5,РАСПИСАНИЕ!$H:$H,АБОНЕМЕНТЫ_ИНФОРМАЦИЯ!$F146,РАСПИСАНИЕ!$I:$I,АБОНЕМЕНТЫ_ИНФОРМАЦИЯ!$G146)</f>
        <v>0</v>
      </c>
      <c r="Y146" s="136">
        <f>COUNTIFS(РАСПИСАНИЕ!$D:$D,АБОНЕМЕНТЫ_ИНФОРМАЦИЯ!Y$5,РАСПИСАНИЕ!$H:$H,АБОНЕМЕНТЫ_ИНФОРМАЦИЯ!$F146,РАСПИСАНИЕ!$I:$I,АБОНЕМЕНТЫ_ИНФОРМАЦИЯ!$G146)</f>
        <v>0</v>
      </c>
      <c r="Z146" s="113">
        <f>COUNTIFS(БАЗА_ДАННЫХ!L:L,АБОНЕМЕНТЫ_ИНФОРМАЦИЯ!H146,БАЗА_ДАННЫХ!K:K,АБОНЕМЕНТЫ_ИНФОРМАЦИЯ!G146,БАЗА_ДАННЫХ!J:J,АБОНЕМЕНТЫ_ИНФОРМАЦИЯ!F146,БАЗА_ДАННЫХ!D:D,"&gt;="&amp;Q146,БАЗА_ДАННЫХ!D:D,"&lt;="&amp;S146,БАЗА_ДАННЫХ!R:R,"да")</f>
        <v>6</v>
      </c>
      <c r="AA146" s="175">
        <f>COUNTIFS(БАЗА_ДАННЫХ!L:L,АБОНЕМЕНТЫ_ИНФОРМАЦИЯ!H146,БАЗА_ДАННЫХ!K:K,АБОНЕМЕНТЫ_ИНФОРМАЦИЯ!G146,БАЗА_ДАННЫХ!J:J,АБОНЕМЕНТЫ_ИНФОРМАЦИЯ!F146,БАЗА_ДАННЫХ!D:D,"&gt;="&amp;Q146,БАЗА_ДАННЫХ!D:D,"&lt;="&amp;S146,БАЗА_ДАННЫХ!S:S,"перенос")</f>
        <v>0</v>
      </c>
      <c r="AB146" s="149" t="str">
        <f t="shared" ca="1" si="19"/>
        <v>да</v>
      </c>
      <c r="AC146" s="177">
        <f t="shared" ca="1" si="21"/>
        <v>2</v>
      </c>
      <c r="AD146" s="99"/>
      <c r="AE146" s="241">
        <f t="shared" si="23"/>
        <v>60</v>
      </c>
    </row>
    <row r="147" spans="3:31" s="97" customFormat="1" ht="15" customHeight="1" x14ac:dyDescent="0.25">
      <c r="C147" s="106">
        <f t="shared" si="22"/>
        <v>142</v>
      </c>
      <c r="D147" s="107">
        <f t="shared" si="24"/>
        <v>45323</v>
      </c>
      <c r="E147" s="126" t="s">
        <v>32</v>
      </c>
      <c r="F147" s="127" t="s">
        <v>9</v>
      </c>
      <c r="G147" s="127" t="s">
        <v>8</v>
      </c>
      <c r="H147" s="128" t="s">
        <v>75</v>
      </c>
      <c r="I147" s="145" t="s">
        <v>8</v>
      </c>
      <c r="J147" s="142" t="s">
        <v>60</v>
      </c>
      <c r="K147" s="142" t="s">
        <v>19</v>
      </c>
      <c r="L147" s="143">
        <v>89002001525</v>
      </c>
      <c r="M147" s="144">
        <v>42005</v>
      </c>
      <c r="N147" s="113">
        <v>80</v>
      </c>
      <c r="O147" s="114">
        <v>8</v>
      </c>
      <c r="P147" s="114">
        <f t="shared" si="20"/>
        <v>10</v>
      </c>
      <c r="Q147" s="115">
        <v>45327</v>
      </c>
      <c r="R147" s="116">
        <v>27</v>
      </c>
      <c r="S147" s="108">
        <f t="shared" si="25"/>
        <v>45354</v>
      </c>
      <c r="T147" s="119">
        <f>COUNTIFS(РАСПИСАНИЕ!$D:$D,АБОНЕМЕНТЫ_ИНФОРМАЦИЯ!T$5,РАСПИСАНИЕ!$H:$H,АБОНЕМЕНТЫ_ИНФОРМАЦИЯ!$F147,РАСПИСАНИЕ!$I:$I,АБОНЕМЕНТЫ_ИНФОРМАЦИЯ!$G147)</f>
        <v>1</v>
      </c>
      <c r="U147" s="134">
        <f>COUNTIFS(РАСПИСАНИЕ!$D:$D,АБОНЕМЕНТЫ_ИНФОРМАЦИЯ!U$5,РАСПИСАНИЕ!$H:$H,АБОНЕМЕНТЫ_ИНФОРМАЦИЯ!$F147,РАСПИСАНИЕ!$I:$I,АБОНЕМЕНТЫ_ИНФОРМАЦИЯ!$G147)</f>
        <v>0</v>
      </c>
      <c r="V147" s="120">
        <f>COUNTIFS(РАСПИСАНИЕ!$D:$D,АБОНЕМЕНТЫ_ИНФОРМАЦИЯ!V$5,РАСПИСАНИЕ!$H:$H,АБОНЕМЕНТЫ_ИНФОРМАЦИЯ!$F147,РАСПИСАНИЕ!$I:$I,АБОНЕМЕНТЫ_ИНФОРМАЦИЯ!$G147)</f>
        <v>0</v>
      </c>
      <c r="W147" s="134">
        <f>COUNTIFS(РАСПИСАНИЕ!$D:$D,АБОНЕМЕНТЫ_ИНФОРМАЦИЯ!W$5,РАСПИСАНИЕ!$H:$H,АБОНЕМЕНТЫ_ИНФОРМАЦИЯ!$F147,РАСПИСАНИЕ!$I:$I,АБОНЕМЕНТЫ_ИНФОРМАЦИЯ!$G147)</f>
        <v>1</v>
      </c>
      <c r="X147" s="120">
        <f>COUNTIFS(РАСПИСАНИЕ!$D:$D,АБОНЕМЕНТЫ_ИНФОРМАЦИЯ!X$5,РАСПИСАНИЕ!$H:$H,АБОНЕМЕНТЫ_ИНФОРМАЦИЯ!$F147,РАСПИСАНИЕ!$I:$I,АБОНЕМЕНТЫ_ИНФОРМАЦИЯ!$G147)</f>
        <v>0</v>
      </c>
      <c r="Y147" s="136">
        <f>COUNTIFS(РАСПИСАНИЕ!$D:$D,АБОНЕМЕНТЫ_ИНФОРМАЦИЯ!Y$5,РАСПИСАНИЕ!$H:$H,АБОНЕМЕНТЫ_ИНФОРМАЦИЯ!$F147,РАСПИСАНИЕ!$I:$I,АБОНЕМЕНТЫ_ИНФОРМАЦИЯ!$G147)</f>
        <v>0</v>
      </c>
      <c r="Z147" s="113">
        <f>COUNTIFS(БАЗА_ДАННЫХ!L:L,АБОНЕМЕНТЫ_ИНФОРМАЦИЯ!H147,БАЗА_ДАННЫХ!K:K,АБОНЕМЕНТЫ_ИНФОРМАЦИЯ!G147,БАЗА_ДАННЫХ!J:J,АБОНЕМЕНТЫ_ИНФОРМАЦИЯ!F147,БАЗА_ДАННЫХ!D:D,"&gt;="&amp;Q147,БАЗА_ДАННЫХ!D:D,"&lt;="&amp;S147,БАЗА_ДАННЫХ!R:R,"да")</f>
        <v>6</v>
      </c>
      <c r="AA147" s="175">
        <f>COUNTIFS(БАЗА_ДАННЫХ!L:L,АБОНЕМЕНТЫ_ИНФОРМАЦИЯ!H147,БАЗА_ДАННЫХ!K:K,АБОНЕМЕНТЫ_ИНФОРМАЦИЯ!G147,БАЗА_ДАННЫХ!J:J,АБОНЕМЕНТЫ_ИНФОРМАЦИЯ!F147,БАЗА_ДАННЫХ!D:D,"&gt;="&amp;Q147,БАЗА_ДАННЫХ!D:D,"&lt;="&amp;S147,БАЗА_ДАННЫХ!S:S,"перенос")</f>
        <v>0</v>
      </c>
      <c r="AB147" s="149" t="str">
        <f t="shared" ca="1" si="19"/>
        <v>да</v>
      </c>
      <c r="AC147" s="177">
        <f t="shared" ca="1" si="21"/>
        <v>2</v>
      </c>
      <c r="AD147" s="99"/>
      <c r="AE147" s="241">
        <f t="shared" si="23"/>
        <v>60</v>
      </c>
    </row>
    <row r="148" spans="3:31" s="97" customFormat="1" ht="15" customHeight="1" x14ac:dyDescent="0.25">
      <c r="C148" s="106">
        <f t="shared" si="22"/>
        <v>143</v>
      </c>
      <c r="D148" s="107">
        <f t="shared" si="24"/>
        <v>45323</v>
      </c>
      <c r="E148" s="126" t="s">
        <v>32</v>
      </c>
      <c r="F148" s="127" t="s">
        <v>9</v>
      </c>
      <c r="G148" s="127" t="s">
        <v>8</v>
      </c>
      <c r="H148" s="128" t="s">
        <v>76</v>
      </c>
      <c r="I148" s="145" t="s">
        <v>8</v>
      </c>
      <c r="J148" s="142" t="s">
        <v>61</v>
      </c>
      <c r="K148" s="142" t="s">
        <v>19</v>
      </c>
      <c r="L148" s="143">
        <v>89002001526</v>
      </c>
      <c r="M148" s="144">
        <v>42005</v>
      </c>
      <c r="N148" s="113">
        <v>80</v>
      </c>
      <c r="O148" s="114">
        <v>8</v>
      </c>
      <c r="P148" s="114">
        <f t="shared" si="20"/>
        <v>10</v>
      </c>
      <c r="Q148" s="115">
        <v>45327</v>
      </c>
      <c r="R148" s="116">
        <v>27</v>
      </c>
      <c r="S148" s="108">
        <f t="shared" si="25"/>
        <v>45354</v>
      </c>
      <c r="T148" s="119">
        <f>COUNTIFS(РАСПИСАНИЕ!$D:$D,АБОНЕМЕНТЫ_ИНФОРМАЦИЯ!T$5,РАСПИСАНИЕ!$H:$H,АБОНЕМЕНТЫ_ИНФОРМАЦИЯ!$F148,РАСПИСАНИЕ!$I:$I,АБОНЕМЕНТЫ_ИНФОРМАЦИЯ!$G148)</f>
        <v>1</v>
      </c>
      <c r="U148" s="134">
        <f>COUNTIFS(РАСПИСАНИЕ!$D:$D,АБОНЕМЕНТЫ_ИНФОРМАЦИЯ!U$5,РАСПИСАНИЕ!$H:$H,АБОНЕМЕНТЫ_ИНФОРМАЦИЯ!$F148,РАСПИСАНИЕ!$I:$I,АБОНЕМЕНТЫ_ИНФОРМАЦИЯ!$G148)</f>
        <v>0</v>
      </c>
      <c r="V148" s="120">
        <f>COUNTIFS(РАСПИСАНИЕ!$D:$D,АБОНЕМЕНТЫ_ИНФОРМАЦИЯ!V$5,РАСПИСАНИЕ!$H:$H,АБОНЕМЕНТЫ_ИНФОРМАЦИЯ!$F148,РАСПИСАНИЕ!$I:$I,АБОНЕМЕНТЫ_ИНФОРМАЦИЯ!$G148)</f>
        <v>0</v>
      </c>
      <c r="W148" s="134">
        <f>COUNTIFS(РАСПИСАНИЕ!$D:$D,АБОНЕМЕНТЫ_ИНФОРМАЦИЯ!W$5,РАСПИСАНИЕ!$H:$H,АБОНЕМЕНТЫ_ИНФОРМАЦИЯ!$F148,РАСПИСАНИЕ!$I:$I,АБОНЕМЕНТЫ_ИНФОРМАЦИЯ!$G148)</f>
        <v>1</v>
      </c>
      <c r="X148" s="120">
        <f>COUNTIFS(РАСПИСАНИЕ!$D:$D,АБОНЕМЕНТЫ_ИНФОРМАЦИЯ!X$5,РАСПИСАНИЕ!$H:$H,АБОНЕМЕНТЫ_ИНФОРМАЦИЯ!$F148,РАСПИСАНИЕ!$I:$I,АБОНЕМЕНТЫ_ИНФОРМАЦИЯ!$G148)</f>
        <v>0</v>
      </c>
      <c r="Y148" s="136">
        <f>COUNTIFS(РАСПИСАНИЕ!$D:$D,АБОНЕМЕНТЫ_ИНФОРМАЦИЯ!Y$5,РАСПИСАНИЕ!$H:$H,АБОНЕМЕНТЫ_ИНФОРМАЦИЯ!$F148,РАСПИСАНИЕ!$I:$I,АБОНЕМЕНТЫ_ИНФОРМАЦИЯ!$G148)</f>
        <v>0</v>
      </c>
      <c r="Z148" s="113">
        <f>COUNTIFS(БАЗА_ДАННЫХ!L:L,АБОНЕМЕНТЫ_ИНФОРМАЦИЯ!H148,БАЗА_ДАННЫХ!K:K,АБОНЕМЕНТЫ_ИНФОРМАЦИЯ!G148,БАЗА_ДАННЫХ!J:J,АБОНЕМЕНТЫ_ИНФОРМАЦИЯ!F148,БАЗА_ДАННЫХ!D:D,"&gt;="&amp;Q148,БАЗА_ДАННЫХ!D:D,"&lt;="&amp;S148,БАЗА_ДАННЫХ!R:R,"да")</f>
        <v>6</v>
      </c>
      <c r="AA148" s="175">
        <f>COUNTIFS(БАЗА_ДАННЫХ!L:L,АБОНЕМЕНТЫ_ИНФОРМАЦИЯ!H148,БАЗА_ДАННЫХ!K:K,АБОНЕМЕНТЫ_ИНФОРМАЦИЯ!G148,БАЗА_ДАННЫХ!J:J,АБОНЕМЕНТЫ_ИНФОРМАЦИЯ!F148,БАЗА_ДАННЫХ!D:D,"&gt;="&amp;Q148,БАЗА_ДАННЫХ!D:D,"&lt;="&amp;S148,БАЗА_ДАННЫХ!S:S,"перенос")</f>
        <v>0</v>
      </c>
      <c r="AB148" s="149" t="str">
        <f t="shared" ca="1" si="19"/>
        <v>да</v>
      </c>
      <c r="AC148" s="177">
        <f t="shared" ca="1" si="21"/>
        <v>2</v>
      </c>
      <c r="AD148" s="99"/>
      <c r="AE148" s="241">
        <f t="shared" si="23"/>
        <v>60</v>
      </c>
    </row>
    <row r="149" spans="3:31" s="97" customFormat="1" ht="15" customHeight="1" x14ac:dyDescent="0.25">
      <c r="C149" s="106">
        <f t="shared" si="22"/>
        <v>144</v>
      </c>
      <c r="D149" s="107">
        <f t="shared" si="24"/>
        <v>45323</v>
      </c>
      <c r="E149" s="126" t="s">
        <v>32</v>
      </c>
      <c r="F149" s="127" t="s">
        <v>9</v>
      </c>
      <c r="G149" s="127" t="s">
        <v>8</v>
      </c>
      <c r="H149" s="128" t="s">
        <v>77</v>
      </c>
      <c r="I149" s="145" t="s">
        <v>8</v>
      </c>
      <c r="J149" s="142" t="s">
        <v>62</v>
      </c>
      <c r="K149" s="142" t="s">
        <v>19</v>
      </c>
      <c r="L149" s="143">
        <v>89002001527</v>
      </c>
      <c r="M149" s="144">
        <v>42005</v>
      </c>
      <c r="N149" s="113">
        <v>80</v>
      </c>
      <c r="O149" s="114">
        <v>8</v>
      </c>
      <c r="P149" s="114">
        <f t="shared" si="20"/>
        <v>10</v>
      </c>
      <c r="Q149" s="115">
        <v>45327</v>
      </c>
      <c r="R149" s="116">
        <v>27</v>
      </c>
      <c r="S149" s="108">
        <f t="shared" si="25"/>
        <v>45354</v>
      </c>
      <c r="T149" s="119">
        <f>COUNTIFS(РАСПИСАНИЕ!$D:$D,АБОНЕМЕНТЫ_ИНФОРМАЦИЯ!T$5,РАСПИСАНИЕ!$H:$H,АБОНЕМЕНТЫ_ИНФОРМАЦИЯ!$F149,РАСПИСАНИЕ!$I:$I,АБОНЕМЕНТЫ_ИНФОРМАЦИЯ!$G149)</f>
        <v>1</v>
      </c>
      <c r="U149" s="134">
        <f>COUNTIFS(РАСПИСАНИЕ!$D:$D,АБОНЕМЕНТЫ_ИНФОРМАЦИЯ!U$5,РАСПИСАНИЕ!$H:$H,АБОНЕМЕНТЫ_ИНФОРМАЦИЯ!$F149,РАСПИСАНИЕ!$I:$I,АБОНЕМЕНТЫ_ИНФОРМАЦИЯ!$G149)</f>
        <v>0</v>
      </c>
      <c r="V149" s="120">
        <f>COUNTIFS(РАСПИСАНИЕ!$D:$D,АБОНЕМЕНТЫ_ИНФОРМАЦИЯ!V$5,РАСПИСАНИЕ!$H:$H,АБОНЕМЕНТЫ_ИНФОРМАЦИЯ!$F149,РАСПИСАНИЕ!$I:$I,АБОНЕМЕНТЫ_ИНФОРМАЦИЯ!$G149)</f>
        <v>0</v>
      </c>
      <c r="W149" s="134">
        <f>COUNTIFS(РАСПИСАНИЕ!$D:$D,АБОНЕМЕНТЫ_ИНФОРМАЦИЯ!W$5,РАСПИСАНИЕ!$H:$H,АБОНЕМЕНТЫ_ИНФОРМАЦИЯ!$F149,РАСПИСАНИЕ!$I:$I,АБОНЕМЕНТЫ_ИНФОРМАЦИЯ!$G149)</f>
        <v>1</v>
      </c>
      <c r="X149" s="120">
        <f>COUNTIFS(РАСПИСАНИЕ!$D:$D,АБОНЕМЕНТЫ_ИНФОРМАЦИЯ!X$5,РАСПИСАНИЕ!$H:$H,АБОНЕМЕНТЫ_ИНФОРМАЦИЯ!$F149,РАСПИСАНИЕ!$I:$I,АБОНЕМЕНТЫ_ИНФОРМАЦИЯ!$G149)</f>
        <v>0</v>
      </c>
      <c r="Y149" s="136">
        <f>COUNTIFS(РАСПИСАНИЕ!$D:$D,АБОНЕМЕНТЫ_ИНФОРМАЦИЯ!Y$5,РАСПИСАНИЕ!$H:$H,АБОНЕМЕНТЫ_ИНФОРМАЦИЯ!$F149,РАСПИСАНИЕ!$I:$I,АБОНЕМЕНТЫ_ИНФОРМАЦИЯ!$G149)</f>
        <v>0</v>
      </c>
      <c r="Z149" s="113">
        <f>COUNTIFS(БАЗА_ДАННЫХ!L:L,АБОНЕМЕНТЫ_ИНФОРМАЦИЯ!H149,БАЗА_ДАННЫХ!K:K,АБОНЕМЕНТЫ_ИНФОРМАЦИЯ!G149,БАЗА_ДАННЫХ!J:J,АБОНЕМЕНТЫ_ИНФОРМАЦИЯ!F149,БАЗА_ДАННЫХ!D:D,"&gt;="&amp;Q149,БАЗА_ДАННЫХ!D:D,"&lt;="&amp;S149,БАЗА_ДАННЫХ!R:R,"да")</f>
        <v>6</v>
      </c>
      <c r="AA149" s="175">
        <f>COUNTIFS(БАЗА_ДАННЫХ!L:L,АБОНЕМЕНТЫ_ИНФОРМАЦИЯ!H149,БАЗА_ДАННЫХ!K:K,АБОНЕМЕНТЫ_ИНФОРМАЦИЯ!G149,БАЗА_ДАННЫХ!J:J,АБОНЕМЕНТЫ_ИНФОРМАЦИЯ!F149,БАЗА_ДАННЫХ!D:D,"&gt;="&amp;Q149,БАЗА_ДАННЫХ!D:D,"&lt;="&amp;S149,БАЗА_ДАННЫХ!S:S,"перенос")</f>
        <v>0</v>
      </c>
      <c r="AB149" s="149" t="str">
        <f t="shared" ca="1" si="19"/>
        <v>да</v>
      </c>
      <c r="AC149" s="177">
        <f t="shared" ca="1" si="21"/>
        <v>2</v>
      </c>
      <c r="AD149" s="99"/>
      <c r="AE149" s="241">
        <f t="shared" si="23"/>
        <v>60</v>
      </c>
    </row>
    <row r="150" spans="3:31" s="97" customFormat="1" ht="15" customHeight="1" x14ac:dyDescent="0.25">
      <c r="C150" s="106">
        <f t="shared" si="22"/>
        <v>145</v>
      </c>
      <c r="D150" s="107">
        <f t="shared" si="24"/>
        <v>45323</v>
      </c>
      <c r="E150" s="126" t="s">
        <v>30</v>
      </c>
      <c r="F150" s="127" t="s">
        <v>11</v>
      </c>
      <c r="G150" s="127" t="s">
        <v>36</v>
      </c>
      <c r="H150" s="128" t="s">
        <v>78</v>
      </c>
      <c r="I150" s="145" t="s">
        <v>8</v>
      </c>
      <c r="J150" s="142" t="s">
        <v>119</v>
      </c>
      <c r="K150" s="142" t="s">
        <v>19</v>
      </c>
      <c r="L150" s="143">
        <v>89002001528</v>
      </c>
      <c r="M150" s="144">
        <v>42005</v>
      </c>
      <c r="N150" s="113">
        <v>80</v>
      </c>
      <c r="O150" s="114">
        <v>8</v>
      </c>
      <c r="P150" s="114">
        <f t="shared" si="20"/>
        <v>10</v>
      </c>
      <c r="Q150" s="115">
        <v>45327</v>
      </c>
      <c r="R150" s="116">
        <v>27</v>
      </c>
      <c r="S150" s="108">
        <f t="shared" si="25"/>
        <v>45354</v>
      </c>
      <c r="T150" s="119">
        <f>COUNTIFS(РАСПИСАНИЕ!$D:$D,АБОНЕМЕНТЫ_ИНФОРМАЦИЯ!T$5,РАСПИСАНИЕ!$H:$H,АБОНЕМЕНТЫ_ИНФОРМАЦИЯ!$F150,РАСПИСАНИЕ!$I:$I,АБОНЕМЕНТЫ_ИНФОРМАЦИЯ!$G150)</f>
        <v>1</v>
      </c>
      <c r="U150" s="134">
        <f>COUNTIFS(РАСПИСАНИЕ!$D:$D,АБОНЕМЕНТЫ_ИНФОРМАЦИЯ!U$5,РАСПИСАНИЕ!$H:$H,АБОНЕМЕНТЫ_ИНФОРМАЦИЯ!$F150,РАСПИСАНИЕ!$I:$I,АБОНЕМЕНТЫ_ИНФОРМАЦИЯ!$G150)</f>
        <v>0</v>
      </c>
      <c r="V150" s="120">
        <f>COUNTIFS(РАСПИСАНИЕ!$D:$D,АБОНЕМЕНТЫ_ИНФОРМАЦИЯ!V$5,РАСПИСАНИЕ!$H:$H,АБОНЕМЕНТЫ_ИНФОРМАЦИЯ!$F150,РАСПИСАНИЕ!$I:$I,АБОНЕМЕНТЫ_ИНФОРМАЦИЯ!$G150)</f>
        <v>1</v>
      </c>
      <c r="W150" s="134">
        <f>COUNTIFS(РАСПИСАНИЕ!$D:$D,АБОНЕМЕНТЫ_ИНФОРМАЦИЯ!W$5,РАСПИСАНИЕ!$H:$H,АБОНЕМЕНТЫ_ИНФОРМАЦИЯ!$F150,РАСПИСАНИЕ!$I:$I,АБОНЕМЕНТЫ_ИНФОРМАЦИЯ!$G150)</f>
        <v>0</v>
      </c>
      <c r="X150" s="120">
        <f>COUNTIFS(РАСПИСАНИЕ!$D:$D,АБОНЕМЕНТЫ_ИНФОРМАЦИЯ!X$5,РАСПИСАНИЕ!$H:$H,АБОНЕМЕНТЫ_ИНФОРМАЦИЯ!$F150,РАСПИСАНИЕ!$I:$I,АБОНЕМЕНТЫ_ИНФОРМАЦИЯ!$G150)</f>
        <v>0</v>
      </c>
      <c r="Y150" s="136">
        <f>COUNTIFS(РАСПИСАНИЕ!$D:$D,АБОНЕМЕНТЫ_ИНФОРМАЦИЯ!Y$5,РАСПИСАНИЕ!$H:$H,АБОНЕМЕНТЫ_ИНФОРМАЦИЯ!$F150,РАСПИСАНИЕ!$I:$I,АБОНЕМЕНТЫ_ИНФОРМАЦИЯ!$G150)</f>
        <v>0</v>
      </c>
      <c r="Z150" s="113">
        <f>COUNTIFS(БАЗА_ДАННЫХ!L:L,АБОНЕМЕНТЫ_ИНФОРМАЦИЯ!H150,БАЗА_ДАННЫХ!K:K,АБОНЕМЕНТЫ_ИНФОРМАЦИЯ!G150,БАЗА_ДАННЫХ!J:J,АБОНЕМЕНТЫ_ИНФОРМАЦИЯ!F150,БАЗА_ДАННЫХ!D:D,"&gt;="&amp;Q150,БАЗА_ДАННЫХ!D:D,"&lt;="&amp;S150,БАЗА_ДАННЫХ!R:R,"да")</f>
        <v>6</v>
      </c>
      <c r="AA150" s="175">
        <f>COUNTIFS(БАЗА_ДАННЫХ!L:L,АБОНЕМЕНТЫ_ИНФОРМАЦИЯ!H150,БАЗА_ДАННЫХ!K:K,АБОНЕМЕНТЫ_ИНФОРМАЦИЯ!G150,БАЗА_ДАННЫХ!J:J,АБОНЕМЕНТЫ_ИНФОРМАЦИЯ!F150,БАЗА_ДАННЫХ!D:D,"&gt;="&amp;Q150,БАЗА_ДАННЫХ!D:D,"&lt;="&amp;S150,БАЗА_ДАННЫХ!S:S,"перенос")</f>
        <v>0</v>
      </c>
      <c r="AB150" s="149" t="str">
        <f t="shared" ca="1" si="19"/>
        <v>да</v>
      </c>
      <c r="AC150" s="177">
        <f t="shared" ca="1" si="21"/>
        <v>2</v>
      </c>
      <c r="AD150" s="99"/>
      <c r="AE150" s="241">
        <f t="shared" si="23"/>
        <v>60</v>
      </c>
    </row>
    <row r="151" spans="3:31" s="97" customFormat="1" ht="15.75" x14ac:dyDescent="0.25">
      <c r="C151" s="106">
        <f t="shared" si="22"/>
        <v>146</v>
      </c>
      <c r="D151" s="107">
        <f t="shared" si="24"/>
        <v>45323</v>
      </c>
      <c r="E151" s="126" t="s">
        <v>30</v>
      </c>
      <c r="F151" s="127" t="s">
        <v>11</v>
      </c>
      <c r="G151" s="127" t="s">
        <v>36</v>
      </c>
      <c r="H151" s="128" t="s">
        <v>79</v>
      </c>
      <c r="I151" s="145" t="s">
        <v>8</v>
      </c>
      <c r="J151" s="142" t="s">
        <v>120</v>
      </c>
      <c r="K151" s="142" t="s">
        <v>19</v>
      </c>
      <c r="L151" s="143">
        <v>89002001529</v>
      </c>
      <c r="M151" s="144">
        <v>42005</v>
      </c>
      <c r="N151" s="113">
        <v>40</v>
      </c>
      <c r="O151" s="114">
        <v>4</v>
      </c>
      <c r="P151" s="114">
        <f t="shared" si="20"/>
        <v>10</v>
      </c>
      <c r="Q151" s="115">
        <v>45327</v>
      </c>
      <c r="R151" s="116">
        <v>27</v>
      </c>
      <c r="S151" s="108">
        <f t="shared" si="25"/>
        <v>45354</v>
      </c>
      <c r="T151" s="119">
        <f>COUNTIFS(РАСПИСАНИЕ!$D:$D,АБОНЕМЕНТЫ_ИНФОРМАЦИЯ!T$5,РАСПИСАНИЕ!$H:$H,АБОНЕМЕНТЫ_ИНФОРМАЦИЯ!$F151,РАСПИСАНИЕ!$I:$I,АБОНЕМЕНТЫ_ИНФОРМАЦИЯ!$G151)</f>
        <v>1</v>
      </c>
      <c r="U151" s="134">
        <f>COUNTIFS(РАСПИСАНИЕ!$D:$D,АБОНЕМЕНТЫ_ИНФОРМАЦИЯ!U$5,РАСПИСАНИЕ!$H:$H,АБОНЕМЕНТЫ_ИНФОРМАЦИЯ!$F151,РАСПИСАНИЕ!$I:$I,АБОНЕМЕНТЫ_ИНФОРМАЦИЯ!$G151)</f>
        <v>0</v>
      </c>
      <c r="V151" s="260"/>
      <c r="W151" s="134">
        <f>COUNTIFS(РАСПИСАНИЕ!$D:$D,АБОНЕМЕНТЫ_ИНФОРМАЦИЯ!W$5,РАСПИСАНИЕ!$H:$H,АБОНЕМЕНТЫ_ИНФОРМАЦИЯ!$F151,РАСПИСАНИЕ!$I:$I,АБОНЕМЕНТЫ_ИНФОРМАЦИЯ!$G151)</f>
        <v>0</v>
      </c>
      <c r="X151" s="120">
        <f>COUNTIFS(РАСПИСАНИЕ!$D:$D,АБОНЕМЕНТЫ_ИНФОРМАЦИЯ!X$5,РАСПИСАНИЕ!$H:$H,АБОНЕМЕНТЫ_ИНФОРМАЦИЯ!$F151,РАСПИСАНИЕ!$I:$I,АБОНЕМЕНТЫ_ИНФОРМАЦИЯ!$G151)</f>
        <v>0</v>
      </c>
      <c r="Y151" s="136">
        <f>COUNTIFS(РАСПИСАНИЕ!$D:$D,АБОНЕМЕНТЫ_ИНФОРМАЦИЯ!Y$5,РАСПИСАНИЕ!$H:$H,АБОНЕМЕНТЫ_ИНФОРМАЦИЯ!$F151,РАСПИСАНИЕ!$I:$I,АБОНЕМЕНТЫ_ИНФОРМАЦИЯ!$G151)</f>
        <v>0</v>
      </c>
      <c r="Z151" s="113">
        <f>COUNTIFS(БАЗА_ДАННЫХ!L:L,АБОНЕМЕНТЫ_ИНФОРМАЦИЯ!H151,БАЗА_ДАННЫХ!K:K,АБОНЕМЕНТЫ_ИНФОРМАЦИЯ!G151,БАЗА_ДАННЫХ!J:J,АБОНЕМЕНТЫ_ИНФОРМАЦИЯ!F151,БАЗА_ДАННЫХ!D:D,"&gt;="&amp;Q151,БАЗА_ДАННЫХ!D:D,"&lt;="&amp;S151,БАЗА_ДАННЫХ!R:R,"да")</f>
        <v>3</v>
      </c>
      <c r="AA151" s="175">
        <f>COUNTIFS(БАЗА_ДАННЫХ!L:L,АБОНЕМЕНТЫ_ИНФОРМАЦИЯ!H151,БАЗА_ДАННЫХ!K:K,АБОНЕМЕНТЫ_ИНФОРМАЦИЯ!G151,БАЗА_ДАННЫХ!J:J,АБОНЕМЕНТЫ_ИНФОРМАЦИЯ!F151,БАЗА_ДАННЫХ!D:D,"&gt;="&amp;Q151,БАЗА_ДАННЫХ!D:D,"&lt;="&amp;S151,БАЗА_ДАННЫХ!S:S,"перенос")</f>
        <v>0</v>
      </c>
      <c r="AB151" s="149" t="str">
        <f t="shared" ca="1" si="19"/>
        <v>да</v>
      </c>
      <c r="AC151" s="177">
        <f t="shared" ca="1" si="21"/>
        <v>1</v>
      </c>
      <c r="AD151" s="99"/>
      <c r="AE151" s="241">
        <f t="shared" si="23"/>
        <v>30</v>
      </c>
    </row>
    <row r="152" spans="3:31" s="97" customFormat="1" ht="15" customHeight="1" x14ac:dyDescent="0.25">
      <c r="C152" s="106">
        <f t="shared" si="22"/>
        <v>147</v>
      </c>
      <c r="D152" s="107">
        <f t="shared" si="24"/>
        <v>45325</v>
      </c>
      <c r="E152" s="126" t="s">
        <v>30</v>
      </c>
      <c r="F152" s="127" t="s">
        <v>11</v>
      </c>
      <c r="G152" s="127" t="s">
        <v>36</v>
      </c>
      <c r="H152" s="128" t="s">
        <v>80</v>
      </c>
      <c r="I152" s="145" t="s">
        <v>8</v>
      </c>
      <c r="J152" s="142" t="s">
        <v>121</v>
      </c>
      <c r="K152" s="142" t="s">
        <v>19</v>
      </c>
      <c r="L152" s="143">
        <v>89002001530</v>
      </c>
      <c r="M152" s="144">
        <v>42005</v>
      </c>
      <c r="N152" s="113">
        <v>80</v>
      </c>
      <c r="O152" s="114">
        <v>8</v>
      </c>
      <c r="P152" s="114">
        <f t="shared" si="20"/>
        <v>10</v>
      </c>
      <c r="Q152" s="115">
        <v>45329</v>
      </c>
      <c r="R152" s="116">
        <v>27</v>
      </c>
      <c r="S152" s="108">
        <f t="shared" si="25"/>
        <v>45356</v>
      </c>
      <c r="T152" s="119">
        <f>COUNTIFS(РАСПИСАНИЕ!$D:$D,АБОНЕМЕНТЫ_ИНФОРМАЦИЯ!T$5,РАСПИСАНИЕ!$H:$H,АБОНЕМЕНТЫ_ИНФОРМАЦИЯ!$F152,РАСПИСАНИЕ!$I:$I,АБОНЕМЕНТЫ_ИНФОРМАЦИЯ!$G152)</f>
        <v>1</v>
      </c>
      <c r="U152" s="134">
        <f>COUNTIFS(РАСПИСАНИЕ!$D:$D,АБОНЕМЕНТЫ_ИНФОРМАЦИЯ!U$5,РАСПИСАНИЕ!$H:$H,АБОНЕМЕНТЫ_ИНФОРМАЦИЯ!$F152,РАСПИСАНИЕ!$I:$I,АБОНЕМЕНТЫ_ИНФОРМАЦИЯ!$G152)</f>
        <v>0</v>
      </c>
      <c r="V152" s="120">
        <f>COUNTIFS(РАСПИСАНИЕ!$D:$D,АБОНЕМЕНТЫ_ИНФОРМАЦИЯ!V$5,РАСПИСАНИЕ!$H:$H,АБОНЕМЕНТЫ_ИНФОРМАЦИЯ!$F152,РАСПИСАНИЕ!$I:$I,АБОНЕМЕНТЫ_ИНФОРМАЦИЯ!$G152)</f>
        <v>1</v>
      </c>
      <c r="W152" s="134">
        <f>COUNTIFS(РАСПИСАНИЕ!$D:$D,АБОНЕМЕНТЫ_ИНФОРМАЦИЯ!W$5,РАСПИСАНИЕ!$H:$H,АБОНЕМЕНТЫ_ИНФОРМАЦИЯ!$F152,РАСПИСАНИЕ!$I:$I,АБОНЕМЕНТЫ_ИНФОРМАЦИЯ!$G152)</f>
        <v>0</v>
      </c>
      <c r="X152" s="120">
        <f>COUNTIFS(РАСПИСАНИЕ!$D:$D,АБОНЕМЕНТЫ_ИНФОРМАЦИЯ!X$5,РАСПИСАНИЕ!$H:$H,АБОНЕМЕНТЫ_ИНФОРМАЦИЯ!$F152,РАСПИСАНИЕ!$I:$I,АБОНЕМЕНТЫ_ИНФОРМАЦИЯ!$G152)</f>
        <v>0</v>
      </c>
      <c r="Y152" s="136">
        <f>COUNTIFS(РАСПИСАНИЕ!$D:$D,АБОНЕМЕНТЫ_ИНФОРМАЦИЯ!Y$5,РАСПИСАНИЕ!$H:$H,АБОНЕМЕНТЫ_ИНФОРМАЦИЯ!$F152,РАСПИСАНИЕ!$I:$I,АБОНЕМЕНТЫ_ИНФОРМАЦИЯ!$G152)</f>
        <v>0</v>
      </c>
      <c r="Z152" s="113">
        <f>COUNTIFS(БАЗА_ДАННЫХ!L:L,АБОНЕМЕНТЫ_ИНФОРМАЦИЯ!H152,БАЗА_ДАННЫХ!K:K,АБОНЕМЕНТЫ_ИНФОРМАЦИЯ!G152,БАЗА_ДАННЫХ!J:J,АБОНЕМЕНТЫ_ИНФОРМАЦИЯ!F152,БАЗА_ДАННЫХ!D:D,"&gt;="&amp;Q152,БАЗА_ДАННЫХ!D:D,"&lt;="&amp;S152,БАЗА_ДАННЫХ!R:R,"да")</f>
        <v>5</v>
      </c>
      <c r="AA152" s="175">
        <f>COUNTIFS(БАЗА_ДАННЫХ!L:L,АБОНЕМЕНТЫ_ИНФОРМАЦИЯ!H152,БАЗА_ДАННЫХ!K:K,АБОНЕМЕНТЫ_ИНФОРМАЦИЯ!G152,БАЗА_ДАННЫХ!J:J,АБОНЕМЕНТЫ_ИНФОРМАЦИЯ!F152,БАЗА_ДАННЫХ!D:D,"&gt;="&amp;Q152,БАЗА_ДАННЫХ!D:D,"&lt;="&amp;S152,БАЗА_ДАННЫХ!S:S,"перенос")</f>
        <v>0</v>
      </c>
      <c r="AB152" s="149" t="str">
        <f t="shared" ca="1" si="19"/>
        <v>да</v>
      </c>
      <c r="AC152" s="177">
        <f t="shared" ca="1" si="21"/>
        <v>3</v>
      </c>
      <c r="AD152" s="99"/>
      <c r="AE152" s="241">
        <f t="shared" si="23"/>
        <v>50</v>
      </c>
    </row>
    <row r="153" spans="3:31" s="97" customFormat="1" ht="15" customHeight="1" x14ac:dyDescent="0.25">
      <c r="C153" s="106">
        <f t="shared" si="22"/>
        <v>148</v>
      </c>
      <c r="D153" s="107">
        <f t="shared" si="24"/>
        <v>45323</v>
      </c>
      <c r="E153" s="126" t="s">
        <v>30</v>
      </c>
      <c r="F153" s="127" t="s">
        <v>11</v>
      </c>
      <c r="G153" s="127" t="s">
        <v>36</v>
      </c>
      <c r="H153" s="128" t="s">
        <v>81</v>
      </c>
      <c r="I153" s="145" t="s">
        <v>8</v>
      </c>
      <c r="J153" s="142" t="s">
        <v>122</v>
      </c>
      <c r="K153" s="142" t="s">
        <v>19</v>
      </c>
      <c r="L153" s="143">
        <v>89002001531</v>
      </c>
      <c r="M153" s="144">
        <v>42005</v>
      </c>
      <c r="N153" s="113">
        <v>70</v>
      </c>
      <c r="O153" s="114">
        <v>8</v>
      </c>
      <c r="P153" s="114">
        <f t="shared" si="20"/>
        <v>8.75</v>
      </c>
      <c r="Q153" s="115">
        <v>45327</v>
      </c>
      <c r="R153" s="116">
        <v>27</v>
      </c>
      <c r="S153" s="108">
        <f t="shared" si="25"/>
        <v>45354</v>
      </c>
      <c r="T153" s="119">
        <f>COUNTIFS(РАСПИСАНИЕ!$D:$D,АБОНЕМЕНТЫ_ИНФОРМАЦИЯ!T$5,РАСПИСАНИЕ!$H:$H,АБОНЕМЕНТЫ_ИНФОРМАЦИЯ!$F153,РАСПИСАНИЕ!$I:$I,АБОНЕМЕНТЫ_ИНФОРМАЦИЯ!$G153)</f>
        <v>1</v>
      </c>
      <c r="U153" s="134">
        <f>COUNTIFS(РАСПИСАНИЕ!$D:$D,АБОНЕМЕНТЫ_ИНФОРМАЦИЯ!U$5,РАСПИСАНИЕ!$H:$H,АБОНЕМЕНТЫ_ИНФОРМАЦИЯ!$F153,РАСПИСАНИЕ!$I:$I,АБОНЕМЕНТЫ_ИНФОРМАЦИЯ!$G153)</f>
        <v>0</v>
      </c>
      <c r="V153" s="120">
        <f>COUNTIFS(РАСПИСАНИЕ!$D:$D,АБОНЕМЕНТЫ_ИНФОРМАЦИЯ!V$5,РАСПИСАНИЕ!$H:$H,АБОНЕМЕНТЫ_ИНФОРМАЦИЯ!$F153,РАСПИСАНИЕ!$I:$I,АБОНЕМЕНТЫ_ИНФОРМАЦИЯ!$G153)</f>
        <v>1</v>
      </c>
      <c r="W153" s="134">
        <f>COUNTIFS(РАСПИСАНИЕ!$D:$D,АБОНЕМЕНТЫ_ИНФОРМАЦИЯ!W$5,РАСПИСАНИЕ!$H:$H,АБОНЕМЕНТЫ_ИНФОРМАЦИЯ!$F153,РАСПИСАНИЕ!$I:$I,АБОНЕМЕНТЫ_ИНФОРМАЦИЯ!$G153)</f>
        <v>0</v>
      </c>
      <c r="X153" s="120">
        <f>COUNTIFS(РАСПИСАНИЕ!$D:$D,АБОНЕМЕНТЫ_ИНФОРМАЦИЯ!X$5,РАСПИСАНИЕ!$H:$H,АБОНЕМЕНТЫ_ИНФОРМАЦИЯ!$F153,РАСПИСАНИЕ!$I:$I,АБОНЕМЕНТЫ_ИНФОРМАЦИЯ!$G153)</f>
        <v>0</v>
      </c>
      <c r="Y153" s="136">
        <f>COUNTIFS(РАСПИСАНИЕ!$D:$D,АБОНЕМЕНТЫ_ИНФОРМАЦИЯ!Y$5,РАСПИСАНИЕ!$H:$H,АБОНЕМЕНТЫ_ИНФОРМАЦИЯ!$F153,РАСПИСАНИЕ!$I:$I,АБОНЕМЕНТЫ_ИНФОРМАЦИЯ!$G153)</f>
        <v>0</v>
      </c>
      <c r="Z153" s="113">
        <f>COUNTIFS(БАЗА_ДАННЫХ!L:L,АБОНЕМЕНТЫ_ИНФОРМАЦИЯ!H153,БАЗА_ДАННЫХ!K:K,АБОНЕМЕНТЫ_ИНФОРМАЦИЯ!G153,БАЗА_ДАННЫХ!J:J,АБОНЕМЕНТЫ_ИНФОРМАЦИЯ!F153,БАЗА_ДАННЫХ!D:D,"&gt;="&amp;Q153,БАЗА_ДАННЫХ!D:D,"&lt;="&amp;S153,БАЗА_ДАННЫХ!R:R,"да")</f>
        <v>6</v>
      </c>
      <c r="AA153" s="175">
        <f>COUNTIFS(БАЗА_ДАННЫХ!L:L,АБОНЕМЕНТЫ_ИНФОРМАЦИЯ!H153,БАЗА_ДАННЫХ!K:K,АБОНЕМЕНТЫ_ИНФОРМАЦИЯ!G153,БАЗА_ДАННЫХ!J:J,АБОНЕМЕНТЫ_ИНФОРМАЦИЯ!F153,БАЗА_ДАННЫХ!D:D,"&gt;="&amp;Q153,БАЗА_ДАННЫХ!D:D,"&lt;="&amp;S153,БАЗА_ДАННЫХ!S:S,"перенос")</f>
        <v>0</v>
      </c>
      <c r="AB153" s="149" t="str">
        <f t="shared" ca="1" si="19"/>
        <v>да</v>
      </c>
      <c r="AC153" s="177">
        <f t="shared" ca="1" si="21"/>
        <v>2</v>
      </c>
      <c r="AD153" s="99"/>
      <c r="AE153" s="241">
        <f t="shared" si="23"/>
        <v>52.5</v>
      </c>
    </row>
    <row r="154" spans="3:31" s="97" customFormat="1" ht="15" customHeight="1" x14ac:dyDescent="0.25">
      <c r="C154" s="106">
        <f t="shared" si="22"/>
        <v>149</v>
      </c>
      <c r="D154" s="107">
        <f t="shared" si="24"/>
        <v>45323</v>
      </c>
      <c r="E154" s="126" t="s">
        <v>30</v>
      </c>
      <c r="F154" s="127" t="s">
        <v>11</v>
      </c>
      <c r="G154" s="127" t="s">
        <v>36</v>
      </c>
      <c r="H154" s="128" t="s">
        <v>82</v>
      </c>
      <c r="I154" s="145" t="s">
        <v>8</v>
      </c>
      <c r="J154" s="142" t="s">
        <v>123</v>
      </c>
      <c r="K154" s="142" t="s">
        <v>19</v>
      </c>
      <c r="L154" s="143">
        <v>89002001532</v>
      </c>
      <c r="M154" s="144">
        <v>42005</v>
      </c>
      <c r="N154" s="113">
        <v>80</v>
      </c>
      <c r="O154" s="114">
        <v>8</v>
      </c>
      <c r="P154" s="114">
        <f t="shared" si="20"/>
        <v>10</v>
      </c>
      <c r="Q154" s="115">
        <v>45327</v>
      </c>
      <c r="R154" s="116">
        <v>27</v>
      </c>
      <c r="S154" s="108">
        <f t="shared" si="25"/>
        <v>45354</v>
      </c>
      <c r="T154" s="119">
        <f>COUNTIFS(РАСПИСАНИЕ!$D:$D,АБОНЕМЕНТЫ_ИНФОРМАЦИЯ!T$5,РАСПИСАНИЕ!$H:$H,АБОНЕМЕНТЫ_ИНФОРМАЦИЯ!$F154,РАСПИСАНИЕ!$I:$I,АБОНЕМЕНТЫ_ИНФОРМАЦИЯ!$G154)</f>
        <v>1</v>
      </c>
      <c r="U154" s="134">
        <f>COUNTIFS(РАСПИСАНИЕ!$D:$D,АБОНЕМЕНТЫ_ИНФОРМАЦИЯ!U$5,РАСПИСАНИЕ!$H:$H,АБОНЕМЕНТЫ_ИНФОРМАЦИЯ!$F154,РАСПИСАНИЕ!$I:$I,АБОНЕМЕНТЫ_ИНФОРМАЦИЯ!$G154)</f>
        <v>0</v>
      </c>
      <c r="V154" s="120">
        <f>COUNTIFS(РАСПИСАНИЕ!$D:$D,АБОНЕМЕНТЫ_ИНФОРМАЦИЯ!V$5,РАСПИСАНИЕ!$H:$H,АБОНЕМЕНТЫ_ИНФОРМАЦИЯ!$F154,РАСПИСАНИЕ!$I:$I,АБОНЕМЕНТЫ_ИНФОРМАЦИЯ!$G154)</f>
        <v>1</v>
      </c>
      <c r="W154" s="134">
        <f>COUNTIFS(РАСПИСАНИЕ!$D:$D,АБОНЕМЕНТЫ_ИНФОРМАЦИЯ!W$5,РАСПИСАНИЕ!$H:$H,АБОНЕМЕНТЫ_ИНФОРМАЦИЯ!$F154,РАСПИСАНИЕ!$I:$I,АБОНЕМЕНТЫ_ИНФОРМАЦИЯ!$G154)</f>
        <v>0</v>
      </c>
      <c r="X154" s="120">
        <f>COUNTIFS(РАСПИСАНИЕ!$D:$D,АБОНЕМЕНТЫ_ИНФОРМАЦИЯ!X$5,РАСПИСАНИЕ!$H:$H,АБОНЕМЕНТЫ_ИНФОРМАЦИЯ!$F154,РАСПИСАНИЕ!$I:$I,АБОНЕМЕНТЫ_ИНФОРМАЦИЯ!$G154)</f>
        <v>0</v>
      </c>
      <c r="Y154" s="136">
        <f>COUNTIFS(РАСПИСАНИЕ!$D:$D,АБОНЕМЕНТЫ_ИНФОРМАЦИЯ!Y$5,РАСПИСАНИЕ!$H:$H,АБОНЕМЕНТЫ_ИНФОРМАЦИЯ!$F154,РАСПИСАНИЕ!$I:$I,АБОНЕМЕНТЫ_ИНФОРМАЦИЯ!$G154)</f>
        <v>0</v>
      </c>
      <c r="Z154" s="113">
        <f>COUNTIFS(БАЗА_ДАННЫХ!L:L,АБОНЕМЕНТЫ_ИНФОРМАЦИЯ!H154,БАЗА_ДАННЫХ!K:K,АБОНЕМЕНТЫ_ИНФОРМАЦИЯ!G154,БАЗА_ДАННЫХ!J:J,АБОНЕМЕНТЫ_ИНФОРМАЦИЯ!F154,БАЗА_ДАННЫХ!D:D,"&gt;="&amp;Q154,БАЗА_ДАННЫХ!D:D,"&lt;="&amp;S154,БАЗА_ДАННЫХ!R:R,"да")</f>
        <v>6</v>
      </c>
      <c r="AA154" s="175">
        <f>COUNTIFS(БАЗА_ДАННЫХ!L:L,АБОНЕМЕНТЫ_ИНФОРМАЦИЯ!H154,БАЗА_ДАННЫХ!K:K,АБОНЕМЕНТЫ_ИНФОРМАЦИЯ!G154,БАЗА_ДАННЫХ!J:J,АБОНЕМЕНТЫ_ИНФОРМАЦИЯ!F154,БАЗА_ДАННЫХ!D:D,"&gt;="&amp;Q154,БАЗА_ДАННЫХ!D:D,"&lt;="&amp;S154,БАЗА_ДАННЫХ!S:S,"перенос")</f>
        <v>0</v>
      </c>
      <c r="AB154" s="149" t="str">
        <f t="shared" ca="1" si="19"/>
        <v>да</v>
      </c>
      <c r="AC154" s="177">
        <f t="shared" ca="1" si="21"/>
        <v>2</v>
      </c>
      <c r="AD154" s="99"/>
      <c r="AE154" s="241">
        <f t="shared" si="23"/>
        <v>60</v>
      </c>
    </row>
    <row r="155" spans="3:31" s="97" customFormat="1" ht="15" customHeight="1" x14ac:dyDescent="0.25">
      <c r="C155" s="106">
        <f t="shared" si="22"/>
        <v>150</v>
      </c>
      <c r="D155" s="107">
        <f t="shared" si="24"/>
        <v>45323</v>
      </c>
      <c r="E155" s="126" t="s">
        <v>30</v>
      </c>
      <c r="F155" s="127" t="s">
        <v>11</v>
      </c>
      <c r="G155" s="127" t="s">
        <v>36</v>
      </c>
      <c r="H155" s="128" t="s">
        <v>83</v>
      </c>
      <c r="I155" s="145" t="s">
        <v>8</v>
      </c>
      <c r="J155" s="142" t="s">
        <v>124</v>
      </c>
      <c r="K155" s="142" t="s">
        <v>19</v>
      </c>
      <c r="L155" s="143">
        <v>89002001533</v>
      </c>
      <c r="M155" s="144">
        <v>42005</v>
      </c>
      <c r="N155" s="113">
        <v>80</v>
      </c>
      <c r="O155" s="114">
        <v>8</v>
      </c>
      <c r="P155" s="114">
        <f t="shared" si="20"/>
        <v>10</v>
      </c>
      <c r="Q155" s="115">
        <v>45327</v>
      </c>
      <c r="R155" s="116">
        <v>27</v>
      </c>
      <c r="S155" s="108">
        <f t="shared" si="25"/>
        <v>45354</v>
      </c>
      <c r="T155" s="119">
        <f>COUNTIFS(РАСПИСАНИЕ!$D:$D,АБОНЕМЕНТЫ_ИНФОРМАЦИЯ!T$5,РАСПИСАНИЕ!$H:$H,АБОНЕМЕНТЫ_ИНФОРМАЦИЯ!$F155,РАСПИСАНИЕ!$I:$I,АБОНЕМЕНТЫ_ИНФОРМАЦИЯ!$G155)</f>
        <v>1</v>
      </c>
      <c r="U155" s="134">
        <f>COUNTIFS(РАСПИСАНИЕ!$D:$D,АБОНЕМЕНТЫ_ИНФОРМАЦИЯ!U$5,РАСПИСАНИЕ!$H:$H,АБОНЕМЕНТЫ_ИНФОРМАЦИЯ!$F155,РАСПИСАНИЕ!$I:$I,АБОНЕМЕНТЫ_ИНФОРМАЦИЯ!$G155)</f>
        <v>0</v>
      </c>
      <c r="V155" s="120">
        <f>COUNTIFS(РАСПИСАНИЕ!$D:$D,АБОНЕМЕНТЫ_ИНФОРМАЦИЯ!V$5,РАСПИСАНИЕ!$H:$H,АБОНЕМЕНТЫ_ИНФОРМАЦИЯ!$F155,РАСПИСАНИЕ!$I:$I,АБОНЕМЕНТЫ_ИНФОРМАЦИЯ!$G155)</f>
        <v>1</v>
      </c>
      <c r="W155" s="134">
        <f>COUNTIFS(РАСПИСАНИЕ!$D:$D,АБОНЕМЕНТЫ_ИНФОРМАЦИЯ!W$5,РАСПИСАНИЕ!$H:$H,АБОНЕМЕНТЫ_ИНФОРМАЦИЯ!$F155,РАСПИСАНИЕ!$I:$I,АБОНЕМЕНТЫ_ИНФОРМАЦИЯ!$G155)</f>
        <v>0</v>
      </c>
      <c r="X155" s="120">
        <f>COUNTIFS(РАСПИСАНИЕ!$D:$D,АБОНЕМЕНТЫ_ИНФОРМАЦИЯ!X$5,РАСПИСАНИЕ!$H:$H,АБОНЕМЕНТЫ_ИНФОРМАЦИЯ!$F155,РАСПИСАНИЕ!$I:$I,АБОНЕМЕНТЫ_ИНФОРМАЦИЯ!$G155)</f>
        <v>0</v>
      </c>
      <c r="Y155" s="136">
        <f>COUNTIFS(РАСПИСАНИЕ!$D:$D,АБОНЕМЕНТЫ_ИНФОРМАЦИЯ!Y$5,РАСПИСАНИЕ!$H:$H,АБОНЕМЕНТЫ_ИНФОРМАЦИЯ!$F155,РАСПИСАНИЕ!$I:$I,АБОНЕМЕНТЫ_ИНФОРМАЦИЯ!$G155)</f>
        <v>0</v>
      </c>
      <c r="Z155" s="113">
        <f>COUNTIFS(БАЗА_ДАННЫХ!L:L,АБОНЕМЕНТЫ_ИНФОРМАЦИЯ!H155,БАЗА_ДАННЫХ!K:K,АБОНЕМЕНТЫ_ИНФОРМАЦИЯ!G155,БАЗА_ДАННЫХ!J:J,АБОНЕМЕНТЫ_ИНФОРМАЦИЯ!F155,БАЗА_ДАННЫХ!D:D,"&gt;="&amp;Q155,БАЗА_ДАННЫХ!D:D,"&lt;="&amp;S155,БАЗА_ДАННЫХ!R:R,"да")</f>
        <v>6</v>
      </c>
      <c r="AA155" s="175">
        <f>COUNTIFS(БАЗА_ДАННЫХ!L:L,АБОНЕМЕНТЫ_ИНФОРМАЦИЯ!H155,БАЗА_ДАННЫХ!K:K,АБОНЕМЕНТЫ_ИНФОРМАЦИЯ!G155,БАЗА_ДАННЫХ!J:J,АБОНЕМЕНТЫ_ИНФОРМАЦИЯ!F155,БАЗА_ДАННЫХ!D:D,"&gt;="&amp;Q155,БАЗА_ДАННЫХ!D:D,"&lt;="&amp;S155,БАЗА_ДАННЫХ!S:S,"перенос")</f>
        <v>0</v>
      </c>
      <c r="AB155" s="149" t="str">
        <f t="shared" ca="1" si="19"/>
        <v>да</v>
      </c>
      <c r="AC155" s="177">
        <f t="shared" ca="1" si="21"/>
        <v>2</v>
      </c>
      <c r="AD155" s="99"/>
      <c r="AE155" s="241">
        <f t="shared" si="23"/>
        <v>60</v>
      </c>
    </row>
    <row r="156" spans="3:31" s="97" customFormat="1" ht="15" customHeight="1" x14ac:dyDescent="0.25">
      <c r="C156" s="106">
        <f t="shared" si="22"/>
        <v>151</v>
      </c>
      <c r="D156" s="107">
        <f t="shared" si="24"/>
        <v>45323</v>
      </c>
      <c r="E156" s="126" t="s">
        <v>30</v>
      </c>
      <c r="F156" s="127" t="s">
        <v>11</v>
      </c>
      <c r="G156" s="127" t="s">
        <v>36</v>
      </c>
      <c r="H156" s="128" t="s">
        <v>84</v>
      </c>
      <c r="I156" s="145" t="s">
        <v>8</v>
      </c>
      <c r="J156" s="142" t="s">
        <v>125</v>
      </c>
      <c r="K156" s="142" t="s">
        <v>19</v>
      </c>
      <c r="L156" s="143">
        <v>89002001534</v>
      </c>
      <c r="M156" s="144">
        <v>42005</v>
      </c>
      <c r="N156" s="113">
        <v>80</v>
      </c>
      <c r="O156" s="114">
        <v>8</v>
      </c>
      <c r="P156" s="114">
        <f t="shared" si="20"/>
        <v>10</v>
      </c>
      <c r="Q156" s="115">
        <v>45327</v>
      </c>
      <c r="R156" s="116">
        <v>27</v>
      </c>
      <c r="S156" s="108">
        <f t="shared" si="25"/>
        <v>45354</v>
      </c>
      <c r="T156" s="119">
        <f>COUNTIFS(РАСПИСАНИЕ!$D:$D,АБОНЕМЕНТЫ_ИНФОРМАЦИЯ!T$5,РАСПИСАНИЕ!$H:$H,АБОНЕМЕНТЫ_ИНФОРМАЦИЯ!$F156,РАСПИСАНИЕ!$I:$I,АБОНЕМЕНТЫ_ИНФОРМАЦИЯ!$G156)</f>
        <v>1</v>
      </c>
      <c r="U156" s="134">
        <f>COUNTIFS(РАСПИСАНИЕ!$D:$D,АБОНЕМЕНТЫ_ИНФОРМАЦИЯ!U$5,РАСПИСАНИЕ!$H:$H,АБОНЕМЕНТЫ_ИНФОРМАЦИЯ!$F156,РАСПИСАНИЕ!$I:$I,АБОНЕМЕНТЫ_ИНФОРМАЦИЯ!$G156)</f>
        <v>0</v>
      </c>
      <c r="V156" s="120">
        <f>COUNTIFS(РАСПИСАНИЕ!$D:$D,АБОНЕМЕНТЫ_ИНФОРМАЦИЯ!V$5,РАСПИСАНИЕ!$H:$H,АБОНЕМЕНТЫ_ИНФОРМАЦИЯ!$F156,РАСПИСАНИЕ!$I:$I,АБОНЕМЕНТЫ_ИНФОРМАЦИЯ!$G156)</f>
        <v>1</v>
      </c>
      <c r="W156" s="134">
        <f>COUNTIFS(РАСПИСАНИЕ!$D:$D,АБОНЕМЕНТЫ_ИНФОРМАЦИЯ!W$5,РАСПИСАНИЕ!$H:$H,АБОНЕМЕНТЫ_ИНФОРМАЦИЯ!$F156,РАСПИСАНИЕ!$I:$I,АБОНЕМЕНТЫ_ИНФОРМАЦИЯ!$G156)</f>
        <v>0</v>
      </c>
      <c r="X156" s="120">
        <f>COUNTIFS(РАСПИСАНИЕ!$D:$D,АБОНЕМЕНТЫ_ИНФОРМАЦИЯ!X$5,РАСПИСАНИЕ!$H:$H,АБОНЕМЕНТЫ_ИНФОРМАЦИЯ!$F156,РАСПИСАНИЕ!$I:$I,АБОНЕМЕНТЫ_ИНФОРМАЦИЯ!$G156)</f>
        <v>0</v>
      </c>
      <c r="Y156" s="136">
        <f>COUNTIFS(РАСПИСАНИЕ!$D:$D,АБОНЕМЕНТЫ_ИНФОРМАЦИЯ!Y$5,РАСПИСАНИЕ!$H:$H,АБОНЕМЕНТЫ_ИНФОРМАЦИЯ!$F156,РАСПИСАНИЕ!$I:$I,АБОНЕМЕНТЫ_ИНФОРМАЦИЯ!$G156)</f>
        <v>0</v>
      </c>
      <c r="Z156" s="113">
        <f>COUNTIFS(БАЗА_ДАННЫХ!L:L,АБОНЕМЕНТЫ_ИНФОРМАЦИЯ!H156,БАЗА_ДАННЫХ!K:K,АБОНЕМЕНТЫ_ИНФОРМАЦИЯ!G156,БАЗА_ДАННЫХ!J:J,АБОНЕМЕНТЫ_ИНФОРМАЦИЯ!F156,БАЗА_ДАННЫХ!D:D,"&gt;="&amp;Q156,БАЗА_ДАННЫХ!D:D,"&lt;="&amp;S156,БАЗА_ДАННЫХ!R:R,"да")</f>
        <v>6</v>
      </c>
      <c r="AA156" s="175">
        <f>COUNTIFS(БАЗА_ДАННЫХ!L:L,АБОНЕМЕНТЫ_ИНФОРМАЦИЯ!H156,БАЗА_ДАННЫХ!K:K,АБОНЕМЕНТЫ_ИНФОРМАЦИЯ!G156,БАЗА_ДАННЫХ!J:J,АБОНЕМЕНТЫ_ИНФОРМАЦИЯ!F156,БАЗА_ДАННЫХ!D:D,"&gt;="&amp;Q156,БАЗА_ДАННЫХ!D:D,"&lt;="&amp;S156,БАЗА_ДАННЫХ!S:S,"перенос")</f>
        <v>0</v>
      </c>
      <c r="AB156" s="149" t="str">
        <f t="shared" ca="1" si="19"/>
        <v>да</v>
      </c>
      <c r="AC156" s="177">
        <f t="shared" ca="1" si="21"/>
        <v>2</v>
      </c>
      <c r="AD156" s="99"/>
      <c r="AE156" s="241">
        <f t="shared" si="23"/>
        <v>60</v>
      </c>
    </row>
    <row r="157" spans="3:31" s="97" customFormat="1" ht="15" customHeight="1" x14ac:dyDescent="0.25">
      <c r="C157" s="106">
        <f t="shared" si="22"/>
        <v>152</v>
      </c>
      <c r="D157" s="107">
        <f t="shared" si="24"/>
        <v>45323</v>
      </c>
      <c r="E157" s="126" t="s">
        <v>30</v>
      </c>
      <c r="F157" s="127" t="s">
        <v>11</v>
      </c>
      <c r="G157" s="127" t="s">
        <v>36</v>
      </c>
      <c r="H157" s="128" t="s">
        <v>85</v>
      </c>
      <c r="I157" s="145" t="s">
        <v>8</v>
      </c>
      <c r="J157" s="142" t="s">
        <v>126</v>
      </c>
      <c r="K157" s="142" t="s">
        <v>19</v>
      </c>
      <c r="L157" s="143">
        <v>89002001535</v>
      </c>
      <c r="M157" s="144">
        <v>42005</v>
      </c>
      <c r="N157" s="113">
        <v>80</v>
      </c>
      <c r="O157" s="114">
        <v>8</v>
      </c>
      <c r="P157" s="114">
        <f t="shared" si="20"/>
        <v>10</v>
      </c>
      <c r="Q157" s="115">
        <v>45327</v>
      </c>
      <c r="R157" s="116">
        <v>27</v>
      </c>
      <c r="S157" s="108">
        <f t="shared" si="25"/>
        <v>45354</v>
      </c>
      <c r="T157" s="119">
        <f>COUNTIFS(РАСПИСАНИЕ!$D:$D,АБОНЕМЕНТЫ_ИНФОРМАЦИЯ!T$5,РАСПИСАНИЕ!$H:$H,АБОНЕМЕНТЫ_ИНФОРМАЦИЯ!$F157,РАСПИСАНИЕ!$I:$I,АБОНЕМЕНТЫ_ИНФОРМАЦИЯ!$G157)</f>
        <v>1</v>
      </c>
      <c r="U157" s="134">
        <f>COUNTIFS(РАСПИСАНИЕ!$D:$D,АБОНЕМЕНТЫ_ИНФОРМАЦИЯ!U$5,РАСПИСАНИЕ!$H:$H,АБОНЕМЕНТЫ_ИНФОРМАЦИЯ!$F157,РАСПИСАНИЕ!$I:$I,АБОНЕМЕНТЫ_ИНФОРМАЦИЯ!$G157)</f>
        <v>0</v>
      </c>
      <c r="V157" s="120">
        <f>COUNTIFS(РАСПИСАНИЕ!$D:$D,АБОНЕМЕНТЫ_ИНФОРМАЦИЯ!V$5,РАСПИСАНИЕ!$H:$H,АБОНЕМЕНТЫ_ИНФОРМАЦИЯ!$F157,РАСПИСАНИЕ!$I:$I,АБОНЕМЕНТЫ_ИНФОРМАЦИЯ!$G157)</f>
        <v>1</v>
      </c>
      <c r="W157" s="134">
        <f>COUNTIFS(РАСПИСАНИЕ!$D:$D,АБОНЕМЕНТЫ_ИНФОРМАЦИЯ!W$5,РАСПИСАНИЕ!$H:$H,АБОНЕМЕНТЫ_ИНФОРМАЦИЯ!$F157,РАСПИСАНИЕ!$I:$I,АБОНЕМЕНТЫ_ИНФОРМАЦИЯ!$G157)</f>
        <v>0</v>
      </c>
      <c r="X157" s="120">
        <f>COUNTIFS(РАСПИСАНИЕ!$D:$D,АБОНЕМЕНТЫ_ИНФОРМАЦИЯ!X$5,РАСПИСАНИЕ!$H:$H,АБОНЕМЕНТЫ_ИНФОРМАЦИЯ!$F157,РАСПИСАНИЕ!$I:$I,АБОНЕМЕНТЫ_ИНФОРМАЦИЯ!$G157)</f>
        <v>0</v>
      </c>
      <c r="Y157" s="136">
        <f>COUNTIFS(РАСПИСАНИЕ!$D:$D,АБОНЕМЕНТЫ_ИНФОРМАЦИЯ!Y$5,РАСПИСАНИЕ!$H:$H,АБОНЕМЕНТЫ_ИНФОРМАЦИЯ!$F157,РАСПИСАНИЕ!$I:$I,АБОНЕМЕНТЫ_ИНФОРМАЦИЯ!$G157)</f>
        <v>0</v>
      </c>
      <c r="Z157" s="113">
        <f>COUNTIFS(БАЗА_ДАННЫХ!L:L,АБОНЕМЕНТЫ_ИНФОРМАЦИЯ!H157,БАЗА_ДАННЫХ!K:K,АБОНЕМЕНТЫ_ИНФОРМАЦИЯ!G157,БАЗА_ДАННЫХ!J:J,АБОНЕМЕНТЫ_ИНФОРМАЦИЯ!F157,БАЗА_ДАННЫХ!D:D,"&gt;="&amp;Q157,БАЗА_ДАННЫХ!D:D,"&lt;="&amp;S157,БАЗА_ДАННЫХ!R:R,"да")</f>
        <v>6</v>
      </c>
      <c r="AA157" s="175">
        <f>COUNTIFS(БАЗА_ДАННЫХ!L:L,АБОНЕМЕНТЫ_ИНФОРМАЦИЯ!H157,БАЗА_ДАННЫХ!K:K,АБОНЕМЕНТЫ_ИНФОРМАЦИЯ!G157,БАЗА_ДАННЫХ!J:J,АБОНЕМЕНТЫ_ИНФОРМАЦИЯ!F157,БАЗА_ДАННЫХ!D:D,"&gt;="&amp;Q157,БАЗА_ДАННЫХ!D:D,"&lt;="&amp;S157,БАЗА_ДАННЫХ!S:S,"перенос")</f>
        <v>0</v>
      </c>
      <c r="AB157" s="149" t="str">
        <f t="shared" ca="1" si="19"/>
        <v>да</v>
      </c>
      <c r="AC157" s="177">
        <f t="shared" ca="1" si="21"/>
        <v>2</v>
      </c>
      <c r="AD157" s="99"/>
      <c r="AE157" s="241">
        <f t="shared" si="23"/>
        <v>60</v>
      </c>
    </row>
    <row r="158" spans="3:31" s="97" customFormat="1" ht="15" customHeight="1" x14ac:dyDescent="0.25">
      <c r="C158" s="106">
        <f t="shared" si="22"/>
        <v>153</v>
      </c>
      <c r="D158" s="107">
        <f t="shared" si="24"/>
        <v>45323</v>
      </c>
      <c r="E158" s="126" t="s">
        <v>30</v>
      </c>
      <c r="F158" s="127" t="s">
        <v>11</v>
      </c>
      <c r="G158" s="127" t="s">
        <v>36</v>
      </c>
      <c r="H158" s="128" t="s">
        <v>86</v>
      </c>
      <c r="I158" s="145" t="s">
        <v>8</v>
      </c>
      <c r="J158" s="142" t="s">
        <v>127</v>
      </c>
      <c r="K158" s="142" t="s">
        <v>19</v>
      </c>
      <c r="L158" s="143">
        <v>89002001536</v>
      </c>
      <c r="M158" s="144">
        <v>42005</v>
      </c>
      <c r="N158" s="113">
        <v>80</v>
      </c>
      <c r="O158" s="114">
        <v>8</v>
      </c>
      <c r="P158" s="114">
        <f t="shared" si="20"/>
        <v>10</v>
      </c>
      <c r="Q158" s="115">
        <v>45327</v>
      </c>
      <c r="R158" s="116">
        <v>27</v>
      </c>
      <c r="S158" s="108">
        <f t="shared" si="25"/>
        <v>45354</v>
      </c>
      <c r="T158" s="119">
        <f>COUNTIFS(РАСПИСАНИЕ!$D:$D,АБОНЕМЕНТЫ_ИНФОРМАЦИЯ!T$5,РАСПИСАНИЕ!$H:$H,АБОНЕМЕНТЫ_ИНФОРМАЦИЯ!$F158,РАСПИСАНИЕ!$I:$I,АБОНЕМЕНТЫ_ИНФОРМАЦИЯ!$G158)</f>
        <v>1</v>
      </c>
      <c r="U158" s="134">
        <f>COUNTIFS(РАСПИСАНИЕ!$D:$D,АБОНЕМЕНТЫ_ИНФОРМАЦИЯ!U$5,РАСПИСАНИЕ!$H:$H,АБОНЕМЕНТЫ_ИНФОРМАЦИЯ!$F158,РАСПИСАНИЕ!$I:$I,АБОНЕМЕНТЫ_ИНФОРМАЦИЯ!$G158)</f>
        <v>0</v>
      </c>
      <c r="V158" s="120">
        <f>COUNTIFS(РАСПИСАНИЕ!$D:$D,АБОНЕМЕНТЫ_ИНФОРМАЦИЯ!V$5,РАСПИСАНИЕ!$H:$H,АБОНЕМЕНТЫ_ИНФОРМАЦИЯ!$F158,РАСПИСАНИЕ!$I:$I,АБОНЕМЕНТЫ_ИНФОРМАЦИЯ!$G158)</f>
        <v>1</v>
      </c>
      <c r="W158" s="134">
        <f>COUNTIFS(РАСПИСАНИЕ!$D:$D,АБОНЕМЕНТЫ_ИНФОРМАЦИЯ!W$5,РАСПИСАНИЕ!$H:$H,АБОНЕМЕНТЫ_ИНФОРМАЦИЯ!$F158,РАСПИСАНИЕ!$I:$I,АБОНЕМЕНТЫ_ИНФОРМАЦИЯ!$G158)</f>
        <v>0</v>
      </c>
      <c r="X158" s="120">
        <f>COUNTIFS(РАСПИСАНИЕ!$D:$D,АБОНЕМЕНТЫ_ИНФОРМАЦИЯ!X$5,РАСПИСАНИЕ!$H:$H,АБОНЕМЕНТЫ_ИНФОРМАЦИЯ!$F158,РАСПИСАНИЕ!$I:$I,АБОНЕМЕНТЫ_ИНФОРМАЦИЯ!$G158)</f>
        <v>0</v>
      </c>
      <c r="Y158" s="136">
        <f>COUNTIFS(РАСПИСАНИЕ!$D:$D,АБОНЕМЕНТЫ_ИНФОРМАЦИЯ!Y$5,РАСПИСАНИЕ!$H:$H,АБОНЕМЕНТЫ_ИНФОРМАЦИЯ!$F158,РАСПИСАНИЕ!$I:$I,АБОНЕМЕНТЫ_ИНФОРМАЦИЯ!$G158)</f>
        <v>0</v>
      </c>
      <c r="Z158" s="113">
        <f>COUNTIFS(БАЗА_ДАННЫХ!L:L,АБОНЕМЕНТЫ_ИНФОРМАЦИЯ!H158,БАЗА_ДАННЫХ!K:K,АБОНЕМЕНТЫ_ИНФОРМАЦИЯ!G158,БАЗА_ДАННЫХ!J:J,АБОНЕМЕНТЫ_ИНФОРМАЦИЯ!F158,БАЗА_ДАННЫХ!D:D,"&gt;="&amp;Q158,БАЗА_ДАННЫХ!D:D,"&lt;="&amp;S158,БАЗА_ДАННЫХ!R:R,"да")</f>
        <v>6</v>
      </c>
      <c r="AA158" s="175">
        <f>COUNTIFS(БАЗА_ДАННЫХ!L:L,АБОНЕМЕНТЫ_ИНФОРМАЦИЯ!H158,БАЗА_ДАННЫХ!K:K,АБОНЕМЕНТЫ_ИНФОРМАЦИЯ!G158,БАЗА_ДАННЫХ!J:J,АБОНЕМЕНТЫ_ИНФОРМАЦИЯ!F158,БАЗА_ДАННЫХ!D:D,"&gt;="&amp;Q158,БАЗА_ДАННЫХ!D:D,"&lt;="&amp;S158,БАЗА_ДАННЫХ!S:S,"перенос")</f>
        <v>0</v>
      </c>
      <c r="AB158" s="149" t="str">
        <f t="shared" ca="1" si="19"/>
        <v>да</v>
      </c>
      <c r="AC158" s="177">
        <f t="shared" ca="1" si="21"/>
        <v>2</v>
      </c>
      <c r="AD158" s="99"/>
      <c r="AE158" s="241">
        <f t="shared" si="23"/>
        <v>60</v>
      </c>
    </row>
    <row r="159" spans="3:31" s="97" customFormat="1" ht="15" customHeight="1" x14ac:dyDescent="0.25">
      <c r="C159" s="106">
        <f t="shared" si="22"/>
        <v>154</v>
      </c>
      <c r="D159" s="107">
        <f t="shared" si="24"/>
        <v>45323</v>
      </c>
      <c r="E159" s="126" t="s">
        <v>33</v>
      </c>
      <c r="F159" s="127" t="s">
        <v>6</v>
      </c>
      <c r="G159" s="127" t="s">
        <v>31</v>
      </c>
      <c r="H159" s="128" t="s">
        <v>87</v>
      </c>
      <c r="I159" s="145" t="s">
        <v>8</v>
      </c>
      <c r="J159" s="142" t="s">
        <v>128</v>
      </c>
      <c r="K159" s="142" t="s">
        <v>19</v>
      </c>
      <c r="L159" s="143">
        <v>89002001537</v>
      </c>
      <c r="M159" s="144">
        <v>42005</v>
      </c>
      <c r="N159" s="113">
        <v>80</v>
      </c>
      <c r="O159" s="114">
        <v>8</v>
      </c>
      <c r="P159" s="114">
        <f t="shared" si="20"/>
        <v>10</v>
      </c>
      <c r="Q159" s="115">
        <v>45327</v>
      </c>
      <c r="R159" s="116">
        <v>27</v>
      </c>
      <c r="S159" s="108">
        <f t="shared" si="25"/>
        <v>45354</v>
      </c>
      <c r="T159" s="119">
        <f>COUNTIFS(РАСПИСАНИЕ!$D:$D,АБОНЕМЕНТЫ_ИНФОРМАЦИЯ!T$5,РАСПИСАНИЕ!$H:$H,АБОНЕМЕНТЫ_ИНФОРМАЦИЯ!$F159,РАСПИСАНИЕ!$I:$I,АБОНЕМЕНТЫ_ИНФОРМАЦИЯ!$G159)</f>
        <v>1</v>
      </c>
      <c r="U159" s="134">
        <f>COUNTIFS(РАСПИСАНИЕ!$D:$D,АБОНЕМЕНТЫ_ИНФОРМАЦИЯ!U$5,РАСПИСАНИЕ!$H:$H,АБОНЕМЕНТЫ_ИНФОРМАЦИЯ!$F159,РАСПИСАНИЕ!$I:$I,АБОНЕМЕНТЫ_ИНФОРМАЦИЯ!$G159)</f>
        <v>0</v>
      </c>
      <c r="V159" s="120">
        <f>COUNTIFS(РАСПИСАНИЕ!$D:$D,АБОНЕМЕНТЫ_ИНФОРМАЦИЯ!V$5,РАСПИСАНИЕ!$H:$H,АБОНЕМЕНТЫ_ИНФОРМАЦИЯ!$F159,РАСПИСАНИЕ!$I:$I,АБОНЕМЕНТЫ_ИНФОРМАЦИЯ!$G159)</f>
        <v>0</v>
      </c>
      <c r="W159" s="134">
        <f>COUNTIFS(РАСПИСАНИЕ!$D:$D,АБОНЕМЕНТЫ_ИНФОРМАЦИЯ!W$5,РАСПИСАНИЕ!$H:$H,АБОНЕМЕНТЫ_ИНФОРМАЦИЯ!$F159,РАСПИСАНИЕ!$I:$I,АБОНЕМЕНТЫ_ИНФОРМАЦИЯ!$G159)</f>
        <v>0</v>
      </c>
      <c r="X159" s="120">
        <f>COUNTIFS(РАСПИСАНИЕ!$D:$D,АБОНЕМЕНТЫ_ИНФОРМАЦИЯ!X$5,РАСПИСАНИЕ!$H:$H,АБОНЕМЕНТЫ_ИНФОРМАЦИЯ!$F159,РАСПИСАНИЕ!$I:$I,АБОНЕМЕНТЫ_ИНФОРМАЦИЯ!$G159)</f>
        <v>1</v>
      </c>
      <c r="Y159" s="136">
        <f>COUNTIFS(РАСПИСАНИЕ!$D:$D,АБОНЕМЕНТЫ_ИНФОРМАЦИЯ!Y$5,РАСПИСАНИЕ!$H:$H,АБОНЕМЕНТЫ_ИНФОРМАЦИЯ!$F159,РАСПИСАНИЕ!$I:$I,АБОНЕМЕНТЫ_ИНФОРМАЦИЯ!$G159)</f>
        <v>0</v>
      </c>
      <c r="Z159" s="113">
        <f>COUNTIFS(БАЗА_ДАННЫХ!L:L,АБОНЕМЕНТЫ_ИНФОРМАЦИЯ!H159,БАЗА_ДАННЫХ!K:K,АБОНЕМЕНТЫ_ИНФОРМАЦИЯ!G159,БАЗА_ДАННЫХ!J:J,АБОНЕМЕНТЫ_ИНФОРМАЦИЯ!F159,БАЗА_ДАННЫХ!D:D,"&gt;="&amp;Q159,БАЗА_ДАННЫХ!D:D,"&lt;="&amp;S159,БАЗА_ДАННЫХ!R:R,"да")</f>
        <v>6</v>
      </c>
      <c r="AA159" s="175">
        <f>COUNTIFS(БАЗА_ДАННЫХ!L:L,АБОНЕМЕНТЫ_ИНФОРМАЦИЯ!H159,БАЗА_ДАННЫХ!K:K,АБОНЕМЕНТЫ_ИНФОРМАЦИЯ!G159,БАЗА_ДАННЫХ!J:J,АБОНЕМЕНТЫ_ИНФОРМАЦИЯ!F159,БАЗА_ДАННЫХ!D:D,"&gt;="&amp;Q159,БАЗА_ДАННЫХ!D:D,"&lt;="&amp;S159,БАЗА_ДАННЫХ!S:S,"перенос")</f>
        <v>0</v>
      </c>
      <c r="AB159" s="149" t="str">
        <f t="shared" ca="1" si="19"/>
        <v>да</v>
      </c>
      <c r="AC159" s="177">
        <f t="shared" ca="1" si="21"/>
        <v>2</v>
      </c>
      <c r="AD159" s="99"/>
      <c r="AE159" s="241">
        <f t="shared" si="23"/>
        <v>60</v>
      </c>
    </row>
    <row r="160" spans="3:31" s="97" customFormat="1" ht="15.75" x14ac:dyDescent="0.25">
      <c r="C160" s="106">
        <f t="shared" si="22"/>
        <v>155</v>
      </c>
      <c r="D160" s="107">
        <f t="shared" si="24"/>
        <v>45323</v>
      </c>
      <c r="E160" s="126" t="s">
        <v>33</v>
      </c>
      <c r="F160" s="127" t="s">
        <v>6</v>
      </c>
      <c r="G160" s="127" t="s">
        <v>31</v>
      </c>
      <c r="H160" s="128" t="s">
        <v>88</v>
      </c>
      <c r="I160" s="145" t="s">
        <v>8</v>
      </c>
      <c r="J160" s="142" t="s">
        <v>129</v>
      </c>
      <c r="K160" s="142" t="s">
        <v>19</v>
      </c>
      <c r="L160" s="143">
        <v>89002001538</v>
      </c>
      <c r="M160" s="144">
        <v>42005</v>
      </c>
      <c r="N160" s="113">
        <v>40</v>
      </c>
      <c r="O160" s="114">
        <v>4</v>
      </c>
      <c r="P160" s="114">
        <f t="shared" si="20"/>
        <v>10</v>
      </c>
      <c r="Q160" s="115">
        <v>45327</v>
      </c>
      <c r="R160" s="116">
        <v>27</v>
      </c>
      <c r="S160" s="108">
        <f t="shared" si="25"/>
        <v>45354</v>
      </c>
      <c r="T160" s="119">
        <f>COUNTIFS(РАСПИСАНИЕ!$D:$D,АБОНЕМЕНТЫ_ИНФОРМАЦИЯ!T$5,РАСПИСАНИЕ!$H:$H,АБОНЕМЕНТЫ_ИНФОРМАЦИЯ!$F160,РАСПИСАНИЕ!$I:$I,АБОНЕМЕНТЫ_ИНФОРМАЦИЯ!$G160)</f>
        <v>1</v>
      </c>
      <c r="U160" s="134">
        <f>COUNTIFS(РАСПИСАНИЕ!$D:$D,АБОНЕМЕНТЫ_ИНФОРМАЦИЯ!U$5,РАСПИСАНИЕ!$H:$H,АБОНЕМЕНТЫ_ИНФОРМАЦИЯ!$F160,РАСПИСАНИЕ!$I:$I,АБОНЕМЕНТЫ_ИНФОРМАЦИЯ!$G160)</f>
        <v>0</v>
      </c>
      <c r="V160" s="120">
        <f>COUNTIFS(РАСПИСАНИЕ!$D:$D,АБОНЕМЕНТЫ_ИНФОРМАЦИЯ!V$5,РАСПИСАНИЕ!$H:$H,АБОНЕМЕНТЫ_ИНФОРМАЦИЯ!$F160,РАСПИСАНИЕ!$I:$I,АБОНЕМЕНТЫ_ИНФОРМАЦИЯ!$G160)</f>
        <v>0</v>
      </c>
      <c r="W160" s="134">
        <f>COUNTIFS(РАСПИСАНИЕ!$D:$D,АБОНЕМЕНТЫ_ИНФОРМАЦИЯ!W$5,РАСПИСАНИЕ!$H:$H,АБОНЕМЕНТЫ_ИНФОРМАЦИЯ!$F160,РАСПИСАНИЕ!$I:$I,АБОНЕМЕНТЫ_ИНФОРМАЦИЯ!$G160)</f>
        <v>0</v>
      </c>
      <c r="X160" s="260"/>
      <c r="Y160" s="136">
        <f>COUNTIFS(РАСПИСАНИЕ!$D:$D,АБОНЕМЕНТЫ_ИНФОРМАЦИЯ!Y$5,РАСПИСАНИЕ!$H:$H,АБОНЕМЕНТЫ_ИНФОРМАЦИЯ!$F160,РАСПИСАНИЕ!$I:$I,АБОНЕМЕНТЫ_ИНФОРМАЦИЯ!$G160)</f>
        <v>0</v>
      </c>
      <c r="Z160" s="113">
        <f>COUNTIFS(БАЗА_ДАННЫХ!L:L,АБОНЕМЕНТЫ_ИНФОРМАЦИЯ!H160,БАЗА_ДАННЫХ!K:K,АБОНЕМЕНТЫ_ИНФОРМАЦИЯ!G160,БАЗА_ДАННЫХ!J:J,АБОНЕМЕНТЫ_ИНФОРМАЦИЯ!F160,БАЗА_ДАННЫХ!D:D,"&gt;="&amp;Q160,БАЗА_ДАННЫХ!D:D,"&lt;="&amp;S160,БАЗА_ДАННЫХ!R:R,"да")</f>
        <v>3</v>
      </c>
      <c r="AA160" s="175">
        <f>COUNTIFS(БАЗА_ДАННЫХ!L:L,АБОНЕМЕНТЫ_ИНФОРМАЦИЯ!H160,БАЗА_ДАННЫХ!K:K,АБОНЕМЕНТЫ_ИНФОРМАЦИЯ!G160,БАЗА_ДАННЫХ!J:J,АБОНЕМЕНТЫ_ИНФОРМАЦИЯ!F160,БАЗА_ДАННЫХ!D:D,"&gt;="&amp;Q160,БАЗА_ДАННЫХ!D:D,"&lt;="&amp;S160,БАЗА_ДАННЫХ!S:S,"перенос")</f>
        <v>0</v>
      </c>
      <c r="AB160" s="149" t="str">
        <f t="shared" ca="1" si="19"/>
        <v>да</v>
      </c>
      <c r="AC160" s="177">
        <f t="shared" ca="1" si="21"/>
        <v>1</v>
      </c>
      <c r="AD160" s="99"/>
      <c r="AE160" s="241">
        <f t="shared" si="23"/>
        <v>30</v>
      </c>
    </row>
    <row r="161" spans="3:31" s="97" customFormat="1" ht="15" customHeight="1" x14ac:dyDescent="0.25">
      <c r="C161" s="106">
        <f t="shared" si="22"/>
        <v>156</v>
      </c>
      <c r="D161" s="107">
        <f t="shared" si="24"/>
        <v>45323</v>
      </c>
      <c r="E161" s="126" t="s">
        <v>33</v>
      </c>
      <c r="F161" s="127" t="s">
        <v>6</v>
      </c>
      <c r="G161" s="127" t="s">
        <v>31</v>
      </c>
      <c r="H161" s="128" t="s">
        <v>90</v>
      </c>
      <c r="I161" s="145" t="s">
        <v>8</v>
      </c>
      <c r="J161" s="142" t="s">
        <v>131</v>
      </c>
      <c r="K161" s="142" t="s">
        <v>19</v>
      </c>
      <c r="L161" s="143">
        <v>89002001540</v>
      </c>
      <c r="M161" s="144">
        <v>42005</v>
      </c>
      <c r="N161" s="113">
        <v>70</v>
      </c>
      <c r="O161" s="114">
        <v>8</v>
      </c>
      <c r="P161" s="114">
        <f t="shared" si="20"/>
        <v>8.75</v>
      </c>
      <c r="Q161" s="115">
        <v>45327</v>
      </c>
      <c r="R161" s="116">
        <v>27</v>
      </c>
      <c r="S161" s="108">
        <f t="shared" si="25"/>
        <v>45354</v>
      </c>
      <c r="T161" s="119">
        <f>COUNTIFS(РАСПИСАНИЕ!$D:$D,АБОНЕМЕНТЫ_ИНФОРМАЦИЯ!T$5,РАСПИСАНИЕ!$H:$H,АБОНЕМЕНТЫ_ИНФОРМАЦИЯ!$F161,РАСПИСАНИЕ!$I:$I,АБОНЕМЕНТЫ_ИНФОРМАЦИЯ!$G161)</f>
        <v>1</v>
      </c>
      <c r="U161" s="134">
        <f>COUNTIFS(РАСПИСАНИЕ!$D:$D,АБОНЕМЕНТЫ_ИНФОРМАЦИЯ!U$5,РАСПИСАНИЕ!$H:$H,АБОНЕМЕНТЫ_ИНФОРМАЦИЯ!$F161,РАСПИСАНИЕ!$I:$I,АБОНЕМЕНТЫ_ИНФОРМАЦИЯ!$G161)</f>
        <v>0</v>
      </c>
      <c r="V161" s="120">
        <f>COUNTIFS(РАСПИСАНИЕ!$D:$D,АБОНЕМЕНТЫ_ИНФОРМАЦИЯ!V$5,РАСПИСАНИЕ!$H:$H,АБОНЕМЕНТЫ_ИНФОРМАЦИЯ!$F161,РАСПИСАНИЕ!$I:$I,АБОНЕМЕНТЫ_ИНФОРМАЦИЯ!$G161)</f>
        <v>0</v>
      </c>
      <c r="W161" s="134">
        <f>COUNTIFS(РАСПИСАНИЕ!$D:$D,АБОНЕМЕНТЫ_ИНФОРМАЦИЯ!W$5,РАСПИСАНИЕ!$H:$H,АБОНЕМЕНТЫ_ИНФОРМАЦИЯ!$F161,РАСПИСАНИЕ!$I:$I,АБОНЕМЕНТЫ_ИНФОРМАЦИЯ!$G161)</f>
        <v>0</v>
      </c>
      <c r="X161" s="120">
        <f>COUNTIFS(РАСПИСАНИЕ!$D:$D,АБОНЕМЕНТЫ_ИНФОРМАЦИЯ!X$5,РАСПИСАНИЕ!$H:$H,АБОНЕМЕНТЫ_ИНФОРМАЦИЯ!$F161,РАСПИСАНИЕ!$I:$I,АБОНЕМЕНТЫ_ИНФОРМАЦИЯ!$G161)</f>
        <v>1</v>
      </c>
      <c r="Y161" s="136">
        <f>COUNTIFS(РАСПИСАНИЕ!$D:$D,АБОНЕМЕНТЫ_ИНФОРМАЦИЯ!Y$5,РАСПИСАНИЕ!$H:$H,АБОНЕМЕНТЫ_ИНФОРМАЦИЯ!$F161,РАСПИСАНИЕ!$I:$I,АБОНЕМЕНТЫ_ИНФОРМАЦИЯ!$G161)</f>
        <v>0</v>
      </c>
      <c r="Z161" s="113">
        <f>COUNTIFS(БАЗА_ДАННЫХ!L:L,АБОНЕМЕНТЫ_ИНФОРМАЦИЯ!H161,БАЗА_ДАННЫХ!K:K,АБОНЕМЕНТЫ_ИНФОРМАЦИЯ!G161,БАЗА_ДАННЫХ!J:J,АБОНЕМЕНТЫ_ИНФОРМАЦИЯ!F161,БАЗА_ДАННЫХ!D:D,"&gt;="&amp;Q161,БАЗА_ДАННЫХ!D:D,"&lt;="&amp;S161,БАЗА_ДАННЫХ!R:R,"да")</f>
        <v>6</v>
      </c>
      <c r="AA161" s="175">
        <f>COUNTIFS(БАЗА_ДАННЫХ!L:L,АБОНЕМЕНТЫ_ИНФОРМАЦИЯ!H161,БАЗА_ДАННЫХ!K:K,АБОНЕМЕНТЫ_ИНФОРМАЦИЯ!G161,БАЗА_ДАННЫХ!J:J,АБОНЕМЕНТЫ_ИНФОРМАЦИЯ!F161,БАЗА_ДАННЫХ!D:D,"&gt;="&amp;Q161,БАЗА_ДАННЫХ!D:D,"&lt;="&amp;S161,БАЗА_ДАННЫХ!S:S,"перенос")</f>
        <v>0</v>
      </c>
      <c r="AB161" s="149" t="str">
        <f t="shared" ca="1" si="19"/>
        <v>да</v>
      </c>
      <c r="AC161" s="177">
        <f t="shared" ca="1" si="21"/>
        <v>2</v>
      </c>
      <c r="AD161" s="99"/>
      <c r="AE161" s="241">
        <f t="shared" si="23"/>
        <v>52.5</v>
      </c>
    </row>
    <row r="162" spans="3:31" s="97" customFormat="1" ht="15" customHeight="1" x14ac:dyDescent="0.25">
      <c r="C162" s="106">
        <f t="shared" si="22"/>
        <v>157</v>
      </c>
      <c r="D162" s="107">
        <f t="shared" si="24"/>
        <v>45323</v>
      </c>
      <c r="E162" s="126" t="s">
        <v>33</v>
      </c>
      <c r="F162" s="127" t="s">
        <v>6</v>
      </c>
      <c r="G162" s="127" t="s">
        <v>31</v>
      </c>
      <c r="H162" s="128" t="s">
        <v>91</v>
      </c>
      <c r="I162" s="145" t="s">
        <v>8</v>
      </c>
      <c r="J162" s="142" t="s">
        <v>132</v>
      </c>
      <c r="K162" s="142" t="s">
        <v>19</v>
      </c>
      <c r="L162" s="143">
        <v>89002001541</v>
      </c>
      <c r="M162" s="144">
        <v>42005</v>
      </c>
      <c r="N162" s="113">
        <v>80</v>
      </c>
      <c r="O162" s="114">
        <v>8</v>
      </c>
      <c r="P162" s="114">
        <f t="shared" si="20"/>
        <v>10</v>
      </c>
      <c r="Q162" s="115">
        <v>45327</v>
      </c>
      <c r="R162" s="116">
        <v>27</v>
      </c>
      <c r="S162" s="108">
        <f t="shared" si="25"/>
        <v>45354</v>
      </c>
      <c r="T162" s="119">
        <f>COUNTIFS(РАСПИСАНИЕ!$D:$D,АБОНЕМЕНТЫ_ИНФОРМАЦИЯ!T$5,РАСПИСАНИЕ!$H:$H,АБОНЕМЕНТЫ_ИНФОРМАЦИЯ!$F162,РАСПИСАНИЕ!$I:$I,АБОНЕМЕНТЫ_ИНФОРМАЦИЯ!$G162)</f>
        <v>1</v>
      </c>
      <c r="U162" s="134">
        <f>COUNTIFS(РАСПИСАНИЕ!$D:$D,АБОНЕМЕНТЫ_ИНФОРМАЦИЯ!U$5,РАСПИСАНИЕ!$H:$H,АБОНЕМЕНТЫ_ИНФОРМАЦИЯ!$F162,РАСПИСАНИЕ!$I:$I,АБОНЕМЕНТЫ_ИНФОРМАЦИЯ!$G162)</f>
        <v>0</v>
      </c>
      <c r="V162" s="120">
        <f>COUNTIFS(РАСПИСАНИЕ!$D:$D,АБОНЕМЕНТЫ_ИНФОРМАЦИЯ!V$5,РАСПИСАНИЕ!$H:$H,АБОНЕМЕНТЫ_ИНФОРМАЦИЯ!$F162,РАСПИСАНИЕ!$I:$I,АБОНЕМЕНТЫ_ИНФОРМАЦИЯ!$G162)</f>
        <v>0</v>
      </c>
      <c r="W162" s="134">
        <f>COUNTIFS(РАСПИСАНИЕ!$D:$D,АБОНЕМЕНТЫ_ИНФОРМАЦИЯ!W$5,РАСПИСАНИЕ!$H:$H,АБОНЕМЕНТЫ_ИНФОРМАЦИЯ!$F162,РАСПИСАНИЕ!$I:$I,АБОНЕМЕНТЫ_ИНФОРМАЦИЯ!$G162)</f>
        <v>0</v>
      </c>
      <c r="X162" s="120">
        <f>COUNTIFS(РАСПИСАНИЕ!$D:$D,АБОНЕМЕНТЫ_ИНФОРМАЦИЯ!X$5,РАСПИСАНИЕ!$H:$H,АБОНЕМЕНТЫ_ИНФОРМАЦИЯ!$F162,РАСПИСАНИЕ!$I:$I,АБОНЕМЕНТЫ_ИНФОРМАЦИЯ!$G162)</f>
        <v>1</v>
      </c>
      <c r="Y162" s="136">
        <f>COUNTIFS(РАСПИСАНИЕ!$D:$D,АБОНЕМЕНТЫ_ИНФОРМАЦИЯ!Y$5,РАСПИСАНИЕ!$H:$H,АБОНЕМЕНТЫ_ИНФОРМАЦИЯ!$F162,РАСПИСАНИЕ!$I:$I,АБОНЕМЕНТЫ_ИНФОРМАЦИЯ!$G162)</f>
        <v>0</v>
      </c>
      <c r="Z162" s="113">
        <f>COUNTIFS(БАЗА_ДАННЫХ!L:L,АБОНЕМЕНТЫ_ИНФОРМАЦИЯ!H162,БАЗА_ДАННЫХ!K:K,АБОНЕМЕНТЫ_ИНФОРМАЦИЯ!G162,БАЗА_ДАННЫХ!J:J,АБОНЕМЕНТЫ_ИНФОРМАЦИЯ!F162,БАЗА_ДАННЫХ!D:D,"&gt;="&amp;Q162,БАЗА_ДАННЫХ!D:D,"&lt;="&amp;S162,БАЗА_ДАННЫХ!R:R,"да")</f>
        <v>6</v>
      </c>
      <c r="AA162" s="175">
        <f>COUNTIFS(БАЗА_ДАННЫХ!L:L,АБОНЕМЕНТЫ_ИНФОРМАЦИЯ!H162,БАЗА_ДАННЫХ!K:K,АБОНЕМЕНТЫ_ИНФОРМАЦИЯ!G162,БАЗА_ДАННЫХ!J:J,АБОНЕМЕНТЫ_ИНФОРМАЦИЯ!F162,БАЗА_ДАННЫХ!D:D,"&gt;="&amp;Q162,БАЗА_ДАННЫХ!D:D,"&lt;="&amp;S162,БАЗА_ДАННЫХ!S:S,"перенос")</f>
        <v>0</v>
      </c>
      <c r="AB162" s="149" t="str">
        <f t="shared" ca="1" si="19"/>
        <v>да</v>
      </c>
      <c r="AC162" s="177">
        <f t="shared" ca="1" si="21"/>
        <v>2</v>
      </c>
      <c r="AD162" s="99"/>
      <c r="AE162" s="241">
        <f t="shared" si="23"/>
        <v>60</v>
      </c>
    </row>
    <row r="163" spans="3:31" s="97" customFormat="1" ht="15" customHeight="1" x14ac:dyDescent="0.25">
      <c r="C163" s="106">
        <f t="shared" si="22"/>
        <v>158</v>
      </c>
      <c r="D163" s="107">
        <f t="shared" si="24"/>
        <v>45323</v>
      </c>
      <c r="E163" s="126" t="s">
        <v>33</v>
      </c>
      <c r="F163" s="127" t="s">
        <v>6</v>
      </c>
      <c r="G163" s="127" t="s">
        <v>31</v>
      </c>
      <c r="H163" s="128" t="s">
        <v>92</v>
      </c>
      <c r="I163" s="145" t="s">
        <v>8</v>
      </c>
      <c r="J163" s="142" t="s">
        <v>133</v>
      </c>
      <c r="K163" s="142" t="s">
        <v>19</v>
      </c>
      <c r="L163" s="143">
        <v>89002001542</v>
      </c>
      <c r="M163" s="144">
        <v>42005</v>
      </c>
      <c r="N163" s="113">
        <v>80</v>
      </c>
      <c r="O163" s="114">
        <v>8</v>
      </c>
      <c r="P163" s="114">
        <f t="shared" si="20"/>
        <v>10</v>
      </c>
      <c r="Q163" s="115">
        <v>45327</v>
      </c>
      <c r="R163" s="116">
        <v>27</v>
      </c>
      <c r="S163" s="108">
        <f t="shared" si="25"/>
        <v>45354</v>
      </c>
      <c r="T163" s="119">
        <f>COUNTIFS(РАСПИСАНИЕ!$D:$D,АБОНЕМЕНТЫ_ИНФОРМАЦИЯ!T$5,РАСПИСАНИЕ!$H:$H,АБОНЕМЕНТЫ_ИНФОРМАЦИЯ!$F163,РАСПИСАНИЕ!$I:$I,АБОНЕМЕНТЫ_ИНФОРМАЦИЯ!$G163)</f>
        <v>1</v>
      </c>
      <c r="U163" s="134">
        <f>COUNTIFS(РАСПИСАНИЕ!$D:$D,АБОНЕМЕНТЫ_ИНФОРМАЦИЯ!U$5,РАСПИСАНИЕ!$H:$H,АБОНЕМЕНТЫ_ИНФОРМАЦИЯ!$F163,РАСПИСАНИЕ!$I:$I,АБОНЕМЕНТЫ_ИНФОРМАЦИЯ!$G163)</f>
        <v>0</v>
      </c>
      <c r="V163" s="120">
        <f>COUNTIFS(РАСПИСАНИЕ!$D:$D,АБОНЕМЕНТЫ_ИНФОРМАЦИЯ!V$5,РАСПИСАНИЕ!$H:$H,АБОНЕМЕНТЫ_ИНФОРМАЦИЯ!$F163,РАСПИСАНИЕ!$I:$I,АБОНЕМЕНТЫ_ИНФОРМАЦИЯ!$G163)</f>
        <v>0</v>
      </c>
      <c r="W163" s="134">
        <f>COUNTIFS(РАСПИСАНИЕ!$D:$D,АБОНЕМЕНТЫ_ИНФОРМАЦИЯ!W$5,РАСПИСАНИЕ!$H:$H,АБОНЕМЕНТЫ_ИНФОРМАЦИЯ!$F163,РАСПИСАНИЕ!$I:$I,АБОНЕМЕНТЫ_ИНФОРМАЦИЯ!$G163)</f>
        <v>0</v>
      </c>
      <c r="X163" s="120">
        <f>COUNTIFS(РАСПИСАНИЕ!$D:$D,АБОНЕМЕНТЫ_ИНФОРМАЦИЯ!X$5,РАСПИСАНИЕ!$H:$H,АБОНЕМЕНТЫ_ИНФОРМАЦИЯ!$F163,РАСПИСАНИЕ!$I:$I,АБОНЕМЕНТЫ_ИНФОРМАЦИЯ!$G163)</f>
        <v>1</v>
      </c>
      <c r="Y163" s="136">
        <f>COUNTIFS(РАСПИСАНИЕ!$D:$D,АБОНЕМЕНТЫ_ИНФОРМАЦИЯ!Y$5,РАСПИСАНИЕ!$H:$H,АБОНЕМЕНТЫ_ИНФОРМАЦИЯ!$F163,РАСПИСАНИЕ!$I:$I,АБОНЕМЕНТЫ_ИНФОРМАЦИЯ!$G163)</f>
        <v>0</v>
      </c>
      <c r="Z163" s="113">
        <f>COUNTIFS(БАЗА_ДАННЫХ!L:L,АБОНЕМЕНТЫ_ИНФОРМАЦИЯ!H163,БАЗА_ДАННЫХ!K:K,АБОНЕМЕНТЫ_ИНФОРМАЦИЯ!G163,БАЗА_ДАННЫХ!J:J,АБОНЕМЕНТЫ_ИНФОРМАЦИЯ!F163,БАЗА_ДАННЫХ!D:D,"&gt;="&amp;Q163,БАЗА_ДАННЫХ!D:D,"&lt;="&amp;S163,БАЗА_ДАННЫХ!R:R,"да")</f>
        <v>6</v>
      </c>
      <c r="AA163" s="175">
        <f>COUNTIFS(БАЗА_ДАННЫХ!L:L,АБОНЕМЕНТЫ_ИНФОРМАЦИЯ!H163,БАЗА_ДАННЫХ!K:K,АБОНЕМЕНТЫ_ИНФОРМАЦИЯ!G163,БАЗА_ДАННЫХ!J:J,АБОНЕМЕНТЫ_ИНФОРМАЦИЯ!F163,БАЗА_ДАННЫХ!D:D,"&gt;="&amp;Q163,БАЗА_ДАННЫХ!D:D,"&lt;="&amp;S163,БАЗА_ДАННЫХ!S:S,"перенос")</f>
        <v>0</v>
      </c>
      <c r="AB163" s="149" t="str">
        <f t="shared" ca="1" si="19"/>
        <v>да</v>
      </c>
      <c r="AC163" s="177">
        <f t="shared" ca="1" si="21"/>
        <v>2</v>
      </c>
      <c r="AD163" s="99"/>
      <c r="AE163" s="241">
        <f t="shared" si="23"/>
        <v>60</v>
      </c>
    </row>
    <row r="164" spans="3:31" s="97" customFormat="1" ht="15" customHeight="1" x14ac:dyDescent="0.25">
      <c r="C164" s="106">
        <f t="shared" si="22"/>
        <v>159</v>
      </c>
      <c r="D164" s="107">
        <f t="shared" si="24"/>
        <v>45323</v>
      </c>
      <c r="E164" s="126" t="s">
        <v>33</v>
      </c>
      <c r="F164" s="127" t="s">
        <v>6</v>
      </c>
      <c r="G164" s="127" t="s">
        <v>31</v>
      </c>
      <c r="H164" s="128" t="s">
        <v>93</v>
      </c>
      <c r="I164" s="145" t="s">
        <v>8</v>
      </c>
      <c r="J164" s="142" t="s">
        <v>134</v>
      </c>
      <c r="K164" s="142" t="s">
        <v>19</v>
      </c>
      <c r="L164" s="143">
        <v>89002001543</v>
      </c>
      <c r="M164" s="144">
        <v>42005</v>
      </c>
      <c r="N164" s="113">
        <v>80</v>
      </c>
      <c r="O164" s="114">
        <v>8</v>
      </c>
      <c r="P164" s="114">
        <f t="shared" si="20"/>
        <v>10</v>
      </c>
      <c r="Q164" s="115">
        <v>45327</v>
      </c>
      <c r="R164" s="116">
        <v>27</v>
      </c>
      <c r="S164" s="108">
        <f t="shared" si="25"/>
        <v>45354</v>
      </c>
      <c r="T164" s="119">
        <f>COUNTIFS(РАСПИСАНИЕ!$D:$D,АБОНЕМЕНТЫ_ИНФОРМАЦИЯ!T$5,РАСПИСАНИЕ!$H:$H,АБОНЕМЕНТЫ_ИНФОРМАЦИЯ!$F164,РАСПИСАНИЕ!$I:$I,АБОНЕМЕНТЫ_ИНФОРМАЦИЯ!$G164)</f>
        <v>1</v>
      </c>
      <c r="U164" s="134">
        <f>COUNTIFS(РАСПИСАНИЕ!$D:$D,АБОНЕМЕНТЫ_ИНФОРМАЦИЯ!U$5,РАСПИСАНИЕ!$H:$H,АБОНЕМЕНТЫ_ИНФОРМАЦИЯ!$F164,РАСПИСАНИЕ!$I:$I,АБОНЕМЕНТЫ_ИНФОРМАЦИЯ!$G164)</f>
        <v>0</v>
      </c>
      <c r="V164" s="120">
        <f>COUNTIFS(РАСПИСАНИЕ!$D:$D,АБОНЕМЕНТЫ_ИНФОРМАЦИЯ!V$5,РАСПИСАНИЕ!$H:$H,АБОНЕМЕНТЫ_ИНФОРМАЦИЯ!$F164,РАСПИСАНИЕ!$I:$I,АБОНЕМЕНТЫ_ИНФОРМАЦИЯ!$G164)</f>
        <v>0</v>
      </c>
      <c r="W164" s="134">
        <f>COUNTIFS(РАСПИСАНИЕ!$D:$D,АБОНЕМЕНТЫ_ИНФОРМАЦИЯ!W$5,РАСПИСАНИЕ!$H:$H,АБОНЕМЕНТЫ_ИНФОРМАЦИЯ!$F164,РАСПИСАНИЕ!$I:$I,АБОНЕМЕНТЫ_ИНФОРМАЦИЯ!$G164)</f>
        <v>0</v>
      </c>
      <c r="X164" s="120">
        <f>COUNTIFS(РАСПИСАНИЕ!$D:$D,АБОНЕМЕНТЫ_ИНФОРМАЦИЯ!X$5,РАСПИСАНИЕ!$H:$H,АБОНЕМЕНТЫ_ИНФОРМАЦИЯ!$F164,РАСПИСАНИЕ!$I:$I,АБОНЕМЕНТЫ_ИНФОРМАЦИЯ!$G164)</f>
        <v>1</v>
      </c>
      <c r="Y164" s="136">
        <f>COUNTIFS(РАСПИСАНИЕ!$D:$D,АБОНЕМЕНТЫ_ИНФОРМАЦИЯ!Y$5,РАСПИСАНИЕ!$H:$H,АБОНЕМЕНТЫ_ИНФОРМАЦИЯ!$F164,РАСПИСАНИЕ!$I:$I,АБОНЕМЕНТЫ_ИНФОРМАЦИЯ!$G164)</f>
        <v>0</v>
      </c>
      <c r="Z164" s="113">
        <f>COUNTIFS(БАЗА_ДАННЫХ!L:L,АБОНЕМЕНТЫ_ИНФОРМАЦИЯ!H164,БАЗА_ДАННЫХ!K:K,АБОНЕМЕНТЫ_ИНФОРМАЦИЯ!G164,БАЗА_ДАННЫХ!J:J,АБОНЕМЕНТЫ_ИНФОРМАЦИЯ!F164,БАЗА_ДАННЫХ!D:D,"&gt;="&amp;Q164,БАЗА_ДАННЫХ!D:D,"&lt;="&amp;S164,БАЗА_ДАННЫХ!R:R,"да")</f>
        <v>6</v>
      </c>
      <c r="AA164" s="175">
        <f>COUNTIFS(БАЗА_ДАННЫХ!L:L,АБОНЕМЕНТЫ_ИНФОРМАЦИЯ!H164,БАЗА_ДАННЫХ!K:K,АБОНЕМЕНТЫ_ИНФОРМАЦИЯ!G164,БАЗА_ДАННЫХ!J:J,АБОНЕМЕНТЫ_ИНФОРМАЦИЯ!F164,БАЗА_ДАННЫХ!D:D,"&gt;="&amp;Q164,БАЗА_ДАННЫХ!D:D,"&lt;="&amp;S164,БАЗА_ДАННЫХ!S:S,"перенос")</f>
        <v>0</v>
      </c>
      <c r="AB164" s="149" t="str">
        <f t="shared" ca="1" si="19"/>
        <v>да</v>
      </c>
      <c r="AC164" s="177">
        <f t="shared" ca="1" si="21"/>
        <v>2</v>
      </c>
      <c r="AD164" s="99"/>
      <c r="AE164" s="241">
        <f t="shared" si="23"/>
        <v>60</v>
      </c>
    </row>
    <row r="165" spans="3:31" s="97" customFormat="1" ht="15" customHeight="1" x14ac:dyDescent="0.25">
      <c r="C165" s="106">
        <f t="shared" si="22"/>
        <v>160</v>
      </c>
      <c r="D165" s="107">
        <f t="shared" si="24"/>
        <v>45323</v>
      </c>
      <c r="E165" s="126" t="s">
        <v>33</v>
      </c>
      <c r="F165" s="127" t="s">
        <v>6</v>
      </c>
      <c r="G165" s="127" t="s">
        <v>31</v>
      </c>
      <c r="H165" s="128" t="s">
        <v>94</v>
      </c>
      <c r="I165" s="145" t="s">
        <v>8</v>
      </c>
      <c r="J165" s="142" t="s">
        <v>135</v>
      </c>
      <c r="K165" s="142" t="s">
        <v>19</v>
      </c>
      <c r="L165" s="143">
        <v>89002001544</v>
      </c>
      <c r="M165" s="144">
        <v>42005</v>
      </c>
      <c r="N165" s="113">
        <v>80</v>
      </c>
      <c r="O165" s="114">
        <v>8</v>
      </c>
      <c r="P165" s="114">
        <f t="shared" si="20"/>
        <v>10</v>
      </c>
      <c r="Q165" s="115">
        <v>45327</v>
      </c>
      <c r="R165" s="116">
        <v>27</v>
      </c>
      <c r="S165" s="108">
        <f t="shared" si="25"/>
        <v>45354</v>
      </c>
      <c r="T165" s="119">
        <f>COUNTIFS(РАСПИСАНИЕ!$D:$D,АБОНЕМЕНТЫ_ИНФОРМАЦИЯ!T$5,РАСПИСАНИЕ!$H:$H,АБОНЕМЕНТЫ_ИНФОРМАЦИЯ!$F165,РАСПИСАНИЕ!$I:$I,АБОНЕМЕНТЫ_ИНФОРМАЦИЯ!$G165)</f>
        <v>1</v>
      </c>
      <c r="U165" s="134">
        <f>COUNTIFS(РАСПИСАНИЕ!$D:$D,АБОНЕМЕНТЫ_ИНФОРМАЦИЯ!U$5,РАСПИСАНИЕ!$H:$H,АБОНЕМЕНТЫ_ИНФОРМАЦИЯ!$F165,РАСПИСАНИЕ!$I:$I,АБОНЕМЕНТЫ_ИНФОРМАЦИЯ!$G165)</f>
        <v>0</v>
      </c>
      <c r="V165" s="120">
        <f>COUNTIFS(РАСПИСАНИЕ!$D:$D,АБОНЕМЕНТЫ_ИНФОРМАЦИЯ!V$5,РАСПИСАНИЕ!$H:$H,АБОНЕМЕНТЫ_ИНФОРМАЦИЯ!$F165,РАСПИСАНИЕ!$I:$I,АБОНЕМЕНТЫ_ИНФОРМАЦИЯ!$G165)</f>
        <v>0</v>
      </c>
      <c r="W165" s="134">
        <f>COUNTIFS(РАСПИСАНИЕ!$D:$D,АБОНЕМЕНТЫ_ИНФОРМАЦИЯ!W$5,РАСПИСАНИЕ!$H:$H,АБОНЕМЕНТЫ_ИНФОРМАЦИЯ!$F165,РАСПИСАНИЕ!$I:$I,АБОНЕМЕНТЫ_ИНФОРМАЦИЯ!$G165)</f>
        <v>0</v>
      </c>
      <c r="X165" s="120">
        <f>COUNTIFS(РАСПИСАНИЕ!$D:$D,АБОНЕМЕНТЫ_ИНФОРМАЦИЯ!X$5,РАСПИСАНИЕ!$H:$H,АБОНЕМЕНТЫ_ИНФОРМАЦИЯ!$F165,РАСПИСАНИЕ!$I:$I,АБОНЕМЕНТЫ_ИНФОРМАЦИЯ!$G165)</f>
        <v>1</v>
      </c>
      <c r="Y165" s="136">
        <f>COUNTIFS(РАСПИСАНИЕ!$D:$D,АБОНЕМЕНТЫ_ИНФОРМАЦИЯ!Y$5,РАСПИСАНИЕ!$H:$H,АБОНЕМЕНТЫ_ИНФОРМАЦИЯ!$F165,РАСПИСАНИЕ!$I:$I,АБОНЕМЕНТЫ_ИНФОРМАЦИЯ!$G165)</f>
        <v>0</v>
      </c>
      <c r="Z165" s="113">
        <f>COUNTIFS(БАЗА_ДАННЫХ!L:L,АБОНЕМЕНТЫ_ИНФОРМАЦИЯ!H165,БАЗА_ДАННЫХ!K:K,АБОНЕМЕНТЫ_ИНФОРМАЦИЯ!G165,БАЗА_ДАННЫХ!J:J,АБОНЕМЕНТЫ_ИНФОРМАЦИЯ!F165,БАЗА_ДАННЫХ!D:D,"&gt;="&amp;Q165,БАЗА_ДАННЫХ!D:D,"&lt;="&amp;S165,БАЗА_ДАННЫХ!R:R,"да")</f>
        <v>6</v>
      </c>
      <c r="AA165" s="175">
        <f>COUNTIFS(БАЗА_ДАННЫХ!L:L,АБОНЕМЕНТЫ_ИНФОРМАЦИЯ!H165,БАЗА_ДАННЫХ!K:K,АБОНЕМЕНТЫ_ИНФОРМАЦИЯ!G165,БАЗА_ДАННЫХ!J:J,АБОНЕМЕНТЫ_ИНФОРМАЦИЯ!F165,БАЗА_ДАННЫХ!D:D,"&gt;="&amp;Q165,БАЗА_ДАННЫХ!D:D,"&lt;="&amp;S165,БАЗА_ДАННЫХ!S:S,"перенос")</f>
        <v>0</v>
      </c>
      <c r="AB165" s="149" t="str">
        <f t="shared" ca="1" si="19"/>
        <v>да</v>
      </c>
      <c r="AC165" s="177">
        <f t="shared" ca="1" si="21"/>
        <v>2</v>
      </c>
      <c r="AD165" s="99"/>
      <c r="AE165" s="241">
        <f t="shared" si="23"/>
        <v>60</v>
      </c>
    </row>
    <row r="166" spans="3:31" s="97" customFormat="1" ht="15" customHeight="1" x14ac:dyDescent="0.25">
      <c r="C166" s="106">
        <f t="shared" si="22"/>
        <v>161</v>
      </c>
      <c r="D166" s="107">
        <f t="shared" si="24"/>
        <v>45323</v>
      </c>
      <c r="E166" s="126" t="s">
        <v>33</v>
      </c>
      <c r="F166" s="127" t="s">
        <v>6</v>
      </c>
      <c r="G166" s="127" t="s">
        <v>31</v>
      </c>
      <c r="H166" s="128" t="s">
        <v>95</v>
      </c>
      <c r="I166" s="145" t="s">
        <v>8</v>
      </c>
      <c r="J166" s="142" t="s">
        <v>136</v>
      </c>
      <c r="K166" s="142" t="s">
        <v>19</v>
      </c>
      <c r="L166" s="143">
        <v>89002001545</v>
      </c>
      <c r="M166" s="144">
        <v>42005</v>
      </c>
      <c r="N166" s="113">
        <v>80</v>
      </c>
      <c r="O166" s="114">
        <v>8</v>
      </c>
      <c r="P166" s="114">
        <f t="shared" si="20"/>
        <v>10</v>
      </c>
      <c r="Q166" s="115">
        <v>45327</v>
      </c>
      <c r="R166" s="116">
        <v>27</v>
      </c>
      <c r="S166" s="108">
        <f t="shared" si="25"/>
        <v>45354</v>
      </c>
      <c r="T166" s="119">
        <f>COUNTIFS(РАСПИСАНИЕ!$D:$D,АБОНЕМЕНТЫ_ИНФОРМАЦИЯ!T$5,РАСПИСАНИЕ!$H:$H,АБОНЕМЕНТЫ_ИНФОРМАЦИЯ!$F166,РАСПИСАНИЕ!$I:$I,АБОНЕМЕНТЫ_ИНФОРМАЦИЯ!$G166)</f>
        <v>1</v>
      </c>
      <c r="U166" s="134">
        <f>COUNTIFS(РАСПИСАНИЕ!$D:$D,АБОНЕМЕНТЫ_ИНФОРМАЦИЯ!U$5,РАСПИСАНИЕ!$H:$H,АБОНЕМЕНТЫ_ИНФОРМАЦИЯ!$F166,РАСПИСАНИЕ!$I:$I,АБОНЕМЕНТЫ_ИНФОРМАЦИЯ!$G166)</f>
        <v>0</v>
      </c>
      <c r="V166" s="120">
        <f>COUNTIFS(РАСПИСАНИЕ!$D:$D,АБОНЕМЕНТЫ_ИНФОРМАЦИЯ!V$5,РАСПИСАНИЕ!$H:$H,АБОНЕМЕНТЫ_ИНФОРМАЦИЯ!$F166,РАСПИСАНИЕ!$I:$I,АБОНЕМЕНТЫ_ИНФОРМАЦИЯ!$G166)</f>
        <v>0</v>
      </c>
      <c r="W166" s="134">
        <f>COUNTIFS(РАСПИСАНИЕ!$D:$D,АБОНЕМЕНТЫ_ИНФОРМАЦИЯ!W$5,РАСПИСАНИЕ!$H:$H,АБОНЕМЕНТЫ_ИНФОРМАЦИЯ!$F166,РАСПИСАНИЕ!$I:$I,АБОНЕМЕНТЫ_ИНФОРМАЦИЯ!$G166)</f>
        <v>0</v>
      </c>
      <c r="X166" s="120">
        <f>COUNTIFS(РАСПИСАНИЕ!$D:$D,АБОНЕМЕНТЫ_ИНФОРМАЦИЯ!X$5,РАСПИСАНИЕ!$H:$H,АБОНЕМЕНТЫ_ИНФОРМАЦИЯ!$F166,РАСПИСАНИЕ!$I:$I,АБОНЕМЕНТЫ_ИНФОРМАЦИЯ!$G166)</f>
        <v>1</v>
      </c>
      <c r="Y166" s="136">
        <f>COUNTIFS(РАСПИСАНИЕ!$D:$D,АБОНЕМЕНТЫ_ИНФОРМАЦИЯ!Y$5,РАСПИСАНИЕ!$H:$H,АБОНЕМЕНТЫ_ИНФОРМАЦИЯ!$F166,РАСПИСАНИЕ!$I:$I,АБОНЕМЕНТЫ_ИНФОРМАЦИЯ!$G166)</f>
        <v>0</v>
      </c>
      <c r="Z166" s="113">
        <f>COUNTIFS(БАЗА_ДАННЫХ!L:L,АБОНЕМЕНТЫ_ИНФОРМАЦИЯ!H166,БАЗА_ДАННЫХ!K:K,АБОНЕМЕНТЫ_ИНФОРМАЦИЯ!G166,БАЗА_ДАННЫХ!J:J,АБОНЕМЕНТЫ_ИНФОРМАЦИЯ!F166,БАЗА_ДАННЫХ!D:D,"&gt;="&amp;Q166,БАЗА_ДАННЫХ!D:D,"&lt;="&amp;S166,БАЗА_ДАННЫХ!R:R,"да")</f>
        <v>6</v>
      </c>
      <c r="AA166" s="175">
        <f>COUNTIFS(БАЗА_ДАННЫХ!L:L,АБОНЕМЕНТЫ_ИНФОРМАЦИЯ!H166,БАЗА_ДАННЫХ!K:K,АБОНЕМЕНТЫ_ИНФОРМАЦИЯ!G166,БАЗА_ДАННЫХ!J:J,АБОНЕМЕНТЫ_ИНФОРМАЦИЯ!F166,БАЗА_ДАННЫХ!D:D,"&gt;="&amp;Q166,БАЗА_ДАННЫХ!D:D,"&lt;="&amp;S166,БАЗА_ДАННЫХ!S:S,"перенос")</f>
        <v>0</v>
      </c>
      <c r="AB166" s="149" t="str">
        <f t="shared" ref="AB166:AB200" ca="1" si="26">IF(TODAY()&lt;S166,"да","нет")</f>
        <v>да</v>
      </c>
      <c r="AC166" s="177">
        <f t="shared" ca="1" si="21"/>
        <v>2</v>
      </c>
      <c r="AD166" s="99"/>
      <c r="AE166" s="241">
        <f t="shared" si="23"/>
        <v>60</v>
      </c>
    </row>
    <row r="167" spans="3:31" s="97" customFormat="1" ht="15" customHeight="1" x14ac:dyDescent="0.25">
      <c r="C167" s="106">
        <f t="shared" si="22"/>
        <v>162</v>
      </c>
      <c r="D167" s="107">
        <f t="shared" si="24"/>
        <v>45323</v>
      </c>
      <c r="E167" s="126" t="s">
        <v>33</v>
      </c>
      <c r="F167" s="127" t="s">
        <v>6</v>
      </c>
      <c r="G167" s="127" t="s">
        <v>31</v>
      </c>
      <c r="H167" s="128" t="s">
        <v>96</v>
      </c>
      <c r="I167" s="145" t="s">
        <v>8</v>
      </c>
      <c r="J167" s="142" t="s">
        <v>137</v>
      </c>
      <c r="K167" s="142" t="s">
        <v>19</v>
      </c>
      <c r="L167" s="143">
        <v>89002001546</v>
      </c>
      <c r="M167" s="144">
        <v>42005</v>
      </c>
      <c r="N167" s="113">
        <v>80</v>
      </c>
      <c r="O167" s="114">
        <v>8</v>
      </c>
      <c r="P167" s="114">
        <f t="shared" si="20"/>
        <v>10</v>
      </c>
      <c r="Q167" s="115">
        <v>45327</v>
      </c>
      <c r="R167" s="116">
        <v>27</v>
      </c>
      <c r="S167" s="108">
        <f t="shared" si="25"/>
        <v>45354</v>
      </c>
      <c r="T167" s="119">
        <f>COUNTIFS(РАСПИСАНИЕ!$D:$D,АБОНЕМЕНТЫ_ИНФОРМАЦИЯ!T$5,РАСПИСАНИЕ!$H:$H,АБОНЕМЕНТЫ_ИНФОРМАЦИЯ!$F167,РАСПИСАНИЕ!$I:$I,АБОНЕМЕНТЫ_ИНФОРМАЦИЯ!$G167)</f>
        <v>1</v>
      </c>
      <c r="U167" s="134">
        <f>COUNTIFS(РАСПИСАНИЕ!$D:$D,АБОНЕМЕНТЫ_ИНФОРМАЦИЯ!U$5,РАСПИСАНИЕ!$H:$H,АБОНЕМЕНТЫ_ИНФОРМАЦИЯ!$F167,РАСПИСАНИЕ!$I:$I,АБОНЕМЕНТЫ_ИНФОРМАЦИЯ!$G167)</f>
        <v>0</v>
      </c>
      <c r="V167" s="120">
        <f>COUNTIFS(РАСПИСАНИЕ!$D:$D,АБОНЕМЕНТЫ_ИНФОРМАЦИЯ!V$5,РАСПИСАНИЕ!$H:$H,АБОНЕМЕНТЫ_ИНФОРМАЦИЯ!$F167,РАСПИСАНИЕ!$I:$I,АБОНЕМЕНТЫ_ИНФОРМАЦИЯ!$G167)</f>
        <v>0</v>
      </c>
      <c r="W167" s="134">
        <f>COUNTIFS(РАСПИСАНИЕ!$D:$D,АБОНЕМЕНТЫ_ИНФОРМАЦИЯ!W$5,РАСПИСАНИЕ!$H:$H,АБОНЕМЕНТЫ_ИНФОРМАЦИЯ!$F167,РАСПИСАНИЕ!$I:$I,АБОНЕМЕНТЫ_ИНФОРМАЦИЯ!$G167)</f>
        <v>0</v>
      </c>
      <c r="X167" s="120">
        <f>COUNTIFS(РАСПИСАНИЕ!$D:$D,АБОНЕМЕНТЫ_ИНФОРМАЦИЯ!X$5,РАСПИСАНИЕ!$H:$H,АБОНЕМЕНТЫ_ИНФОРМАЦИЯ!$F167,РАСПИСАНИЕ!$I:$I,АБОНЕМЕНТЫ_ИНФОРМАЦИЯ!$G167)</f>
        <v>1</v>
      </c>
      <c r="Y167" s="136">
        <f>COUNTIFS(РАСПИСАНИЕ!$D:$D,АБОНЕМЕНТЫ_ИНФОРМАЦИЯ!Y$5,РАСПИСАНИЕ!$H:$H,АБОНЕМЕНТЫ_ИНФОРМАЦИЯ!$F167,РАСПИСАНИЕ!$I:$I,АБОНЕМЕНТЫ_ИНФОРМАЦИЯ!$G167)</f>
        <v>0</v>
      </c>
      <c r="Z167" s="113">
        <f>COUNTIFS(БАЗА_ДАННЫХ!L:L,АБОНЕМЕНТЫ_ИНФОРМАЦИЯ!H167,БАЗА_ДАННЫХ!K:K,АБОНЕМЕНТЫ_ИНФОРМАЦИЯ!G167,БАЗА_ДАННЫХ!J:J,АБОНЕМЕНТЫ_ИНФОРМАЦИЯ!F167,БАЗА_ДАННЫХ!D:D,"&gt;="&amp;Q167,БАЗА_ДАННЫХ!D:D,"&lt;="&amp;S167,БАЗА_ДАННЫХ!R:R,"да")</f>
        <v>6</v>
      </c>
      <c r="AA167" s="175">
        <f>COUNTIFS(БАЗА_ДАННЫХ!L:L,АБОНЕМЕНТЫ_ИНФОРМАЦИЯ!H167,БАЗА_ДАННЫХ!K:K,АБОНЕМЕНТЫ_ИНФОРМАЦИЯ!G167,БАЗА_ДАННЫХ!J:J,АБОНЕМЕНТЫ_ИНФОРМАЦИЯ!F167,БАЗА_ДАННЫХ!D:D,"&gt;="&amp;Q167,БАЗА_ДАННЫХ!D:D,"&lt;="&amp;S167,БАЗА_ДАННЫХ!S:S,"перенос")</f>
        <v>0</v>
      </c>
      <c r="AB167" s="149" t="str">
        <f t="shared" ca="1" si="26"/>
        <v>да</v>
      </c>
      <c r="AC167" s="177">
        <f t="shared" ref="AC167:AC200" ca="1" si="27">IF(TODAY()&lt;S167,O167-Z167,"")</f>
        <v>2</v>
      </c>
      <c r="AD167" s="99"/>
      <c r="AE167" s="241">
        <f t="shared" si="23"/>
        <v>60</v>
      </c>
    </row>
    <row r="168" spans="3:31" s="97" customFormat="1" ht="15" customHeight="1" x14ac:dyDescent="0.25">
      <c r="C168" s="106">
        <f t="shared" si="22"/>
        <v>163</v>
      </c>
      <c r="D168" s="107">
        <f t="shared" si="24"/>
        <v>45323</v>
      </c>
      <c r="E168" s="126" t="s">
        <v>33</v>
      </c>
      <c r="F168" s="127" t="s">
        <v>6</v>
      </c>
      <c r="G168" s="127" t="s">
        <v>31</v>
      </c>
      <c r="H168" s="128" t="s">
        <v>97</v>
      </c>
      <c r="I168" s="145" t="s">
        <v>8</v>
      </c>
      <c r="J168" s="142" t="s">
        <v>138</v>
      </c>
      <c r="K168" s="142" t="s">
        <v>19</v>
      </c>
      <c r="L168" s="143">
        <v>89002001547</v>
      </c>
      <c r="M168" s="144">
        <v>42005</v>
      </c>
      <c r="N168" s="113">
        <v>80</v>
      </c>
      <c r="O168" s="114">
        <v>8</v>
      </c>
      <c r="P168" s="114">
        <f t="shared" si="20"/>
        <v>10</v>
      </c>
      <c r="Q168" s="115">
        <v>45327</v>
      </c>
      <c r="R168" s="116">
        <v>27</v>
      </c>
      <c r="S168" s="108">
        <f>Q168+R168</f>
        <v>45354</v>
      </c>
      <c r="T168" s="119">
        <f>COUNTIFS(РАСПИСАНИЕ!$D:$D,АБОНЕМЕНТЫ_ИНФОРМАЦИЯ!T$5,РАСПИСАНИЕ!$H:$H,АБОНЕМЕНТЫ_ИНФОРМАЦИЯ!$F168,РАСПИСАНИЕ!$I:$I,АБОНЕМЕНТЫ_ИНФОРМАЦИЯ!$G168)</f>
        <v>1</v>
      </c>
      <c r="U168" s="134">
        <f>COUNTIFS(РАСПИСАНИЕ!$D:$D,АБОНЕМЕНТЫ_ИНФОРМАЦИЯ!U$5,РАСПИСАНИЕ!$H:$H,АБОНЕМЕНТЫ_ИНФОРМАЦИЯ!$F168,РАСПИСАНИЕ!$I:$I,АБОНЕМЕНТЫ_ИНФОРМАЦИЯ!$G168)</f>
        <v>0</v>
      </c>
      <c r="V168" s="120">
        <f>COUNTIFS(РАСПИСАНИЕ!$D:$D,АБОНЕМЕНТЫ_ИНФОРМАЦИЯ!V$5,РАСПИСАНИЕ!$H:$H,АБОНЕМЕНТЫ_ИНФОРМАЦИЯ!$F168,РАСПИСАНИЕ!$I:$I,АБОНЕМЕНТЫ_ИНФОРМАЦИЯ!$G168)</f>
        <v>0</v>
      </c>
      <c r="W168" s="134">
        <f>COUNTIFS(РАСПИСАНИЕ!$D:$D,АБОНЕМЕНТЫ_ИНФОРМАЦИЯ!W$5,РАСПИСАНИЕ!$H:$H,АБОНЕМЕНТЫ_ИНФОРМАЦИЯ!$F168,РАСПИСАНИЕ!$I:$I,АБОНЕМЕНТЫ_ИНФОРМАЦИЯ!$G168)</f>
        <v>0</v>
      </c>
      <c r="X168" s="120">
        <f>COUNTIFS(РАСПИСАНИЕ!$D:$D,АБОНЕМЕНТЫ_ИНФОРМАЦИЯ!X$5,РАСПИСАНИЕ!$H:$H,АБОНЕМЕНТЫ_ИНФОРМАЦИЯ!$F168,РАСПИСАНИЕ!$I:$I,АБОНЕМЕНТЫ_ИНФОРМАЦИЯ!$G168)</f>
        <v>1</v>
      </c>
      <c r="Y168" s="136">
        <f>COUNTIFS(РАСПИСАНИЕ!$D:$D,АБОНЕМЕНТЫ_ИНФОРМАЦИЯ!Y$5,РАСПИСАНИЕ!$H:$H,АБОНЕМЕНТЫ_ИНФОРМАЦИЯ!$F168,РАСПИСАНИЕ!$I:$I,АБОНЕМЕНТЫ_ИНФОРМАЦИЯ!$G168)</f>
        <v>0</v>
      </c>
      <c r="Z168" s="113">
        <f>COUNTIFS(БАЗА_ДАННЫХ!L:L,АБОНЕМЕНТЫ_ИНФОРМАЦИЯ!H168,БАЗА_ДАННЫХ!K:K,АБОНЕМЕНТЫ_ИНФОРМАЦИЯ!G168,БАЗА_ДАННЫХ!J:J,АБОНЕМЕНТЫ_ИНФОРМАЦИЯ!F168,БАЗА_ДАННЫХ!D:D,"&gt;="&amp;Q168,БАЗА_ДАННЫХ!D:D,"&lt;="&amp;S168,БАЗА_ДАННЫХ!R:R,"да")</f>
        <v>6</v>
      </c>
      <c r="AA168" s="175">
        <f>COUNTIFS(БАЗА_ДАННЫХ!L:L,АБОНЕМЕНТЫ_ИНФОРМАЦИЯ!H168,БАЗА_ДАННЫХ!K:K,АБОНЕМЕНТЫ_ИНФОРМАЦИЯ!G168,БАЗА_ДАННЫХ!J:J,АБОНЕМЕНТЫ_ИНФОРМАЦИЯ!F168,БАЗА_ДАННЫХ!D:D,"&gt;="&amp;Q168,БАЗА_ДАННЫХ!D:D,"&lt;="&amp;S168,БАЗА_ДАННЫХ!S:S,"перенос")</f>
        <v>0</v>
      </c>
      <c r="AB168" s="149" t="str">
        <f t="shared" ca="1" si="26"/>
        <v>да</v>
      </c>
      <c r="AC168" s="177">
        <f t="shared" ca="1" si="27"/>
        <v>2</v>
      </c>
      <c r="AD168" s="99"/>
      <c r="AE168" s="241">
        <f t="shared" ref="AE168:AE200" si="28">Z168*P168</f>
        <v>60</v>
      </c>
    </row>
    <row r="169" spans="3:31" s="97" customFormat="1" ht="15" customHeight="1" x14ac:dyDescent="0.25">
      <c r="C169" s="106">
        <f t="shared" si="22"/>
        <v>164</v>
      </c>
      <c r="D169" s="107">
        <f t="shared" si="24"/>
        <v>45323</v>
      </c>
      <c r="E169" s="126" t="s">
        <v>30</v>
      </c>
      <c r="F169" s="127" t="s">
        <v>11</v>
      </c>
      <c r="G169" s="127" t="s">
        <v>17</v>
      </c>
      <c r="H169" s="128" t="s">
        <v>78</v>
      </c>
      <c r="I169" s="145" t="s">
        <v>17</v>
      </c>
      <c r="J169" s="142" t="s">
        <v>25</v>
      </c>
      <c r="K169" s="142" t="s">
        <v>19</v>
      </c>
      <c r="L169" s="143">
        <v>89002001548</v>
      </c>
      <c r="M169" s="144">
        <v>42005</v>
      </c>
      <c r="N169" s="113">
        <v>80</v>
      </c>
      <c r="O169" s="114">
        <v>8</v>
      </c>
      <c r="P169" s="114">
        <f t="shared" si="20"/>
        <v>10</v>
      </c>
      <c r="Q169" s="115">
        <v>45327</v>
      </c>
      <c r="R169" s="116">
        <v>27</v>
      </c>
      <c r="S169" s="108">
        <f t="shared" si="25"/>
        <v>45354</v>
      </c>
      <c r="T169" s="119">
        <f>COUNTIFS(РАСПИСАНИЕ!$D:$D,АБОНЕМЕНТЫ_ИНФОРМАЦИЯ!T$5,РАСПИСАНИЕ!$H:$H,АБОНЕМЕНТЫ_ИНФОРМАЦИЯ!$F169,РАСПИСАНИЕ!$I:$I,АБОНЕМЕНТЫ_ИНФОРМАЦИЯ!$G169)</f>
        <v>1</v>
      </c>
      <c r="U169" s="134">
        <f>COUNTIFS(РАСПИСАНИЕ!$D:$D,АБОНЕМЕНТЫ_ИНФОРМАЦИЯ!U$5,РАСПИСАНИЕ!$H:$H,АБОНЕМЕНТЫ_ИНФОРМАЦИЯ!$F169,РАСПИСАНИЕ!$I:$I,АБОНЕМЕНТЫ_ИНФОРМАЦИЯ!$G169)</f>
        <v>0</v>
      </c>
      <c r="V169" s="120">
        <f>COUNTIFS(РАСПИСАНИЕ!$D:$D,АБОНЕМЕНТЫ_ИНФОРМАЦИЯ!V$5,РАСПИСАНИЕ!$H:$H,АБОНЕМЕНТЫ_ИНФОРМАЦИЯ!$F169,РАСПИСАНИЕ!$I:$I,АБОНЕМЕНТЫ_ИНФОРМАЦИЯ!$G169)</f>
        <v>1</v>
      </c>
      <c r="W169" s="134">
        <f>COUNTIFS(РАСПИСАНИЕ!$D:$D,АБОНЕМЕНТЫ_ИНФОРМАЦИЯ!W$5,РАСПИСАНИЕ!$H:$H,АБОНЕМЕНТЫ_ИНФОРМАЦИЯ!$F169,РАСПИСАНИЕ!$I:$I,АБОНЕМЕНТЫ_ИНФОРМАЦИЯ!$G169)</f>
        <v>0</v>
      </c>
      <c r="X169" s="120">
        <f>COUNTIFS(РАСПИСАНИЕ!$D:$D,АБОНЕМЕНТЫ_ИНФОРМАЦИЯ!X$5,РАСПИСАНИЕ!$H:$H,АБОНЕМЕНТЫ_ИНФОРМАЦИЯ!$F169,РАСПИСАНИЕ!$I:$I,АБОНЕМЕНТЫ_ИНФОРМАЦИЯ!$G169)</f>
        <v>0</v>
      </c>
      <c r="Y169" s="136">
        <f>COUNTIFS(РАСПИСАНИЕ!$D:$D,АБОНЕМЕНТЫ_ИНФОРМАЦИЯ!Y$5,РАСПИСАНИЕ!$H:$H,АБОНЕМЕНТЫ_ИНФОРМАЦИЯ!$F169,РАСПИСАНИЕ!$I:$I,АБОНЕМЕНТЫ_ИНФОРМАЦИЯ!$G169)</f>
        <v>0</v>
      </c>
      <c r="Z169" s="113">
        <f>COUNTIFS(БАЗА_ДАННЫХ!L:L,АБОНЕМЕНТЫ_ИНФОРМАЦИЯ!H169,БАЗА_ДАННЫХ!K:K,АБОНЕМЕНТЫ_ИНФОРМАЦИЯ!G169,БАЗА_ДАННЫХ!J:J,АБОНЕМЕНТЫ_ИНФОРМАЦИЯ!F169,БАЗА_ДАННЫХ!D:D,"&gt;="&amp;Q169,БАЗА_ДАННЫХ!D:D,"&lt;="&amp;S169,БАЗА_ДАННЫХ!R:R,"да")</f>
        <v>6</v>
      </c>
      <c r="AA169" s="175">
        <f>COUNTIFS(БАЗА_ДАННЫХ!L:L,АБОНЕМЕНТЫ_ИНФОРМАЦИЯ!H169,БАЗА_ДАННЫХ!K:K,АБОНЕМЕНТЫ_ИНФОРМАЦИЯ!G169,БАЗА_ДАННЫХ!J:J,АБОНЕМЕНТЫ_ИНФОРМАЦИЯ!F169,БАЗА_ДАННЫХ!D:D,"&gt;="&amp;Q169,БАЗА_ДАННЫХ!D:D,"&lt;="&amp;S169,БАЗА_ДАННЫХ!S:S,"перенос")</f>
        <v>0</v>
      </c>
      <c r="AB169" s="149" t="str">
        <f t="shared" ca="1" si="26"/>
        <v>да</v>
      </c>
      <c r="AC169" s="177">
        <f t="shared" ca="1" si="27"/>
        <v>2</v>
      </c>
      <c r="AD169" s="99"/>
      <c r="AE169" s="241">
        <f t="shared" si="28"/>
        <v>60</v>
      </c>
    </row>
    <row r="170" spans="3:31" s="97" customFormat="1" ht="15.75" x14ac:dyDescent="0.25">
      <c r="C170" s="106">
        <f t="shared" si="22"/>
        <v>165</v>
      </c>
      <c r="D170" s="107">
        <f t="shared" si="24"/>
        <v>45323</v>
      </c>
      <c r="E170" s="126" t="s">
        <v>30</v>
      </c>
      <c r="F170" s="127" t="s">
        <v>11</v>
      </c>
      <c r="G170" s="127" t="s">
        <v>17</v>
      </c>
      <c r="H170" s="128" t="s">
        <v>79</v>
      </c>
      <c r="I170" s="145" t="s">
        <v>17</v>
      </c>
      <c r="J170" s="142" t="s">
        <v>25</v>
      </c>
      <c r="K170" s="142" t="s">
        <v>19</v>
      </c>
      <c r="L170" s="143">
        <v>89002001549</v>
      </c>
      <c r="M170" s="144">
        <v>42005</v>
      </c>
      <c r="N170" s="113">
        <v>40</v>
      </c>
      <c r="O170" s="114">
        <v>4</v>
      </c>
      <c r="P170" s="114">
        <f t="shared" si="20"/>
        <v>10</v>
      </c>
      <c r="Q170" s="115">
        <v>45327</v>
      </c>
      <c r="R170" s="116">
        <v>27</v>
      </c>
      <c r="S170" s="108">
        <f t="shared" si="25"/>
        <v>45354</v>
      </c>
      <c r="T170" s="119">
        <f>COUNTIFS(РАСПИСАНИЕ!$D:$D,АБОНЕМЕНТЫ_ИНФОРМАЦИЯ!T$5,РАСПИСАНИЕ!$H:$H,АБОНЕМЕНТЫ_ИНФОРМАЦИЯ!$F170,РАСПИСАНИЕ!$I:$I,АБОНЕМЕНТЫ_ИНФОРМАЦИЯ!$G170)</f>
        <v>1</v>
      </c>
      <c r="U170" s="134">
        <f>COUNTIFS(РАСПИСАНИЕ!$D:$D,АБОНЕМЕНТЫ_ИНФОРМАЦИЯ!U$5,РАСПИСАНИЕ!$H:$H,АБОНЕМЕНТЫ_ИНФОРМАЦИЯ!$F170,РАСПИСАНИЕ!$I:$I,АБОНЕМЕНТЫ_ИНФОРМАЦИЯ!$G170)</f>
        <v>0</v>
      </c>
      <c r="V170" s="260"/>
      <c r="W170" s="134">
        <f>COUNTIFS(РАСПИСАНИЕ!$D:$D,АБОНЕМЕНТЫ_ИНФОРМАЦИЯ!W$5,РАСПИСАНИЕ!$H:$H,АБОНЕМЕНТЫ_ИНФОРМАЦИЯ!$F170,РАСПИСАНИЕ!$I:$I,АБОНЕМЕНТЫ_ИНФОРМАЦИЯ!$G170)</f>
        <v>0</v>
      </c>
      <c r="X170" s="120">
        <f>COUNTIFS(РАСПИСАНИЕ!$D:$D,АБОНЕМЕНТЫ_ИНФОРМАЦИЯ!X$5,РАСПИСАНИЕ!$H:$H,АБОНЕМЕНТЫ_ИНФОРМАЦИЯ!$F170,РАСПИСАНИЕ!$I:$I,АБОНЕМЕНТЫ_ИНФОРМАЦИЯ!$G170)</f>
        <v>0</v>
      </c>
      <c r="Y170" s="136">
        <f>COUNTIFS(РАСПИСАНИЕ!$D:$D,АБОНЕМЕНТЫ_ИНФОРМАЦИЯ!Y$5,РАСПИСАНИЕ!$H:$H,АБОНЕМЕНТЫ_ИНФОРМАЦИЯ!$F170,РАСПИСАНИЕ!$I:$I,АБОНЕМЕНТЫ_ИНФОРМАЦИЯ!$G170)</f>
        <v>0</v>
      </c>
      <c r="Z170" s="113">
        <f>COUNTIFS(БАЗА_ДАННЫХ!L:L,АБОНЕМЕНТЫ_ИНФОРМАЦИЯ!H170,БАЗА_ДАННЫХ!K:K,АБОНЕМЕНТЫ_ИНФОРМАЦИЯ!G170,БАЗА_ДАННЫХ!J:J,АБОНЕМЕНТЫ_ИНФОРМАЦИЯ!F170,БАЗА_ДАННЫХ!D:D,"&gt;="&amp;Q170,БАЗА_ДАННЫХ!D:D,"&lt;="&amp;S170,БАЗА_ДАННЫХ!R:R,"да")</f>
        <v>3</v>
      </c>
      <c r="AA170" s="175">
        <f>COUNTIFS(БАЗА_ДАННЫХ!L:L,АБОНЕМЕНТЫ_ИНФОРМАЦИЯ!H170,БАЗА_ДАННЫХ!K:K,АБОНЕМЕНТЫ_ИНФОРМАЦИЯ!G170,БАЗА_ДАННЫХ!J:J,АБОНЕМЕНТЫ_ИНФОРМАЦИЯ!F170,БАЗА_ДАННЫХ!D:D,"&gt;="&amp;Q170,БАЗА_ДАННЫХ!D:D,"&lt;="&amp;S170,БАЗА_ДАННЫХ!S:S,"перенос")</f>
        <v>0</v>
      </c>
      <c r="AB170" s="149" t="str">
        <f t="shared" ca="1" si="26"/>
        <v>да</v>
      </c>
      <c r="AC170" s="177">
        <f t="shared" ca="1" si="27"/>
        <v>1</v>
      </c>
      <c r="AD170" s="99"/>
      <c r="AE170" s="241">
        <f t="shared" si="28"/>
        <v>30</v>
      </c>
    </row>
    <row r="171" spans="3:31" s="97" customFormat="1" ht="15" customHeight="1" x14ac:dyDescent="0.25">
      <c r="C171" s="106">
        <f t="shared" si="22"/>
        <v>166</v>
      </c>
      <c r="D171" s="107">
        <f t="shared" si="24"/>
        <v>45325</v>
      </c>
      <c r="E171" s="126" t="s">
        <v>30</v>
      </c>
      <c r="F171" s="127" t="s">
        <v>11</v>
      </c>
      <c r="G171" s="127" t="s">
        <v>17</v>
      </c>
      <c r="H171" s="128" t="s">
        <v>80</v>
      </c>
      <c r="I171" s="145" t="s">
        <v>17</v>
      </c>
      <c r="J171" s="142" t="s">
        <v>25</v>
      </c>
      <c r="K171" s="142" t="s">
        <v>19</v>
      </c>
      <c r="L171" s="143">
        <v>89002001550</v>
      </c>
      <c r="M171" s="144">
        <v>42005</v>
      </c>
      <c r="N171" s="113">
        <v>80</v>
      </c>
      <c r="O171" s="114">
        <v>8</v>
      </c>
      <c r="P171" s="114">
        <f t="shared" si="20"/>
        <v>10</v>
      </c>
      <c r="Q171" s="115">
        <v>45329</v>
      </c>
      <c r="R171" s="116">
        <v>27</v>
      </c>
      <c r="S171" s="108">
        <f t="shared" si="25"/>
        <v>45356</v>
      </c>
      <c r="T171" s="119">
        <f>COUNTIFS(РАСПИСАНИЕ!$D:$D,АБОНЕМЕНТЫ_ИНФОРМАЦИЯ!T$5,РАСПИСАНИЕ!$H:$H,АБОНЕМЕНТЫ_ИНФОРМАЦИЯ!$F171,РАСПИСАНИЕ!$I:$I,АБОНЕМЕНТЫ_ИНФОРМАЦИЯ!$G171)</f>
        <v>1</v>
      </c>
      <c r="U171" s="134">
        <f>COUNTIFS(РАСПИСАНИЕ!$D:$D,АБОНЕМЕНТЫ_ИНФОРМАЦИЯ!U$5,РАСПИСАНИЕ!$H:$H,АБОНЕМЕНТЫ_ИНФОРМАЦИЯ!$F171,РАСПИСАНИЕ!$I:$I,АБОНЕМЕНТЫ_ИНФОРМАЦИЯ!$G171)</f>
        <v>0</v>
      </c>
      <c r="V171" s="120">
        <f>COUNTIFS(РАСПИСАНИЕ!$D:$D,АБОНЕМЕНТЫ_ИНФОРМАЦИЯ!V$5,РАСПИСАНИЕ!$H:$H,АБОНЕМЕНТЫ_ИНФОРМАЦИЯ!$F171,РАСПИСАНИЕ!$I:$I,АБОНЕМЕНТЫ_ИНФОРМАЦИЯ!$G171)</f>
        <v>1</v>
      </c>
      <c r="W171" s="134">
        <f>COUNTIFS(РАСПИСАНИЕ!$D:$D,АБОНЕМЕНТЫ_ИНФОРМАЦИЯ!W$5,РАСПИСАНИЕ!$H:$H,АБОНЕМЕНТЫ_ИНФОРМАЦИЯ!$F171,РАСПИСАНИЕ!$I:$I,АБОНЕМЕНТЫ_ИНФОРМАЦИЯ!$G171)</f>
        <v>0</v>
      </c>
      <c r="X171" s="120">
        <f>COUNTIFS(РАСПИСАНИЕ!$D:$D,АБОНЕМЕНТЫ_ИНФОРМАЦИЯ!X$5,РАСПИСАНИЕ!$H:$H,АБОНЕМЕНТЫ_ИНФОРМАЦИЯ!$F171,РАСПИСАНИЕ!$I:$I,АБОНЕМЕНТЫ_ИНФОРМАЦИЯ!$G171)</f>
        <v>0</v>
      </c>
      <c r="Y171" s="136">
        <f>COUNTIFS(РАСПИСАНИЕ!$D:$D,АБОНЕМЕНТЫ_ИНФОРМАЦИЯ!Y$5,РАСПИСАНИЕ!$H:$H,АБОНЕМЕНТЫ_ИНФОРМАЦИЯ!$F171,РАСПИСАНИЕ!$I:$I,АБОНЕМЕНТЫ_ИНФОРМАЦИЯ!$G171)</f>
        <v>0</v>
      </c>
      <c r="Z171" s="113">
        <f>COUNTIFS(БАЗА_ДАННЫХ!L:L,АБОНЕМЕНТЫ_ИНФОРМАЦИЯ!H171,БАЗА_ДАННЫХ!K:K,АБОНЕМЕНТЫ_ИНФОРМАЦИЯ!G171,БАЗА_ДАННЫХ!J:J,АБОНЕМЕНТЫ_ИНФОРМАЦИЯ!F171,БАЗА_ДАННЫХ!D:D,"&gt;="&amp;Q171,БАЗА_ДАННЫХ!D:D,"&lt;="&amp;S171,БАЗА_ДАННЫХ!R:R,"да")</f>
        <v>5</v>
      </c>
      <c r="AA171" s="175">
        <f>COUNTIFS(БАЗА_ДАННЫХ!L:L,АБОНЕМЕНТЫ_ИНФОРМАЦИЯ!H171,БАЗА_ДАННЫХ!K:K,АБОНЕМЕНТЫ_ИНФОРМАЦИЯ!G171,БАЗА_ДАННЫХ!J:J,АБОНЕМЕНТЫ_ИНФОРМАЦИЯ!F171,БАЗА_ДАННЫХ!D:D,"&gt;="&amp;Q171,БАЗА_ДАННЫХ!D:D,"&lt;="&amp;S171,БАЗА_ДАННЫХ!S:S,"перенос")</f>
        <v>0</v>
      </c>
      <c r="AB171" s="149" t="str">
        <f t="shared" ca="1" si="26"/>
        <v>да</v>
      </c>
      <c r="AC171" s="177">
        <f t="shared" ca="1" si="27"/>
        <v>3</v>
      </c>
      <c r="AD171" s="99"/>
      <c r="AE171" s="241">
        <f t="shared" si="28"/>
        <v>50</v>
      </c>
    </row>
    <row r="172" spans="3:31" s="97" customFormat="1" ht="15" customHeight="1" x14ac:dyDescent="0.25">
      <c r="C172" s="106">
        <f t="shared" si="22"/>
        <v>167</v>
      </c>
      <c r="D172" s="107">
        <f t="shared" si="24"/>
        <v>45323</v>
      </c>
      <c r="E172" s="126" t="s">
        <v>30</v>
      </c>
      <c r="F172" s="127" t="s">
        <v>11</v>
      </c>
      <c r="G172" s="127" t="s">
        <v>17</v>
      </c>
      <c r="H172" s="128" t="s">
        <v>81</v>
      </c>
      <c r="I172" s="145" t="s">
        <v>17</v>
      </c>
      <c r="J172" s="142" t="s">
        <v>25</v>
      </c>
      <c r="K172" s="142" t="s">
        <v>19</v>
      </c>
      <c r="L172" s="143">
        <v>89002001551</v>
      </c>
      <c r="M172" s="144">
        <v>42005</v>
      </c>
      <c r="N172" s="113">
        <v>70</v>
      </c>
      <c r="O172" s="114">
        <v>8</v>
      </c>
      <c r="P172" s="114">
        <f t="shared" si="20"/>
        <v>8.75</v>
      </c>
      <c r="Q172" s="115">
        <v>45327</v>
      </c>
      <c r="R172" s="116">
        <v>27</v>
      </c>
      <c r="S172" s="108">
        <f t="shared" si="25"/>
        <v>45354</v>
      </c>
      <c r="T172" s="119">
        <f>COUNTIFS(РАСПИСАНИЕ!$D:$D,АБОНЕМЕНТЫ_ИНФОРМАЦИЯ!T$5,РАСПИСАНИЕ!$H:$H,АБОНЕМЕНТЫ_ИНФОРМАЦИЯ!$F172,РАСПИСАНИЕ!$I:$I,АБОНЕМЕНТЫ_ИНФОРМАЦИЯ!$G172)</f>
        <v>1</v>
      </c>
      <c r="U172" s="134">
        <f>COUNTIFS(РАСПИСАНИЕ!$D:$D,АБОНЕМЕНТЫ_ИНФОРМАЦИЯ!U$5,РАСПИСАНИЕ!$H:$H,АБОНЕМЕНТЫ_ИНФОРМАЦИЯ!$F172,РАСПИСАНИЕ!$I:$I,АБОНЕМЕНТЫ_ИНФОРМАЦИЯ!$G172)</f>
        <v>0</v>
      </c>
      <c r="V172" s="120">
        <f>COUNTIFS(РАСПИСАНИЕ!$D:$D,АБОНЕМЕНТЫ_ИНФОРМАЦИЯ!V$5,РАСПИСАНИЕ!$H:$H,АБОНЕМЕНТЫ_ИНФОРМАЦИЯ!$F172,РАСПИСАНИЕ!$I:$I,АБОНЕМЕНТЫ_ИНФОРМАЦИЯ!$G172)</f>
        <v>1</v>
      </c>
      <c r="W172" s="134">
        <f>COUNTIFS(РАСПИСАНИЕ!$D:$D,АБОНЕМЕНТЫ_ИНФОРМАЦИЯ!W$5,РАСПИСАНИЕ!$H:$H,АБОНЕМЕНТЫ_ИНФОРМАЦИЯ!$F172,РАСПИСАНИЕ!$I:$I,АБОНЕМЕНТЫ_ИНФОРМАЦИЯ!$G172)</f>
        <v>0</v>
      </c>
      <c r="X172" s="120">
        <f>COUNTIFS(РАСПИСАНИЕ!$D:$D,АБОНЕМЕНТЫ_ИНФОРМАЦИЯ!X$5,РАСПИСАНИЕ!$H:$H,АБОНЕМЕНТЫ_ИНФОРМАЦИЯ!$F172,РАСПИСАНИЕ!$I:$I,АБОНЕМЕНТЫ_ИНФОРМАЦИЯ!$G172)</f>
        <v>0</v>
      </c>
      <c r="Y172" s="136">
        <f>COUNTIFS(РАСПИСАНИЕ!$D:$D,АБОНЕМЕНТЫ_ИНФОРМАЦИЯ!Y$5,РАСПИСАНИЕ!$H:$H,АБОНЕМЕНТЫ_ИНФОРМАЦИЯ!$F172,РАСПИСАНИЕ!$I:$I,АБОНЕМЕНТЫ_ИНФОРМАЦИЯ!$G172)</f>
        <v>0</v>
      </c>
      <c r="Z172" s="113">
        <f>COUNTIFS(БАЗА_ДАННЫХ!L:L,АБОНЕМЕНТЫ_ИНФОРМАЦИЯ!H172,БАЗА_ДАННЫХ!K:K,АБОНЕМЕНТЫ_ИНФОРМАЦИЯ!G172,БАЗА_ДАННЫХ!J:J,АБОНЕМЕНТЫ_ИНФОРМАЦИЯ!F172,БАЗА_ДАННЫХ!D:D,"&gt;="&amp;Q172,БАЗА_ДАННЫХ!D:D,"&lt;="&amp;S172,БАЗА_ДАННЫХ!R:R,"да")</f>
        <v>6</v>
      </c>
      <c r="AA172" s="175">
        <f>COUNTIFS(БАЗА_ДАННЫХ!L:L,АБОНЕМЕНТЫ_ИНФОРМАЦИЯ!H172,БАЗА_ДАННЫХ!K:K,АБОНЕМЕНТЫ_ИНФОРМАЦИЯ!G172,БАЗА_ДАННЫХ!J:J,АБОНЕМЕНТЫ_ИНФОРМАЦИЯ!F172,БАЗА_ДАННЫХ!D:D,"&gt;="&amp;Q172,БАЗА_ДАННЫХ!D:D,"&lt;="&amp;S172,БАЗА_ДАННЫХ!S:S,"перенос")</f>
        <v>0</v>
      </c>
      <c r="AB172" s="149" t="str">
        <f t="shared" ca="1" si="26"/>
        <v>да</v>
      </c>
      <c r="AC172" s="177">
        <f t="shared" ca="1" si="27"/>
        <v>2</v>
      </c>
      <c r="AD172" s="99"/>
      <c r="AE172" s="241">
        <f t="shared" si="28"/>
        <v>52.5</v>
      </c>
    </row>
    <row r="173" spans="3:31" s="97" customFormat="1" ht="15" customHeight="1" x14ac:dyDescent="0.25">
      <c r="C173" s="106">
        <f t="shared" si="22"/>
        <v>168</v>
      </c>
      <c r="D173" s="107">
        <f t="shared" si="24"/>
        <v>45323</v>
      </c>
      <c r="E173" s="126" t="s">
        <v>30</v>
      </c>
      <c r="F173" s="127" t="s">
        <v>11</v>
      </c>
      <c r="G173" s="127" t="s">
        <v>17</v>
      </c>
      <c r="H173" s="128" t="s">
        <v>82</v>
      </c>
      <c r="I173" s="145" t="s">
        <v>17</v>
      </c>
      <c r="J173" s="142" t="s">
        <v>25</v>
      </c>
      <c r="K173" s="142" t="s">
        <v>19</v>
      </c>
      <c r="L173" s="143">
        <v>89002001552</v>
      </c>
      <c r="M173" s="144">
        <v>42005</v>
      </c>
      <c r="N173" s="113">
        <v>80</v>
      </c>
      <c r="O173" s="114">
        <v>8</v>
      </c>
      <c r="P173" s="114">
        <f t="shared" si="20"/>
        <v>10</v>
      </c>
      <c r="Q173" s="115">
        <v>45327</v>
      </c>
      <c r="R173" s="116">
        <v>27</v>
      </c>
      <c r="S173" s="108">
        <f t="shared" si="25"/>
        <v>45354</v>
      </c>
      <c r="T173" s="119">
        <f>COUNTIFS(РАСПИСАНИЕ!$D:$D,АБОНЕМЕНТЫ_ИНФОРМАЦИЯ!T$5,РАСПИСАНИЕ!$H:$H,АБОНЕМЕНТЫ_ИНФОРМАЦИЯ!$F173,РАСПИСАНИЕ!$I:$I,АБОНЕМЕНТЫ_ИНФОРМАЦИЯ!$G173)</f>
        <v>1</v>
      </c>
      <c r="U173" s="134">
        <f>COUNTIFS(РАСПИСАНИЕ!$D:$D,АБОНЕМЕНТЫ_ИНФОРМАЦИЯ!U$5,РАСПИСАНИЕ!$H:$H,АБОНЕМЕНТЫ_ИНФОРМАЦИЯ!$F173,РАСПИСАНИЕ!$I:$I,АБОНЕМЕНТЫ_ИНФОРМАЦИЯ!$G173)</f>
        <v>0</v>
      </c>
      <c r="V173" s="120">
        <f>COUNTIFS(РАСПИСАНИЕ!$D:$D,АБОНЕМЕНТЫ_ИНФОРМАЦИЯ!V$5,РАСПИСАНИЕ!$H:$H,АБОНЕМЕНТЫ_ИНФОРМАЦИЯ!$F173,РАСПИСАНИЕ!$I:$I,АБОНЕМЕНТЫ_ИНФОРМАЦИЯ!$G173)</f>
        <v>1</v>
      </c>
      <c r="W173" s="134">
        <f>COUNTIFS(РАСПИСАНИЕ!$D:$D,АБОНЕМЕНТЫ_ИНФОРМАЦИЯ!W$5,РАСПИСАНИЕ!$H:$H,АБОНЕМЕНТЫ_ИНФОРМАЦИЯ!$F173,РАСПИСАНИЕ!$I:$I,АБОНЕМЕНТЫ_ИНФОРМАЦИЯ!$G173)</f>
        <v>0</v>
      </c>
      <c r="X173" s="120">
        <f>COUNTIFS(РАСПИСАНИЕ!$D:$D,АБОНЕМЕНТЫ_ИНФОРМАЦИЯ!X$5,РАСПИСАНИЕ!$H:$H,АБОНЕМЕНТЫ_ИНФОРМАЦИЯ!$F173,РАСПИСАНИЕ!$I:$I,АБОНЕМЕНТЫ_ИНФОРМАЦИЯ!$G173)</f>
        <v>0</v>
      </c>
      <c r="Y173" s="136">
        <f>COUNTIFS(РАСПИСАНИЕ!$D:$D,АБОНЕМЕНТЫ_ИНФОРМАЦИЯ!Y$5,РАСПИСАНИЕ!$H:$H,АБОНЕМЕНТЫ_ИНФОРМАЦИЯ!$F173,РАСПИСАНИЕ!$I:$I,АБОНЕМЕНТЫ_ИНФОРМАЦИЯ!$G173)</f>
        <v>0</v>
      </c>
      <c r="Z173" s="113">
        <f>COUNTIFS(БАЗА_ДАННЫХ!L:L,АБОНЕМЕНТЫ_ИНФОРМАЦИЯ!H173,БАЗА_ДАННЫХ!K:K,АБОНЕМЕНТЫ_ИНФОРМАЦИЯ!G173,БАЗА_ДАННЫХ!J:J,АБОНЕМЕНТЫ_ИНФОРМАЦИЯ!F173,БАЗА_ДАННЫХ!D:D,"&gt;="&amp;Q173,БАЗА_ДАННЫХ!D:D,"&lt;="&amp;S173,БАЗА_ДАННЫХ!R:R,"да")</f>
        <v>6</v>
      </c>
      <c r="AA173" s="175">
        <f>COUNTIFS(БАЗА_ДАННЫХ!L:L,АБОНЕМЕНТЫ_ИНФОРМАЦИЯ!H173,БАЗА_ДАННЫХ!K:K,АБОНЕМЕНТЫ_ИНФОРМАЦИЯ!G173,БАЗА_ДАННЫХ!J:J,АБОНЕМЕНТЫ_ИНФОРМАЦИЯ!F173,БАЗА_ДАННЫХ!D:D,"&gt;="&amp;Q173,БАЗА_ДАННЫХ!D:D,"&lt;="&amp;S173,БАЗА_ДАННЫХ!S:S,"перенос")</f>
        <v>0</v>
      </c>
      <c r="AB173" s="149" t="str">
        <f t="shared" ca="1" si="26"/>
        <v>да</v>
      </c>
      <c r="AC173" s="177">
        <f t="shared" ca="1" si="27"/>
        <v>2</v>
      </c>
      <c r="AD173" s="99"/>
      <c r="AE173" s="241">
        <f t="shared" si="28"/>
        <v>60</v>
      </c>
    </row>
    <row r="174" spans="3:31" s="97" customFormat="1" ht="15" customHeight="1" x14ac:dyDescent="0.25">
      <c r="C174" s="106">
        <f t="shared" si="22"/>
        <v>169</v>
      </c>
      <c r="D174" s="107">
        <f t="shared" si="24"/>
        <v>45323</v>
      </c>
      <c r="E174" s="126" t="s">
        <v>34</v>
      </c>
      <c r="F174" s="127" t="s">
        <v>11</v>
      </c>
      <c r="G174" s="127" t="s">
        <v>35</v>
      </c>
      <c r="H174" s="128" t="s">
        <v>78</v>
      </c>
      <c r="I174" s="145" t="s">
        <v>8</v>
      </c>
      <c r="J174" s="142" t="s">
        <v>139</v>
      </c>
      <c r="K174" s="142" t="s">
        <v>19</v>
      </c>
      <c r="L174" s="143">
        <v>89002001553</v>
      </c>
      <c r="M174" s="144">
        <v>42005</v>
      </c>
      <c r="N174" s="113">
        <v>80</v>
      </c>
      <c r="O174" s="114">
        <v>8</v>
      </c>
      <c r="P174" s="114">
        <f t="shared" si="20"/>
        <v>10</v>
      </c>
      <c r="Q174" s="115">
        <v>45327</v>
      </c>
      <c r="R174" s="116">
        <v>27</v>
      </c>
      <c r="S174" s="108">
        <f t="shared" si="25"/>
        <v>45354</v>
      </c>
      <c r="T174" s="119">
        <f>COUNTIFS(РАСПИСАНИЕ!$D:$D,АБОНЕМЕНТЫ_ИНФОРМАЦИЯ!T$5,РАСПИСАНИЕ!$H:$H,АБОНЕМЕНТЫ_ИНФОРМАЦИЯ!$F174,РАСПИСАНИЕ!$I:$I,АБОНЕМЕНТЫ_ИНФОРМАЦИЯ!$G174)</f>
        <v>1</v>
      </c>
      <c r="U174" s="134">
        <f>COUNTIFS(РАСПИСАНИЕ!$D:$D,АБОНЕМЕНТЫ_ИНФОРМАЦИЯ!U$5,РАСПИСАНИЕ!$H:$H,АБОНЕМЕНТЫ_ИНФОРМАЦИЯ!$F174,РАСПИСАНИЕ!$I:$I,АБОНЕМЕНТЫ_ИНФОРМАЦИЯ!$G174)</f>
        <v>0</v>
      </c>
      <c r="V174" s="120">
        <f>COUNTIFS(РАСПИСАНИЕ!$D:$D,АБОНЕМЕНТЫ_ИНФОРМАЦИЯ!V$5,РАСПИСАНИЕ!$H:$H,АБОНЕМЕНТЫ_ИНФОРМАЦИЯ!$F174,РАСПИСАНИЕ!$I:$I,АБОНЕМЕНТЫ_ИНФОРМАЦИЯ!$G174)</f>
        <v>0</v>
      </c>
      <c r="W174" s="134">
        <f>COUNTIFS(РАСПИСАНИЕ!$D:$D,АБОНЕМЕНТЫ_ИНФОРМАЦИЯ!W$5,РАСПИСАНИЕ!$H:$H,АБОНЕМЕНТЫ_ИНФОРМАЦИЯ!$F174,РАСПИСАНИЕ!$I:$I,АБОНЕМЕНТЫ_ИНФОРМАЦИЯ!$G174)</f>
        <v>0</v>
      </c>
      <c r="X174" s="120">
        <f>COUNTIFS(РАСПИСАНИЕ!$D:$D,АБОНЕМЕНТЫ_ИНФОРМАЦИЯ!X$5,РАСПИСАНИЕ!$H:$H,АБОНЕМЕНТЫ_ИНФОРМАЦИЯ!$F174,РАСПИСАНИЕ!$I:$I,АБОНЕМЕНТЫ_ИНФОРМАЦИЯ!$G174)</f>
        <v>0</v>
      </c>
      <c r="Y174" s="136">
        <f>COUNTIFS(РАСПИСАНИЕ!$D:$D,АБОНЕМЕНТЫ_ИНФОРМАЦИЯ!Y$5,РАСПИСАНИЕ!$H:$H,АБОНЕМЕНТЫ_ИНФОРМАЦИЯ!$F174,РАСПИСАНИЕ!$I:$I,АБОНЕМЕНТЫ_ИНФОРМАЦИЯ!$G174)</f>
        <v>1</v>
      </c>
      <c r="Z174" s="113">
        <f>COUNTIFS(БАЗА_ДАННЫХ!L:L,АБОНЕМЕНТЫ_ИНФОРМАЦИЯ!H174,БАЗА_ДАННЫХ!K:K,АБОНЕМЕНТЫ_ИНФОРМАЦИЯ!G174,БАЗА_ДАННЫХ!J:J,АБОНЕМЕНТЫ_ИНФОРМАЦИЯ!F174,БАЗА_ДАННЫХ!D:D,"&gt;="&amp;Q174,БАЗА_ДАННЫХ!D:D,"&lt;="&amp;S174,БАЗА_ДАННЫХ!R:R,"да")</f>
        <v>5</v>
      </c>
      <c r="AA174" s="175">
        <f>COUNTIFS(БАЗА_ДАННЫХ!L:L,АБОНЕМЕНТЫ_ИНФОРМАЦИЯ!H174,БАЗА_ДАННЫХ!K:K,АБОНЕМЕНТЫ_ИНФОРМАЦИЯ!G174,БАЗА_ДАННЫХ!J:J,АБОНЕМЕНТЫ_ИНФОРМАЦИЯ!F174,БАЗА_ДАННЫХ!D:D,"&gt;="&amp;Q174,БАЗА_ДАННЫХ!D:D,"&lt;="&amp;S174,БАЗА_ДАННЫХ!S:S,"перенос")</f>
        <v>0</v>
      </c>
      <c r="AB174" s="149" t="str">
        <f t="shared" ca="1" si="26"/>
        <v>да</v>
      </c>
      <c r="AC174" s="177">
        <f t="shared" ca="1" si="27"/>
        <v>3</v>
      </c>
      <c r="AD174" s="99"/>
      <c r="AE174" s="241">
        <f t="shared" si="28"/>
        <v>50</v>
      </c>
    </row>
    <row r="175" spans="3:31" s="97" customFormat="1" ht="15.75" x14ac:dyDescent="0.25">
      <c r="C175" s="106">
        <f t="shared" si="22"/>
        <v>170</v>
      </c>
      <c r="D175" s="107">
        <f t="shared" si="24"/>
        <v>45323</v>
      </c>
      <c r="E175" s="126" t="s">
        <v>34</v>
      </c>
      <c r="F175" s="127" t="s">
        <v>11</v>
      </c>
      <c r="G175" s="127" t="s">
        <v>35</v>
      </c>
      <c r="H175" s="128" t="s">
        <v>79</v>
      </c>
      <c r="I175" s="145" t="s">
        <v>8</v>
      </c>
      <c r="J175" s="142" t="s">
        <v>140</v>
      </c>
      <c r="K175" s="142" t="s">
        <v>19</v>
      </c>
      <c r="L175" s="143">
        <v>89002001554</v>
      </c>
      <c r="M175" s="144">
        <v>42005</v>
      </c>
      <c r="N175" s="113">
        <v>40</v>
      </c>
      <c r="O175" s="114">
        <v>4</v>
      </c>
      <c r="P175" s="114">
        <f t="shared" si="20"/>
        <v>10</v>
      </c>
      <c r="Q175" s="115">
        <v>45327</v>
      </c>
      <c r="R175" s="116">
        <v>27</v>
      </c>
      <c r="S175" s="108">
        <f t="shared" si="25"/>
        <v>45354</v>
      </c>
      <c r="T175" s="119">
        <f>COUNTIFS(РАСПИСАНИЕ!$D:$D,АБОНЕМЕНТЫ_ИНФОРМАЦИЯ!T$5,РАСПИСАНИЕ!$H:$H,АБОНЕМЕНТЫ_ИНФОРМАЦИЯ!$F175,РАСПИСАНИЕ!$I:$I,АБОНЕМЕНТЫ_ИНФОРМАЦИЯ!$G175)</f>
        <v>1</v>
      </c>
      <c r="U175" s="134">
        <f>COUNTIFS(РАСПИСАНИЕ!$D:$D,АБОНЕМЕНТЫ_ИНФОРМАЦИЯ!U$5,РАСПИСАНИЕ!$H:$H,АБОНЕМЕНТЫ_ИНФОРМАЦИЯ!$F175,РАСПИСАНИЕ!$I:$I,АБОНЕМЕНТЫ_ИНФОРМАЦИЯ!$G175)</f>
        <v>0</v>
      </c>
      <c r="V175" s="120">
        <f>COUNTIFS(РАСПИСАНИЕ!$D:$D,АБОНЕМЕНТЫ_ИНФОРМАЦИЯ!V$5,РАСПИСАНИЕ!$H:$H,АБОНЕМЕНТЫ_ИНФОРМАЦИЯ!$F175,РАСПИСАНИЕ!$I:$I,АБОНЕМЕНТЫ_ИНФОРМАЦИЯ!$G175)</f>
        <v>0</v>
      </c>
      <c r="W175" s="134">
        <f>COUNTIFS(РАСПИСАНИЕ!$D:$D,АБОНЕМЕНТЫ_ИНФОРМАЦИЯ!W$5,РАСПИСАНИЕ!$H:$H,АБОНЕМЕНТЫ_ИНФОРМАЦИЯ!$F175,РАСПИСАНИЕ!$I:$I,АБОНЕМЕНТЫ_ИНФОРМАЦИЯ!$G175)</f>
        <v>0</v>
      </c>
      <c r="X175" s="120">
        <f>COUNTIFS(РАСПИСАНИЕ!$D:$D,АБОНЕМЕНТЫ_ИНФОРМАЦИЯ!X$5,РАСПИСАНИЕ!$H:$H,АБОНЕМЕНТЫ_ИНФОРМАЦИЯ!$F175,РАСПИСАНИЕ!$I:$I,АБОНЕМЕНТЫ_ИНФОРМАЦИЯ!$G175)</f>
        <v>0</v>
      </c>
      <c r="Y175" s="261"/>
      <c r="Z175" s="113">
        <f>COUNTIFS(БАЗА_ДАННЫХ!L:L,АБОНЕМЕНТЫ_ИНФОРМАЦИЯ!H175,БАЗА_ДАННЫХ!K:K,АБОНЕМЕНТЫ_ИНФОРМАЦИЯ!G175,БАЗА_ДАННЫХ!J:J,АБОНЕМЕНТЫ_ИНФОРМАЦИЯ!F175,БАЗА_ДАННЫХ!D:D,"&gt;="&amp;Q175,БАЗА_ДАННЫХ!D:D,"&lt;="&amp;S175,БАЗА_ДАННЫХ!R:R,"да")</f>
        <v>3</v>
      </c>
      <c r="AA175" s="175">
        <f>COUNTIFS(БАЗА_ДАННЫХ!L:L,АБОНЕМЕНТЫ_ИНФОРМАЦИЯ!H175,БАЗА_ДАННЫХ!K:K,АБОНЕМЕНТЫ_ИНФОРМАЦИЯ!G175,БАЗА_ДАННЫХ!J:J,АБОНЕМЕНТЫ_ИНФОРМАЦИЯ!F175,БАЗА_ДАННЫХ!D:D,"&gt;="&amp;Q175,БАЗА_ДАННЫХ!D:D,"&lt;="&amp;S175,БАЗА_ДАННЫХ!S:S,"перенос")</f>
        <v>0</v>
      </c>
      <c r="AB175" s="149" t="str">
        <f t="shared" ca="1" si="26"/>
        <v>да</v>
      </c>
      <c r="AC175" s="177">
        <f t="shared" ca="1" si="27"/>
        <v>1</v>
      </c>
      <c r="AD175" s="99"/>
      <c r="AE175" s="241">
        <f t="shared" si="28"/>
        <v>30</v>
      </c>
    </row>
    <row r="176" spans="3:31" s="97" customFormat="1" ht="15" customHeight="1" x14ac:dyDescent="0.25">
      <c r="C176" s="106">
        <f t="shared" si="22"/>
        <v>171</v>
      </c>
      <c r="D176" s="107">
        <f t="shared" si="24"/>
        <v>45328</v>
      </c>
      <c r="E176" s="126" t="s">
        <v>34</v>
      </c>
      <c r="F176" s="127" t="s">
        <v>11</v>
      </c>
      <c r="G176" s="127" t="s">
        <v>35</v>
      </c>
      <c r="H176" s="128" t="s">
        <v>80</v>
      </c>
      <c r="I176" s="145" t="s">
        <v>8</v>
      </c>
      <c r="J176" s="142" t="s">
        <v>141</v>
      </c>
      <c r="K176" s="142" t="s">
        <v>19</v>
      </c>
      <c r="L176" s="143">
        <v>89002001555</v>
      </c>
      <c r="M176" s="144">
        <v>42005</v>
      </c>
      <c r="N176" s="113">
        <v>80</v>
      </c>
      <c r="O176" s="114">
        <v>8</v>
      </c>
      <c r="P176" s="114">
        <f t="shared" si="20"/>
        <v>10</v>
      </c>
      <c r="Q176" s="115">
        <v>45332</v>
      </c>
      <c r="R176" s="116">
        <v>27</v>
      </c>
      <c r="S176" s="108">
        <f t="shared" si="25"/>
        <v>45359</v>
      </c>
      <c r="T176" s="119">
        <f>COUNTIFS(РАСПИСАНИЕ!$D:$D,АБОНЕМЕНТЫ_ИНФОРМАЦИЯ!T$5,РАСПИСАНИЕ!$H:$H,АБОНЕМЕНТЫ_ИНФОРМАЦИЯ!$F176,РАСПИСАНИЕ!$I:$I,АБОНЕМЕНТЫ_ИНФОРМАЦИЯ!$G176)</f>
        <v>1</v>
      </c>
      <c r="U176" s="134">
        <f>COUNTIFS(РАСПИСАНИЕ!$D:$D,АБОНЕМЕНТЫ_ИНФОРМАЦИЯ!U$5,РАСПИСАНИЕ!$H:$H,АБОНЕМЕНТЫ_ИНФОРМАЦИЯ!$F176,РАСПИСАНИЕ!$I:$I,АБОНЕМЕНТЫ_ИНФОРМАЦИЯ!$G176)</f>
        <v>0</v>
      </c>
      <c r="V176" s="120">
        <f>COUNTIFS(РАСПИСАНИЕ!$D:$D,АБОНЕМЕНТЫ_ИНФОРМАЦИЯ!V$5,РАСПИСАНИЕ!$H:$H,АБОНЕМЕНТЫ_ИНФОРМАЦИЯ!$F176,РАСПИСАНИЕ!$I:$I,АБОНЕМЕНТЫ_ИНФОРМАЦИЯ!$G176)</f>
        <v>0</v>
      </c>
      <c r="W176" s="134">
        <f>COUNTIFS(РАСПИСАНИЕ!$D:$D,АБОНЕМЕНТЫ_ИНФОРМАЦИЯ!W$5,РАСПИСАНИЕ!$H:$H,АБОНЕМЕНТЫ_ИНФОРМАЦИЯ!$F176,РАСПИСАНИЕ!$I:$I,АБОНЕМЕНТЫ_ИНФОРМАЦИЯ!$G176)</f>
        <v>0</v>
      </c>
      <c r="X176" s="120">
        <f>COUNTIFS(РАСПИСАНИЕ!$D:$D,АБОНЕМЕНТЫ_ИНФОРМАЦИЯ!X$5,РАСПИСАНИЕ!$H:$H,АБОНЕМЕНТЫ_ИНФОРМАЦИЯ!$F176,РАСПИСАНИЕ!$I:$I,АБОНЕМЕНТЫ_ИНФОРМАЦИЯ!$G176)</f>
        <v>0</v>
      </c>
      <c r="Y176" s="136">
        <f>COUNTIFS(РАСПИСАНИЕ!$D:$D,АБОНЕМЕНТЫ_ИНФОРМАЦИЯ!Y$5,РАСПИСАНИЕ!$H:$H,АБОНЕМЕНТЫ_ИНФОРМАЦИЯ!$F176,РАСПИСАНИЕ!$I:$I,АБОНЕМЕНТЫ_ИНФОРМАЦИЯ!$G176)</f>
        <v>1</v>
      </c>
      <c r="Z176" s="113">
        <f>COUNTIFS(БАЗА_ДАННЫХ!L:L,АБОНЕМЕНТЫ_ИНФОРМАЦИЯ!H176,БАЗА_ДАННЫХ!K:K,АБОНЕМЕНТЫ_ИНФОРМАЦИЯ!G176,БАЗА_ДАННЫХ!J:J,АБОНЕМЕНТЫ_ИНФОРМАЦИЯ!F176,БАЗА_ДАННЫХ!D:D,"&gt;="&amp;Q176,БАЗА_ДАННЫХ!D:D,"&lt;="&amp;S176,БАЗА_ДАННЫХ!R:R,"да")</f>
        <v>5</v>
      </c>
      <c r="AA176" s="175">
        <f>COUNTIFS(БАЗА_ДАННЫХ!L:L,АБОНЕМЕНТЫ_ИНФОРМАЦИЯ!H176,БАЗА_ДАННЫХ!K:K,АБОНЕМЕНТЫ_ИНФОРМАЦИЯ!G176,БАЗА_ДАННЫХ!J:J,АБОНЕМЕНТЫ_ИНФОРМАЦИЯ!F176,БАЗА_ДАННЫХ!D:D,"&gt;="&amp;Q176,БАЗА_ДАННЫХ!D:D,"&lt;="&amp;S176,БАЗА_ДАННЫХ!S:S,"перенос")</f>
        <v>0</v>
      </c>
      <c r="AB176" s="149" t="str">
        <f t="shared" ca="1" si="26"/>
        <v>да</v>
      </c>
      <c r="AC176" s="177">
        <f t="shared" ca="1" si="27"/>
        <v>3</v>
      </c>
      <c r="AD176" s="99"/>
      <c r="AE176" s="241">
        <f t="shared" si="28"/>
        <v>50</v>
      </c>
    </row>
    <row r="177" spans="3:31" s="97" customFormat="1" ht="15" customHeight="1" x14ac:dyDescent="0.25">
      <c r="C177" s="106">
        <f t="shared" si="22"/>
        <v>172</v>
      </c>
      <c r="D177" s="107">
        <f t="shared" si="24"/>
        <v>45323</v>
      </c>
      <c r="E177" s="126" t="s">
        <v>34</v>
      </c>
      <c r="F177" s="127" t="s">
        <v>11</v>
      </c>
      <c r="G177" s="127" t="s">
        <v>35</v>
      </c>
      <c r="H177" s="128" t="s">
        <v>81</v>
      </c>
      <c r="I177" s="145" t="s">
        <v>8</v>
      </c>
      <c r="J177" s="142" t="s">
        <v>142</v>
      </c>
      <c r="K177" s="142" t="s">
        <v>19</v>
      </c>
      <c r="L177" s="143">
        <v>89002001556</v>
      </c>
      <c r="M177" s="144">
        <v>42005</v>
      </c>
      <c r="N177" s="113">
        <v>70</v>
      </c>
      <c r="O177" s="114">
        <v>8</v>
      </c>
      <c r="P177" s="114">
        <f t="shared" si="20"/>
        <v>8.75</v>
      </c>
      <c r="Q177" s="115">
        <v>45327</v>
      </c>
      <c r="R177" s="116">
        <v>27</v>
      </c>
      <c r="S177" s="108">
        <f t="shared" si="25"/>
        <v>45354</v>
      </c>
      <c r="T177" s="119">
        <f>COUNTIFS(РАСПИСАНИЕ!$D:$D,АБОНЕМЕНТЫ_ИНФОРМАЦИЯ!T$5,РАСПИСАНИЕ!$H:$H,АБОНЕМЕНТЫ_ИНФОРМАЦИЯ!$F177,РАСПИСАНИЕ!$I:$I,АБОНЕМЕНТЫ_ИНФОРМАЦИЯ!$G177)</f>
        <v>1</v>
      </c>
      <c r="U177" s="134">
        <f>COUNTIFS(РАСПИСАНИЕ!$D:$D,АБОНЕМЕНТЫ_ИНФОРМАЦИЯ!U$5,РАСПИСАНИЕ!$H:$H,АБОНЕМЕНТЫ_ИНФОРМАЦИЯ!$F177,РАСПИСАНИЕ!$I:$I,АБОНЕМЕНТЫ_ИНФОРМАЦИЯ!$G177)</f>
        <v>0</v>
      </c>
      <c r="V177" s="120">
        <f>COUNTIFS(РАСПИСАНИЕ!$D:$D,АБОНЕМЕНТЫ_ИНФОРМАЦИЯ!V$5,РАСПИСАНИЕ!$H:$H,АБОНЕМЕНТЫ_ИНФОРМАЦИЯ!$F177,РАСПИСАНИЕ!$I:$I,АБОНЕМЕНТЫ_ИНФОРМАЦИЯ!$G177)</f>
        <v>0</v>
      </c>
      <c r="W177" s="134">
        <f>COUNTIFS(РАСПИСАНИЕ!$D:$D,АБОНЕМЕНТЫ_ИНФОРМАЦИЯ!W$5,РАСПИСАНИЕ!$H:$H,АБОНЕМЕНТЫ_ИНФОРМАЦИЯ!$F177,РАСПИСАНИЕ!$I:$I,АБОНЕМЕНТЫ_ИНФОРМАЦИЯ!$G177)</f>
        <v>0</v>
      </c>
      <c r="X177" s="120">
        <f>COUNTIFS(РАСПИСАНИЕ!$D:$D,АБОНЕМЕНТЫ_ИНФОРМАЦИЯ!X$5,РАСПИСАНИЕ!$H:$H,АБОНЕМЕНТЫ_ИНФОРМАЦИЯ!$F177,РАСПИСАНИЕ!$I:$I,АБОНЕМЕНТЫ_ИНФОРМАЦИЯ!$G177)</f>
        <v>0</v>
      </c>
      <c r="Y177" s="136">
        <f>COUNTIFS(РАСПИСАНИЕ!$D:$D,АБОНЕМЕНТЫ_ИНФОРМАЦИЯ!Y$5,РАСПИСАНИЕ!$H:$H,АБОНЕМЕНТЫ_ИНФОРМАЦИЯ!$F177,РАСПИСАНИЕ!$I:$I,АБОНЕМЕНТЫ_ИНФОРМАЦИЯ!$G177)</f>
        <v>1</v>
      </c>
      <c r="Z177" s="113">
        <f>COUNTIFS(БАЗА_ДАННЫХ!L:L,АБОНЕМЕНТЫ_ИНФОРМАЦИЯ!H177,БАЗА_ДАННЫХ!K:K,АБОНЕМЕНТЫ_ИНФОРМАЦИЯ!G177,БАЗА_ДАННЫХ!J:J,АБОНЕМЕНТЫ_ИНФОРМАЦИЯ!F177,БАЗА_ДАННЫХ!D:D,"&gt;="&amp;Q177,БАЗА_ДАННЫХ!D:D,"&lt;="&amp;S177,БАЗА_ДАННЫХ!R:R,"да")</f>
        <v>6</v>
      </c>
      <c r="AA177" s="175">
        <f>COUNTIFS(БАЗА_ДАННЫХ!L:L,АБОНЕМЕНТЫ_ИНФОРМАЦИЯ!H177,БАЗА_ДАННЫХ!K:K,АБОНЕМЕНТЫ_ИНФОРМАЦИЯ!G177,БАЗА_ДАННЫХ!J:J,АБОНЕМЕНТЫ_ИНФОРМАЦИЯ!F177,БАЗА_ДАННЫХ!D:D,"&gt;="&amp;Q177,БАЗА_ДАННЫХ!D:D,"&lt;="&amp;S177,БАЗА_ДАННЫХ!S:S,"перенос")</f>
        <v>0</v>
      </c>
      <c r="AB177" s="149" t="str">
        <f t="shared" ca="1" si="26"/>
        <v>да</v>
      </c>
      <c r="AC177" s="177">
        <f t="shared" ca="1" si="27"/>
        <v>2</v>
      </c>
      <c r="AD177" s="99"/>
      <c r="AE177" s="241">
        <f t="shared" si="28"/>
        <v>52.5</v>
      </c>
    </row>
    <row r="178" spans="3:31" s="97" customFormat="1" ht="15" customHeight="1" x14ac:dyDescent="0.25">
      <c r="C178" s="106">
        <f t="shared" si="22"/>
        <v>173</v>
      </c>
      <c r="D178" s="107">
        <f t="shared" si="24"/>
        <v>45323</v>
      </c>
      <c r="E178" s="126" t="s">
        <v>34</v>
      </c>
      <c r="F178" s="127" t="s">
        <v>11</v>
      </c>
      <c r="G178" s="127" t="s">
        <v>35</v>
      </c>
      <c r="H178" s="128" t="s">
        <v>82</v>
      </c>
      <c r="I178" s="145" t="s">
        <v>8</v>
      </c>
      <c r="J178" s="142" t="s">
        <v>143</v>
      </c>
      <c r="K178" s="142" t="s">
        <v>19</v>
      </c>
      <c r="L178" s="143">
        <v>89002001557</v>
      </c>
      <c r="M178" s="144">
        <v>42005</v>
      </c>
      <c r="N178" s="113">
        <v>80</v>
      </c>
      <c r="O178" s="114">
        <v>8</v>
      </c>
      <c r="P178" s="114">
        <f t="shared" si="20"/>
        <v>10</v>
      </c>
      <c r="Q178" s="115">
        <v>45327</v>
      </c>
      <c r="R178" s="116">
        <v>27</v>
      </c>
      <c r="S178" s="108">
        <f t="shared" si="25"/>
        <v>45354</v>
      </c>
      <c r="T178" s="119">
        <f>COUNTIFS(РАСПИСАНИЕ!$D:$D,АБОНЕМЕНТЫ_ИНФОРМАЦИЯ!T$5,РАСПИСАНИЕ!$H:$H,АБОНЕМЕНТЫ_ИНФОРМАЦИЯ!$F178,РАСПИСАНИЕ!$I:$I,АБОНЕМЕНТЫ_ИНФОРМАЦИЯ!$G178)</f>
        <v>1</v>
      </c>
      <c r="U178" s="134">
        <f>COUNTIFS(РАСПИСАНИЕ!$D:$D,АБОНЕМЕНТЫ_ИНФОРМАЦИЯ!U$5,РАСПИСАНИЕ!$H:$H,АБОНЕМЕНТЫ_ИНФОРМАЦИЯ!$F178,РАСПИСАНИЕ!$I:$I,АБОНЕМЕНТЫ_ИНФОРМАЦИЯ!$G178)</f>
        <v>0</v>
      </c>
      <c r="V178" s="120">
        <f>COUNTIFS(РАСПИСАНИЕ!$D:$D,АБОНЕМЕНТЫ_ИНФОРМАЦИЯ!V$5,РАСПИСАНИЕ!$H:$H,АБОНЕМЕНТЫ_ИНФОРМАЦИЯ!$F178,РАСПИСАНИЕ!$I:$I,АБОНЕМЕНТЫ_ИНФОРМАЦИЯ!$G178)</f>
        <v>0</v>
      </c>
      <c r="W178" s="134">
        <f>COUNTIFS(РАСПИСАНИЕ!$D:$D,АБОНЕМЕНТЫ_ИНФОРМАЦИЯ!W$5,РАСПИСАНИЕ!$H:$H,АБОНЕМЕНТЫ_ИНФОРМАЦИЯ!$F178,РАСПИСАНИЕ!$I:$I,АБОНЕМЕНТЫ_ИНФОРМАЦИЯ!$G178)</f>
        <v>0</v>
      </c>
      <c r="X178" s="120">
        <f>COUNTIFS(РАСПИСАНИЕ!$D:$D,АБОНЕМЕНТЫ_ИНФОРМАЦИЯ!X$5,РАСПИСАНИЕ!$H:$H,АБОНЕМЕНТЫ_ИНФОРМАЦИЯ!$F178,РАСПИСАНИЕ!$I:$I,АБОНЕМЕНТЫ_ИНФОРМАЦИЯ!$G178)</f>
        <v>0</v>
      </c>
      <c r="Y178" s="136">
        <f>COUNTIFS(РАСПИСАНИЕ!$D:$D,АБОНЕМЕНТЫ_ИНФОРМАЦИЯ!Y$5,РАСПИСАНИЕ!$H:$H,АБОНЕМЕНТЫ_ИНФОРМАЦИЯ!$F178,РАСПИСАНИЕ!$I:$I,АБОНЕМЕНТЫ_ИНФОРМАЦИЯ!$G178)</f>
        <v>1</v>
      </c>
      <c r="Z178" s="113">
        <f>COUNTIFS(БАЗА_ДАННЫХ!L:L,АБОНЕМЕНТЫ_ИНФОРМАЦИЯ!H178,БАЗА_ДАННЫХ!K:K,АБОНЕМЕНТЫ_ИНФОРМАЦИЯ!G178,БАЗА_ДАННЫХ!J:J,АБОНЕМЕНТЫ_ИНФОРМАЦИЯ!F178,БАЗА_ДАННЫХ!D:D,"&gt;="&amp;Q178,БАЗА_ДАННЫХ!D:D,"&lt;="&amp;S178,БАЗА_ДАННЫХ!R:R,"да")</f>
        <v>6</v>
      </c>
      <c r="AA178" s="175">
        <f>COUNTIFS(БАЗА_ДАННЫХ!L:L,АБОНЕМЕНТЫ_ИНФОРМАЦИЯ!H178,БАЗА_ДАННЫХ!K:K,АБОНЕМЕНТЫ_ИНФОРМАЦИЯ!G178,БАЗА_ДАННЫХ!J:J,АБОНЕМЕНТЫ_ИНФОРМАЦИЯ!F178,БАЗА_ДАННЫХ!D:D,"&gt;="&amp;Q178,БАЗА_ДАННЫХ!D:D,"&lt;="&amp;S178,БАЗА_ДАННЫХ!S:S,"перенос")</f>
        <v>0</v>
      </c>
      <c r="AB178" s="149" t="str">
        <f t="shared" ca="1" si="26"/>
        <v>да</v>
      </c>
      <c r="AC178" s="177">
        <f t="shared" ca="1" si="27"/>
        <v>2</v>
      </c>
      <c r="AD178" s="99"/>
      <c r="AE178" s="241">
        <f t="shared" si="28"/>
        <v>60</v>
      </c>
    </row>
    <row r="179" spans="3:31" s="97" customFormat="1" ht="15" customHeight="1" x14ac:dyDescent="0.25">
      <c r="C179" s="106">
        <f t="shared" si="22"/>
        <v>174</v>
      </c>
      <c r="D179" s="107">
        <f t="shared" si="24"/>
        <v>45323</v>
      </c>
      <c r="E179" s="126" t="s">
        <v>34</v>
      </c>
      <c r="F179" s="127" t="s">
        <v>11</v>
      </c>
      <c r="G179" s="127" t="s">
        <v>35</v>
      </c>
      <c r="H179" s="128" t="s">
        <v>83</v>
      </c>
      <c r="I179" s="145" t="s">
        <v>8</v>
      </c>
      <c r="J179" s="142" t="s">
        <v>144</v>
      </c>
      <c r="K179" s="142" t="s">
        <v>19</v>
      </c>
      <c r="L179" s="143">
        <v>89002001558</v>
      </c>
      <c r="M179" s="144">
        <v>42005</v>
      </c>
      <c r="N179" s="113">
        <v>80</v>
      </c>
      <c r="O179" s="114">
        <v>8</v>
      </c>
      <c r="P179" s="114">
        <f t="shared" si="20"/>
        <v>10</v>
      </c>
      <c r="Q179" s="115">
        <v>45327</v>
      </c>
      <c r="R179" s="116">
        <v>27</v>
      </c>
      <c r="S179" s="108">
        <f t="shared" si="25"/>
        <v>45354</v>
      </c>
      <c r="T179" s="119">
        <f>COUNTIFS(РАСПИСАНИЕ!$D:$D,АБОНЕМЕНТЫ_ИНФОРМАЦИЯ!T$5,РАСПИСАНИЕ!$H:$H,АБОНЕМЕНТЫ_ИНФОРМАЦИЯ!$F179,РАСПИСАНИЕ!$I:$I,АБОНЕМЕНТЫ_ИНФОРМАЦИЯ!$G179)</f>
        <v>1</v>
      </c>
      <c r="U179" s="134">
        <f>COUNTIFS(РАСПИСАНИЕ!$D:$D,АБОНЕМЕНТЫ_ИНФОРМАЦИЯ!U$5,РАСПИСАНИЕ!$H:$H,АБОНЕМЕНТЫ_ИНФОРМАЦИЯ!$F179,РАСПИСАНИЕ!$I:$I,АБОНЕМЕНТЫ_ИНФОРМАЦИЯ!$G179)</f>
        <v>0</v>
      </c>
      <c r="V179" s="120">
        <f>COUNTIFS(РАСПИСАНИЕ!$D:$D,АБОНЕМЕНТЫ_ИНФОРМАЦИЯ!V$5,РАСПИСАНИЕ!$H:$H,АБОНЕМЕНТЫ_ИНФОРМАЦИЯ!$F179,РАСПИСАНИЕ!$I:$I,АБОНЕМЕНТЫ_ИНФОРМАЦИЯ!$G179)</f>
        <v>0</v>
      </c>
      <c r="W179" s="134">
        <f>COUNTIFS(РАСПИСАНИЕ!$D:$D,АБОНЕМЕНТЫ_ИНФОРМАЦИЯ!W$5,РАСПИСАНИЕ!$H:$H,АБОНЕМЕНТЫ_ИНФОРМАЦИЯ!$F179,РАСПИСАНИЕ!$I:$I,АБОНЕМЕНТЫ_ИНФОРМАЦИЯ!$G179)</f>
        <v>0</v>
      </c>
      <c r="X179" s="120">
        <f>COUNTIFS(РАСПИСАНИЕ!$D:$D,АБОНЕМЕНТЫ_ИНФОРМАЦИЯ!X$5,РАСПИСАНИЕ!$H:$H,АБОНЕМЕНТЫ_ИНФОРМАЦИЯ!$F179,РАСПИСАНИЕ!$I:$I,АБОНЕМЕНТЫ_ИНФОРМАЦИЯ!$G179)</f>
        <v>0</v>
      </c>
      <c r="Y179" s="136">
        <f>COUNTIFS(РАСПИСАНИЕ!$D:$D,АБОНЕМЕНТЫ_ИНФОРМАЦИЯ!Y$5,РАСПИСАНИЕ!$H:$H,АБОНЕМЕНТЫ_ИНФОРМАЦИЯ!$F179,РАСПИСАНИЕ!$I:$I,АБОНЕМЕНТЫ_ИНФОРМАЦИЯ!$G179)</f>
        <v>1</v>
      </c>
      <c r="Z179" s="113">
        <f>COUNTIFS(БАЗА_ДАННЫХ!L:L,АБОНЕМЕНТЫ_ИНФОРМАЦИЯ!H179,БАЗА_ДАННЫХ!K:K,АБОНЕМЕНТЫ_ИНФОРМАЦИЯ!G179,БАЗА_ДАННЫХ!J:J,АБОНЕМЕНТЫ_ИНФОРМАЦИЯ!F179,БАЗА_ДАННЫХ!D:D,"&gt;="&amp;Q179,БАЗА_ДАННЫХ!D:D,"&lt;="&amp;S179,БАЗА_ДАННЫХ!R:R,"да")</f>
        <v>6</v>
      </c>
      <c r="AA179" s="175">
        <f>COUNTIFS(БАЗА_ДАННЫХ!L:L,АБОНЕМЕНТЫ_ИНФОРМАЦИЯ!H179,БАЗА_ДАННЫХ!K:K,АБОНЕМЕНТЫ_ИНФОРМАЦИЯ!G179,БАЗА_ДАННЫХ!J:J,АБОНЕМЕНТЫ_ИНФОРМАЦИЯ!F179,БАЗА_ДАННЫХ!D:D,"&gt;="&amp;Q179,БАЗА_ДАННЫХ!D:D,"&lt;="&amp;S179,БАЗА_ДАННЫХ!S:S,"перенос")</f>
        <v>0</v>
      </c>
      <c r="AB179" s="149" t="str">
        <f t="shared" ca="1" si="26"/>
        <v>да</v>
      </c>
      <c r="AC179" s="177">
        <f t="shared" ca="1" si="27"/>
        <v>2</v>
      </c>
      <c r="AD179" s="99"/>
      <c r="AE179" s="241">
        <f t="shared" si="28"/>
        <v>60</v>
      </c>
    </row>
    <row r="180" spans="3:31" s="97" customFormat="1" ht="15" customHeight="1" x14ac:dyDescent="0.25">
      <c r="C180" s="106">
        <f t="shared" si="22"/>
        <v>175</v>
      </c>
      <c r="D180" s="107">
        <f t="shared" si="24"/>
        <v>45324</v>
      </c>
      <c r="E180" s="126" t="s">
        <v>39</v>
      </c>
      <c r="F180" s="127" t="s">
        <v>10</v>
      </c>
      <c r="G180" s="127" t="s">
        <v>28</v>
      </c>
      <c r="H180" s="128" t="s">
        <v>98</v>
      </c>
      <c r="I180" s="145" t="s">
        <v>8</v>
      </c>
      <c r="J180" s="142" t="s">
        <v>145</v>
      </c>
      <c r="K180" s="142" t="s">
        <v>19</v>
      </c>
      <c r="L180" s="143">
        <v>89002001559</v>
      </c>
      <c r="M180" s="144">
        <v>42005</v>
      </c>
      <c r="N180" s="113">
        <v>80</v>
      </c>
      <c r="O180" s="114">
        <v>8</v>
      </c>
      <c r="P180" s="114">
        <f t="shared" si="20"/>
        <v>10</v>
      </c>
      <c r="Q180" s="115">
        <v>45328</v>
      </c>
      <c r="R180" s="116">
        <v>27</v>
      </c>
      <c r="S180" s="108">
        <f t="shared" si="25"/>
        <v>45355</v>
      </c>
      <c r="T180" s="119">
        <f>COUNTIFS(РАСПИСАНИЕ!$D:$D,АБОНЕМЕНТЫ_ИНФОРМАЦИЯ!T$5,РАСПИСАНИЕ!$H:$H,АБОНЕМЕНТЫ_ИНФОРМАЦИЯ!$F180,РАСПИСАНИЕ!$I:$I,АБОНЕМЕНТЫ_ИНФОРМАЦИЯ!$G180)</f>
        <v>0</v>
      </c>
      <c r="U180" s="134">
        <f>COUNTIFS(РАСПИСАНИЕ!$D:$D,АБОНЕМЕНТЫ_ИНФОРМАЦИЯ!U$5,РАСПИСАНИЕ!$H:$H,АБОНЕМЕНТЫ_ИНФОРМАЦИЯ!$F180,РАСПИСАНИЕ!$I:$I,АБОНЕМЕНТЫ_ИНФОРМАЦИЯ!$G180)</f>
        <v>1</v>
      </c>
      <c r="V180" s="120">
        <f>COUNTIFS(РАСПИСАНИЕ!$D:$D,АБОНЕМЕНТЫ_ИНФОРМАЦИЯ!V$5,РАСПИСАНИЕ!$H:$H,АБОНЕМЕНТЫ_ИНФОРМАЦИЯ!$F180,РАСПИСАНИЕ!$I:$I,АБОНЕМЕНТЫ_ИНФОРМАЦИЯ!$G180)</f>
        <v>0</v>
      </c>
      <c r="W180" s="134">
        <f>COUNTIFS(РАСПИСАНИЕ!$D:$D,АБОНЕМЕНТЫ_ИНФОРМАЦИЯ!W$5,РАСПИСАНИЕ!$H:$H,АБОНЕМЕНТЫ_ИНФОРМАЦИЯ!$F180,РАСПИСАНИЕ!$I:$I,АБОНЕМЕНТЫ_ИНФОРМАЦИЯ!$G180)</f>
        <v>1</v>
      </c>
      <c r="X180" s="120">
        <f>COUNTIFS(РАСПИСАНИЕ!$D:$D,АБОНЕМЕНТЫ_ИНФОРМАЦИЯ!X$5,РАСПИСАНИЕ!$H:$H,АБОНЕМЕНТЫ_ИНФОРМАЦИЯ!$F180,РАСПИСАНИЕ!$I:$I,АБОНЕМЕНТЫ_ИНФОРМАЦИЯ!$G180)</f>
        <v>0</v>
      </c>
      <c r="Y180" s="136">
        <f>COUNTIFS(РАСПИСАНИЕ!$D:$D,АБОНЕМЕНТЫ_ИНФОРМАЦИЯ!Y$5,РАСПИСАНИЕ!$H:$H,АБОНЕМЕНТЫ_ИНФОРМАЦИЯ!$F180,РАСПИСАНИЕ!$I:$I,АБОНЕМЕНТЫ_ИНФОРМАЦИЯ!$G180)</f>
        <v>0</v>
      </c>
      <c r="Z180" s="113">
        <f>COUNTIFS(БАЗА_ДАННЫХ!L:L,АБОНЕМЕНТЫ_ИНФОРМАЦИЯ!H180,БАЗА_ДАННЫХ!K:K,АБОНЕМЕНТЫ_ИНФОРМАЦИЯ!G180,БАЗА_ДАННЫХ!J:J,АБОНЕМЕНТЫ_ИНФОРМАЦИЯ!F180,БАЗА_ДАННЫХ!D:D,"&gt;="&amp;Q180,БАЗА_ДАННЫХ!D:D,"&lt;="&amp;S180,БАЗА_ДАННЫХ!R:R,"да")</f>
        <v>6</v>
      </c>
      <c r="AA180" s="175">
        <f>COUNTIFS(БАЗА_ДАННЫХ!L:L,АБОНЕМЕНТЫ_ИНФОРМАЦИЯ!H180,БАЗА_ДАННЫХ!K:K,АБОНЕМЕНТЫ_ИНФОРМАЦИЯ!G180,БАЗА_ДАННЫХ!J:J,АБОНЕМЕНТЫ_ИНФОРМАЦИЯ!F180,БАЗА_ДАННЫХ!D:D,"&gt;="&amp;Q180,БАЗА_ДАННЫХ!D:D,"&lt;="&amp;S180,БАЗА_ДАННЫХ!S:S,"перенос")</f>
        <v>0</v>
      </c>
      <c r="AB180" s="149" t="str">
        <f t="shared" ca="1" si="26"/>
        <v>да</v>
      </c>
      <c r="AC180" s="177">
        <f t="shared" ca="1" si="27"/>
        <v>2</v>
      </c>
      <c r="AD180" s="99"/>
      <c r="AE180" s="241">
        <f t="shared" si="28"/>
        <v>60</v>
      </c>
    </row>
    <row r="181" spans="3:31" s="97" customFormat="1" ht="15.75" x14ac:dyDescent="0.25">
      <c r="C181" s="106">
        <f t="shared" si="22"/>
        <v>176</v>
      </c>
      <c r="D181" s="107">
        <f t="shared" si="24"/>
        <v>45324</v>
      </c>
      <c r="E181" s="126" t="s">
        <v>39</v>
      </c>
      <c r="F181" s="127" t="s">
        <v>10</v>
      </c>
      <c r="G181" s="127" t="s">
        <v>28</v>
      </c>
      <c r="H181" s="128" t="s">
        <v>99</v>
      </c>
      <c r="I181" s="145" t="s">
        <v>8</v>
      </c>
      <c r="J181" s="142" t="s">
        <v>146</v>
      </c>
      <c r="K181" s="142" t="s">
        <v>19</v>
      </c>
      <c r="L181" s="143">
        <v>89002001560</v>
      </c>
      <c r="M181" s="144">
        <v>42005</v>
      </c>
      <c r="N181" s="113">
        <v>40</v>
      </c>
      <c r="O181" s="114">
        <v>4</v>
      </c>
      <c r="P181" s="114">
        <f t="shared" si="20"/>
        <v>10</v>
      </c>
      <c r="Q181" s="115">
        <v>45328</v>
      </c>
      <c r="R181" s="116">
        <v>27</v>
      </c>
      <c r="S181" s="108">
        <f t="shared" si="25"/>
        <v>45355</v>
      </c>
      <c r="T181" s="119">
        <f>COUNTIFS(РАСПИСАНИЕ!$D:$D,АБОНЕМЕНТЫ_ИНФОРМАЦИЯ!T$5,РАСПИСАНИЕ!$H:$H,АБОНЕМЕНТЫ_ИНФОРМАЦИЯ!$F181,РАСПИСАНИЕ!$I:$I,АБОНЕМЕНТЫ_ИНФОРМАЦИЯ!$G181)</f>
        <v>0</v>
      </c>
      <c r="U181" s="134">
        <f>COUNTIFS(РАСПИСАНИЕ!$D:$D,АБОНЕМЕНТЫ_ИНФОРМАЦИЯ!U$5,РАСПИСАНИЕ!$H:$H,АБОНЕМЕНТЫ_ИНФОРМАЦИЯ!$F181,РАСПИСАНИЕ!$I:$I,АБОНЕМЕНТЫ_ИНФОРМАЦИЯ!$G181)</f>
        <v>1</v>
      </c>
      <c r="V181" s="120">
        <f>COUNTIFS(РАСПИСАНИЕ!$D:$D,АБОНЕМЕНТЫ_ИНФОРМАЦИЯ!V$5,РАСПИСАНИЕ!$H:$H,АБОНЕМЕНТЫ_ИНФОРМАЦИЯ!$F181,РАСПИСАНИЕ!$I:$I,АБОНЕМЕНТЫ_ИНФОРМАЦИЯ!$G181)</f>
        <v>0</v>
      </c>
      <c r="W181" s="260"/>
      <c r="X181" s="120">
        <f>COUNTIFS(РАСПИСАНИЕ!$D:$D,АБОНЕМЕНТЫ_ИНФОРМАЦИЯ!X$5,РАСПИСАНИЕ!$H:$H,АБОНЕМЕНТЫ_ИНФОРМАЦИЯ!$F181,РАСПИСАНИЕ!$I:$I,АБОНЕМЕНТЫ_ИНФОРМАЦИЯ!$G181)</f>
        <v>0</v>
      </c>
      <c r="Y181" s="136">
        <f>COUNTIFS(РАСПИСАНИЕ!$D:$D,АБОНЕМЕНТЫ_ИНФОРМАЦИЯ!Y$5,РАСПИСАНИЕ!$H:$H,АБОНЕМЕНТЫ_ИНФОРМАЦИЯ!$F181,РАСПИСАНИЕ!$I:$I,АБОНЕМЕНТЫ_ИНФОРМАЦИЯ!$G181)</f>
        <v>0</v>
      </c>
      <c r="Z181" s="113">
        <f>COUNTIFS(БАЗА_ДАННЫХ!L:L,АБОНЕМЕНТЫ_ИНФОРМАЦИЯ!H181,БАЗА_ДАННЫХ!K:K,АБОНЕМЕНТЫ_ИНФОРМАЦИЯ!G181,БАЗА_ДАННЫХ!J:J,АБОНЕМЕНТЫ_ИНФОРМАЦИЯ!F181,БАЗА_ДАННЫХ!D:D,"&gt;="&amp;Q181,БАЗА_ДАННЫХ!D:D,"&lt;="&amp;S181,БАЗА_ДАННЫХ!R:R,"да")</f>
        <v>3</v>
      </c>
      <c r="AA181" s="175">
        <f>COUNTIFS(БАЗА_ДАННЫХ!L:L,АБОНЕМЕНТЫ_ИНФОРМАЦИЯ!H181,БАЗА_ДАННЫХ!K:K,АБОНЕМЕНТЫ_ИНФОРМАЦИЯ!G181,БАЗА_ДАННЫХ!J:J,АБОНЕМЕНТЫ_ИНФОРМАЦИЯ!F181,БАЗА_ДАННЫХ!D:D,"&gt;="&amp;Q181,БАЗА_ДАННЫХ!D:D,"&lt;="&amp;S181,БАЗА_ДАННЫХ!S:S,"перенос")</f>
        <v>0</v>
      </c>
      <c r="AB181" s="149" t="str">
        <f t="shared" ca="1" si="26"/>
        <v>да</v>
      </c>
      <c r="AC181" s="177">
        <f t="shared" ca="1" si="27"/>
        <v>1</v>
      </c>
      <c r="AD181" s="99"/>
      <c r="AE181" s="241">
        <f t="shared" si="28"/>
        <v>30</v>
      </c>
    </row>
    <row r="182" spans="3:31" s="97" customFormat="1" ht="15" customHeight="1" x14ac:dyDescent="0.25">
      <c r="C182" s="106">
        <f t="shared" si="22"/>
        <v>177</v>
      </c>
      <c r="D182" s="107">
        <f t="shared" si="24"/>
        <v>45324</v>
      </c>
      <c r="E182" s="126" t="s">
        <v>39</v>
      </c>
      <c r="F182" s="127" t="s">
        <v>10</v>
      </c>
      <c r="G182" s="127" t="s">
        <v>28</v>
      </c>
      <c r="H182" s="128" t="s">
        <v>101</v>
      </c>
      <c r="I182" s="145" t="s">
        <v>8</v>
      </c>
      <c r="J182" s="142" t="s">
        <v>148</v>
      </c>
      <c r="K182" s="142" t="s">
        <v>19</v>
      </c>
      <c r="L182" s="143">
        <v>89002001562</v>
      </c>
      <c r="M182" s="144">
        <v>42005</v>
      </c>
      <c r="N182" s="113">
        <v>70</v>
      </c>
      <c r="O182" s="114">
        <v>8</v>
      </c>
      <c r="P182" s="114">
        <f t="shared" si="20"/>
        <v>8.75</v>
      </c>
      <c r="Q182" s="115">
        <v>45328</v>
      </c>
      <c r="R182" s="116">
        <v>27</v>
      </c>
      <c r="S182" s="108">
        <f t="shared" si="25"/>
        <v>45355</v>
      </c>
      <c r="T182" s="119">
        <f>COUNTIFS(РАСПИСАНИЕ!$D:$D,АБОНЕМЕНТЫ_ИНФОРМАЦИЯ!T$5,РАСПИСАНИЕ!$H:$H,АБОНЕМЕНТЫ_ИНФОРМАЦИЯ!$F182,РАСПИСАНИЕ!$I:$I,АБОНЕМЕНТЫ_ИНФОРМАЦИЯ!$G182)</f>
        <v>0</v>
      </c>
      <c r="U182" s="134">
        <f>COUNTIFS(РАСПИСАНИЕ!$D:$D,АБОНЕМЕНТЫ_ИНФОРМАЦИЯ!U$5,РАСПИСАНИЕ!$H:$H,АБОНЕМЕНТЫ_ИНФОРМАЦИЯ!$F182,РАСПИСАНИЕ!$I:$I,АБОНЕМЕНТЫ_ИНФОРМАЦИЯ!$G182)</f>
        <v>1</v>
      </c>
      <c r="V182" s="120">
        <f>COUNTIFS(РАСПИСАНИЕ!$D:$D,АБОНЕМЕНТЫ_ИНФОРМАЦИЯ!V$5,РАСПИСАНИЕ!$H:$H,АБОНЕМЕНТЫ_ИНФОРМАЦИЯ!$F182,РАСПИСАНИЕ!$I:$I,АБОНЕМЕНТЫ_ИНФОРМАЦИЯ!$G182)</f>
        <v>0</v>
      </c>
      <c r="W182" s="134">
        <f>COUNTIFS(РАСПИСАНИЕ!$D:$D,АБОНЕМЕНТЫ_ИНФОРМАЦИЯ!W$5,РАСПИСАНИЕ!$H:$H,АБОНЕМЕНТЫ_ИНФОРМАЦИЯ!$F182,РАСПИСАНИЕ!$I:$I,АБОНЕМЕНТЫ_ИНФОРМАЦИЯ!$G182)</f>
        <v>1</v>
      </c>
      <c r="X182" s="120">
        <f>COUNTIFS(РАСПИСАНИЕ!$D:$D,АБОНЕМЕНТЫ_ИНФОРМАЦИЯ!X$5,РАСПИСАНИЕ!$H:$H,АБОНЕМЕНТЫ_ИНФОРМАЦИЯ!$F182,РАСПИСАНИЕ!$I:$I,АБОНЕМЕНТЫ_ИНФОРМАЦИЯ!$G182)</f>
        <v>0</v>
      </c>
      <c r="Y182" s="136">
        <f>COUNTIFS(РАСПИСАНИЕ!$D:$D,АБОНЕМЕНТЫ_ИНФОРМАЦИЯ!Y$5,РАСПИСАНИЕ!$H:$H,АБОНЕМЕНТЫ_ИНФОРМАЦИЯ!$F182,РАСПИСАНИЕ!$I:$I,АБОНЕМЕНТЫ_ИНФОРМАЦИЯ!$G182)</f>
        <v>0</v>
      </c>
      <c r="Z182" s="113">
        <f>COUNTIFS(БАЗА_ДАННЫХ!L:L,АБОНЕМЕНТЫ_ИНФОРМАЦИЯ!H182,БАЗА_ДАННЫХ!K:K,АБОНЕМЕНТЫ_ИНФОРМАЦИЯ!G182,БАЗА_ДАННЫХ!J:J,АБОНЕМЕНТЫ_ИНФОРМАЦИЯ!F182,БАЗА_ДАННЫХ!D:D,"&gt;="&amp;Q182,БАЗА_ДАННЫХ!D:D,"&lt;="&amp;S182,БАЗА_ДАННЫХ!R:R,"да")</f>
        <v>6</v>
      </c>
      <c r="AA182" s="175">
        <f>COUNTIFS(БАЗА_ДАННЫХ!L:L,АБОНЕМЕНТЫ_ИНФОРМАЦИЯ!H182,БАЗА_ДАННЫХ!K:K,АБОНЕМЕНТЫ_ИНФОРМАЦИЯ!G182,БАЗА_ДАННЫХ!J:J,АБОНЕМЕНТЫ_ИНФОРМАЦИЯ!F182,БАЗА_ДАННЫХ!D:D,"&gt;="&amp;Q182,БАЗА_ДАННЫХ!D:D,"&lt;="&amp;S182,БАЗА_ДАННЫХ!S:S,"перенос")</f>
        <v>0</v>
      </c>
      <c r="AB182" s="149" t="str">
        <f t="shared" ca="1" si="26"/>
        <v>да</v>
      </c>
      <c r="AC182" s="177">
        <f t="shared" ca="1" si="27"/>
        <v>2</v>
      </c>
      <c r="AD182" s="99"/>
      <c r="AE182" s="241">
        <f t="shared" si="28"/>
        <v>52.5</v>
      </c>
    </row>
    <row r="183" spans="3:31" s="97" customFormat="1" ht="15" customHeight="1" x14ac:dyDescent="0.25">
      <c r="C183" s="106">
        <f t="shared" si="22"/>
        <v>178</v>
      </c>
      <c r="D183" s="107">
        <f t="shared" si="24"/>
        <v>45324</v>
      </c>
      <c r="E183" s="126" t="s">
        <v>39</v>
      </c>
      <c r="F183" s="127" t="s">
        <v>10</v>
      </c>
      <c r="G183" s="127" t="s">
        <v>28</v>
      </c>
      <c r="H183" s="128" t="s">
        <v>102</v>
      </c>
      <c r="I183" s="145" t="s">
        <v>8</v>
      </c>
      <c r="J183" s="142" t="s">
        <v>149</v>
      </c>
      <c r="K183" s="142" t="s">
        <v>19</v>
      </c>
      <c r="L183" s="143">
        <v>89002001563</v>
      </c>
      <c r="M183" s="144">
        <v>42005</v>
      </c>
      <c r="N183" s="113">
        <v>80</v>
      </c>
      <c r="O183" s="114">
        <v>8</v>
      </c>
      <c r="P183" s="114">
        <f t="shared" si="20"/>
        <v>10</v>
      </c>
      <c r="Q183" s="115">
        <v>45328</v>
      </c>
      <c r="R183" s="116">
        <v>27</v>
      </c>
      <c r="S183" s="108">
        <f t="shared" si="25"/>
        <v>45355</v>
      </c>
      <c r="T183" s="119">
        <f>COUNTIFS(РАСПИСАНИЕ!$D:$D,АБОНЕМЕНТЫ_ИНФОРМАЦИЯ!T$5,РАСПИСАНИЕ!$H:$H,АБОНЕМЕНТЫ_ИНФОРМАЦИЯ!$F183,РАСПИСАНИЕ!$I:$I,АБОНЕМЕНТЫ_ИНФОРМАЦИЯ!$G183)</f>
        <v>0</v>
      </c>
      <c r="U183" s="134">
        <f>COUNTIFS(РАСПИСАНИЕ!$D:$D,АБОНЕМЕНТЫ_ИНФОРМАЦИЯ!U$5,РАСПИСАНИЕ!$H:$H,АБОНЕМЕНТЫ_ИНФОРМАЦИЯ!$F183,РАСПИСАНИЕ!$I:$I,АБОНЕМЕНТЫ_ИНФОРМАЦИЯ!$G183)</f>
        <v>1</v>
      </c>
      <c r="V183" s="120">
        <f>COUNTIFS(РАСПИСАНИЕ!$D:$D,АБОНЕМЕНТЫ_ИНФОРМАЦИЯ!V$5,РАСПИСАНИЕ!$H:$H,АБОНЕМЕНТЫ_ИНФОРМАЦИЯ!$F183,РАСПИСАНИЕ!$I:$I,АБОНЕМЕНТЫ_ИНФОРМАЦИЯ!$G183)</f>
        <v>0</v>
      </c>
      <c r="W183" s="134">
        <f>COUNTIFS(РАСПИСАНИЕ!$D:$D,АБОНЕМЕНТЫ_ИНФОРМАЦИЯ!W$5,РАСПИСАНИЕ!$H:$H,АБОНЕМЕНТЫ_ИНФОРМАЦИЯ!$F183,РАСПИСАНИЕ!$I:$I,АБОНЕМЕНТЫ_ИНФОРМАЦИЯ!$G183)</f>
        <v>1</v>
      </c>
      <c r="X183" s="120">
        <f>COUNTIFS(РАСПИСАНИЕ!$D:$D,АБОНЕМЕНТЫ_ИНФОРМАЦИЯ!X$5,РАСПИСАНИЕ!$H:$H,АБОНЕМЕНТЫ_ИНФОРМАЦИЯ!$F183,РАСПИСАНИЕ!$I:$I,АБОНЕМЕНТЫ_ИНФОРМАЦИЯ!$G183)</f>
        <v>0</v>
      </c>
      <c r="Y183" s="136">
        <f>COUNTIFS(РАСПИСАНИЕ!$D:$D,АБОНЕМЕНТЫ_ИНФОРМАЦИЯ!Y$5,РАСПИСАНИЕ!$H:$H,АБОНЕМЕНТЫ_ИНФОРМАЦИЯ!$F183,РАСПИСАНИЕ!$I:$I,АБОНЕМЕНТЫ_ИНФОРМАЦИЯ!$G183)</f>
        <v>0</v>
      </c>
      <c r="Z183" s="113">
        <f>COUNTIFS(БАЗА_ДАННЫХ!L:L,АБОНЕМЕНТЫ_ИНФОРМАЦИЯ!H183,БАЗА_ДАННЫХ!K:K,АБОНЕМЕНТЫ_ИНФОРМАЦИЯ!G183,БАЗА_ДАННЫХ!J:J,АБОНЕМЕНТЫ_ИНФОРМАЦИЯ!F183,БАЗА_ДАННЫХ!D:D,"&gt;="&amp;Q183,БАЗА_ДАННЫХ!D:D,"&lt;="&amp;S183,БАЗА_ДАННЫХ!R:R,"да")</f>
        <v>6</v>
      </c>
      <c r="AA183" s="175">
        <f>COUNTIFS(БАЗА_ДАННЫХ!L:L,АБОНЕМЕНТЫ_ИНФОРМАЦИЯ!H183,БАЗА_ДАННЫХ!K:K,АБОНЕМЕНТЫ_ИНФОРМАЦИЯ!G183,БАЗА_ДАННЫХ!J:J,АБОНЕМЕНТЫ_ИНФОРМАЦИЯ!F183,БАЗА_ДАННЫХ!D:D,"&gt;="&amp;Q183,БАЗА_ДАННЫХ!D:D,"&lt;="&amp;S183,БАЗА_ДАННЫХ!S:S,"перенос")</f>
        <v>0</v>
      </c>
      <c r="AB183" s="149" t="str">
        <f t="shared" ca="1" si="26"/>
        <v>да</v>
      </c>
      <c r="AC183" s="177">
        <f t="shared" ca="1" si="27"/>
        <v>2</v>
      </c>
      <c r="AD183" s="99"/>
      <c r="AE183" s="241">
        <f t="shared" si="28"/>
        <v>60</v>
      </c>
    </row>
    <row r="184" spans="3:31" s="97" customFormat="1" ht="15" customHeight="1" x14ac:dyDescent="0.25">
      <c r="C184" s="106">
        <f t="shared" si="22"/>
        <v>179</v>
      </c>
      <c r="D184" s="107">
        <f t="shared" si="24"/>
        <v>45324</v>
      </c>
      <c r="E184" s="126" t="s">
        <v>39</v>
      </c>
      <c r="F184" s="127" t="s">
        <v>10</v>
      </c>
      <c r="G184" s="127" t="s">
        <v>28</v>
      </c>
      <c r="H184" s="128" t="s">
        <v>103</v>
      </c>
      <c r="I184" s="145" t="s">
        <v>8</v>
      </c>
      <c r="J184" s="142" t="s">
        <v>150</v>
      </c>
      <c r="K184" s="142" t="s">
        <v>19</v>
      </c>
      <c r="L184" s="143">
        <v>89002001564</v>
      </c>
      <c r="M184" s="144">
        <v>42005</v>
      </c>
      <c r="N184" s="113">
        <v>80</v>
      </c>
      <c r="O184" s="114">
        <v>8</v>
      </c>
      <c r="P184" s="114">
        <f t="shared" si="20"/>
        <v>10</v>
      </c>
      <c r="Q184" s="115">
        <v>45328</v>
      </c>
      <c r="R184" s="116">
        <v>27</v>
      </c>
      <c r="S184" s="108">
        <f t="shared" si="25"/>
        <v>45355</v>
      </c>
      <c r="T184" s="119">
        <f>COUNTIFS(РАСПИСАНИЕ!$D:$D,АБОНЕМЕНТЫ_ИНФОРМАЦИЯ!T$5,РАСПИСАНИЕ!$H:$H,АБОНЕМЕНТЫ_ИНФОРМАЦИЯ!$F184,РАСПИСАНИЕ!$I:$I,АБОНЕМЕНТЫ_ИНФОРМАЦИЯ!$G184)</f>
        <v>0</v>
      </c>
      <c r="U184" s="134">
        <f>COUNTIFS(РАСПИСАНИЕ!$D:$D,АБОНЕМЕНТЫ_ИНФОРМАЦИЯ!U$5,РАСПИСАНИЕ!$H:$H,АБОНЕМЕНТЫ_ИНФОРМАЦИЯ!$F184,РАСПИСАНИЕ!$I:$I,АБОНЕМЕНТЫ_ИНФОРМАЦИЯ!$G184)</f>
        <v>1</v>
      </c>
      <c r="V184" s="120">
        <f>COUNTIFS(РАСПИСАНИЕ!$D:$D,АБОНЕМЕНТЫ_ИНФОРМАЦИЯ!V$5,РАСПИСАНИЕ!$H:$H,АБОНЕМЕНТЫ_ИНФОРМАЦИЯ!$F184,РАСПИСАНИЕ!$I:$I,АБОНЕМЕНТЫ_ИНФОРМАЦИЯ!$G184)</f>
        <v>0</v>
      </c>
      <c r="W184" s="134">
        <f>COUNTIFS(РАСПИСАНИЕ!$D:$D,АБОНЕМЕНТЫ_ИНФОРМАЦИЯ!W$5,РАСПИСАНИЕ!$H:$H,АБОНЕМЕНТЫ_ИНФОРМАЦИЯ!$F184,РАСПИСАНИЕ!$I:$I,АБОНЕМЕНТЫ_ИНФОРМАЦИЯ!$G184)</f>
        <v>1</v>
      </c>
      <c r="X184" s="120">
        <f>COUNTIFS(РАСПИСАНИЕ!$D:$D,АБОНЕМЕНТЫ_ИНФОРМАЦИЯ!X$5,РАСПИСАНИЕ!$H:$H,АБОНЕМЕНТЫ_ИНФОРМАЦИЯ!$F184,РАСПИСАНИЕ!$I:$I,АБОНЕМЕНТЫ_ИНФОРМАЦИЯ!$G184)</f>
        <v>0</v>
      </c>
      <c r="Y184" s="136">
        <f>COUNTIFS(РАСПИСАНИЕ!$D:$D,АБОНЕМЕНТЫ_ИНФОРМАЦИЯ!Y$5,РАСПИСАНИЕ!$H:$H,АБОНЕМЕНТЫ_ИНФОРМАЦИЯ!$F184,РАСПИСАНИЕ!$I:$I,АБОНЕМЕНТЫ_ИНФОРМАЦИЯ!$G184)</f>
        <v>0</v>
      </c>
      <c r="Z184" s="113">
        <f>COUNTIFS(БАЗА_ДАННЫХ!L:L,АБОНЕМЕНТЫ_ИНФОРМАЦИЯ!H184,БАЗА_ДАННЫХ!K:K,АБОНЕМЕНТЫ_ИНФОРМАЦИЯ!G184,БАЗА_ДАННЫХ!J:J,АБОНЕМЕНТЫ_ИНФОРМАЦИЯ!F184,БАЗА_ДАННЫХ!D:D,"&gt;="&amp;Q184,БАЗА_ДАННЫХ!D:D,"&lt;="&amp;S184,БАЗА_ДАННЫХ!R:R,"да")</f>
        <v>6</v>
      </c>
      <c r="AA184" s="175">
        <f>COUNTIFS(БАЗА_ДАННЫХ!L:L,АБОНЕМЕНТЫ_ИНФОРМАЦИЯ!H184,БАЗА_ДАННЫХ!K:K,АБОНЕМЕНТЫ_ИНФОРМАЦИЯ!G184,БАЗА_ДАННЫХ!J:J,АБОНЕМЕНТЫ_ИНФОРМАЦИЯ!F184,БАЗА_ДАННЫХ!D:D,"&gt;="&amp;Q184,БАЗА_ДАННЫХ!D:D,"&lt;="&amp;S184,БАЗА_ДАННЫХ!S:S,"перенос")</f>
        <v>0</v>
      </c>
      <c r="AB184" s="149" t="str">
        <f t="shared" ca="1" si="26"/>
        <v>да</v>
      </c>
      <c r="AC184" s="177">
        <f t="shared" ca="1" si="27"/>
        <v>2</v>
      </c>
      <c r="AD184" s="99"/>
      <c r="AE184" s="241">
        <f t="shared" si="28"/>
        <v>60</v>
      </c>
    </row>
    <row r="185" spans="3:31" s="97" customFormat="1" ht="15" customHeight="1" x14ac:dyDescent="0.25">
      <c r="C185" s="106">
        <f t="shared" si="22"/>
        <v>180</v>
      </c>
      <c r="D185" s="107">
        <f t="shared" si="24"/>
        <v>45324</v>
      </c>
      <c r="E185" s="126" t="s">
        <v>39</v>
      </c>
      <c r="F185" s="127" t="s">
        <v>10</v>
      </c>
      <c r="G185" s="127" t="s">
        <v>28</v>
      </c>
      <c r="H185" s="128" t="s">
        <v>104</v>
      </c>
      <c r="I185" s="145" t="s">
        <v>8</v>
      </c>
      <c r="J185" s="142" t="s">
        <v>151</v>
      </c>
      <c r="K185" s="142" t="s">
        <v>19</v>
      </c>
      <c r="L185" s="143">
        <v>89002001565</v>
      </c>
      <c r="M185" s="144">
        <v>42005</v>
      </c>
      <c r="N185" s="113">
        <v>80</v>
      </c>
      <c r="O185" s="114">
        <v>8</v>
      </c>
      <c r="P185" s="114">
        <f t="shared" si="20"/>
        <v>10</v>
      </c>
      <c r="Q185" s="115">
        <v>45328</v>
      </c>
      <c r="R185" s="116">
        <v>27</v>
      </c>
      <c r="S185" s="108">
        <f t="shared" si="25"/>
        <v>45355</v>
      </c>
      <c r="T185" s="119">
        <f>COUNTIFS(РАСПИСАНИЕ!$D:$D,АБОНЕМЕНТЫ_ИНФОРМАЦИЯ!T$5,РАСПИСАНИЕ!$H:$H,АБОНЕМЕНТЫ_ИНФОРМАЦИЯ!$F185,РАСПИСАНИЕ!$I:$I,АБОНЕМЕНТЫ_ИНФОРМАЦИЯ!$G185)</f>
        <v>0</v>
      </c>
      <c r="U185" s="134">
        <f>COUNTIFS(РАСПИСАНИЕ!$D:$D,АБОНЕМЕНТЫ_ИНФОРМАЦИЯ!U$5,РАСПИСАНИЕ!$H:$H,АБОНЕМЕНТЫ_ИНФОРМАЦИЯ!$F185,РАСПИСАНИЕ!$I:$I,АБОНЕМЕНТЫ_ИНФОРМАЦИЯ!$G185)</f>
        <v>1</v>
      </c>
      <c r="V185" s="120">
        <f>COUNTIFS(РАСПИСАНИЕ!$D:$D,АБОНЕМЕНТЫ_ИНФОРМАЦИЯ!V$5,РАСПИСАНИЕ!$H:$H,АБОНЕМЕНТЫ_ИНФОРМАЦИЯ!$F185,РАСПИСАНИЕ!$I:$I,АБОНЕМЕНТЫ_ИНФОРМАЦИЯ!$G185)</f>
        <v>0</v>
      </c>
      <c r="W185" s="134">
        <f>COUNTIFS(РАСПИСАНИЕ!$D:$D,АБОНЕМЕНТЫ_ИНФОРМАЦИЯ!W$5,РАСПИСАНИЕ!$H:$H,АБОНЕМЕНТЫ_ИНФОРМАЦИЯ!$F185,РАСПИСАНИЕ!$I:$I,АБОНЕМЕНТЫ_ИНФОРМАЦИЯ!$G185)</f>
        <v>1</v>
      </c>
      <c r="X185" s="120">
        <f>COUNTIFS(РАСПИСАНИЕ!$D:$D,АБОНЕМЕНТЫ_ИНФОРМАЦИЯ!X$5,РАСПИСАНИЕ!$H:$H,АБОНЕМЕНТЫ_ИНФОРМАЦИЯ!$F185,РАСПИСАНИЕ!$I:$I,АБОНЕМЕНТЫ_ИНФОРМАЦИЯ!$G185)</f>
        <v>0</v>
      </c>
      <c r="Y185" s="136">
        <f>COUNTIFS(РАСПИСАНИЕ!$D:$D,АБОНЕМЕНТЫ_ИНФОРМАЦИЯ!Y$5,РАСПИСАНИЕ!$H:$H,АБОНЕМЕНТЫ_ИНФОРМАЦИЯ!$F185,РАСПИСАНИЕ!$I:$I,АБОНЕМЕНТЫ_ИНФОРМАЦИЯ!$G185)</f>
        <v>0</v>
      </c>
      <c r="Z185" s="113">
        <f>COUNTIFS(БАЗА_ДАННЫХ!L:L,АБОНЕМЕНТЫ_ИНФОРМАЦИЯ!H185,БАЗА_ДАННЫХ!K:K,АБОНЕМЕНТЫ_ИНФОРМАЦИЯ!G185,БАЗА_ДАННЫХ!J:J,АБОНЕМЕНТЫ_ИНФОРМАЦИЯ!F185,БАЗА_ДАННЫХ!D:D,"&gt;="&amp;Q185,БАЗА_ДАННЫХ!D:D,"&lt;="&amp;S185,БАЗА_ДАННЫХ!R:R,"да")</f>
        <v>6</v>
      </c>
      <c r="AA185" s="175">
        <f>COUNTIFS(БАЗА_ДАННЫХ!L:L,АБОНЕМЕНТЫ_ИНФОРМАЦИЯ!H185,БАЗА_ДАННЫХ!K:K,АБОНЕМЕНТЫ_ИНФОРМАЦИЯ!G185,БАЗА_ДАННЫХ!J:J,АБОНЕМЕНТЫ_ИНФОРМАЦИЯ!F185,БАЗА_ДАННЫХ!D:D,"&gt;="&amp;Q185,БАЗА_ДАННЫХ!D:D,"&lt;="&amp;S185,БАЗА_ДАННЫХ!S:S,"перенос")</f>
        <v>0</v>
      </c>
      <c r="AB185" s="149" t="str">
        <f t="shared" ca="1" si="26"/>
        <v>да</v>
      </c>
      <c r="AC185" s="177">
        <f t="shared" ca="1" si="27"/>
        <v>2</v>
      </c>
      <c r="AD185" s="99"/>
      <c r="AE185" s="241">
        <f t="shared" si="28"/>
        <v>60</v>
      </c>
    </row>
    <row r="186" spans="3:31" s="97" customFormat="1" ht="15" customHeight="1" x14ac:dyDescent="0.25">
      <c r="C186" s="106">
        <f t="shared" si="22"/>
        <v>181</v>
      </c>
      <c r="D186" s="107">
        <f t="shared" si="24"/>
        <v>45324</v>
      </c>
      <c r="E186" s="126" t="s">
        <v>39</v>
      </c>
      <c r="F186" s="127" t="s">
        <v>10</v>
      </c>
      <c r="G186" s="127" t="s">
        <v>28</v>
      </c>
      <c r="H186" s="128" t="s">
        <v>105</v>
      </c>
      <c r="I186" s="145" t="s">
        <v>8</v>
      </c>
      <c r="J186" s="142" t="s">
        <v>152</v>
      </c>
      <c r="K186" s="142" t="s">
        <v>19</v>
      </c>
      <c r="L186" s="143">
        <v>89002001566</v>
      </c>
      <c r="M186" s="144">
        <v>42005</v>
      </c>
      <c r="N186" s="113">
        <v>80</v>
      </c>
      <c r="O186" s="114">
        <v>8</v>
      </c>
      <c r="P186" s="114">
        <f t="shared" si="20"/>
        <v>10</v>
      </c>
      <c r="Q186" s="115">
        <v>45328</v>
      </c>
      <c r="R186" s="116">
        <v>27</v>
      </c>
      <c r="S186" s="108">
        <f t="shared" si="25"/>
        <v>45355</v>
      </c>
      <c r="T186" s="119">
        <f>COUNTIFS(РАСПИСАНИЕ!$D:$D,АБОНЕМЕНТЫ_ИНФОРМАЦИЯ!T$5,РАСПИСАНИЕ!$H:$H,АБОНЕМЕНТЫ_ИНФОРМАЦИЯ!$F186,РАСПИСАНИЕ!$I:$I,АБОНЕМЕНТЫ_ИНФОРМАЦИЯ!$G186)</f>
        <v>0</v>
      </c>
      <c r="U186" s="134">
        <f>COUNTIFS(РАСПИСАНИЕ!$D:$D,АБОНЕМЕНТЫ_ИНФОРМАЦИЯ!U$5,РАСПИСАНИЕ!$H:$H,АБОНЕМЕНТЫ_ИНФОРМАЦИЯ!$F186,РАСПИСАНИЕ!$I:$I,АБОНЕМЕНТЫ_ИНФОРМАЦИЯ!$G186)</f>
        <v>1</v>
      </c>
      <c r="V186" s="120">
        <f>COUNTIFS(РАСПИСАНИЕ!$D:$D,АБОНЕМЕНТЫ_ИНФОРМАЦИЯ!V$5,РАСПИСАНИЕ!$H:$H,АБОНЕМЕНТЫ_ИНФОРМАЦИЯ!$F186,РАСПИСАНИЕ!$I:$I,АБОНЕМЕНТЫ_ИНФОРМАЦИЯ!$G186)</f>
        <v>0</v>
      </c>
      <c r="W186" s="134">
        <f>COUNTIFS(РАСПИСАНИЕ!$D:$D,АБОНЕМЕНТЫ_ИНФОРМАЦИЯ!W$5,РАСПИСАНИЕ!$H:$H,АБОНЕМЕНТЫ_ИНФОРМАЦИЯ!$F186,РАСПИСАНИЕ!$I:$I,АБОНЕМЕНТЫ_ИНФОРМАЦИЯ!$G186)</f>
        <v>1</v>
      </c>
      <c r="X186" s="120">
        <f>COUNTIFS(РАСПИСАНИЕ!$D:$D,АБОНЕМЕНТЫ_ИНФОРМАЦИЯ!X$5,РАСПИСАНИЕ!$H:$H,АБОНЕМЕНТЫ_ИНФОРМАЦИЯ!$F186,РАСПИСАНИЕ!$I:$I,АБОНЕМЕНТЫ_ИНФОРМАЦИЯ!$G186)</f>
        <v>0</v>
      </c>
      <c r="Y186" s="136">
        <f>COUNTIFS(РАСПИСАНИЕ!$D:$D,АБОНЕМЕНТЫ_ИНФОРМАЦИЯ!Y$5,РАСПИСАНИЕ!$H:$H,АБОНЕМЕНТЫ_ИНФОРМАЦИЯ!$F186,РАСПИСАНИЕ!$I:$I,АБОНЕМЕНТЫ_ИНФОРМАЦИЯ!$G186)</f>
        <v>0</v>
      </c>
      <c r="Z186" s="113">
        <f>COUNTIFS(БАЗА_ДАННЫХ!L:L,АБОНЕМЕНТЫ_ИНФОРМАЦИЯ!H186,БАЗА_ДАННЫХ!K:K,АБОНЕМЕНТЫ_ИНФОРМАЦИЯ!G186,БАЗА_ДАННЫХ!J:J,АБОНЕМЕНТЫ_ИНФОРМАЦИЯ!F186,БАЗА_ДАННЫХ!D:D,"&gt;="&amp;Q186,БАЗА_ДАННЫХ!D:D,"&lt;="&amp;S186,БАЗА_ДАННЫХ!R:R,"да")</f>
        <v>6</v>
      </c>
      <c r="AA186" s="175">
        <f>COUNTIFS(БАЗА_ДАННЫХ!L:L,АБОНЕМЕНТЫ_ИНФОРМАЦИЯ!H186,БАЗА_ДАННЫХ!K:K,АБОНЕМЕНТЫ_ИНФОРМАЦИЯ!G186,БАЗА_ДАННЫХ!J:J,АБОНЕМЕНТЫ_ИНФОРМАЦИЯ!F186,БАЗА_ДАННЫХ!D:D,"&gt;="&amp;Q186,БАЗА_ДАННЫХ!D:D,"&lt;="&amp;S186,БАЗА_ДАННЫХ!S:S,"перенос")</f>
        <v>0</v>
      </c>
      <c r="AB186" s="149" t="str">
        <f t="shared" ca="1" si="26"/>
        <v>да</v>
      </c>
      <c r="AC186" s="177">
        <f t="shared" ca="1" si="27"/>
        <v>2</v>
      </c>
      <c r="AD186" s="99"/>
      <c r="AE186" s="241">
        <f t="shared" si="28"/>
        <v>60</v>
      </c>
    </row>
    <row r="187" spans="3:31" s="97" customFormat="1" ht="15" customHeight="1" x14ac:dyDescent="0.25">
      <c r="C187" s="106">
        <f t="shared" si="22"/>
        <v>182</v>
      </c>
      <c r="D187" s="107">
        <f t="shared" si="24"/>
        <v>45324</v>
      </c>
      <c r="E187" s="126" t="s">
        <v>39</v>
      </c>
      <c r="F187" s="127" t="s">
        <v>10</v>
      </c>
      <c r="G187" s="127" t="s">
        <v>28</v>
      </c>
      <c r="H187" s="128" t="s">
        <v>106</v>
      </c>
      <c r="I187" s="145" t="s">
        <v>8</v>
      </c>
      <c r="J187" s="142" t="s">
        <v>153</v>
      </c>
      <c r="K187" s="142" t="s">
        <v>19</v>
      </c>
      <c r="L187" s="143">
        <v>89002001567</v>
      </c>
      <c r="M187" s="144">
        <v>42005</v>
      </c>
      <c r="N187" s="113">
        <v>80</v>
      </c>
      <c r="O187" s="114">
        <v>8</v>
      </c>
      <c r="P187" s="114">
        <f t="shared" si="20"/>
        <v>10</v>
      </c>
      <c r="Q187" s="115">
        <v>45328</v>
      </c>
      <c r="R187" s="116">
        <v>27</v>
      </c>
      <c r="S187" s="108">
        <f t="shared" si="25"/>
        <v>45355</v>
      </c>
      <c r="T187" s="119">
        <f>COUNTIFS(РАСПИСАНИЕ!$D:$D,АБОНЕМЕНТЫ_ИНФОРМАЦИЯ!T$5,РАСПИСАНИЕ!$H:$H,АБОНЕМЕНТЫ_ИНФОРМАЦИЯ!$F187,РАСПИСАНИЕ!$I:$I,АБОНЕМЕНТЫ_ИНФОРМАЦИЯ!$G187)</f>
        <v>0</v>
      </c>
      <c r="U187" s="134">
        <f>COUNTIFS(РАСПИСАНИЕ!$D:$D,АБОНЕМЕНТЫ_ИНФОРМАЦИЯ!U$5,РАСПИСАНИЕ!$H:$H,АБОНЕМЕНТЫ_ИНФОРМАЦИЯ!$F187,РАСПИСАНИЕ!$I:$I,АБОНЕМЕНТЫ_ИНФОРМАЦИЯ!$G187)</f>
        <v>1</v>
      </c>
      <c r="V187" s="120">
        <f>COUNTIFS(РАСПИСАНИЕ!$D:$D,АБОНЕМЕНТЫ_ИНФОРМАЦИЯ!V$5,РАСПИСАНИЕ!$H:$H,АБОНЕМЕНТЫ_ИНФОРМАЦИЯ!$F187,РАСПИСАНИЕ!$I:$I,АБОНЕМЕНТЫ_ИНФОРМАЦИЯ!$G187)</f>
        <v>0</v>
      </c>
      <c r="W187" s="134">
        <f>COUNTIFS(РАСПИСАНИЕ!$D:$D,АБОНЕМЕНТЫ_ИНФОРМАЦИЯ!W$5,РАСПИСАНИЕ!$H:$H,АБОНЕМЕНТЫ_ИНФОРМАЦИЯ!$F187,РАСПИСАНИЕ!$I:$I,АБОНЕМЕНТЫ_ИНФОРМАЦИЯ!$G187)</f>
        <v>1</v>
      </c>
      <c r="X187" s="120">
        <f>COUNTIFS(РАСПИСАНИЕ!$D:$D,АБОНЕМЕНТЫ_ИНФОРМАЦИЯ!X$5,РАСПИСАНИЕ!$H:$H,АБОНЕМЕНТЫ_ИНФОРМАЦИЯ!$F187,РАСПИСАНИЕ!$I:$I,АБОНЕМЕНТЫ_ИНФОРМАЦИЯ!$G187)</f>
        <v>0</v>
      </c>
      <c r="Y187" s="136">
        <f>COUNTIFS(РАСПИСАНИЕ!$D:$D,АБОНЕМЕНТЫ_ИНФОРМАЦИЯ!Y$5,РАСПИСАНИЕ!$H:$H,АБОНЕМЕНТЫ_ИНФОРМАЦИЯ!$F187,РАСПИСАНИЕ!$I:$I,АБОНЕМЕНТЫ_ИНФОРМАЦИЯ!$G187)</f>
        <v>0</v>
      </c>
      <c r="Z187" s="113">
        <f>COUNTIFS(БАЗА_ДАННЫХ!L:L,АБОНЕМЕНТЫ_ИНФОРМАЦИЯ!H187,БАЗА_ДАННЫХ!K:K,АБОНЕМЕНТЫ_ИНФОРМАЦИЯ!G187,БАЗА_ДАННЫХ!J:J,АБОНЕМЕНТЫ_ИНФОРМАЦИЯ!F187,БАЗА_ДАННЫХ!D:D,"&gt;="&amp;Q187,БАЗА_ДАННЫХ!D:D,"&lt;="&amp;S187,БАЗА_ДАННЫХ!R:R,"да")</f>
        <v>6</v>
      </c>
      <c r="AA187" s="175">
        <f>COUNTIFS(БАЗА_ДАННЫХ!L:L,АБОНЕМЕНТЫ_ИНФОРМАЦИЯ!H187,БАЗА_ДАННЫХ!K:K,АБОНЕМЕНТЫ_ИНФОРМАЦИЯ!G187,БАЗА_ДАННЫХ!J:J,АБОНЕМЕНТЫ_ИНФОРМАЦИЯ!F187,БАЗА_ДАННЫХ!D:D,"&gt;="&amp;Q187,БАЗА_ДАННЫХ!D:D,"&lt;="&amp;S187,БАЗА_ДАННЫХ!S:S,"перенос")</f>
        <v>0</v>
      </c>
      <c r="AB187" s="149" t="str">
        <f t="shared" ca="1" si="26"/>
        <v>да</v>
      </c>
      <c r="AC187" s="177">
        <f t="shared" ca="1" si="27"/>
        <v>2</v>
      </c>
      <c r="AD187" s="99"/>
      <c r="AE187" s="241">
        <f t="shared" si="28"/>
        <v>60</v>
      </c>
    </row>
    <row r="188" spans="3:31" s="97" customFormat="1" ht="15" customHeight="1" x14ac:dyDescent="0.25">
      <c r="C188" s="106">
        <f t="shared" si="22"/>
        <v>183</v>
      </c>
      <c r="D188" s="107">
        <f t="shared" si="24"/>
        <v>45324</v>
      </c>
      <c r="E188" s="126" t="s">
        <v>39</v>
      </c>
      <c r="F188" s="127" t="s">
        <v>10</v>
      </c>
      <c r="G188" s="127" t="s">
        <v>28</v>
      </c>
      <c r="H188" s="128" t="s">
        <v>107</v>
      </c>
      <c r="I188" s="145" t="s">
        <v>8</v>
      </c>
      <c r="J188" s="142" t="s">
        <v>154</v>
      </c>
      <c r="K188" s="142" t="s">
        <v>19</v>
      </c>
      <c r="L188" s="143">
        <v>89002001568</v>
      </c>
      <c r="M188" s="144">
        <v>42005</v>
      </c>
      <c r="N188" s="113">
        <v>80</v>
      </c>
      <c r="O188" s="114">
        <v>8</v>
      </c>
      <c r="P188" s="114">
        <f t="shared" si="20"/>
        <v>10</v>
      </c>
      <c r="Q188" s="115">
        <v>45328</v>
      </c>
      <c r="R188" s="116">
        <v>27</v>
      </c>
      <c r="S188" s="108">
        <f t="shared" si="25"/>
        <v>45355</v>
      </c>
      <c r="T188" s="119">
        <f>COUNTIFS(РАСПИСАНИЕ!$D:$D,АБОНЕМЕНТЫ_ИНФОРМАЦИЯ!T$5,РАСПИСАНИЕ!$H:$H,АБОНЕМЕНТЫ_ИНФОРМАЦИЯ!$F188,РАСПИСАНИЕ!$I:$I,АБОНЕМЕНТЫ_ИНФОРМАЦИЯ!$G188)</f>
        <v>0</v>
      </c>
      <c r="U188" s="134">
        <f>COUNTIFS(РАСПИСАНИЕ!$D:$D,АБОНЕМЕНТЫ_ИНФОРМАЦИЯ!U$5,РАСПИСАНИЕ!$H:$H,АБОНЕМЕНТЫ_ИНФОРМАЦИЯ!$F188,РАСПИСАНИЕ!$I:$I,АБОНЕМЕНТЫ_ИНФОРМАЦИЯ!$G188)</f>
        <v>1</v>
      </c>
      <c r="V188" s="120">
        <f>COUNTIFS(РАСПИСАНИЕ!$D:$D,АБОНЕМЕНТЫ_ИНФОРМАЦИЯ!V$5,РАСПИСАНИЕ!$H:$H,АБОНЕМЕНТЫ_ИНФОРМАЦИЯ!$F188,РАСПИСАНИЕ!$I:$I,АБОНЕМЕНТЫ_ИНФОРМАЦИЯ!$G188)</f>
        <v>0</v>
      </c>
      <c r="W188" s="134">
        <f>COUNTIFS(РАСПИСАНИЕ!$D:$D,АБОНЕМЕНТЫ_ИНФОРМАЦИЯ!W$5,РАСПИСАНИЕ!$H:$H,АБОНЕМЕНТЫ_ИНФОРМАЦИЯ!$F188,РАСПИСАНИЕ!$I:$I,АБОНЕМЕНТЫ_ИНФОРМАЦИЯ!$G188)</f>
        <v>1</v>
      </c>
      <c r="X188" s="120">
        <f>COUNTIFS(РАСПИСАНИЕ!$D:$D,АБОНЕМЕНТЫ_ИНФОРМАЦИЯ!X$5,РАСПИСАНИЕ!$H:$H,АБОНЕМЕНТЫ_ИНФОРМАЦИЯ!$F188,РАСПИСАНИЕ!$I:$I,АБОНЕМЕНТЫ_ИНФОРМАЦИЯ!$G188)</f>
        <v>0</v>
      </c>
      <c r="Y188" s="136">
        <f>COUNTIFS(РАСПИСАНИЕ!$D:$D,АБОНЕМЕНТЫ_ИНФОРМАЦИЯ!Y$5,РАСПИСАНИЕ!$H:$H,АБОНЕМЕНТЫ_ИНФОРМАЦИЯ!$F188,РАСПИСАНИЕ!$I:$I,АБОНЕМЕНТЫ_ИНФОРМАЦИЯ!$G188)</f>
        <v>0</v>
      </c>
      <c r="Z188" s="113">
        <f>COUNTIFS(БАЗА_ДАННЫХ!L:L,АБОНЕМЕНТЫ_ИНФОРМАЦИЯ!H188,БАЗА_ДАННЫХ!K:K,АБОНЕМЕНТЫ_ИНФОРМАЦИЯ!G188,БАЗА_ДАННЫХ!J:J,АБОНЕМЕНТЫ_ИНФОРМАЦИЯ!F188,БАЗА_ДАННЫХ!D:D,"&gt;="&amp;Q188,БАЗА_ДАННЫХ!D:D,"&lt;="&amp;S188,БАЗА_ДАННЫХ!R:R,"да")</f>
        <v>6</v>
      </c>
      <c r="AA188" s="175">
        <f>COUNTIFS(БАЗА_ДАННЫХ!L:L,АБОНЕМЕНТЫ_ИНФОРМАЦИЯ!H188,БАЗА_ДАННЫХ!K:K,АБОНЕМЕНТЫ_ИНФОРМАЦИЯ!G188,БАЗА_ДАННЫХ!J:J,АБОНЕМЕНТЫ_ИНФОРМАЦИЯ!F188,БАЗА_ДАННЫХ!D:D,"&gt;="&amp;Q188,БАЗА_ДАННЫХ!D:D,"&lt;="&amp;S188,БАЗА_ДАННЫХ!S:S,"перенос")</f>
        <v>0</v>
      </c>
      <c r="AB188" s="149" t="str">
        <f t="shared" ca="1" si="26"/>
        <v>да</v>
      </c>
      <c r="AC188" s="177">
        <f t="shared" ca="1" si="27"/>
        <v>2</v>
      </c>
      <c r="AD188" s="99"/>
      <c r="AE188" s="241">
        <f t="shared" si="28"/>
        <v>60</v>
      </c>
    </row>
    <row r="189" spans="3:31" s="97" customFormat="1" ht="15" customHeight="1" x14ac:dyDescent="0.25">
      <c r="C189" s="106">
        <f t="shared" si="22"/>
        <v>184</v>
      </c>
      <c r="D189" s="107">
        <f t="shared" si="24"/>
        <v>45324</v>
      </c>
      <c r="E189" s="126" t="s">
        <v>27</v>
      </c>
      <c r="F189" s="127" t="s">
        <v>22</v>
      </c>
      <c r="G189" s="127" t="s">
        <v>29</v>
      </c>
      <c r="H189" s="128" t="s">
        <v>108</v>
      </c>
      <c r="I189" s="145" t="s">
        <v>8</v>
      </c>
      <c r="J189" s="142" t="s">
        <v>155</v>
      </c>
      <c r="K189" s="142" t="s">
        <v>19</v>
      </c>
      <c r="L189" s="143">
        <v>89002001569</v>
      </c>
      <c r="M189" s="144">
        <v>42005</v>
      </c>
      <c r="N189" s="113">
        <v>80</v>
      </c>
      <c r="O189" s="114">
        <v>8</v>
      </c>
      <c r="P189" s="114">
        <f t="shared" si="20"/>
        <v>10</v>
      </c>
      <c r="Q189" s="115">
        <v>45328</v>
      </c>
      <c r="R189" s="116">
        <v>27</v>
      </c>
      <c r="S189" s="108">
        <f t="shared" si="25"/>
        <v>45355</v>
      </c>
      <c r="T189" s="119">
        <f>COUNTIFS(РАСПИСАНИЕ!$D:$D,АБОНЕМЕНТЫ_ИНФОРМАЦИЯ!T$5,РАСПИСАНИЕ!$H:$H,АБОНЕМЕНТЫ_ИНФОРМАЦИЯ!$F189,РАСПИСАНИЕ!$I:$I,АБОНЕМЕНТЫ_ИНФОРМАЦИЯ!$G189)</f>
        <v>0</v>
      </c>
      <c r="U189" s="134">
        <f>COUNTIFS(РАСПИСАНИЕ!$D:$D,АБОНЕМЕНТЫ_ИНФОРМАЦИЯ!U$5,РАСПИСАНИЕ!$H:$H,АБОНЕМЕНТЫ_ИНФОРМАЦИЯ!$F189,РАСПИСАНИЕ!$I:$I,АБОНЕМЕНТЫ_ИНФОРМАЦИЯ!$G189)</f>
        <v>1</v>
      </c>
      <c r="V189" s="120">
        <f>COUNTIFS(РАСПИСАНИЕ!$D:$D,АБОНЕМЕНТЫ_ИНФОРМАЦИЯ!V$5,РАСПИСАНИЕ!$H:$H,АБОНЕМЕНТЫ_ИНФОРМАЦИЯ!$F189,РАСПИСАНИЕ!$I:$I,АБОНЕМЕНТЫ_ИНФОРМАЦИЯ!$G189)</f>
        <v>0</v>
      </c>
      <c r="W189" s="134">
        <f>COUNTIFS(РАСПИСАНИЕ!$D:$D,АБОНЕМЕНТЫ_ИНФОРМАЦИЯ!W$5,РАСПИСАНИЕ!$H:$H,АБОНЕМЕНТЫ_ИНФОРМАЦИЯ!$F189,РАСПИСАНИЕ!$I:$I,АБОНЕМЕНТЫ_ИНФОРМАЦИЯ!$G189)</f>
        <v>1</v>
      </c>
      <c r="X189" s="120">
        <f>COUNTIFS(РАСПИСАНИЕ!$D:$D,АБОНЕМЕНТЫ_ИНФОРМАЦИЯ!X$5,РАСПИСАНИЕ!$H:$H,АБОНЕМЕНТЫ_ИНФОРМАЦИЯ!$F189,РАСПИСАНИЕ!$I:$I,АБОНЕМЕНТЫ_ИНФОРМАЦИЯ!$G189)</f>
        <v>0</v>
      </c>
      <c r="Y189" s="136">
        <f>COUNTIFS(РАСПИСАНИЕ!$D:$D,АБОНЕМЕНТЫ_ИНФОРМАЦИЯ!Y$5,РАСПИСАНИЕ!$H:$H,АБОНЕМЕНТЫ_ИНФОРМАЦИЯ!$F189,РАСПИСАНИЕ!$I:$I,АБОНЕМЕНТЫ_ИНФОРМАЦИЯ!$G189)</f>
        <v>0</v>
      </c>
      <c r="Z189" s="113">
        <f>COUNTIFS(БАЗА_ДАННЫХ!L:L,АБОНЕМЕНТЫ_ИНФОРМАЦИЯ!H189,БАЗА_ДАННЫХ!K:K,АБОНЕМЕНТЫ_ИНФОРМАЦИЯ!G189,БАЗА_ДАННЫХ!J:J,АБОНЕМЕНТЫ_ИНФОРМАЦИЯ!F189,БАЗА_ДАННЫХ!D:D,"&gt;="&amp;Q189,БАЗА_ДАННЫХ!D:D,"&lt;="&amp;S189,БАЗА_ДАННЫХ!R:R,"да")</f>
        <v>6</v>
      </c>
      <c r="AA189" s="175">
        <f>COUNTIFS(БАЗА_ДАННЫХ!L:L,АБОНЕМЕНТЫ_ИНФОРМАЦИЯ!H189,БАЗА_ДАННЫХ!K:K,АБОНЕМЕНТЫ_ИНФОРМАЦИЯ!G189,БАЗА_ДАННЫХ!J:J,АБОНЕМЕНТЫ_ИНФОРМАЦИЯ!F189,БАЗА_ДАННЫХ!D:D,"&gt;="&amp;Q189,БАЗА_ДАННЫХ!D:D,"&lt;="&amp;S189,БАЗА_ДАННЫХ!S:S,"перенос")</f>
        <v>0</v>
      </c>
      <c r="AB189" s="149" t="str">
        <f t="shared" ca="1" si="26"/>
        <v>да</v>
      </c>
      <c r="AC189" s="177">
        <f t="shared" ca="1" si="27"/>
        <v>2</v>
      </c>
      <c r="AD189" s="99"/>
      <c r="AE189" s="241">
        <f t="shared" si="28"/>
        <v>60</v>
      </c>
    </row>
    <row r="190" spans="3:31" s="97" customFormat="1" ht="15.75" x14ac:dyDescent="0.25">
      <c r="C190" s="106">
        <f t="shared" si="22"/>
        <v>185</v>
      </c>
      <c r="D190" s="107">
        <f t="shared" si="24"/>
        <v>45324</v>
      </c>
      <c r="E190" s="126" t="s">
        <v>27</v>
      </c>
      <c r="F190" s="127" t="s">
        <v>22</v>
      </c>
      <c r="G190" s="127" t="s">
        <v>29</v>
      </c>
      <c r="H190" s="128" t="s">
        <v>109</v>
      </c>
      <c r="I190" s="145" t="s">
        <v>8</v>
      </c>
      <c r="J190" s="142" t="s">
        <v>156</v>
      </c>
      <c r="K190" s="142" t="s">
        <v>19</v>
      </c>
      <c r="L190" s="143">
        <v>89002001570</v>
      </c>
      <c r="M190" s="144">
        <v>42005</v>
      </c>
      <c r="N190" s="113">
        <v>40</v>
      </c>
      <c r="O190" s="114">
        <v>4</v>
      </c>
      <c r="P190" s="114">
        <f t="shared" si="20"/>
        <v>10</v>
      </c>
      <c r="Q190" s="115">
        <v>45328</v>
      </c>
      <c r="R190" s="116">
        <v>27</v>
      </c>
      <c r="S190" s="108">
        <f t="shared" si="25"/>
        <v>45355</v>
      </c>
      <c r="T190" s="119">
        <f>COUNTIFS(РАСПИСАНИЕ!$D:$D,АБОНЕМЕНТЫ_ИНФОРМАЦИЯ!T$5,РАСПИСАНИЕ!$H:$H,АБОНЕМЕНТЫ_ИНФОРМАЦИЯ!$F190,РАСПИСАНИЕ!$I:$I,АБОНЕМЕНТЫ_ИНФОРМАЦИЯ!$G190)</f>
        <v>0</v>
      </c>
      <c r="U190" s="134">
        <f>COUNTIFS(РАСПИСАНИЕ!$D:$D,АБОНЕМЕНТЫ_ИНФОРМАЦИЯ!U$5,РАСПИСАНИЕ!$H:$H,АБОНЕМЕНТЫ_ИНФОРМАЦИЯ!$F190,РАСПИСАНИЕ!$I:$I,АБОНЕМЕНТЫ_ИНФОРМАЦИЯ!$G190)</f>
        <v>1</v>
      </c>
      <c r="V190" s="120">
        <f>COUNTIFS(РАСПИСАНИЕ!$D:$D,АБОНЕМЕНТЫ_ИНФОРМАЦИЯ!V$5,РАСПИСАНИЕ!$H:$H,АБОНЕМЕНТЫ_ИНФОРМАЦИЯ!$F190,РАСПИСАНИЕ!$I:$I,АБОНЕМЕНТЫ_ИНФОРМАЦИЯ!$G190)</f>
        <v>0</v>
      </c>
      <c r="W190" s="260"/>
      <c r="X190" s="120">
        <f>COUNTIFS(РАСПИСАНИЕ!$D:$D,АБОНЕМЕНТЫ_ИНФОРМАЦИЯ!X$5,РАСПИСАНИЕ!$H:$H,АБОНЕМЕНТЫ_ИНФОРМАЦИЯ!$F190,РАСПИСАНИЕ!$I:$I,АБОНЕМЕНТЫ_ИНФОРМАЦИЯ!$G190)</f>
        <v>0</v>
      </c>
      <c r="Y190" s="136">
        <f>COUNTIFS(РАСПИСАНИЕ!$D:$D,АБОНЕМЕНТЫ_ИНФОРМАЦИЯ!Y$5,РАСПИСАНИЕ!$H:$H,АБОНЕМЕНТЫ_ИНФОРМАЦИЯ!$F190,РАСПИСАНИЕ!$I:$I,АБОНЕМЕНТЫ_ИНФОРМАЦИЯ!$G190)</f>
        <v>0</v>
      </c>
      <c r="Z190" s="113">
        <f>COUNTIFS(БАЗА_ДАННЫХ!L:L,АБОНЕМЕНТЫ_ИНФОРМАЦИЯ!H190,БАЗА_ДАННЫХ!K:K,АБОНЕМЕНТЫ_ИНФОРМАЦИЯ!G190,БАЗА_ДАННЫХ!J:J,АБОНЕМЕНТЫ_ИНФОРМАЦИЯ!F190,БАЗА_ДАННЫХ!D:D,"&gt;="&amp;Q190,БАЗА_ДАННЫХ!D:D,"&lt;="&amp;S190,БАЗА_ДАННЫХ!R:R,"да")</f>
        <v>3</v>
      </c>
      <c r="AA190" s="175">
        <f>COUNTIFS(БАЗА_ДАННЫХ!L:L,АБОНЕМЕНТЫ_ИНФОРМАЦИЯ!H190,БАЗА_ДАННЫХ!K:K,АБОНЕМЕНТЫ_ИНФОРМАЦИЯ!G190,БАЗА_ДАННЫХ!J:J,АБОНЕМЕНТЫ_ИНФОРМАЦИЯ!F190,БАЗА_ДАННЫХ!D:D,"&gt;="&amp;Q190,БАЗА_ДАННЫХ!D:D,"&lt;="&amp;S190,БАЗА_ДАННЫХ!S:S,"перенос")</f>
        <v>0</v>
      </c>
      <c r="AB190" s="149" t="str">
        <f t="shared" ca="1" si="26"/>
        <v>да</v>
      </c>
      <c r="AC190" s="177">
        <f t="shared" ca="1" si="27"/>
        <v>1</v>
      </c>
      <c r="AD190" s="99"/>
      <c r="AE190" s="241">
        <f t="shared" si="28"/>
        <v>30</v>
      </c>
    </row>
    <row r="191" spans="3:31" s="97" customFormat="1" ht="15" customHeight="1" x14ac:dyDescent="0.25">
      <c r="C191" s="106">
        <f t="shared" si="22"/>
        <v>186</v>
      </c>
      <c r="D191" s="107">
        <f t="shared" si="24"/>
        <v>45324</v>
      </c>
      <c r="E191" s="126" t="s">
        <v>27</v>
      </c>
      <c r="F191" s="127" t="s">
        <v>22</v>
      </c>
      <c r="G191" s="127" t="s">
        <v>29</v>
      </c>
      <c r="H191" s="128" t="s">
        <v>110</v>
      </c>
      <c r="I191" s="145" t="s">
        <v>8</v>
      </c>
      <c r="J191" s="142" t="s">
        <v>157</v>
      </c>
      <c r="K191" s="142" t="s">
        <v>19</v>
      </c>
      <c r="L191" s="143">
        <v>89002001571</v>
      </c>
      <c r="M191" s="144">
        <v>42005</v>
      </c>
      <c r="N191" s="113">
        <v>80</v>
      </c>
      <c r="O191" s="114">
        <v>8</v>
      </c>
      <c r="P191" s="114">
        <f t="shared" si="20"/>
        <v>10</v>
      </c>
      <c r="Q191" s="115">
        <v>45328</v>
      </c>
      <c r="R191" s="116">
        <v>27</v>
      </c>
      <c r="S191" s="108">
        <f t="shared" si="25"/>
        <v>45355</v>
      </c>
      <c r="T191" s="119">
        <f>COUNTIFS(РАСПИСАНИЕ!$D:$D,АБОНЕМЕНТЫ_ИНФОРМАЦИЯ!T$5,РАСПИСАНИЕ!$H:$H,АБОНЕМЕНТЫ_ИНФОРМАЦИЯ!$F191,РАСПИСАНИЕ!$I:$I,АБОНЕМЕНТЫ_ИНФОРМАЦИЯ!$G191)</f>
        <v>0</v>
      </c>
      <c r="U191" s="134">
        <f>COUNTIFS(РАСПИСАНИЕ!$D:$D,АБОНЕМЕНТЫ_ИНФОРМАЦИЯ!U$5,РАСПИСАНИЕ!$H:$H,АБОНЕМЕНТЫ_ИНФОРМАЦИЯ!$F191,РАСПИСАНИЕ!$I:$I,АБОНЕМЕНТЫ_ИНФОРМАЦИЯ!$G191)</f>
        <v>1</v>
      </c>
      <c r="V191" s="120">
        <f>COUNTIFS(РАСПИСАНИЕ!$D:$D,АБОНЕМЕНТЫ_ИНФОРМАЦИЯ!V$5,РАСПИСАНИЕ!$H:$H,АБОНЕМЕНТЫ_ИНФОРМАЦИЯ!$F191,РАСПИСАНИЕ!$I:$I,АБОНЕМЕНТЫ_ИНФОРМАЦИЯ!$G191)</f>
        <v>0</v>
      </c>
      <c r="W191" s="134">
        <f>COUNTIFS(РАСПИСАНИЕ!$D:$D,АБОНЕМЕНТЫ_ИНФОРМАЦИЯ!W$5,РАСПИСАНИЕ!$H:$H,АБОНЕМЕНТЫ_ИНФОРМАЦИЯ!$F191,РАСПИСАНИЕ!$I:$I,АБОНЕМЕНТЫ_ИНФОРМАЦИЯ!$G191)</f>
        <v>1</v>
      </c>
      <c r="X191" s="120">
        <f>COUNTIFS(РАСПИСАНИЕ!$D:$D,АБОНЕМЕНТЫ_ИНФОРМАЦИЯ!X$5,РАСПИСАНИЕ!$H:$H,АБОНЕМЕНТЫ_ИНФОРМАЦИЯ!$F191,РАСПИСАНИЕ!$I:$I,АБОНЕМЕНТЫ_ИНФОРМАЦИЯ!$G191)</f>
        <v>0</v>
      </c>
      <c r="Y191" s="136">
        <f>COUNTIFS(РАСПИСАНИЕ!$D:$D,АБОНЕМЕНТЫ_ИНФОРМАЦИЯ!Y$5,РАСПИСАНИЕ!$H:$H,АБОНЕМЕНТЫ_ИНФОРМАЦИЯ!$F191,РАСПИСАНИЕ!$I:$I,АБОНЕМЕНТЫ_ИНФОРМАЦИЯ!$G191)</f>
        <v>0</v>
      </c>
      <c r="Z191" s="113">
        <f>COUNTIFS(БАЗА_ДАННЫХ!L:L,АБОНЕМЕНТЫ_ИНФОРМАЦИЯ!H191,БАЗА_ДАННЫХ!K:K,АБОНЕМЕНТЫ_ИНФОРМАЦИЯ!G191,БАЗА_ДАННЫХ!J:J,АБОНЕМЕНТЫ_ИНФОРМАЦИЯ!F191,БАЗА_ДАННЫХ!D:D,"&gt;="&amp;Q191,БАЗА_ДАННЫХ!D:D,"&lt;="&amp;S191,БАЗА_ДАННЫХ!R:R,"да")</f>
        <v>6</v>
      </c>
      <c r="AA191" s="175">
        <f>COUNTIFS(БАЗА_ДАННЫХ!L:L,АБОНЕМЕНТЫ_ИНФОРМАЦИЯ!H191,БАЗА_ДАННЫХ!K:K,АБОНЕМЕНТЫ_ИНФОРМАЦИЯ!G191,БАЗА_ДАННЫХ!J:J,АБОНЕМЕНТЫ_ИНФОРМАЦИЯ!F191,БАЗА_ДАННЫХ!D:D,"&gt;="&amp;Q191,БАЗА_ДАННЫХ!D:D,"&lt;="&amp;S191,БАЗА_ДАННЫХ!S:S,"перенос")</f>
        <v>0</v>
      </c>
      <c r="AB191" s="149" t="str">
        <f t="shared" ca="1" si="26"/>
        <v>да</v>
      </c>
      <c r="AC191" s="177">
        <f t="shared" ca="1" si="27"/>
        <v>2</v>
      </c>
      <c r="AD191" s="99"/>
      <c r="AE191" s="241">
        <f t="shared" si="28"/>
        <v>60</v>
      </c>
    </row>
    <row r="192" spans="3:31" s="97" customFormat="1" ht="15" customHeight="1" x14ac:dyDescent="0.25">
      <c r="C192" s="106">
        <f t="shared" si="22"/>
        <v>187</v>
      </c>
      <c r="D192" s="107">
        <f t="shared" si="24"/>
        <v>45324</v>
      </c>
      <c r="E192" s="126" t="s">
        <v>27</v>
      </c>
      <c r="F192" s="127" t="s">
        <v>22</v>
      </c>
      <c r="G192" s="127" t="s">
        <v>29</v>
      </c>
      <c r="H192" s="128" t="s">
        <v>111</v>
      </c>
      <c r="I192" s="145" t="s">
        <v>8</v>
      </c>
      <c r="J192" s="142" t="s">
        <v>158</v>
      </c>
      <c r="K192" s="142" t="s">
        <v>19</v>
      </c>
      <c r="L192" s="143">
        <v>89002001572</v>
      </c>
      <c r="M192" s="144">
        <v>42005</v>
      </c>
      <c r="N192" s="113">
        <v>70</v>
      </c>
      <c r="O192" s="114">
        <v>8</v>
      </c>
      <c r="P192" s="114">
        <f t="shared" si="20"/>
        <v>8.75</v>
      </c>
      <c r="Q192" s="115">
        <v>45328</v>
      </c>
      <c r="R192" s="116">
        <v>27</v>
      </c>
      <c r="S192" s="108">
        <f t="shared" si="25"/>
        <v>45355</v>
      </c>
      <c r="T192" s="119">
        <f>COUNTIFS(РАСПИСАНИЕ!$D:$D,АБОНЕМЕНТЫ_ИНФОРМАЦИЯ!T$5,РАСПИСАНИЕ!$H:$H,АБОНЕМЕНТЫ_ИНФОРМАЦИЯ!$F192,РАСПИСАНИЕ!$I:$I,АБОНЕМЕНТЫ_ИНФОРМАЦИЯ!$G192)</f>
        <v>0</v>
      </c>
      <c r="U192" s="134">
        <f>COUNTIFS(РАСПИСАНИЕ!$D:$D,АБОНЕМЕНТЫ_ИНФОРМАЦИЯ!U$5,РАСПИСАНИЕ!$H:$H,АБОНЕМЕНТЫ_ИНФОРМАЦИЯ!$F192,РАСПИСАНИЕ!$I:$I,АБОНЕМЕНТЫ_ИНФОРМАЦИЯ!$G192)</f>
        <v>1</v>
      </c>
      <c r="V192" s="120">
        <f>COUNTIFS(РАСПИСАНИЕ!$D:$D,АБОНЕМЕНТЫ_ИНФОРМАЦИЯ!V$5,РАСПИСАНИЕ!$H:$H,АБОНЕМЕНТЫ_ИНФОРМАЦИЯ!$F192,РАСПИСАНИЕ!$I:$I,АБОНЕМЕНТЫ_ИНФОРМАЦИЯ!$G192)</f>
        <v>0</v>
      </c>
      <c r="W192" s="134">
        <f>COUNTIFS(РАСПИСАНИЕ!$D:$D,АБОНЕМЕНТЫ_ИНФОРМАЦИЯ!W$5,РАСПИСАНИЕ!$H:$H,АБОНЕМЕНТЫ_ИНФОРМАЦИЯ!$F192,РАСПИСАНИЕ!$I:$I,АБОНЕМЕНТЫ_ИНФОРМАЦИЯ!$G192)</f>
        <v>1</v>
      </c>
      <c r="X192" s="120">
        <f>COUNTIFS(РАСПИСАНИЕ!$D:$D,АБОНЕМЕНТЫ_ИНФОРМАЦИЯ!X$5,РАСПИСАНИЕ!$H:$H,АБОНЕМЕНТЫ_ИНФОРМАЦИЯ!$F192,РАСПИСАНИЕ!$I:$I,АБОНЕМЕНТЫ_ИНФОРМАЦИЯ!$G192)</f>
        <v>0</v>
      </c>
      <c r="Y192" s="136">
        <f>COUNTIFS(РАСПИСАНИЕ!$D:$D,АБОНЕМЕНТЫ_ИНФОРМАЦИЯ!Y$5,РАСПИСАНИЕ!$H:$H,АБОНЕМЕНТЫ_ИНФОРМАЦИЯ!$F192,РАСПИСАНИЕ!$I:$I,АБОНЕМЕНТЫ_ИНФОРМАЦИЯ!$G192)</f>
        <v>0</v>
      </c>
      <c r="Z192" s="113">
        <f>COUNTIFS(БАЗА_ДАННЫХ!L:L,АБОНЕМЕНТЫ_ИНФОРМАЦИЯ!H192,БАЗА_ДАННЫХ!K:K,АБОНЕМЕНТЫ_ИНФОРМАЦИЯ!G192,БАЗА_ДАННЫХ!J:J,АБОНЕМЕНТЫ_ИНФОРМАЦИЯ!F192,БАЗА_ДАННЫХ!D:D,"&gt;="&amp;Q192,БАЗА_ДАННЫХ!D:D,"&lt;="&amp;S192,БАЗА_ДАННЫХ!R:R,"да")</f>
        <v>6</v>
      </c>
      <c r="AA192" s="175">
        <f>COUNTIFS(БАЗА_ДАННЫХ!L:L,АБОНЕМЕНТЫ_ИНФОРМАЦИЯ!H192,БАЗА_ДАННЫХ!K:K,АБОНЕМЕНТЫ_ИНФОРМАЦИЯ!G192,БАЗА_ДАННЫХ!J:J,АБОНЕМЕНТЫ_ИНФОРМАЦИЯ!F192,БАЗА_ДАННЫХ!D:D,"&gt;="&amp;Q192,БАЗА_ДАННЫХ!D:D,"&lt;="&amp;S192,БАЗА_ДАННЫХ!S:S,"перенос")</f>
        <v>0</v>
      </c>
      <c r="AB192" s="149" t="str">
        <f t="shared" ca="1" si="26"/>
        <v>да</v>
      </c>
      <c r="AC192" s="177">
        <f t="shared" ca="1" si="27"/>
        <v>2</v>
      </c>
      <c r="AD192" s="99"/>
      <c r="AE192" s="241">
        <f t="shared" si="28"/>
        <v>52.5</v>
      </c>
    </row>
    <row r="193" spans="3:31" s="97" customFormat="1" ht="15" customHeight="1" x14ac:dyDescent="0.25">
      <c r="C193" s="106">
        <f t="shared" si="22"/>
        <v>188</v>
      </c>
      <c r="D193" s="107">
        <f t="shared" si="24"/>
        <v>45324</v>
      </c>
      <c r="E193" s="126" t="s">
        <v>27</v>
      </c>
      <c r="F193" s="127" t="s">
        <v>22</v>
      </c>
      <c r="G193" s="127" t="s">
        <v>29</v>
      </c>
      <c r="H193" s="128" t="s">
        <v>112</v>
      </c>
      <c r="I193" s="145" t="s">
        <v>8</v>
      </c>
      <c r="J193" s="142" t="s">
        <v>159</v>
      </c>
      <c r="K193" s="142" t="s">
        <v>19</v>
      </c>
      <c r="L193" s="143">
        <v>89002001573</v>
      </c>
      <c r="M193" s="144">
        <v>42005</v>
      </c>
      <c r="N193" s="113">
        <v>80</v>
      </c>
      <c r="O193" s="114">
        <v>8</v>
      </c>
      <c r="P193" s="114">
        <f t="shared" si="20"/>
        <v>10</v>
      </c>
      <c r="Q193" s="115">
        <v>45328</v>
      </c>
      <c r="R193" s="116">
        <v>27</v>
      </c>
      <c r="S193" s="108">
        <f t="shared" si="25"/>
        <v>45355</v>
      </c>
      <c r="T193" s="119">
        <f>COUNTIFS(РАСПИСАНИЕ!$D:$D,АБОНЕМЕНТЫ_ИНФОРМАЦИЯ!T$5,РАСПИСАНИЕ!$H:$H,АБОНЕМЕНТЫ_ИНФОРМАЦИЯ!$F193,РАСПИСАНИЕ!$I:$I,АБОНЕМЕНТЫ_ИНФОРМАЦИЯ!$G193)</f>
        <v>0</v>
      </c>
      <c r="U193" s="134">
        <f>COUNTIFS(РАСПИСАНИЕ!$D:$D,АБОНЕМЕНТЫ_ИНФОРМАЦИЯ!U$5,РАСПИСАНИЕ!$H:$H,АБОНЕМЕНТЫ_ИНФОРМАЦИЯ!$F193,РАСПИСАНИЕ!$I:$I,АБОНЕМЕНТЫ_ИНФОРМАЦИЯ!$G193)</f>
        <v>1</v>
      </c>
      <c r="V193" s="120">
        <f>COUNTIFS(РАСПИСАНИЕ!$D:$D,АБОНЕМЕНТЫ_ИНФОРМАЦИЯ!V$5,РАСПИСАНИЕ!$H:$H,АБОНЕМЕНТЫ_ИНФОРМАЦИЯ!$F193,РАСПИСАНИЕ!$I:$I,АБОНЕМЕНТЫ_ИНФОРМАЦИЯ!$G193)</f>
        <v>0</v>
      </c>
      <c r="W193" s="134">
        <f>COUNTIFS(РАСПИСАНИЕ!$D:$D,АБОНЕМЕНТЫ_ИНФОРМАЦИЯ!W$5,РАСПИСАНИЕ!$H:$H,АБОНЕМЕНТЫ_ИНФОРМАЦИЯ!$F193,РАСПИСАНИЕ!$I:$I,АБОНЕМЕНТЫ_ИНФОРМАЦИЯ!$G193)</f>
        <v>1</v>
      </c>
      <c r="X193" s="120">
        <f>COUNTIFS(РАСПИСАНИЕ!$D:$D,АБОНЕМЕНТЫ_ИНФОРМАЦИЯ!X$5,РАСПИСАНИЕ!$H:$H,АБОНЕМЕНТЫ_ИНФОРМАЦИЯ!$F193,РАСПИСАНИЕ!$I:$I,АБОНЕМЕНТЫ_ИНФОРМАЦИЯ!$G193)</f>
        <v>0</v>
      </c>
      <c r="Y193" s="136">
        <f>COUNTIFS(РАСПИСАНИЕ!$D:$D,АБОНЕМЕНТЫ_ИНФОРМАЦИЯ!Y$5,РАСПИСАНИЕ!$H:$H,АБОНЕМЕНТЫ_ИНФОРМАЦИЯ!$F193,РАСПИСАНИЕ!$I:$I,АБОНЕМЕНТЫ_ИНФОРМАЦИЯ!$G193)</f>
        <v>0</v>
      </c>
      <c r="Z193" s="113">
        <f>COUNTIFS(БАЗА_ДАННЫХ!L:L,АБОНЕМЕНТЫ_ИНФОРМАЦИЯ!H193,БАЗА_ДАННЫХ!K:K,АБОНЕМЕНТЫ_ИНФОРМАЦИЯ!G193,БАЗА_ДАННЫХ!J:J,АБОНЕМЕНТЫ_ИНФОРМАЦИЯ!F193,БАЗА_ДАННЫХ!D:D,"&gt;="&amp;Q193,БАЗА_ДАННЫХ!D:D,"&lt;="&amp;S193,БАЗА_ДАННЫХ!R:R,"да")</f>
        <v>6</v>
      </c>
      <c r="AA193" s="175">
        <f>COUNTIFS(БАЗА_ДАННЫХ!L:L,АБОНЕМЕНТЫ_ИНФОРМАЦИЯ!H193,БАЗА_ДАННЫХ!K:K,АБОНЕМЕНТЫ_ИНФОРМАЦИЯ!G193,БАЗА_ДАННЫХ!J:J,АБОНЕМЕНТЫ_ИНФОРМАЦИЯ!F193,БАЗА_ДАННЫХ!D:D,"&gt;="&amp;Q193,БАЗА_ДАННЫХ!D:D,"&lt;="&amp;S193,БАЗА_ДАННЫХ!S:S,"перенос")</f>
        <v>0</v>
      </c>
      <c r="AB193" s="149" t="str">
        <f t="shared" ca="1" si="26"/>
        <v>да</v>
      </c>
      <c r="AC193" s="177">
        <f t="shared" ca="1" si="27"/>
        <v>2</v>
      </c>
      <c r="AD193" s="99"/>
      <c r="AE193" s="241">
        <f t="shared" si="28"/>
        <v>60</v>
      </c>
    </row>
    <row r="194" spans="3:31" s="97" customFormat="1" ht="15" customHeight="1" x14ac:dyDescent="0.25">
      <c r="C194" s="106">
        <f t="shared" si="22"/>
        <v>189</v>
      </c>
      <c r="D194" s="107">
        <f t="shared" si="24"/>
        <v>45324</v>
      </c>
      <c r="E194" s="126" t="s">
        <v>27</v>
      </c>
      <c r="F194" s="127" t="s">
        <v>22</v>
      </c>
      <c r="G194" s="127" t="s">
        <v>12</v>
      </c>
      <c r="H194" s="128" t="s">
        <v>108</v>
      </c>
      <c r="I194" s="145" t="s">
        <v>8</v>
      </c>
      <c r="J194" s="142" t="s">
        <v>160</v>
      </c>
      <c r="K194" s="142" t="s">
        <v>19</v>
      </c>
      <c r="L194" s="143">
        <v>89002001574</v>
      </c>
      <c r="M194" s="144">
        <v>42005</v>
      </c>
      <c r="N194" s="113">
        <v>80</v>
      </c>
      <c r="O194" s="114">
        <v>8</v>
      </c>
      <c r="P194" s="114">
        <f t="shared" si="20"/>
        <v>10</v>
      </c>
      <c r="Q194" s="115">
        <v>45328</v>
      </c>
      <c r="R194" s="116">
        <v>27</v>
      </c>
      <c r="S194" s="108">
        <f t="shared" si="25"/>
        <v>45355</v>
      </c>
      <c r="T194" s="119">
        <f>COUNTIFS(РАСПИСАНИЕ!$D:$D,АБОНЕМЕНТЫ_ИНФОРМАЦИЯ!T$5,РАСПИСАНИЕ!$H:$H,АБОНЕМЕНТЫ_ИНФОРМАЦИЯ!$F194,РАСПИСАНИЕ!$I:$I,АБОНЕМЕНТЫ_ИНФОРМАЦИЯ!$G194)</f>
        <v>0</v>
      </c>
      <c r="U194" s="134">
        <f>COUNTIFS(РАСПИСАНИЕ!$D:$D,АБОНЕМЕНТЫ_ИНФОРМАЦИЯ!U$5,РАСПИСАНИЕ!$H:$H,АБОНЕМЕНТЫ_ИНФОРМАЦИЯ!$F194,РАСПИСАНИЕ!$I:$I,АБОНЕМЕНТЫ_ИНФОРМАЦИЯ!$G194)</f>
        <v>1</v>
      </c>
      <c r="V194" s="120">
        <f>COUNTIFS(РАСПИСАНИЕ!$D:$D,АБОНЕМЕНТЫ_ИНФОРМАЦИЯ!V$5,РАСПИСАНИЕ!$H:$H,АБОНЕМЕНТЫ_ИНФОРМАЦИЯ!$F194,РАСПИСАНИЕ!$I:$I,АБОНЕМЕНТЫ_ИНФОРМАЦИЯ!$G194)</f>
        <v>0</v>
      </c>
      <c r="W194" s="134">
        <f>COUNTIFS(РАСПИСАНИЕ!$D:$D,АБОНЕМЕНТЫ_ИНФОРМАЦИЯ!W$5,РАСПИСАНИЕ!$H:$H,АБОНЕМЕНТЫ_ИНФОРМАЦИЯ!$F194,РАСПИСАНИЕ!$I:$I,АБОНЕМЕНТЫ_ИНФОРМАЦИЯ!$G194)</f>
        <v>1</v>
      </c>
      <c r="X194" s="120">
        <f>COUNTIFS(РАСПИСАНИЕ!$D:$D,АБОНЕМЕНТЫ_ИНФОРМАЦИЯ!X$5,РАСПИСАНИЕ!$H:$H,АБОНЕМЕНТЫ_ИНФОРМАЦИЯ!$F194,РАСПИСАНИЕ!$I:$I,АБОНЕМЕНТЫ_ИНФОРМАЦИЯ!$G194)</f>
        <v>0</v>
      </c>
      <c r="Y194" s="136">
        <f>COUNTIFS(РАСПИСАНИЕ!$D:$D,АБОНЕМЕНТЫ_ИНФОРМАЦИЯ!Y$5,РАСПИСАНИЕ!$H:$H,АБОНЕМЕНТЫ_ИНФОРМАЦИЯ!$F194,РАСПИСАНИЕ!$I:$I,АБОНЕМЕНТЫ_ИНФОРМАЦИЯ!$G194)</f>
        <v>0</v>
      </c>
      <c r="Z194" s="113">
        <f>COUNTIFS(БАЗА_ДАННЫХ!L:L,АБОНЕМЕНТЫ_ИНФОРМАЦИЯ!H194,БАЗА_ДАННЫХ!K:K,АБОНЕМЕНТЫ_ИНФОРМАЦИЯ!G194,БАЗА_ДАННЫХ!J:J,АБОНЕМЕНТЫ_ИНФОРМАЦИЯ!F194,БАЗА_ДАННЫХ!D:D,"&gt;="&amp;Q194,БАЗА_ДАННЫХ!D:D,"&lt;="&amp;S194,БАЗА_ДАННЫХ!R:R,"да")</f>
        <v>6</v>
      </c>
      <c r="AA194" s="175">
        <f>COUNTIFS(БАЗА_ДАННЫХ!L:L,АБОНЕМЕНТЫ_ИНФОРМАЦИЯ!H194,БАЗА_ДАННЫХ!K:K,АБОНЕМЕНТЫ_ИНФОРМАЦИЯ!G194,БАЗА_ДАННЫХ!J:J,АБОНЕМЕНТЫ_ИНФОРМАЦИЯ!F194,БАЗА_ДАННЫХ!D:D,"&gt;="&amp;Q194,БАЗА_ДАННЫХ!D:D,"&lt;="&amp;S194,БАЗА_ДАННЫХ!S:S,"перенос")</f>
        <v>0</v>
      </c>
      <c r="AB194" s="149" t="str">
        <f t="shared" ca="1" si="26"/>
        <v>да</v>
      </c>
      <c r="AC194" s="177">
        <f t="shared" ca="1" si="27"/>
        <v>2</v>
      </c>
      <c r="AD194" s="99"/>
      <c r="AE194" s="241">
        <f t="shared" si="28"/>
        <v>60</v>
      </c>
    </row>
    <row r="195" spans="3:31" s="97" customFormat="1" ht="15.75" x14ac:dyDescent="0.25">
      <c r="C195" s="106">
        <f t="shared" si="22"/>
        <v>190</v>
      </c>
      <c r="D195" s="107">
        <f t="shared" si="24"/>
        <v>45324</v>
      </c>
      <c r="E195" s="126" t="s">
        <v>27</v>
      </c>
      <c r="F195" s="127" t="s">
        <v>22</v>
      </c>
      <c r="G195" s="127" t="s">
        <v>12</v>
      </c>
      <c r="H195" s="128" t="s">
        <v>109</v>
      </c>
      <c r="I195" s="145" t="s">
        <v>8</v>
      </c>
      <c r="J195" s="142" t="s">
        <v>161</v>
      </c>
      <c r="K195" s="142" t="s">
        <v>19</v>
      </c>
      <c r="L195" s="143">
        <v>89002001575</v>
      </c>
      <c r="M195" s="144">
        <v>42005</v>
      </c>
      <c r="N195" s="113">
        <v>40</v>
      </c>
      <c r="O195" s="114">
        <v>4</v>
      </c>
      <c r="P195" s="114">
        <f t="shared" si="20"/>
        <v>10</v>
      </c>
      <c r="Q195" s="115">
        <v>45328</v>
      </c>
      <c r="R195" s="116">
        <v>27</v>
      </c>
      <c r="S195" s="108">
        <f t="shared" si="25"/>
        <v>45355</v>
      </c>
      <c r="T195" s="119">
        <f>COUNTIFS(РАСПИСАНИЕ!$D:$D,АБОНЕМЕНТЫ_ИНФОРМАЦИЯ!T$5,РАСПИСАНИЕ!$H:$H,АБОНЕМЕНТЫ_ИНФОРМАЦИЯ!$F195,РАСПИСАНИЕ!$I:$I,АБОНЕМЕНТЫ_ИНФОРМАЦИЯ!$G195)</f>
        <v>0</v>
      </c>
      <c r="U195" s="134">
        <f>COUNTIFS(РАСПИСАНИЕ!$D:$D,АБОНЕМЕНТЫ_ИНФОРМАЦИЯ!U$5,РАСПИСАНИЕ!$H:$H,АБОНЕМЕНТЫ_ИНФОРМАЦИЯ!$F195,РАСПИСАНИЕ!$I:$I,АБОНЕМЕНТЫ_ИНФОРМАЦИЯ!$G195)</f>
        <v>1</v>
      </c>
      <c r="V195" s="120">
        <f>COUNTIFS(РАСПИСАНИЕ!$D:$D,АБОНЕМЕНТЫ_ИНФОРМАЦИЯ!V$5,РАСПИСАНИЕ!$H:$H,АБОНЕМЕНТЫ_ИНФОРМАЦИЯ!$F195,РАСПИСАНИЕ!$I:$I,АБОНЕМЕНТЫ_ИНФОРМАЦИЯ!$G195)</f>
        <v>0</v>
      </c>
      <c r="W195" s="260"/>
      <c r="X195" s="120">
        <f>COUNTIFS(РАСПИСАНИЕ!$D:$D,АБОНЕМЕНТЫ_ИНФОРМАЦИЯ!X$5,РАСПИСАНИЕ!$H:$H,АБОНЕМЕНТЫ_ИНФОРМАЦИЯ!$F195,РАСПИСАНИЕ!$I:$I,АБОНЕМЕНТЫ_ИНФОРМАЦИЯ!$G195)</f>
        <v>0</v>
      </c>
      <c r="Y195" s="136">
        <f>COUNTIFS(РАСПИСАНИЕ!$D:$D,АБОНЕМЕНТЫ_ИНФОРМАЦИЯ!Y$5,РАСПИСАНИЕ!$H:$H,АБОНЕМЕНТЫ_ИНФОРМАЦИЯ!$F195,РАСПИСАНИЕ!$I:$I,АБОНЕМЕНТЫ_ИНФОРМАЦИЯ!$G195)</f>
        <v>0</v>
      </c>
      <c r="Z195" s="113">
        <f>COUNTIFS(БАЗА_ДАННЫХ!L:L,АБОНЕМЕНТЫ_ИНФОРМАЦИЯ!H195,БАЗА_ДАННЫХ!K:K,АБОНЕМЕНТЫ_ИНФОРМАЦИЯ!G195,БАЗА_ДАННЫХ!J:J,АБОНЕМЕНТЫ_ИНФОРМАЦИЯ!F195,БАЗА_ДАННЫХ!D:D,"&gt;="&amp;Q195,БАЗА_ДАННЫХ!D:D,"&lt;="&amp;S195,БАЗА_ДАННЫХ!R:R,"да")</f>
        <v>3</v>
      </c>
      <c r="AA195" s="175">
        <f>COUNTIFS(БАЗА_ДАННЫХ!L:L,АБОНЕМЕНТЫ_ИНФОРМАЦИЯ!H195,БАЗА_ДАННЫХ!K:K,АБОНЕМЕНТЫ_ИНФОРМАЦИЯ!G195,БАЗА_ДАННЫХ!J:J,АБОНЕМЕНТЫ_ИНФОРМАЦИЯ!F195,БАЗА_ДАННЫХ!D:D,"&gt;="&amp;Q195,БАЗА_ДАННЫХ!D:D,"&lt;="&amp;S195,БАЗА_ДАННЫХ!S:S,"перенос")</f>
        <v>0</v>
      </c>
      <c r="AB195" s="149" t="str">
        <f t="shared" ca="1" si="26"/>
        <v>да</v>
      </c>
      <c r="AC195" s="177">
        <f t="shared" ca="1" si="27"/>
        <v>1</v>
      </c>
      <c r="AD195" s="99"/>
      <c r="AE195" s="241">
        <f t="shared" si="28"/>
        <v>30</v>
      </c>
    </row>
    <row r="196" spans="3:31" s="97" customFormat="1" ht="15" customHeight="1" x14ac:dyDescent="0.25">
      <c r="C196" s="106">
        <f t="shared" si="22"/>
        <v>191</v>
      </c>
      <c r="D196" s="107">
        <f t="shared" si="24"/>
        <v>45324</v>
      </c>
      <c r="E196" s="126" t="s">
        <v>27</v>
      </c>
      <c r="F196" s="127" t="s">
        <v>22</v>
      </c>
      <c r="G196" s="127" t="s">
        <v>12</v>
      </c>
      <c r="H196" s="128" t="s">
        <v>110</v>
      </c>
      <c r="I196" s="145" t="s">
        <v>8</v>
      </c>
      <c r="J196" s="142" t="s">
        <v>162</v>
      </c>
      <c r="K196" s="142" t="s">
        <v>19</v>
      </c>
      <c r="L196" s="143">
        <v>89002001576</v>
      </c>
      <c r="M196" s="144">
        <v>42005</v>
      </c>
      <c r="N196" s="113">
        <v>80</v>
      </c>
      <c r="O196" s="114">
        <v>8</v>
      </c>
      <c r="P196" s="114">
        <f t="shared" si="20"/>
        <v>10</v>
      </c>
      <c r="Q196" s="115">
        <v>45328</v>
      </c>
      <c r="R196" s="116">
        <v>27</v>
      </c>
      <c r="S196" s="108">
        <f t="shared" si="25"/>
        <v>45355</v>
      </c>
      <c r="T196" s="119">
        <f>COUNTIFS(РАСПИСАНИЕ!$D:$D,АБОНЕМЕНТЫ_ИНФОРМАЦИЯ!T$5,РАСПИСАНИЕ!$H:$H,АБОНЕМЕНТЫ_ИНФОРМАЦИЯ!$F196,РАСПИСАНИЕ!$I:$I,АБОНЕМЕНТЫ_ИНФОРМАЦИЯ!$G196)</f>
        <v>0</v>
      </c>
      <c r="U196" s="134">
        <f>COUNTIFS(РАСПИСАНИЕ!$D:$D,АБОНЕМЕНТЫ_ИНФОРМАЦИЯ!U$5,РАСПИСАНИЕ!$H:$H,АБОНЕМЕНТЫ_ИНФОРМАЦИЯ!$F196,РАСПИСАНИЕ!$I:$I,АБОНЕМЕНТЫ_ИНФОРМАЦИЯ!$G196)</f>
        <v>1</v>
      </c>
      <c r="V196" s="120">
        <f>COUNTIFS(РАСПИСАНИЕ!$D:$D,АБОНЕМЕНТЫ_ИНФОРМАЦИЯ!V$5,РАСПИСАНИЕ!$H:$H,АБОНЕМЕНТЫ_ИНФОРМАЦИЯ!$F196,РАСПИСАНИЕ!$I:$I,АБОНЕМЕНТЫ_ИНФОРМАЦИЯ!$G196)</f>
        <v>0</v>
      </c>
      <c r="W196" s="134">
        <f>COUNTIFS(РАСПИСАНИЕ!$D:$D,АБОНЕМЕНТЫ_ИНФОРМАЦИЯ!W$5,РАСПИСАНИЕ!$H:$H,АБОНЕМЕНТЫ_ИНФОРМАЦИЯ!$F196,РАСПИСАНИЕ!$I:$I,АБОНЕМЕНТЫ_ИНФОРМАЦИЯ!$G196)</f>
        <v>1</v>
      </c>
      <c r="X196" s="120">
        <f>COUNTIFS(РАСПИСАНИЕ!$D:$D,АБОНЕМЕНТЫ_ИНФОРМАЦИЯ!X$5,РАСПИСАНИЕ!$H:$H,АБОНЕМЕНТЫ_ИНФОРМАЦИЯ!$F196,РАСПИСАНИЕ!$I:$I,АБОНЕМЕНТЫ_ИНФОРМАЦИЯ!$G196)</f>
        <v>0</v>
      </c>
      <c r="Y196" s="136">
        <f>COUNTIFS(РАСПИСАНИЕ!$D:$D,АБОНЕМЕНТЫ_ИНФОРМАЦИЯ!Y$5,РАСПИСАНИЕ!$H:$H,АБОНЕМЕНТЫ_ИНФОРМАЦИЯ!$F196,РАСПИСАНИЕ!$I:$I,АБОНЕМЕНТЫ_ИНФОРМАЦИЯ!$G196)</f>
        <v>0</v>
      </c>
      <c r="Z196" s="113">
        <f>COUNTIFS(БАЗА_ДАННЫХ!L:L,АБОНЕМЕНТЫ_ИНФОРМАЦИЯ!H196,БАЗА_ДАННЫХ!K:K,АБОНЕМЕНТЫ_ИНФОРМАЦИЯ!G196,БАЗА_ДАННЫХ!J:J,АБОНЕМЕНТЫ_ИНФОРМАЦИЯ!F196,БАЗА_ДАННЫХ!D:D,"&gt;="&amp;Q196,БАЗА_ДАННЫХ!D:D,"&lt;="&amp;S196,БАЗА_ДАННЫХ!R:R,"да")</f>
        <v>6</v>
      </c>
      <c r="AA196" s="175">
        <f>COUNTIFS(БАЗА_ДАННЫХ!L:L,АБОНЕМЕНТЫ_ИНФОРМАЦИЯ!H196,БАЗА_ДАННЫХ!K:K,АБОНЕМЕНТЫ_ИНФОРМАЦИЯ!G196,БАЗА_ДАННЫХ!J:J,АБОНЕМЕНТЫ_ИНФОРМАЦИЯ!F196,БАЗА_ДАННЫХ!D:D,"&gt;="&amp;Q196,БАЗА_ДАННЫХ!D:D,"&lt;="&amp;S196,БАЗА_ДАННЫХ!S:S,"перенос")</f>
        <v>0</v>
      </c>
      <c r="AB196" s="149" t="str">
        <f t="shared" ca="1" si="26"/>
        <v>да</v>
      </c>
      <c r="AC196" s="177">
        <f t="shared" ca="1" si="27"/>
        <v>2</v>
      </c>
      <c r="AD196" s="99"/>
      <c r="AE196" s="241">
        <f t="shared" si="28"/>
        <v>60</v>
      </c>
    </row>
    <row r="197" spans="3:31" s="97" customFormat="1" ht="15" customHeight="1" x14ac:dyDescent="0.25">
      <c r="C197" s="106">
        <f t="shared" si="22"/>
        <v>192</v>
      </c>
      <c r="D197" s="107">
        <f t="shared" si="24"/>
        <v>45324</v>
      </c>
      <c r="E197" s="126" t="s">
        <v>27</v>
      </c>
      <c r="F197" s="127" t="s">
        <v>22</v>
      </c>
      <c r="G197" s="127" t="s">
        <v>12</v>
      </c>
      <c r="H197" s="128" t="s">
        <v>111</v>
      </c>
      <c r="I197" s="145" t="s">
        <v>8</v>
      </c>
      <c r="J197" s="142" t="s">
        <v>163</v>
      </c>
      <c r="K197" s="142" t="s">
        <v>19</v>
      </c>
      <c r="L197" s="143">
        <v>89002001577</v>
      </c>
      <c r="M197" s="144">
        <v>42005</v>
      </c>
      <c r="N197" s="113">
        <v>70</v>
      </c>
      <c r="O197" s="114">
        <v>8</v>
      </c>
      <c r="P197" s="114">
        <f t="shared" si="20"/>
        <v>8.75</v>
      </c>
      <c r="Q197" s="115">
        <v>45328</v>
      </c>
      <c r="R197" s="116">
        <v>27</v>
      </c>
      <c r="S197" s="108">
        <f t="shared" si="25"/>
        <v>45355</v>
      </c>
      <c r="T197" s="119">
        <f>COUNTIFS(РАСПИСАНИЕ!$D:$D,АБОНЕМЕНТЫ_ИНФОРМАЦИЯ!T$5,РАСПИСАНИЕ!$H:$H,АБОНЕМЕНТЫ_ИНФОРМАЦИЯ!$F197,РАСПИСАНИЕ!$I:$I,АБОНЕМЕНТЫ_ИНФОРМАЦИЯ!$G197)</f>
        <v>0</v>
      </c>
      <c r="U197" s="134">
        <f>COUNTIFS(РАСПИСАНИЕ!$D:$D,АБОНЕМЕНТЫ_ИНФОРМАЦИЯ!U$5,РАСПИСАНИЕ!$H:$H,АБОНЕМЕНТЫ_ИНФОРМАЦИЯ!$F197,РАСПИСАНИЕ!$I:$I,АБОНЕМЕНТЫ_ИНФОРМАЦИЯ!$G197)</f>
        <v>1</v>
      </c>
      <c r="V197" s="120">
        <f>COUNTIFS(РАСПИСАНИЕ!$D:$D,АБОНЕМЕНТЫ_ИНФОРМАЦИЯ!V$5,РАСПИСАНИЕ!$H:$H,АБОНЕМЕНТЫ_ИНФОРМАЦИЯ!$F197,РАСПИСАНИЕ!$I:$I,АБОНЕМЕНТЫ_ИНФОРМАЦИЯ!$G197)</f>
        <v>0</v>
      </c>
      <c r="W197" s="134">
        <f>COUNTIFS(РАСПИСАНИЕ!$D:$D,АБОНЕМЕНТЫ_ИНФОРМАЦИЯ!W$5,РАСПИСАНИЕ!$H:$H,АБОНЕМЕНТЫ_ИНФОРМАЦИЯ!$F197,РАСПИСАНИЕ!$I:$I,АБОНЕМЕНТЫ_ИНФОРМАЦИЯ!$G197)</f>
        <v>1</v>
      </c>
      <c r="X197" s="120">
        <f>COUNTIFS(РАСПИСАНИЕ!$D:$D,АБОНЕМЕНТЫ_ИНФОРМАЦИЯ!X$5,РАСПИСАНИЕ!$H:$H,АБОНЕМЕНТЫ_ИНФОРМАЦИЯ!$F197,РАСПИСАНИЕ!$I:$I,АБОНЕМЕНТЫ_ИНФОРМАЦИЯ!$G197)</f>
        <v>0</v>
      </c>
      <c r="Y197" s="136">
        <f>COUNTIFS(РАСПИСАНИЕ!$D:$D,АБОНЕМЕНТЫ_ИНФОРМАЦИЯ!Y$5,РАСПИСАНИЕ!$H:$H,АБОНЕМЕНТЫ_ИНФОРМАЦИЯ!$F197,РАСПИСАНИЕ!$I:$I,АБОНЕМЕНТЫ_ИНФОРМАЦИЯ!$G197)</f>
        <v>0</v>
      </c>
      <c r="Z197" s="113">
        <f>COUNTIFS(БАЗА_ДАННЫХ!L:L,АБОНЕМЕНТЫ_ИНФОРМАЦИЯ!H197,БАЗА_ДАННЫХ!K:K,АБОНЕМЕНТЫ_ИНФОРМАЦИЯ!G197,БАЗА_ДАННЫХ!J:J,АБОНЕМЕНТЫ_ИНФОРМАЦИЯ!F197,БАЗА_ДАННЫХ!D:D,"&gt;="&amp;Q197,БАЗА_ДАННЫХ!D:D,"&lt;="&amp;S197,БАЗА_ДАННЫХ!R:R,"да")</f>
        <v>6</v>
      </c>
      <c r="AA197" s="175">
        <f>COUNTIFS(БАЗА_ДАННЫХ!L:L,АБОНЕМЕНТЫ_ИНФОРМАЦИЯ!H197,БАЗА_ДАННЫХ!K:K,АБОНЕМЕНТЫ_ИНФОРМАЦИЯ!G197,БАЗА_ДАННЫХ!J:J,АБОНЕМЕНТЫ_ИНФОРМАЦИЯ!F197,БАЗА_ДАННЫХ!D:D,"&gt;="&amp;Q197,БАЗА_ДАННЫХ!D:D,"&lt;="&amp;S197,БАЗА_ДАННЫХ!S:S,"перенос")</f>
        <v>0</v>
      </c>
      <c r="AB197" s="149" t="str">
        <f t="shared" ca="1" si="26"/>
        <v>да</v>
      </c>
      <c r="AC197" s="177">
        <f t="shared" ca="1" si="27"/>
        <v>2</v>
      </c>
      <c r="AD197" s="99"/>
      <c r="AE197" s="241">
        <f t="shared" si="28"/>
        <v>52.5</v>
      </c>
    </row>
    <row r="198" spans="3:31" s="97" customFormat="1" ht="15" customHeight="1" x14ac:dyDescent="0.25">
      <c r="C198" s="106">
        <f t="shared" si="22"/>
        <v>193</v>
      </c>
      <c r="D198" s="107">
        <f t="shared" si="24"/>
        <v>45324</v>
      </c>
      <c r="E198" s="126" t="s">
        <v>27</v>
      </c>
      <c r="F198" s="127" t="s">
        <v>22</v>
      </c>
      <c r="G198" s="127" t="s">
        <v>12</v>
      </c>
      <c r="H198" s="128" t="s">
        <v>112</v>
      </c>
      <c r="I198" s="145" t="s">
        <v>8</v>
      </c>
      <c r="J198" s="142" t="s">
        <v>164</v>
      </c>
      <c r="K198" s="142" t="s">
        <v>19</v>
      </c>
      <c r="L198" s="143">
        <v>89002001578</v>
      </c>
      <c r="M198" s="144">
        <v>42005</v>
      </c>
      <c r="N198" s="113">
        <v>80</v>
      </c>
      <c r="O198" s="114">
        <v>8</v>
      </c>
      <c r="P198" s="114">
        <f t="shared" si="20"/>
        <v>10</v>
      </c>
      <c r="Q198" s="115">
        <v>45328</v>
      </c>
      <c r="R198" s="116">
        <v>27</v>
      </c>
      <c r="S198" s="108">
        <f t="shared" si="25"/>
        <v>45355</v>
      </c>
      <c r="T198" s="119">
        <f>COUNTIFS(РАСПИСАНИЕ!$D:$D,АБОНЕМЕНТЫ_ИНФОРМАЦИЯ!T$5,РАСПИСАНИЕ!$H:$H,АБОНЕМЕНТЫ_ИНФОРМАЦИЯ!$F198,РАСПИСАНИЕ!$I:$I,АБОНЕМЕНТЫ_ИНФОРМАЦИЯ!$G198)</f>
        <v>0</v>
      </c>
      <c r="U198" s="134">
        <f>COUNTIFS(РАСПИСАНИЕ!$D:$D,АБОНЕМЕНТЫ_ИНФОРМАЦИЯ!U$5,РАСПИСАНИЕ!$H:$H,АБОНЕМЕНТЫ_ИНФОРМАЦИЯ!$F198,РАСПИСАНИЕ!$I:$I,АБОНЕМЕНТЫ_ИНФОРМАЦИЯ!$G198)</f>
        <v>1</v>
      </c>
      <c r="V198" s="120">
        <f>COUNTIFS(РАСПИСАНИЕ!$D:$D,АБОНЕМЕНТЫ_ИНФОРМАЦИЯ!V$5,РАСПИСАНИЕ!$H:$H,АБОНЕМЕНТЫ_ИНФОРМАЦИЯ!$F198,РАСПИСАНИЕ!$I:$I,АБОНЕМЕНТЫ_ИНФОРМАЦИЯ!$G198)</f>
        <v>0</v>
      </c>
      <c r="W198" s="134">
        <f>COUNTIFS(РАСПИСАНИЕ!$D:$D,АБОНЕМЕНТЫ_ИНФОРМАЦИЯ!W$5,РАСПИСАНИЕ!$H:$H,АБОНЕМЕНТЫ_ИНФОРМАЦИЯ!$F198,РАСПИСАНИЕ!$I:$I,АБОНЕМЕНТЫ_ИНФОРМАЦИЯ!$G198)</f>
        <v>1</v>
      </c>
      <c r="X198" s="120">
        <f>COUNTIFS(РАСПИСАНИЕ!$D:$D,АБОНЕМЕНТЫ_ИНФОРМАЦИЯ!X$5,РАСПИСАНИЕ!$H:$H,АБОНЕМЕНТЫ_ИНФОРМАЦИЯ!$F198,РАСПИСАНИЕ!$I:$I,АБОНЕМЕНТЫ_ИНФОРМАЦИЯ!$G198)</f>
        <v>0</v>
      </c>
      <c r="Y198" s="136">
        <f>COUNTIFS(РАСПИСАНИЕ!$D:$D,АБОНЕМЕНТЫ_ИНФОРМАЦИЯ!Y$5,РАСПИСАНИЕ!$H:$H,АБОНЕМЕНТЫ_ИНФОРМАЦИЯ!$F198,РАСПИСАНИЕ!$I:$I,АБОНЕМЕНТЫ_ИНФОРМАЦИЯ!$G198)</f>
        <v>0</v>
      </c>
      <c r="Z198" s="113">
        <f>COUNTIFS(БАЗА_ДАННЫХ!L:L,АБОНЕМЕНТЫ_ИНФОРМАЦИЯ!H198,БАЗА_ДАННЫХ!K:K,АБОНЕМЕНТЫ_ИНФОРМАЦИЯ!G198,БАЗА_ДАННЫХ!J:J,АБОНЕМЕНТЫ_ИНФОРМАЦИЯ!F198,БАЗА_ДАННЫХ!D:D,"&gt;="&amp;Q198,БАЗА_ДАННЫХ!D:D,"&lt;="&amp;S198,БАЗА_ДАННЫХ!R:R,"да")</f>
        <v>6</v>
      </c>
      <c r="AA198" s="175">
        <f>COUNTIFS(БАЗА_ДАННЫХ!L:L,АБОНЕМЕНТЫ_ИНФОРМАЦИЯ!H198,БАЗА_ДАННЫХ!K:K,АБОНЕМЕНТЫ_ИНФОРМАЦИЯ!G198,БАЗА_ДАННЫХ!J:J,АБОНЕМЕНТЫ_ИНФОРМАЦИЯ!F198,БАЗА_ДАННЫХ!D:D,"&gt;="&amp;Q198,БАЗА_ДАННЫХ!D:D,"&lt;="&amp;S198,БАЗА_ДАННЫХ!S:S,"перенос")</f>
        <v>0</v>
      </c>
      <c r="AB198" s="149" t="str">
        <f t="shared" ca="1" si="26"/>
        <v>да</v>
      </c>
      <c r="AC198" s="177">
        <f t="shared" ca="1" si="27"/>
        <v>2</v>
      </c>
      <c r="AD198" s="99"/>
      <c r="AE198" s="241">
        <f t="shared" si="28"/>
        <v>60</v>
      </c>
    </row>
    <row r="199" spans="3:31" s="97" customFormat="1" ht="15" customHeight="1" x14ac:dyDescent="0.25">
      <c r="C199" s="106">
        <f t="shared" ref="C199:C200" si="29">C198+1</f>
        <v>194</v>
      </c>
      <c r="D199" s="107">
        <f t="shared" ref="D199:D200" si="30">Q199-4</f>
        <v>45317</v>
      </c>
      <c r="E199" s="126" t="s">
        <v>27</v>
      </c>
      <c r="F199" s="127" t="s">
        <v>22</v>
      </c>
      <c r="G199" s="127" t="s">
        <v>29</v>
      </c>
      <c r="H199" s="128" t="s">
        <v>172</v>
      </c>
      <c r="I199" s="145" t="s">
        <v>8</v>
      </c>
      <c r="J199" s="142" t="s">
        <v>159</v>
      </c>
      <c r="K199" s="142" t="s">
        <v>19</v>
      </c>
      <c r="L199" s="143">
        <v>89002001573</v>
      </c>
      <c r="M199" s="144">
        <v>42005</v>
      </c>
      <c r="N199" s="113">
        <v>80</v>
      </c>
      <c r="O199" s="114">
        <v>8</v>
      </c>
      <c r="P199" s="114">
        <f t="shared" ref="P199:P200" si="31">N199/O199</f>
        <v>10</v>
      </c>
      <c r="Q199" s="115">
        <v>45321</v>
      </c>
      <c r="R199" s="116">
        <v>27</v>
      </c>
      <c r="S199" s="108">
        <f t="shared" ref="S199:S200" si="32">Q199+R199</f>
        <v>45348</v>
      </c>
      <c r="T199" s="119">
        <f>COUNTIFS(РАСПИСАНИЕ!$D:$D,АБОНЕМЕНТЫ_ИНФОРМАЦИЯ!T$5,РАСПИСАНИЕ!$H:$H,АБОНЕМЕНТЫ_ИНФОРМАЦИЯ!$F199,РАСПИСАНИЕ!$I:$I,АБОНЕМЕНТЫ_ИНФОРМАЦИЯ!$G199)</f>
        <v>0</v>
      </c>
      <c r="U199" s="134">
        <f>COUNTIFS(РАСПИСАНИЕ!$D:$D,АБОНЕМЕНТЫ_ИНФОРМАЦИЯ!U$5,РАСПИСАНИЕ!$H:$H,АБОНЕМЕНТЫ_ИНФОРМАЦИЯ!$F199,РАСПИСАНИЕ!$I:$I,АБОНЕМЕНТЫ_ИНФОРМАЦИЯ!$G199)</f>
        <v>1</v>
      </c>
      <c r="V199" s="120">
        <f>COUNTIFS(РАСПИСАНИЕ!$D:$D,АБОНЕМЕНТЫ_ИНФОРМАЦИЯ!V$5,РАСПИСАНИЕ!$H:$H,АБОНЕМЕНТЫ_ИНФОРМАЦИЯ!$F199,РАСПИСАНИЕ!$I:$I,АБОНЕМЕНТЫ_ИНФОРМАЦИЯ!$G199)</f>
        <v>0</v>
      </c>
      <c r="W199" s="134">
        <f>COUNTIFS(РАСПИСАНИЕ!$D:$D,АБОНЕМЕНТЫ_ИНФОРМАЦИЯ!W$5,РАСПИСАНИЕ!$H:$H,АБОНЕМЕНТЫ_ИНФОРМАЦИЯ!$F199,РАСПИСАНИЕ!$I:$I,АБОНЕМЕНТЫ_ИНФОРМАЦИЯ!$G199)</f>
        <v>1</v>
      </c>
      <c r="X199" s="120">
        <f>COUNTIFS(РАСПИСАНИЕ!$D:$D,АБОНЕМЕНТЫ_ИНФОРМАЦИЯ!X$5,РАСПИСАНИЕ!$H:$H,АБОНЕМЕНТЫ_ИНФОРМАЦИЯ!$F199,РАСПИСАНИЕ!$I:$I,АБОНЕМЕНТЫ_ИНФОРМАЦИЯ!$G199)</f>
        <v>0</v>
      </c>
      <c r="Y199" s="136">
        <f>COUNTIFS(РАСПИСАНИЕ!$D:$D,АБОНЕМЕНТЫ_ИНФОРМАЦИЯ!Y$5,РАСПИСАНИЕ!$H:$H,АБОНЕМЕНТЫ_ИНФОРМАЦИЯ!$F199,РАСПИСАНИЕ!$I:$I,АБОНЕМЕНТЫ_ИНФОРМАЦИЯ!$G199)</f>
        <v>0</v>
      </c>
      <c r="Z199" s="113">
        <f>COUNTIFS(БАЗА_ДАННЫХ!L:L,АБОНЕМЕНТЫ_ИНФОРМАЦИЯ!H199,БАЗА_ДАННЫХ!K:K,АБОНЕМЕНТЫ_ИНФОРМАЦИЯ!G199,БАЗА_ДАННЫХ!J:J,АБОНЕМЕНТЫ_ИНФОРМАЦИЯ!F199,БАЗА_ДАННЫХ!D:D,"&gt;="&amp;Q199,БАЗА_ДАННЫХ!D:D,"&lt;="&amp;S199,БАЗА_ДАННЫХ!R:R,"да")</f>
        <v>8</v>
      </c>
      <c r="AA199" s="175">
        <f>COUNTIFS(БАЗА_ДАННЫХ!L:L,АБОНЕМЕНТЫ_ИНФОРМАЦИЯ!H199,БАЗА_ДАННЫХ!K:K,АБОНЕМЕНТЫ_ИНФОРМАЦИЯ!G199,БАЗА_ДАННЫХ!J:J,АБОНЕМЕНТЫ_ИНФОРМАЦИЯ!F199,БАЗА_ДАННЫХ!D:D,"&gt;="&amp;Q199,БАЗА_ДАННЫХ!D:D,"&lt;="&amp;S199,БАЗА_ДАННЫХ!S:S,"перенос")</f>
        <v>0</v>
      </c>
      <c r="AB199" s="149" t="str">
        <f t="shared" ca="1" si="26"/>
        <v>да</v>
      </c>
      <c r="AC199" s="177">
        <f t="shared" ca="1" si="27"/>
        <v>0</v>
      </c>
      <c r="AD199" s="99"/>
      <c r="AE199" s="241">
        <f t="shared" si="28"/>
        <v>80</v>
      </c>
    </row>
    <row r="200" spans="3:31" s="97" customFormat="1" ht="15" customHeight="1" x14ac:dyDescent="0.25">
      <c r="C200" s="106">
        <f t="shared" si="29"/>
        <v>195</v>
      </c>
      <c r="D200" s="107">
        <f t="shared" si="30"/>
        <v>45317</v>
      </c>
      <c r="E200" s="126" t="s">
        <v>27</v>
      </c>
      <c r="F200" s="127" t="s">
        <v>22</v>
      </c>
      <c r="G200" s="127" t="s">
        <v>12</v>
      </c>
      <c r="H200" s="128" t="s">
        <v>173</v>
      </c>
      <c r="I200" s="145" t="s">
        <v>8</v>
      </c>
      <c r="J200" s="142" t="s">
        <v>160</v>
      </c>
      <c r="K200" s="142" t="s">
        <v>19</v>
      </c>
      <c r="L200" s="143">
        <v>89002001574</v>
      </c>
      <c r="M200" s="144">
        <v>42005</v>
      </c>
      <c r="N200" s="113">
        <v>80</v>
      </c>
      <c r="O200" s="114">
        <v>8</v>
      </c>
      <c r="P200" s="114">
        <f t="shared" si="31"/>
        <v>10</v>
      </c>
      <c r="Q200" s="115">
        <v>45321</v>
      </c>
      <c r="R200" s="116">
        <v>27</v>
      </c>
      <c r="S200" s="108">
        <f t="shared" si="32"/>
        <v>45348</v>
      </c>
      <c r="T200" s="119">
        <f>COUNTIFS(РАСПИСАНИЕ!$D:$D,АБОНЕМЕНТЫ_ИНФОРМАЦИЯ!T$5,РАСПИСАНИЕ!$H:$H,АБОНЕМЕНТЫ_ИНФОРМАЦИЯ!$F200,РАСПИСАНИЕ!$I:$I,АБОНЕМЕНТЫ_ИНФОРМАЦИЯ!$G200)</f>
        <v>0</v>
      </c>
      <c r="U200" s="134">
        <f>COUNTIFS(РАСПИСАНИЕ!$D:$D,АБОНЕМЕНТЫ_ИНФОРМАЦИЯ!U$5,РАСПИСАНИЕ!$H:$H,АБОНЕМЕНТЫ_ИНФОРМАЦИЯ!$F200,РАСПИСАНИЕ!$I:$I,АБОНЕМЕНТЫ_ИНФОРМАЦИЯ!$G200)</f>
        <v>1</v>
      </c>
      <c r="V200" s="120">
        <f>COUNTIFS(РАСПИСАНИЕ!$D:$D,АБОНЕМЕНТЫ_ИНФОРМАЦИЯ!V$5,РАСПИСАНИЕ!$H:$H,АБОНЕМЕНТЫ_ИНФОРМАЦИЯ!$F200,РАСПИСАНИЕ!$I:$I,АБОНЕМЕНТЫ_ИНФОРМАЦИЯ!$G200)</f>
        <v>0</v>
      </c>
      <c r="W200" s="134">
        <f>COUNTIFS(РАСПИСАНИЕ!$D:$D,АБОНЕМЕНТЫ_ИНФОРМАЦИЯ!W$5,РАСПИСАНИЕ!$H:$H,АБОНЕМЕНТЫ_ИНФОРМАЦИЯ!$F200,РАСПИСАНИЕ!$I:$I,АБОНЕМЕНТЫ_ИНФОРМАЦИЯ!$G200)</f>
        <v>1</v>
      </c>
      <c r="X200" s="120">
        <f>COUNTIFS(РАСПИСАНИЕ!$D:$D,АБОНЕМЕНТЫ_ИНФОРМАЦИЯ!X$5,РАСПИСАНИЕ!$H:$H,АБОНЕМЕНТЫ_ИНФОРМАЦИЯ!$F200,РАСПИСАНИЕ!$I:$I,АБОНЕМЕНТЫ_ИНФОРМАЦИЯ!$G200)</f>
        <v>0</v>
      </c>
      <c r="Y200" s="136">
        <f>COUNTIFS(РАСПИСАНИЕ!$D:$D,АБОНЕМЕНТЫ_ИНФОРМАЦИЯ!Y$5,РАСПИСАНИЕ!$H:$H,АБОНЕМЕНТЫ_ИНФОРМАЦИЯ!$F200,РАСПИСАНИЕ!$I:$I,АБОНЕМЕНТЫ_ИНФОРМАЦИЯ!$G200)</f>
        <v>0</v>
      </c>
      <c r="Z200" s="113">
        <f>COUNTIFS(БАЗА_ДАННЫХ!L:L,АБОНЕМЕНТЫ_ИНФОРМАЦИЯ!H200,БАЗА_ДАННЫХ!K:K,АБОНЕМЕНТЫ_ИНФОРМАЦИЯ!G200,БАЗА_ДАННЫХ!J:J,АБОНЕМЕНТЫ_ИНФОРМАЦИЯ!F200,БАЗА_ДАННЫХ!D:D,"&gt;="&amp;Q200,БАЗА_ДАННЫХ!D:D,"&lt;="&amp;S200,БАЗА_ДАННЫХ!R:R,"да")</f>
        <v>8</v>
      </c>
      <c r="AA200" s="175">
        <f>COUNTIFS(БАЗА_ДАННЫХ!L:L,АБОНЕМЕНТЫ_ИНФОРМАЦИЯ!H200,БАЗА_ДАННЫХ!K:K,АБОНЕМЕНТЫ_ИНФОРМАЦИЯ!G200,БАЗА_ДАННЫХ!J:J,АБОНЕМЕНТЫ_ИНФОРМАЦИЯ!F200,БАЗА_ДАННЫХ!D:D,"&gt;="&amp;Q200,БАЗА_ДАННЫХ!D:D,"&lt;="&amp;S200,БАЗА_ДАННЫХ!S:S,"перенос")</f>
        <v>0</v>
      </c>
      <c r="AB200" s="149" t="str">
        <f t="shared" ca="1" si="26"/>
        <v>да</v>
      </c>
      <c r="AC200" s="177">
        <f t="shared" ca="1" si="27"/>
        <v>0</v>
      </c>
      <c r="AD200" s="99"/>
      <c r="AE200" s="241">
        <f t="shared" si="28"/>
        <v>80</v>
      </c>
    </row>
    <row r="201" spans="3:31" s="97" customFormat="1" ht="15.75" x14ac:dyDescent="0.25">
      <c r="C201" s="106"/>
      <c r="D201" s="106"/>
      <c r="E201" s="126"/>
      <c r="F201" s="127"/>
      <c r="G201" s="127"/>
      <c r="H201" s="128"/>
      <c r="I201" s="126"/>
      <c r="J201" s="127"/>
      <c r="K201" s="127"/>
      <c r="L201" s="127"/>
      <c r="M201" s="139"/>
      <c r="N201" s="113"/>
      <c r="O201" s="114"/>
      <c r="P201" s="114"/>
      <c r="Q201" s="115"/>
      <c r="R201" s="115"/>
      <c r="S201" s="108"/>
      <c r="T201" s="121"/>
      <c r="U201" s="135"/>
      <c r="V201" s="122"/>
      <c r="W201" s="135"/>
      <c r="X201" s="122"/>
      <c r="Y201" s="137"/>
      <c r="Z201" s="113"/>
      <c r="AA201" s="176"/>
      <c r="AB201" s="149"/>
      <c r="AC201" s="177"/>
      <c r="AE201" s="241"/>
    </row>
    <row r="202" spans="3:31" s="97" customFormat="1" ht="15.75" x14ac:dyDescent="0.25">
      <c r="C202" s="106"/>
      <c r="D202" s="106"/>
      <c r="E202" s="126"/>
      <c r="F202" s="127"/>
      <c r="G202" s="127"/>
      <c r="H202" s="128"/>
      <c r="I202" s="126"/>
      <c r="J202" s="127"/>
      <c r="K202" s="127"/>
      <c r="L202" s="127"/>
      <c r="M202" s="139"/>
      <c r="N202" s="113"/>
      <c r="O202" s="114"/>
      <c r="P202" s="114"/>
      <c r="Q202" s="115"/>
      <c r="R202" s="115"/>
      <c r="S202" s="108"/>
      <c r="T202" s="121"/>
      <c r="U202" s="135"/>
      <c r="V202" s="122"/>
      <c r="W202" s="135"/>
      <c r="X202" s="122"/>
      <c r="Y202" s="137"/>
      <c r="Z202" s="113"/>
      <c r="AA202" s="176"/>
      <c r="AB202" s="149"/>
      <c r="AC202" s="177"/>
      <c r="AE202" s="241"/>
    </row>
    <row r="203" spans="3:31" s="97" customFormat="1" ht="15.75" x14ac:dyDescent="0.25">
      <c r="C203" s="106"/>
      <c r="D203" s="106"/>
      <c r="E203" s="126"/>
      <c r="F203" s="127"/>
      <c r="G203" s="127"/>
      <c r="H203" s="128"/>
      <c r="I203" s="126"/>
      <c r="J203" s="127"/>
      <c r="K203" s="127"/>
      <c r="L203" s="127"/>
      <c r="M203" s="139"/>
      <c r="N203" s="113"/>
      <c r="O203" s="114"/>
      <c r="P203" s="114"/>
      <c r="Q203" s="115"/>
      <c r="R203" s="115"/>
      <c r="S203" s="108"/>
      <c r="T203" s="121"/>
      <c r="U203" s="135"/>
      <c r="V203" s="122"/>
      <c r="W203" s="135"/>
      <c r="X203" s="122"/>
      <c r="Y203" s="137"/>
      <c r="Z203" s="113"/>
      <c r="AA203" s="176"/>
      <c r="AB203" s="149"/>
      <c r="AC203" s="177"/>
      <c r="AE203" s="241"/>
    </row>
    <row r="204" spans="3:31" s="97" customFormat="1" ht="15.75" x14ac:dyDescent="0.25">
      <c r="C204" s="106"/>
      <c r="D204" s="106"/>
      <c r="E204" s="126"/>
      <c r="F204" s="127"/>
      <c r="G204" s="127"/>
      <c r="H204" s="128"/>
      <c r="I204" s="126"/>
      <c r="J204" s="127"/>
      <c r="K204" s="127"/>
      <c r="L204" s="127"/>
      <c r="M204" s="139"/>
      <c r="N204" s="113"/>
      <c r="O204" s="114"/>
      <c r="P204" s="114"/>
      <c r="Q204" s="115"/>
      <c r="R204" s="115"/>
      <c r="S204" s="108"/>
      <c r="T204" s="121"/>
      <c r="U204" s="135"/>
      <c r="V204" s="122"/>
      <c r="W204" s="135"/>
      <c r="X204" s="122"/>
      <c r="Y204" s="137"/>
      <c r="Z204" s="113"/>
      <c r="AA204" s="176"/>
      <c r="AB204" s="149"/>
      <c r="AC204" s="177"/>
      <c r="AE204" s="241"/>
    </row>
    <row r="205" spans="3:31" s="97" customFormat="1" ht="15.75" x14ac:dyDescent="0.25">
      <c r="C205" s="106"/>
      <c r="D205" s="106"/>
      <c r="E205" s="126"/>
      <c r="F205" s="127"/>
      <c r="G205" s="127"/>
      <c r="H205" s="128"/>
      <c r="I205" s="126"/>
      <c r="J205" s="127"/>
      <c r="K205" s="127"/>
      <c r="L205" s="127"/>
      <c r="M205" s="139"/>
      <c r="N205" s="113"/>
      <c r="O205" s="114"/>
      <c r="P205" s="114"/>
      <c r="Q205" s="115"/>
      <c r="R205" s="115"/>
      <c r="S205" s="108"/>
      <c r="T205" s="121"/>
      <c r="U205" s="135"/>
      <c r="V205" s="122"/>
      <c r="W205" s="135"/>
      <c r="X205" s="122"/>
      <c r="Y205" s="137"/>
      <c r="Z205" s="113"/>
      <c r="AA205" s="176"/>
      <c r="AB205" s="149"/>
      <c r="AC205" s="177"/>
      <c r="AE205" s="241"/>
    </row>
    <row r="206" spans="3:31" s="97" customFormat="1" ht="15.75" x14ac:dyDescent="0.25">
      <c r="C206" s="106"/>
      <c r="D206" s="106"/>
      <c r="E206" s="126"/>
      <c r="F206" s="127"/>
      <c r="G206" s="127"/>
      <c r="H206" s="128"/>
      <c r="I206" s="126"/>
      <c r="J206" s="127"/>
      <c r="K206" s="127"/>
      <c r="L206" s="127"/>
      <c r="M206" s="139"/>
      <c r="N206" s="113"/>
      <c r="O206" s="114"/>
      <c r="P206" s="114"/>
      <c r="Q206" s="115"/>
      <c r="R206" s="115"/>
      <c r="S206" s="108"/>
      <c r="T206" s="121"/>
      <c r="U206" s="135"/>
      <c r="V206" s="122"/>
      <c r="W206" s="135"/>
      <c r="X206" s="122"/>
      <c r="Y206" s="137"/>
      <c r="Z206" s="113"/>
      <c r="AA206" s="176"/>
      <c r="AB206" s="149"/>
      <c r="AC206" s="177"/>
      <c r="AE206" s="241"/>
    </row>
    <row r="207" spans="3:31" s="97" customFormat="1" ht="15.75" x14ac:dyDescent="0.25">
      <c r="C207" s="106"/>
      <c r="D207" s="106"/>
      <c r="E207" s="126"/>
      <c r="F207" s="127"/>
      <c r="G207" s="127"/>
      <c r="H207" s="128"/>
      <c r="I207" s="126"/>
      <c r="J207" s="127"/>
      <c r="K207" s="127"/>
      <c r="L207" s="127"/>
      <c r="M207" s="139"/>
      <c r="N207" s="113"/>
      <c r="O207" s="114"/>
      <c r="P207" s="114"/>
      <c r="Q207" s="115"/>
      <c r="R207" s="115"/>
      <c r="S207" s="108"/>
      <c r="T207" s="121"/>
      <c r="U207" s="135"/>
      <c r="V207" s="122"/>
      <c r="W207" s="135"/>
      <c r="X207" s="122"/>
      <c r="Y207" s="137"/>
      <c r="Z207" s="113"/>
      <c r="AA207" s="176"/>
      <c r="AB207" s="149"/>
      <c r="AC207" s="177"/>
      <c r="AE207" s="241"/>
    </row>
    <row r="208" spans="3:31" s="97" customFormat="1" ht="15.75" x14ac:dyDescent="0.25">
      <c r="C208" s="106"/>
      <c r="D208" s="106"/>
      <c r="E208" s="126"/>
      <c r="F208" s="127"/>
      <c r="G208" s="127"/>
      <c r="H208" s="128"/>
      <c r="I208" s="126"/>
      <c r="J208" s="127"/>
      <c r="K208" s="127"/>
      <c r="L208" s="127"/>
      <c r="M208" s="139"/>
      <c r="N208" s="113"/>
      <c r="O208" s="114"/>
      <c r="P208" s="114"/>
      <c r="Q208" s="115"/>
      <c r="R208" s="115"/>
      <c r="S208" s="108"/>
      <c r="T208" s="121"/>
      <c r="U208" s="135"/>
      <c r="V208" s="122"/>
      <c r="W208" s="135"/>
      <c r="X208" s="122"/>
      <c r="Y208" s="137"/>
      <c r="Z208" s="113"/>
      <c r="AA208" s="176"/>
      <c r="AB208" s="149"/>
      <c r="AC208" s="177"/>
      <c r="AE208" s="241"/>
    </row>
    <row r="209" spans="3:31" s="97" customFormat="1" ht="15.75" x14ac:dyDescent="0.25">
      <c r="C209" s="106"/>
      <c r="D209" s="106"/>
      <c r="E209" s="126"/>
      <c r="F209" s="127"/>
      <c r="G209" s="127"/>
      <c r="H209" s="128"/>
      <c r="I209" s="126"/>
      <c r="J209" s="127"/>
      <c r="K209" s="127"/>
      <c r="L209" s="127"/>
      <c r="M209" s="139"/>
      <c r="N209" s="113"/>
      <c r="O209" s="114"/>
      <c r="P209" s="114"/>
      <c r="Q209" s="115"/>
      <c r="R209" s="115"/>
      <c r="S209" s="108"/>
      <c r="T209" s="121"/>
      <c r="U209" s="135"/>
      <c r="V209" s="122"/>
      <c r="W209" s="135"/>
      <c r="X209" s="122"/>
      <c r="Y209" s="137"/>
      <c r="Z209" s="113"/>
      <c r="AA209" s="176"/>
      <c r="AB209" s="149"/>
      <c r="AC209" s="177"/>
      <c r="AE209" s="241"/>
    </row>
    <row r="210" spans="3:31" s="97" customFormat="1" ht="15.75" x14ac:dyDescent="0.25">
      <c r="C210" s="106"/>
      <c r="D210" s="106"/>
      <c r="E210" s="126"/>
      <c r="F210" s="127"/>
      <c r="G210" s="127"/>
      <c r="H210" s="128"/>
      <c r="I210" s="126"/>
      <c r="J210" s="127"/>
      <c r="K210" s="127"/>
      <c r="L210" s="127"/>
      <c r="M210" s="139"/>
      <c r="N210" s="113"/>
      <c r="O210" s="114"/>
      <c r="P210" s="114"/>
      <c r="Q210" s="115"/>
      <c r="R210" s="115"/>
      <c r="S210" s="108"/>
      <c r="T210" s="121"/>
      <c r="U210" s="135"/>
      <c r="V210" s="122"/>
      <c r="W210" s="135"/>
      <c r="X210" s="122"/>
      <c r="Y210" s="137"/>
      <c r="Z210" s="113"/>
      <c r="AA210" s="176"/>
      <c r="AB210" s="149"/>
      <c r="AC210" s="177"/>
      <c r="AE210" s="241"/>
    </row>
    <row r="211" spans="3:31" s="97" customFormat="1" ht="15.75" x14ac:dyDescent="0.25">
      <c r="C211" s="106"/>
      <c r="D211" s="106"/>
      <c r="E211" s="126"/>
      <c r="F211" s="127"/>
      <c r="G211" s="127"/>
      <c r="H211" s="128"/>
      <c r="I211" s="126"/>
      <c r="J211" s="127"/>
      <c r="K211" s="127"/>
      <c r="L211" s="127"/>
      <c r="M211" s="139"/>
      <c r="N211" s="113"/>
      <c r="O211" s="114"/>
      <c r="P211" s="114"/>
      <c r="Q211" s="115"/>
      <c r="R211" s="115"/>
      <c r="S211" s="108"/>
      <c r="T211" s="121"/>
      <c r="U211" s="135"/>
      <c r="V211" s="122"/>
      <c r="W211" s="135"/>
      <c r="X211" s="122"/>
      <c r="Y211" s="137"/>
      <c r="Z211" s="113"/>
      <c r="AA211" s="176"/>
      <c r="AB211" s="149"/>
      <c r="AC211" s="177"/>
      <c r="AE211" s="241"/>
    </row>
    <row r="212" spans="3:31" s="97" customFormat="1" ht="15.75" x14ac:dyDescent="0.25">
      <c r="C212" s="106"/>
      <c r="D212" s="106"/>
      <c r="E212" s="126"/>
      <c r="F212" s="127"/>
      <c r="G212" s="127"/>
      <c r="H212" s="128"/>
      <c r="I212" s="126"/>
      <c r="J212" s="127"/>
      <c r="K212" s="127"/>
      <c r="L212" s="127"/>
      <c r="M212" s="139"/>
      <c r="N212" s="113"/>
      <c r="O212" s="114"/>
      <c r="P212" s="114"/>
      <c r="Q212" s="115"/>
      <c r="R212" s="115"/>
      <c r="S212" s="108"/>
      <c r="T212" s="121"/>
      <c r="U212" s="135"/>
      <c r="V212" s="122"/>
      <c r="W212" s="135"/>
      <c r="X212" s="122"/>
      <c r="Y212" s="137"/>
      <c r="Z212" s="113"/>
      <c r="AA212" s="176"/>
      <c r="AB212" s="149"/>
      <c r="AC212" s="177"/>
      <c r="AE212" s="241"/>
    </row>
    <row r="213" spans="3:31" s="97" customFormat="1" ht="15.75" x14ac:dyDescent="0.25">
      <c r="C213" s="106"/>
      <c r="D213" s="106"/>
      <c r="E213" s="126"/>
      <c r="F213" s="127"/>
      <c r="G213" s="127"/>
      <c r="H213" s="128"/>
      <c r="I213" s="126"/>
      <c r="J213" s="127"/>
      <c r="K213" s="127"/>
      <c r="L213" s="127"/>
      <c r="M213" s="139"/>
      <c r="N213" s="113"/>
      <c r="O213" s="114"/>
      <c r="P213" s="114"/>
      <c r="Q213" s="115"/>
      <c r="R213" s="115"/>
      <c r="S213" s="108"/>
      <c r="T213" s="121"/>
      <c r="U213" s="135"/>
      <c r="V213" s="122"/>
      <c r="W213" s="135"/>
      <c r="X213" s="122"/>
      <c r="Y213" s="137"/>
      <c r="Z213" s="113"/>
      <c r="AA213" s="176"/>
      <c r="AB213" s="149"/>
      <c r="AC213" s="177"/>
      <c r="AE213" s="241"/>
    </row>
    <row r="214" spans="3:31" s="97" customFormat="1" ht="15.75" x14ac:dyDescent="0.25">
      <c r="C214" s="106"/>
      <c r="D214" s="106"/>
      <c r="E214" s="126"/>
      <c r="F214" s="127"/>
      <c r="G214" s="127"/>
      <c r="H214" s="128"/>
      <c r="I214" s="126"/>
      <c r="J214" s="127"/>
      <c r="K214" s="127"/>
      <c r="L214" s="127"/>
      <c r="M214" s="139"/>
      <c r="N214" s="113"/>
      <c r="O214" s="114"/>
      <c r="P214" s="114"/>
      <c r="Q214" s="115"/>
      <c r="R214" s="115"/>
      <c r="S214" s="108"/>
      <c r="T214" s="121"/>
      <c r="U214" s="135"/>
      <c r="V214" s="122"/>
      <c r="W214" s="135"/>
      <c r="X214" s="122"/>
      <c r="Y214" s="137"/>
      <c r="Z214" s="113"/>
      <c r="AA214" s="176"/>
      <c r="AB214" s="149"/>
      <c r="AC214" s="177"/>
      <c r="AE214" s="241"/>
    </row>
    <row r="215" spans="3:31" s="97" customFormat="1" ht="15.75" x14ac:dyDescent="0.25">
      <c r="C215" s="106"/>
      <c r="D215" s="106"/>
      <c r="E215" s="126"/>
      <c r="F215" s="127"/>
      <c r="G215" s="127"/>
      <c r="H215" s="128"/>
      <c r="I215" s="126"/>
      <c r="J215" s="127"/>
      <c r="K215" s="127"/>
      <c r="L215" s="127"/>
      <c r="M215" s="139"/>
      <c r="N215" s="113"/>
      <c r="O215" s="114"/>
      <c r="P215" s="114"/>
      <c r="Q215" s="115"/>
      <c r="R215" s="115"/>
      <c r="S215" s="108"/>
      <c r="T215" s="121"/>
      <c r="U215" s="135"/>
      <c r="V215" s="122"/>
      <c r="W215" s="135"/>
      <c r="X215" s="122"/>
      <c r="Y215" s="137"/>
      <c r="Z215" s="113"/>
      <c r="AA215" s="176"/>
      <c r="AB215" s="149"/>
      <c r="AC215" s="177"/>
      <c r="AE215" s="241"/>
    </row>
    <row r="216" spans="3:31" s="97" customFormat="1" ht="15.75" x14ac:dyDescent="0.25">
      <c r="C216" s="106"/>
      <c r="D216" s="106"/>
      <c r="E216" s="126"/>
      <c r="F216" s="127"/>
      <c r="G216" s="127"/>
      <c r="H216" s="128"/>
      <c r="I216" s="126"/>
      <c r="J216" s="127"/>
      <c r="K216" s="127"/>
      <c r="L216" s="127"/>
      <c r="M216" s="139"/>
      <c r="N216" s="113"/>
      <c r="O216" s="114"/>
      <c r="P216" s="114"/>
      <c r="Q216" s="115"/>
      <c r="R216" s="115"/>
      <c r="S216" s="108"/>
      <c r="T216" s="121"/>
      <c r="U216" s="135"/>
      <c r="V216" s="122"/>
      <c r="W216" s="135"/>
      <c r="X216" s="122"/>
      <c r="Y216" s="137"/>
      <c r="Z216" s="113"/>
      <c r="AA216" s="176"/>
      <c r="AB216" s="149"/>
      <c r="AC216" s="177"/>
      <c r="AE216" s="241"/>
    </row>
    <row r="217" spans="3:31" s="97" customFormat="1" ht="15.75" x14ac:dyDescent="0.25">
      <c r="C217" s="106"/>
      <c r="D217" s="106"/>
      <c r="E217" s="126"/>
      <c r="F217" s="127"/>
      <c r="G217" s="127"/>
      <c r="H217" s="128"/>
      <c r="I217" s="126"/>
      <c r="J217" s="127"/>
      <c r="K217" s="127"/>
      <c r="L217" s="127"/>
      <c r="M217" s="139"/>
      <c r="N217" s="113"/>
      <c r="O217" s="114"/>
      <c r="P217" s="114"/>
      <c r="Q217" s="115"/>
      <c r="R217" s="115"/>
      <c r="S217" s="108"/>
      <c r="T217" s="121"/>
      <c r="U217" s="135"/>
      <c r="V217" s="122"/>
      <c r="W217" s="135"/>
      <c r="X217" s="122"/>
      <c r="Y217" s="137"/>
      <c r="Z217" s="113"/>
      <c r="AA217" s="176"/>
      <c r="AB217" s="149"/>
      <c r="AC217" s="177"/>
      <c r="AE217" s="241"/>
    </row>
    <row r="218" spans="3:31" s="97" customFormat="1" ht="15.75" x14ac:dyDescent="0.25">
      <c r="C218" s="106"/>
      <c r="D218" s="106"/>
      <c r="E218" s="126"/>
      <c r="F218" s="127"/>
      <c r="G218" s="127"/>
      <c r="H218" s="128"/>
      <c r="I218" s="126"/>
      <c r="J218" s="127"/>
      <c r="K218" s="127"/>
      <c r="L218" s="127"/>
      <c r="M218" s="139"/>
      <c r="N218" s="113"/>
      <c r="O218" s="114"/>
      <c r="P218" s="114"/>
      <c r="Q218" s="115"/>
      <c r="R218" s="115"/>
      <c r="S218" s="108"/>
      <c r="T218" s="121"/>
      <c r="U218" s="135"/>
      <c r="V218" s="122"/>
      <c r="W218" s="135"/>
      <c r="X218" s="122"/>
      <c r="Y218" s="137"/>
      <c r="Z218" s="113"/>
      <c r="AA218" s="176"/>
      <c r="AB218" s="149"/>
      <c r="AC218" s="177"/>
      <c r="AE218" s="241"/>
    </row>
    <row r="219" spans="3:31" s="97" customFormat="1" ht="15.75" x14ac:dyDescent="0.25">
      <c r="C219" s="106"/>
      <c r="D219" s="106"/>
      <c r="E219" s="126"/>
      <c r="F219" s="127"/>
      <c r="G219" s="127"/>
      <c r="H219" s="128"/>
      <c r="I219" s="126"/>
      <c r="J219" s="127"/>
      <c r="K219" s="127"/>
      <c r="L219" s="127"/>
      <c r="M219" s="139"/>
      <c r="N219" s="113"/>
      <c r="O219" s="114"/>
      <c r="P219" s="114"/>
      <c r="Q219" s="115"/>
      <c r="R219" s="115"/>
      <c r="S219" s="108"/>
      <c r="T219" s="121"/>
      <c r="U219" s="135"/>
      <c r="V219" s="122"/>
      <c r="W219" s="135"/>
      <c r="X219" s="122"/>
      <c r="Y219" s="137"/>
      <c r="Z219" s="113"/>
      <c r="AA219" s="176"/>
      <c r="AB219" s="149"/>
      <c r="AC219" s="177"/>
      <c r="AE219" s="241"/>
    </row>
    <row r="220" spans="3:31" s="97" customFormat="1" ht="15.75" x14ac:dyDescent="0.25">
      <c r="C220" s="106"/>
      <c r="D220" s="106"/>
      <c r="E220" s="126"/>
      <c r="F220" s="127"/>
      <c r="G220" s="127"/>
      <c r="H220" s="128"/>
      <c r="I220" s="126"/>
      <c r="J220" s="127"/>
      <c r="K220" s="127"/>
      <c r="L220" s="127"/>
      <c r="M220" s="139"/>
      <c r="N220" s="113"/>
      <c r="O220" s="114"/>
      <c r="P220" s="114"/>
      <c r="Q220" s="115"/>
      <c r="R220" s="115"/>
      <c r="S220" s="108"/>
      <c r="T220" s="121"/>
      <c r="U220" s="135"/>
      <c r="V220" s="122"/>
      <c r="W220" s="135"/>
      <c r="X220" s="122"/>
      <c r="Y220" s="137"/>
      <c r="Z220" s="113"/>
      <c r="AA220" s="176"/>
      <c r="AB220" s="149"/>
      <c r="AC220" s="177"/>
      <c r="AE220" s="241"/>
    </row>
    <row r="2624" spans="5:8" ht="19.5" thickBot="1" x14ac:dyDescent="0.3">
      <c r="E2624" s="130"/>
      <c r="F2624" s="131"/>
      <c r="G2624" s="131"/>
      <c r="H2624" s="132"/>
    </row>
  </sheetData>
  <autoFilter ref="A5:AE200"/>
  <mergeCells count="9">
    <mergeCell ref="I4:M4"/>
    <mergeCell ref="E4:E5"/>
    <mergeCell ref="C4:C5"/>
    <mergeCell ref="D4:D5"/>
    <mergeCell ref="Z4:Z5"/>
    <mergeCell ref="AA4:AA5"/>
    <mergeCell ref="AB4:AB5"/>
    <mergeCell ref="AC4:AC5"/>
    <mergeCell ref="N4:S4"/>
  </mergeCells>
  <conditionalFormatting sqref="T6:AA100000">
    <cfRule type="cellIs" dxfId="3" priority="10" operator="equal">
      <formula>0</formula>
    </cfRule>
  </conditionalFormatting>
  <conditionalFormatting sqref="AB6:AB100000">
    <cfRule type="cellIs" dxfId="2" priority="8" operator="equal">
      <formula>"нет"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1387"/>
  <sheetViews>
    <sheetView zoomScale="90" zoomScaleNormal="90" workbookViewId="0">
      <pane ySplit="6" topLeftCell="A1380" activePane="bottomLeft" state="frozen"/>
      <selection pane="bottomLeft" activeCell="G1387" sqref="G1387:K1387"/>
    </sheetView>
  </sheetViews>
  <sheetFormatPr defaultRowHeight="15" x14ac:dyDescent="0.25"/>
  <cols>
    <col min="1" max="2" width="3.42578125" style="8" customWidth="1"/>
    <col min="3" max="3" width="3.42578125" customWidth="1"/>
    <col min="4" max="4" width="12.5703125" style="186" customWidth="1"/>
    <col min="5" max="5" width="9.28515625" style="189" customWidth="1"/>
    <col min="6" max="6" width="9.85546875" style="8" customWidth="1"/>
    <col min="7" max="7" width="11.28515625" style="8" customWidth="1"/>
    <col min="8" max="8" width="20.140625" style="8" customWidth="1"/>
    <col min="9" max="9" width="21.5703125" style="8" customWidth="1"/>
    <col min="10" max="10" width="22.5703125" style="8" customWidth="1"/>
    <col min="11" max="11" width="10.7109375" style="8" customWidth="1"/>
    <col min="12" max="12" width="31.28515625" style="188" customWidth="1"/>
    <col min="13" max="13" width="15.42578125" style="190" customWidth="1"/>
    <col min="14" max="14" width="20.42578125" style="191" customWidth="1"/>
    <col min="15" max="15" width="12.28515625" style="189" customWidth="1"/>
    <col min="16" max="16" width="11.7109375" style="8" customWidth="1"/>
    <col min="17" max="17" width="13.28515625" style="188" customWidth="1"/>
    <col min="18" max="18" width="13" style="189" customWidth="1"/>
    <col min="19" max="19" width="16.85546875" style="8" customWidth="1"/>
    <col min="20" max="20" width="15.140625" style="187" customWidth="1"/>
    <col min="21" max="21" width="14.28515625" style="194" customWidth="1"/>
    <col min="22" max="16384" width="9.140625" style="8"/>
  </cols>
  <sheetData>
    <row r="1" spans="1:21" s="7" customFormat="1" ht="9.75" customHeight="1" x14ac:dyDescent="0.25">
      <c r="A1" s="11"/>
      <c r="D1" s="196" t="s">
        <v>166</v>
      </c>
      <c r="E1" s="23" t="s">
        <v>41</v>
      </c>
      <c r="F1" s="23" t="s">
        <v>41</v>
      </c>
      <c r="G1" s="196" t="s">
        <v>166</v>
      </c>
      <c r="H1" s="196" t="s">
        <v>166</v>
      </c>
      <c r="I1" s="196" t="s">
        <v>166</v>
      </c>
      <c r="J1" s="196" t="s">
        <v>166</v>
      </c>
      <c r="K1" s="196" t="s">
        <v>166</v>
      </c>
      <c r="L1" s="196" t="s">
        <v>166</v>
      </c>
      <c r="M1" s="23" t="s">
        <v>41</v>
      </c>
      <c r="N1" s="23" t="s">
        <v>41</v>
      </c>
      <c r="O1" s="196" t="s">
        <v>166</v>
      </c>
      <c r="P1" s="196" t="s">
        <v>166</v>
      </c>
      <c r="Q1" s="196" t="s">
        <v>166</v>
      </c>
      <c r="R1" s="196" t="s">
        <v>180</v>
      </c>
      <c r="S1" s="196" t="s">
        <v>180</v>
      </c>
      <c r="T1" s="196" t="s">
        <v>166</v>
      </c>
      <c r="U1" s="23" t="s">
        <v>41</v>
      </c>
    </row>
    <row r="2" spans="1:21" x14ac:dyDescent="0.25">
      <c r="A2" s="12"/>
      <c r="C2" s="2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8"/>
      <c r="Q2" s="8"/>
      <c r="R2" s="8" t="s">
        <v>21</v>
      </c>
      <c r="S2" s="16" t="s">
        <v>24</v>
      </c>
      <c r="T2" s="7"/>
      <c r="U2" s="6"/>
    </row>
    <row r="3" spans="1:21" ht="15.75" thickBot="1" x14ac:dyDescent="0.3">
      <c r="A3" s="12"/>
      <c r="C3" s="2"/>
      <c r="D3" s="21"/>
      <c r="E3" s="21"/>
      <c r="F3" s="21"/>
      <c r="G3" s="21"/>
      <c r="H3" s="21"/>
      <c r="I3" s="21"/>
      <c r="J3" s="21"/>
      <c r="K3" s="21"/>
      <c r="L3" s="21"/>
      <c r="M3" s="24"/>
      <c r="N3" s="24"/>
      <c r="O3" s="8"/>
      <c r="Q3" s="8"/>
      <c r="R3" s="8" t="s">
        <v>177</v>
      </c>
      <c r="S3" s="16" t="s">
        <v>23</v>
      </c>
      <c r="T3" s="9"/>
      <c r="U3" s="9"/>
    </row>
    <row r="4" spans="1:21" s="5" customFormat="1" ht="21.75" thickBot="1" x14ac:dyDescent="0.4">
      <c r="A4" s="13"/>
      <c r="D4" s="205">
        <f>SUBTOTAL(3,D7:D1048576)</f>
        <v>1381</v>
      </c>
      <c r="E4" s="22"/>
      <c r="F4" s="22"/>
      <c r="G4" s="22"/>
      <c r="H4" s="22"/>
      <c r="I4" s="22"/>
      <c r="J4" s="22"/>
      <c r="K4" s="22"/>
      <c r="L4" s="22"/>
      <c r="M4" s="25"/>
      <c r="N4" s="25"/>
      <c r="O4" s="8"/>
      <c r="P4" s="8"/>
      <c r="Q4" s="8"/>
      <c r="R4" s="8"/>
      <c r="T4" s="203">
        <f>SUBTOTAL(9,T7:T1048576)</f>
        <v>60</v>
      </c>
      <c r="U4" s="203">
        <f>SUBTOTAL(9,U7:U1048576)</f>
        <v>13590</v>
      </c>
    </row>
    <row r="5" spans="1:21" s="180" customFormat="1" ht="30.75" customHeight="1" thickBot="1" x14ac:dyDescent="0.3">
      <c r="D5" s="183"/>
      <c r="E5" s="293" t="s">
        <v>211</v>
      </c>
      <c r="F5" s="294"/>
      <c r="G5" s="294"/>
      <c r="H5" s="294"/>
      <c r="I5" s="294"/>
      <c r="J5" s="294"/>
      <c r="K5" s="294"/>
      <c r="L5" s="295"/>
      <c r="M5" s="300" t="s">
        <v>212</v>
      </c>
      <c r="N5" s="301"/>
      <c r="O5" s="302" t="s">
        <v>213</v>
      </c>
      <c r="P5" s="303"/>
      <c r="Q5" s="304"/>
      <c r="R5" s="296" t="s">
        <v>214</v>
      </c>
      <c r="S5" s="297"/>
      <c r="T5" s="298" t="s">
        <v>229</v>
      </c>
      <c r="U5" s="299"/>
    </row>
    <row r="6" spans="1:21" s="20" customFormat="1" ht="54.75" customHeight="1" thickBot="1" x14ac:dyDescent="0.3">
      <c r="B6" s="19"/>
      <c r="D6" s="184" t="s">
        <v>16</v>
      </c>
      <c r="E6" s="197" t="s">
        <v>221</v>
      </c>
      <c r="F6" s="198" t="s">
        <v>185</v>
      </c>
      <c r="G6" s="198" t="s">
        <v>186</v>
      </c>
      <c r="H6" s="198" t="s">
        <v>187</v>
      </c>
      <c r="I6" s="199" t="s">
        <v>188</v>
      </c>
      <c r="J6" s="198" t="s">
        <v>189</v>
      </c>
      <c r="K6" s="199" t="s">
        <v>190</v>
      </c>
      <c r="L6" s="200" t="s">
        <v>222</v>
      </c>
      <c r="M6" s="201" t="s">
        <v>215</v>
      </c>
      <c r="N6" s="202" t="s">
        <v>216</v>
      </c>
      <c r="O6" s="192" t="s">
        <v>217</v>
      </c>
      <c r="P6" s="181" t="s">
        <v>218</v>
      </c>
      <c r="Q6" s="193" t="s">
        <v>219</v>
      </c>
      <c r="R6" s="195" t="s">
        <v>228</v>
      </c>
      <c r="S6" s="182" t="s">
        <v>220</v>
      </c>
      <c r="T6" s="238" t="s">
        <v>230</v>
      </c>
      <c r="U6" s="239" t="s">
        <v>165</v>
      </c>
    </row>
    <row r="7" spans="1:21" ht="15" customHeight="1" x14ac:dyDescent="0.25">
      <c r="D7" s="185">
        <v>45271</v>
      </c>
      <c r="E7" s="187">
        <f>WEEKNUM(D7)</f>
        <v>50</v>
      </c>
      <c r="F7" s="9" t="str">
        <f>TEXT(D7,"ддд")</f>
        <v>Пн</v>
      </c>
      <c r="G7" s="18">
        <v>0.66666666666666663</v>
      </c>
      <c r="H7" s="8" t="s">
        <v>7</v>
      </c>
      <c r="I7" s="8" t="s">
        <v>32</v>
      </c>
      <c r="J7" s="8" t="s">
        <v>9</v>
      </c>
      <c r="K7" s="8" t="s">
        <v>8</v>
      </c>
      <c r="L7" s="188" t="s">
        <v>64</v>
      </c>
      <c r="M7" s="189" t="str">
        <f ca="1">IF(COUNTIFS(АБОНЕМЕНТЫ_ИНФОРМАЦИЯ!H:H,БАЗА_ДАННЫХ!L7,АБОНЕМЕНТЫ_ИНФОРМАЦИЯ!F:F,БАЗА_ДАННЫХ!J7,АБОНЕМЕНТЫ_ИНФОРМАЦИЯ!G:G,БАЗА_ДАННЫХ!K7,АБОНЕМЕНТЫ_ИНФОРМАЦИЯ!Q:Q,"&lt;="&amp;БАЗА_ДАННЫХ!D7,АБОНЕМЕНТЫ_ИНФОРМАЦИЯ!S:S,"&gt;="&amp;БАЗА_ДАННЫХ!D7,АБОНЕМЕНТЫ_ИНФОРМАЦИЯ!AB:AB,"да")=1,"да","нет")</f>
        <v>нет</v>
      </c>
      <c r="N7" s="188" t="str">
        <f ca="1">IF(M7="да",SUMIFS(АБОНЕМЕНТЫ_ИНФОРМАЦИЯ!AC:AC,АБОНЕМЕНТЫ_ИНФОРМАЦИЯ!H:H,БАЗА_ДАННЫХ!L7,АБОНЕМЕНТЫ_ИНФОРМАЦИЯ!G:G,БАЗА_ДАННЫХ!K7,АБОНЕМЕНТЫ_ИНФОРМАЦИЯ!F:F,БАЗА_ДАННЫХ!J7,АБОНЕМЕНТЫ_ИНФОРМАЦИЯ!AB:AB,БАЗА_ДАННЫХ!M7),"")</f>
        <v/>
      </c>
      <c r="R7" s="189" t="s">
        <v>21</v>
      </c>
      <c r="S7" s="17"/>
      <c r="U7" s="194">
        <f>IF(S7="перенос",0,SUMIFS(АБОНЕМЕНТЫ_ИНФОРМАЦИЯ!P:P,АБОНЕМЕНТЫ_ИНФОРМАЦИЯ!H:H,БАЗА_ДАННЫХ!L7,АБОНЕМЕНТЫ_ИНФОРМАЦИЯ!F:F,БАЗА_ДАННЫХ!J7,АБОНЕМЕНТЫ_ИНФОРМАЦИЯ!G:G,БАЗА_ДАННЫХ!K7,АБОНЕМЕНТЫ_ИНФОРМАЦИЯ!Q:Q,"&lt;="&amp;БАЗА_ДАННЫХ!D7,АБОНЕМЕНТЫ_ИНФОРМАЦИЯ!S:S,"&gt;="&amp;БАЗА_ДАННЫХ!D7))</f>
        <v>10</v>
      </c>
    </row>
    <row r="8" spans="1:21" ht="15" customHeight="1" x14ac:dyDescent="0.25">
      <c r="D8" s="185">
        <v>45271</v>
      </c>
      <c r="E8" s="187">
        <f t="shared" ref="E8:E71" si="0">WEEKNUM(D8)</f>
        <v>50</v>
      </c>
      <c r="F8" s="9" t="str">
        <f t="shared" ref="F8:F71" si="1">TEXT(D8,"ддд")</f>
        <v>Пн</v>
      </c>
      <c r="G8" s="18">
        <v>0.66666666666666663</v>
      </c>
      <c r="H8" s="8" t="s">
        <v>7</v>
      </c>
      <c r="I8" s="8" t="s">
        <v>32</v>
      </c>
      <c r="J8" s="8" t="s">
        <v>9</v>
      </c>
      <c r="K8" s="8" t="s">
        <v>8</v>
      </c>
      <c r="L8" s="188" t="s">
        <v>65</v>
      </c>
      <c r="M8" s="189" t="str">
        <f ca="1">IF(COUNTIFS(АБОНЕМЕНТЫ_ИНФОРМАЦИЯ!H:H,БАЗА_ДАННЫХ!L8,АБОНЕМЕНТЫ_ИНФОРМАЦИЯ!F:F,БАЗА_ДАННЫХ!J8,АБОНЕМЕНТЫ_ИНФОРМАЦИЯ!G:G,БАЗА_ДАННЫХ!K8,АБОНЕМЕНТЫ_ИНФОРМАЦИЯ!Q:Q,"&lt;="&amp;БАЗА_ДАННЫХ!D8,АБОНЕМЕНТЫ_ИНФОРМАЦИЯ!S:S,"&gt;="&amp;БАЗА_ДАННЫХ!D8,АБОНЕМЕНТЫ_ИНФОРМАЦИЯ!AB:AB,"да")=1,"да","нет")</f>
        <v>нет</v>
      </c>
      <c r="N8" s="188" t="str">
        <f ca="1">IF(M8="да",SUMIFS(АБОНЕМЕНТЫ_ИНФОРМАЦИЯ!AC:AC,АБОНЕМЕНТЫ_ИНФОРМАЦИЯ!H:H,БАЗА_ДАННЫХ!L8,АБОНЕМЕНТЫ_ИНФОРМАЦИЯ!G:G,БАЗА_ДАННЫХ!K8,АБОНЕМЕНТЫ_ИНФОРМАЦИЯ!F:F,БАЗА_ДАННЫХ!J8,АБОНЕМЕНТЫ_ИНФОРМАЦИЯ!AB:AB,БАЗА_ДАННЫХ!M8),"")</f>
        <v/>
      </c>
      <c r="R8" s="189" t="s">
        <v>21</v>
      </c>
      <c r="S8" s="17"/>
      <c r="U8" s="194">
        <f>IF(S8="перенос",0,SUMIFS(АБОНЕМЕНТЫ_ИНФОРМАЦИЯ!P:P,АБОНЕМЕНТЫ_ИНФОРМАЦИЯ!H:H,БАЗА_ДАННЫХ!L8,АБОНЕМЕНТЫ_ИНФОРМАЦИЯ!F:F,БАЗА_ДАННЫХ!J8,АБОНЕМЕНТЫ_ИНФОРМАЦИЯ!G:G,БАЗА_ДАННЫХ!K8,АБОНЕМЕНТЫ_ИНФОРМАЦИЯ!Q:Q,"&lt;="&amp;БАЗА_ДАННЫХ!D8,АБОНЕМЕНТЫ_ИНФОРМАЦИЯ!S:S,"&gt;="&amp;БАЗА_ДАННЫХ!D8))</f>
        <v>10</v>
      </c>
    </row>
    <row r="9" spans="1:21" ht="15" customHeight="1" x14ac:dyDescent="0.25">
      <c r="D9" s="185">
        <v>45271</v>
      </c>
      <c r="E9" s="187">
        <f t="shared" si="0"/>
        <v>50</v>
      </c>
      <c r="F9" s="9" t="str">
        <f t="shared" si="1"/>
        <v>Пн</v>
      </c>
      <c r="G9" s="18">
        <v>0.66666666666666663</v>
      </c>
      <c r="H9" s="8" t="s">
        <v>7</v>
      </c>
      <c r="I9" s="8" t="s">
        <v>32</v>
      </c>
      <c r="J9" s="8" t="s">
        <v>9</v>
      </c>
      <c r="K9" s="8" t="s">
        <v>8</v>
      </c>
      <c r="L9" s="188" t="s">
        <v>66</v>
      </c>
      <c r="M9" s="189" t="str">
        <f ca="1">IF(COUNTIFS(АБОНЕМЕНТЫ_ИНФОРМАЦИЯ!H:H,БАЗА_ДАННЫХ!L9,АБОНЕМЕНТЫ_ИНФОРМАЦИЯ!F:F,БАЗА_ДАННЫХ!J9,АБОНЕМЕНТЫ_ИНФОРМАЦИЯ!G:G,БАЗА_ДАННЫХ!K9,АБОНЕМЕНТЫ_ИНФОРМАЦИЯ!Q:Q,"&lt;="&amp;БАЗА_ДАННЫХ!D9,АБОНЕМЕНТЫ_ИНФОРМАЦИЯ!S:S,"&gt;="&amp;БАЗА_ДАННЫХ!D9,АБОНЕМЕНТЫ_ИНФОРМАЦИЯ!AB:AB,"да")=1,"да","нет")</f>
        <v>нет</v>
      </c>
      <c r="N9" s="188" t="str">
        <f ca="1">IF(M9="да",SUMIFS(АБОНЕМЕНТЫ_ИНФОРМАЦИЯ!AC:AC,АБОНЕМЕНТЫ_ИНФОРМАЦИЯ!H:H,БАЗА_ДАННЫХ!L9,АБОНЕМЕНТЫ_ИНФОРМАЦИЯ!G:G,БАЗА_ДАННЫХ!K9,АБОНЕМЕНТЫ_ИНФОРМАЦИЯ!F:F,БАЗА_ДАННЫХ!J9,АБОНЕМЕНТЫ_ИНФОРМАЦИЯ!AB:AB,БАЗА_ДАННЫХ!M9),"")</f>
        <v/>
      </c>
      <c r="R9" s="189" t="s">
        <v>21</v>
      </c>
      <c r="S9" s="17"/>
      <c r="U9" s="194">
        <f>IF(S9="перенос",0,SUMIFS(АБОНЕМЕНТЫ_ИНФОРМАЦИЯ!P:P,АБОНЕМЕНТЫ_ИНФОРМАЦИЯ!H:H,БАЗА_ДАННЫХ!L9,АБОНЕМЕНТЫ_ИНФОРМАЦИЯ!F:F,БАЗА_ДАННЫХ!J9,АБОНЕМЕНТЫ_ИНФОРМАЦИЯ!G:G,БАЗА_ДАННЫХ!K9,АБОНЕМЕНТЫ_ИНФОРМАЦИЯ!Q:Q,"&lt;="&amp;БАЗА_ДАННЫХ!D9,АБОНЕМЕНТЫ_ИНФОРМАЦИЯ!S:S,"&gt;="&amp;БАЗА_ДАННЫХ!D9))</f>
        <v>10</v>
      </c>
    </row>
    <row r="10" spans="1:21" ht="15" customHeight="1" x14ac:dyDescent="0.25">
      <c r="D10" s="185">
        <v>45271</v>
      </c>
      <c r="E10" s="187">
        <f t="shared" si="0"/>
        <v>50</v>
      </c>
      <c r="F10" s="9" t="str">
        <f t="shared" si="1"/>
        <v>Пн</v>
      </c>
      <c r="G10" s="18">
        <v>0.66666666666666663</v>
      </c>
      <c r="H10" s="8" t="s">
        <v>7</v>
      </c>
      <c r="I10" s="8" t="s">
        <v>32</v>
      </c>
      <c r="J10" s="8" t="s">
        <v>9</v>
      </c>
      <c r="K10" s="8" t="s">
        <v>8</v>
      </c>
      <c r="L10" s="188" t="s">
        <v>67</v>
      </c>
      <c r="M10" s="189" t="str">
        <f ca="1">IF(COUNTIFS(АБОНЕМЕНТЫ_ИНФОРМАЦИЯ!H:H,БАЗА_ДАННЫХ!L10,АБОНЕМЕНТЫ_ИНФОРМАЦИЯ!F:F,БАЗА_ДАННЫХ!J10,АБОНЕМЕНТЫ_ИНФОРМАЦИЯ!G:G,БАЗА_ДАННЫХ!K10,АБОНЕМЕНТЫ_ИНФОРМАЦИЯ!Q:Q,"&lt;="&amp;БАЗА_ДАННЫХ!D10,АБОНЕМЕНТЫ_ИНФОРМАЦИЯ!S:S,"&gt;="&amp;БАЗА_ДАННЫХ!D10,АБОНЕМЕНТЫ_ИНФОРМАЦИЯ!AB:AB,"да")=1,"да","нет")</f>
        <v>нет</v>
      </c>
      <c r="N10" s="188" t="str">
        <f ca="1">IF(M10="да",SUMIFS(АБОНЕМЕНТЫ_ИНФОРМАЦИЯ!AC:AC,АБОНЕМЕНТЫ_ИНФОРМАЦИЯ!H:H,БАЗА_ДАННЫХ!L10,АБОНЕМЕНТЫ_ИНФОРМАЦИЯ!G:G,БАЗА_ДАННЫХ!K10,АБОНЕМЕНТЫ_ИНФОРМАЦИЯ!F:F,БАЗА_ДАННЫХ!J10,АБОНЕМЕНТЫ_ИНФОРМАЦИЯ!AB:AB,БАЗА_ДАННЫХ!M10),"")</f>
        <v/>
      </c>
      <c r="R10" s="189" t="s">
        <v>21</v>
      </c>
      <c r="S10" s="17"/>
      <c r="U10" s="194">
        <f>IF(S10="перенос",0,SUMIFS(АБОНЕМЕНТЫ_ИНФОРМАЦИЯ!P:P,АБОНЕМЕНТЫ_ИНФОРМАЦИЯ!H:H,БАЗА_ДАННЫХ!L10,АБОНЕМЕНТЫ_ИНФОРМАЦИЯ!F:F,БАЗА_ДАННЫХ!J10,АБОНЕМЕНТЫ_ИНФОРМАЦИЯ!G:G,БАЗА_ДАННЫХ!K10,АБОНЕМЕНТЫ_ИНФОРМАЦИЯ!Q:Q,"&lt;="&amp;БАЗА_ДАННЫХ!D10,АБОНЕМЕНТЫ_ИНФОРМАЦИЯ!S:S,"&gt;="&amp;БАЗА_ДАННЫХ!D10))</f>
        <v>10</v>
      </c>
    </row>
    <row r="11" spans="1:21" ht="15" customHeight="1" x14ac:dyDescent="0.25">
      <c r="D11" s="185">
        <v>45271</v>
      </c>
      <c r="E11" s="187">
        <f t="shared" si="0"/>
        <v>50</v>
      </c>
      <c r="F11" s="9" t="str">
        <f t="shared" si="1"/>
        <v>Пн</v>
      </c>
      <c r="G11" s="18">
        <v>0.66666666666666663</v>
      </c>
      <c r="H11" s="8" t="s">
        <v>7</v>
      </c>
      <c r="I11" s="8" t="s">
        <v>32</v>
      </c>
      <c r="J11" s="8" t="s">
        <v>9</v>
      </c>
      <c r="K11" s="8" t="s">
        <v>8</v>
      </c>
      <c r="L11" s="188" t="s">
        <v>68</v>
      </c>
      <c r="M11" s="189" t="str">
        <f ca="1">IF(COUNTIFS(АБОНЕМЕНТЫ_ИНФОРМАЦИЯ!H:H,БАЗА_ДАННЫХ!L11,АБОНЕМЕНТЫ_ИНФОРМАЦИЯ!F:F,БАЗА_ДАННЫХ!J11,АБОНЕМЕНТЫ_ИНФОРМАЦИЯ!G:G,БАЗА_ДАННЫХ!K11,АБОНЕМЕНТЫ_ИНФОРМАЦИЯ!Q:Q,"&lt;="&amp;БАЗА_ДАННЫХ!D11,АБОНЕМЕНТЫ_ИНФОРМАЦИЯ!S:S,"&gt;="&amp;БАЗА_ДАННЫХ!D11,АБОНЕМЕНТЫ_ИНФОРМАЦИЯ!AB:AB,"да")=1,"да","нет")</f>
        <v>нет</v>
      </c>
      <c r="N11" s="188" t="str">
        <f ca="1">IF(M11="да",SUMIFS(АБОНЕМЕНТЫ_ИНФОРМАЦИЯ!AC:AC,АБОНЕМЕНТЫ_ИНФОРМАЦИЯ!H:H,БАЗА_ДАННЫХ!L11,АБОНЕМЕНТЫ_ИНФОРМАЦИЯ!G:G,БАЗА_ДАННЫХ!K11,АБОНЕМЕНТЫ_ИНФОРМАЦИЯ!F:F,БАЗА_ДАННЫХ!J11,АБОНЕМЕНТЫ_ИНФОРМАЦИЯ!AB:AB,БАЗА_ДАННЫХ!M11),"")</f>
        <v/>
      </c>
      <c r="R11" s="189" t="s">
        <v>21</v>
      </c>
      <c r="S11" s="17"/>
      <c r="U11" s="194">
        <f>IF(S11="перенос",0,SUMIFS(АБОНЕМЕНТЫ_ИНФОРМАЦИЯ!P:P,АБОНЕМЕНТЫ_ИНФОРМАЦИЯ!H:H,БАЗА_ДАННЫХ!L11,АБОНЕМЕНТЫ_ИНФОРМАЦИЯ!F:F,БАЗА_ДАННЫХ!J11,АБОНЕМЕНТЫ_ИНФОРМАЦИЯ!G:G,БАЗА_ДАННЫХ!K11,АБОНЕМЕНТЫ_ИНФОРМАЦИЯ!Q:Q,"&lt;="&amp;БАЗА_ДАННЫХ!D11,АБОНЕМЕНТЫ_ИНФОРМАЦИЯ!S:S,"&gt;="&amp;БАЗА_ДАННЫХ!D11))</f>
        <v>10</v>
      </c>
    </row>
    <row r="12" spans="1:21" ht="15" customHeight="1" x14ac:dyDescent="0.25">
      <c r="D12" s="185">
        <v>45271</v>
      </c>
      <c r="E12" s="187">
        <f t="shared" si="0"/>
        <v>50</v>
      </c>
      <c r="F12" s="9" t="str">
        <f t="shared" si="1"/>
        <v>Пн</v>
      </c>
      <c r="G12" s="18">
        <v>0.66666666666666663</v>
      </c>
      <c r="H12" s="8" t="s">
        <v>7</v>
      </c>
      <c r="I12" s="8" t="s">
        <v>32</v>
      </c>
      <c r="J12" s="8" t="s">
        <v>9</v>
      </c>
      <c r="K12" s="8" t="s">
        <v>8</v>
      </c>
      <c r="L12" s="188" t="s">
        <v>69</v>
      </c>
      <c r="M12" s="189" t="str">
        <f ca="1">IF(COUNTIFS(АБОНЕМЕНТЫ_ИНФОРМАЦИЯ!H:H,БАЗА_ДАННЫХ!L12,АБОНЕМЕНТЫ_ИНФОРМАЦИЯ!F:F,БАЗА_ДАННЫХ!J12,АБОНЕМЕНТЫ_ИНФОРМАЦИЯ!G:G,БАЗА_ДАННЫХ!K12,АБОНЕМЕНТЫ_ИНФОРМАЦИЯ!Q:Q,"&lt;="&amp;БАЗА_ДАННЫХ!D12,АБОНЕМЕНТЫ_ИНФОРМАЦИЯ!S:S,"&gt;="&amp;БАЗА_ДАННЫХ!D12,АБОНЕМЕНТЫ_ИНФОРМАЦИЯ!AB:AB,"да")=1,"да","нет")</f>
        <v>нет</v>
      </c>
      <c r="N12" s="188" t="str">
        <f ca="1">IF(M12="да",SUMIFS(АБОНЕМЕНТЫ_ИНФОРМАЦИЯ!AC:AC,АБОНЕМЕНТЫ_ИНФОРМАЦИЯ!H:H,БАЗА_ДАННЫХ!L12,АБОНЕМЕНТЫ_ИНФОРМАЦИЯ!G:G,БАЗА_ДАННЫХ!K12,АБОНЕМЕНТЫ_ИНФОРМАЦИЯ!F:F,БАЗА_ДАННЫХ!J12,АБОНЕМЕНТЫ_ИНФОРМАЦИЯ!AB:AB,БАЗА_ДАННЫХ!M12),"")</f>
        <v/>
      </c>
      <c r="R12" s="189" t="s">
        <v>21</v>
      </c>
      <c r="S12" s="17"/>
      <c r="U12" s="194">
        <f>IF(S12="перенос",0,SUMIFS(АБОНЕМЕНТЫ_ИНФОРМАЦИЯ!P:P,АБОНЕМЕНТЫ_ИНФОРМАЦИЯ!H:H,БАЗА_ДАННЫХ!L12,АБОНЕМЕНТЫ_ИНФОРМАЦИЯ!F:F,БАЗА_ДАННЫХ!J12,АБОНЕМЕНТЫ_ИНФОРМАЦИЯ!G:G,БАЗА_ДАННЫХ!K12,АБОНЕМЕНТЫ_ИНФОРМАЦИЯ!Q:Q,"&lt;="&amp;БАЗА_ДАННЫХ!D12,АБОНЕМЕНТЫ_ИНФОРМАЦИЯ!S:S,"&gt;="&amp;БАЗА_ДАННЫХ!D12))</f>
        <v>10</v>
      </c>
    </row>
    <row r="13" spans="1:21" ht="15" customHeight="1" x14ac:dyDescent="0.25">
      <c r="D13" s="185">
        <v>45271</v>
      </c>
      <c r="E13" s="187">
        <f t="shared" si="0"/>
        <v>50</v>
      </c>
      <c r="F13" s="9" t="str">
        <f t="shared" si="1"/>
        <v>Пн</v>
      </c>
      <c r="G13" s="18">
        <v>0.66666666666666663</v>
      </c>
      <c r="H13" s="8" t="s">
        <v>7</v>
      </c>
      <c r="I13" s="8" t="s">
        <v>32</v>
      </c>
      <c r="J13" s="8" t="s">
        <v>9</v>
      </c>
      <c r="K13" s="8" t="s">
        <v>8</v>
      </c>
      <c r="L13" s="188" t="s">
        <v>70</v>
      </c>
      <c r="M13" s="189" t="str">
        <f ca="1">IF(COUNTIFS(АБОНЕМЕНТЫ_ИНФОРМАЦИЯ!H:H,БАЗА_ДАННЫХ!L13,АБОНЕМЕНТЫ_ИНФОРМАЦИЯ!F:F,БАЗА_ДАННЫХ!J13,АБОНЕМЕНТЫ_ИНФОРМАЦИЯ!G:G,БАЗА_ДАННЫХ!K13,АБОНЕМЕНТЫ_ИНФОРМАЦИЯ!Q:Q,"&lt;="&amp;БАЗА_ДАННЫХ!D13,АБОНЕМЕНТЫ_ИНФОРМАЦИЯ!S:S,"&gt;="&amp;БАЗА_ДАННЫХ!D13,АБОНЕМЕНТЫ_ИНФОРМАЦИЯ!AB:AB,"да")=1,"да","нет")</f>
        <v>нет</v>
      </c>
      <c r="N13" s="188" t="str">
        <f ca="1">IF(M13="да",SUMIFS(АБОНЕМЕНТЫ_ИНФОРМАЦИЯ!AC:AC,АБОНЕМЕНТЫ_ИНФОРМАЦИЯ!H:H,БАЗА_ДАННЫХ!L13,АБОНЕМЕНТЫ_ИНФОРМАЦИЯ!G:G,БАЗА_ДАННЫХ!K13,АБОНЕМЕНТЫ_ИНФОРМАЦИЯ!F:F,БАЗА_ДАННЫХ!J13,АБОНЕМЕНТЫ_ИНФОРМАЦИЯ!AB:AB,БАЗА_ДАННЫХ!M13),"")</f>
        <v/>
      </c>
      <c r="R13" s="189" t="s">
        <v>21</v>
      </c>
      <c r="S13" s="17"/>
      <c r="U13" s="194">
        <f>IF(S13="перенос",0,SUMIFS(АБОНЕМЕНТЫ_ИНФОРМАЦИЯ!P:P,АБОНЕМЕНТЫ_ИНФОРМАЦИЯ!H:H,БАЗА_ДАННЫХ!L13,АБОНЕМЕНТЫ_ИНФОРМАЦИЯ!F:F,БАЗА_ДАННЫХ!J13,АБОНЕМЕНТЫ_ИНФОРМАЦИЯ!G:G,БАЗА_ДАННЫХ!K13,АБОНЕМЕНТЫ_ИНФОРМАЦИЯ!Q:Q,"&lt;="&amp;БАЗА_ДАННЫХ!D13,АБОНЕМЕНТЫ_ИНФОРМАЦИЯ!S:S,"&gt;="&amp;БАЗА_ДАННЫХ!D13))</f>
        <v>10</v>
      </c>
    </row>
    <row r="14" spans="1:21" ht="15" customHeight="1" x14ac:dyDescent="0.25">
      <c r="D14" s="185">
        <v>45271</v>
      </c>
      <c r="E14" s="187">
        <f t="shared" si="0"/>
        <v>50</v>
      </c>
      <c r="F14" s="9" t="str">
        <f t="shared" si="1"/>
        <v>Пн</v>
      </c>
      <c r="G14" s="18">
        <v>0.66666666666666663</v>
      </c>
      <c r="H14" s="8" t="s">
        <v>7</v>
      </c>
      <c r="I14" s="8" t="s">
        <v>32</v>
      </c>
      <c r="J14" s="8" t="s">
        <v>9</v>
      </c>
      <c r="K14" s="8" t="s">
        <v>8</v>
      </c>
      <c r="L14" s="188" t="s">
        <v>71</v>
      </c>
      <c r="M14" s="189" t="str">
        <f ca="1">IF(COUNTIFS(АБОНЕМЕНТЫ_ИНФОРМАЦИЯ!H:H,БАЗА_ДАННЫХ!L14,АБОНЕМЕНТЫ_ИНФОРМАЦИЯ!F:F,БАЗА_ДАННЫХ!J14,АБОНЕМЕНТЫ_ИНФОРМАЦИЯ!G:G,БАЗА_ДАННЫХ!K14,АБОНЕМЕНТЫ_ИНФОРМАЦИЯ!Q:Q,"&lt;="&amp;БАЗА_ДАННЫХ!D14,АБОНЕМЕНТЫ_ИНФОРМАЦИЯ!S:S,"&gt;="&amp;БАЗА_ДАННЫХ!D14,АБОНЕМЕНТЫ_ИНФОРМАЦИЯ!AB:AB,"да")=1,"да","нет")</f>
        <v>нет</v>
      </c>
      <c r="N14" s="188" t="str">
        <f ca="1">IF(M14="да",SUMIFS(АБОНЕМЕНТЫ_ИНФОРМАЦИЯ!AC:AC,АБОНЕМЕНТЫ_ИНФОРМАЦИЯ!H:H,БАЗА_ДАННЫХ!L14,АБОНЕМЕНТЫ_ИНФОРМАЦИЯ!G:G,БАЗА_ДАННЫХ!K14,АБОНЕМЕНТЫ_ИНФОРМАЦИЯ!F:F,БАЗА_ДАННЫХ!J14,АБОНЕМЕНТЫ_ИНФОРМАЦИЯ!AB:AB,БАЗА_ДАННЫХ!M14),"")</f>
        <v/>
      </c>
      <c r="R14" s="189" t="s">
        <v>21</v>
      </c>
      <c r="S14" s="17"/>
      <c r="U14" s="194">
        <f>IF(S14="перенос",0,SUMIFS(АБОНЕМЕНТЫ_ИНФОРМАЦИЯ!P:P,АБОНЕМЕНТЫ_ИНФОРМАЦИЯ!H:H,БАЗА_ДАННЫХ!L14,АБОНЕМЕНТЫ_ИНФОРМАЦИЯ!F:F,БАЗА_ДАННЫХ!J14,АБОНЕМЕНТЫ_ИНФОРМАЦИЯ!G:G,БАЗА_ДАННЫХ!K14,АБОНЕМЕНТЫ_ИНФОРМАЦИЯ!Q:Q,"&lt;="&amp;БАЗА_ДАННЫХ!D14,АБОНЕМЕНТЫ_ИНФОРМАЦИЯ!S:S,"&gt;="&amp;БАЗА_ДАННЫХ!D14))</f>
        <v>10</v>
      </c>
    </row>
    <row r="15" spans="1:21" ht="15" customHeight="1" x14ac:dyDescent="0.25">
      <c r="D15" s="185">
        <v>45271</v>
      </c>
      <c r="E15" s="187">
        <f t="shared" si="0"/>
        <v>50</v>
      </c>
      <c r="F15" s="9" t="str">
        <f t="shared" si="1"/>
        <v>Пн</v>
      </c>
      <c r="G15" s="18">
        <v>0.66666666666666663</v>
      </c>
      <c r="H15" s="8" t="s">
        <v>7</v>
      </c>
      <c r="I15" s="8" t="s">
        <v>32</v>
      </c>
      <c r="J15" s="8" t="s">
        <v>9</v>
      </c>
      <c r="K15" s="8" t="s">
        <v>8</v>
      </c>
      <c r="L15" s="188" t="s">
        <v>72</v>
      </c>
      <c r="M15" s="189" t="str">
        <f ca="1">IF(COUNTIFS(АБОНЕМЕНТЫ_ИНФОРМАЦИЯ!H:H,БАЗА_ДАННЫХ!L15,АБОНЕМЕНТЫ_ИНФОРМАЦИЯ!F:F,БАЗА_ДАННЫХ!J15,АБОНЕМЕНТЫ_ИНФОРМАЦИЯ!G:G,БАЗА_ДАННЫХ!K15,АБОНЕМЕНТЫ_ИНФОРМАЦИЯ!Q:Q,"&lt;="&amp;БАЗА_ДАННЫХ!D15,АБОНЕМЕНТЫ_ИНФОРМАЦИЯ!S:S,"&gt;="&amp;БАЗА_ДАННЫХ!D15,АБОНЕМЕНТЫ_ИНФОРМАЦИЯ!AB:AB,"да")=1,"да","нет")</f>
        <v>нет</v>
      </c>
      <c r="N15" s="188" t="str">
        <f ca="1">IF(M15="да",SUMIFS(АБОНЕМЕНТЫ_ИНФОРМАЦИЯ!AC:AC,АБОНЕМЕНТЫ_ИНФОРМАЦИЯ!H:H,БАЗА_ДАННЫХ!L15,АБОНЕМЕНТЫ_ИНФОРМАЦИЯ!G:G,БАЗА_ДАННЫХ!K15,АБОНЕМЕНТЫ_ИНФОРМАЦИЯ!F:F,БАЗА_ДАННЫХ!J15,АБОНЕМЕНТЫ_ИНФОРМАЦИЯ!AB:AB,БАЗА_ДАННЫХ!M15),"")</f>
        <v/>
      </c>
      <c r="R15" s="189" t="s">
        <v>21</v>
      </c>
      <c r="S15" s="17"/>
      <c r="U15" s="194">
        <f>IF(S15="перенос",0,SUMIFS(АБОНЕМЕНТЫ_ИНФОРМАЦИЯ!P:P,АБОНЕМЕНТЫ_ИНФОРМАЦИЯ!H:H,БАЗА_ДАННЫХ!L15,АБОНЕМЕНТЫ_ИНФОРМАЦИЯ!F:F,БАЗА_ДАННЫХ!J15,АБОНЕМЕНТЫ_ИНФОРМАЦИЯ!G:G,БАЗА_ДАННЫХ!K15,АБОНЕМЕНТЫ_ИНФОРМАЦИЯ!Q:Q,"&lt;="&amp;БАЗА_ДАННЫХ!D15,АБОНЕМЕНТЫ_ИНФОРМАЦИЯ!S:S,"&gt;="&amp;БАЗА_ДАННЫХ!D15))</f>
        <v>10</v>
      </c>
    </row>
    <row r="16" spans="1:21" ht="15" customHeight="1" x14ac:dyDescent="0.25">
      <c r="D16" s="185">
        <v>45271</v>
      </c>
      <c r="E16" s="187">
        <f t="shared" si="0"/>
        <v>50</v>
      </c>
      <c r="F16" s="9" t="str">
        <f t="shared" si="1"/>
        <v>Пн</v>
      </c>
      <c r="G16" s="18">
        <v>0.66666666666666663</v>
      </c>
      <c r="H16" s="8" t="s">
        <v>7</v>
      </c>
      <c r="I16" s="8" t="s">
        <v>32</v>
      </c>
      <c r="J16" s="8" t="s">
        <v>9</v>
      </c>
      <c r="K16" s="8" t="s">
        <v>8</v>
      </c>
      <c r="L16" s="188" t="s">
        <v>73</v>
      </c>
      <c r="M16" s="189" t="str">
        <f ca="1">IF(COUNTIFS(АБОНЕМЕНТЫ_ИНФОРМАЦИЯ!H:H,БАЗА_ДАННЫХ!L16,АБОНЕМЕНТЫ_ИНФОРМАЦИЯ!F:F,БАЗА_ДАННЫХ!J16,АБОНЕМЕНТЫ_ИНФОРМАЦИЯ!G:G,БАЗА_ДАННЫХ!K16,АБОНЕМЕНТЫ_ИНФОРМАЦИЯ!Q:Q,"&lt;="&amp;БАЗА_ДАННЫХ!D16,АБОНЕМЕНТЫ_ИНФОРМАЦИЯ!S:S,"&gt;="&amp;БАЗА_ДАННЫХ!D16,АБОНЕМЕНТЫ_ИНФОРМАЦИЯ!AB:AB,"да")=1,"да","нет")</f>
        <v>нет</v>
      </c>
      <c r="N16" s="188" t="str">
        <f ca="1">IF(M16="да",SUMIFS(АБОНЕМЕНТЫ_ИНФОРМАЦИЯ!AC:AC,АБОНЕМЕНТЫ_ИНФОРМАЦИЯ!H:H,БАЗА_ДАННЫХ!L16,АБОНЕМЕНТЫ_ИНФОРМАЦИЯ!G:G,БАЗА_ДАННЫХ!K16,АБОНЕМЕНТЫ_ИНФОРМАЦИЯ!F:F,БАЗА_ДАННЫХ!J16,АБОНЕМЕНТЫ_ИНФОРМАЦИЯ!AB:AB,БАЗА_ДАННЫХ!M16),"")</f>
        <v/>
      </c>
      <c r="R16" s="189" t="s">
        <v>21</v>
      </c>
      <c r="S16" s="17"/>
      <c r="U16" s="194">
        <f>IF(S16="перенос",0,SUMIFS(АБОНЕМЕНТЫ_ИНФОРМАЦИЯ!P:P,АБОНЕМЕНТЫ_ИНФОРМАЦИЯ!H:H,БАЗА_ДАННЫХ!L16,АБОНЕМЕНТЫ_ИНФОРМАЦИЯ!F:F,БАЗА_ДАННЫХ!J16,АБОНЕМЕНТЫ_ИНФОРМАЦИЯ!G:G,БАЗА_ДАННЫХ!K16,АБОНЕМЕНТЫ_ИНФОРМАЦИЯ!Q:Q,"&lt;="&amp;БАЗА_ДАННЫХ!D16,АБОНЕМЕНТЫ_ИНФОРМАЦИЯ!S:S,"&gt;="&amp;БАЗА_ДАННЫХ!D16))</f>
        <v>10</v>
      </c>
    </row>
    <row r="17" spans="4:21" ht="15" customHeight="1" x14ac:dyDescent="0.25">
      <c r="D17" s="185">
        <v>45271</v>
      </c>
      <c r="E17" s="187">
        <f t="shared" si="0"/>
        <v>50</v>
      </c>
      <c r="F17" s="9" t="str">
        <f t="shared" si="1"/>
        <v>Пн</v>
      </c>
      <c r="G17" s="18">
        <v>0.66666666666666663</v>
      </c>
      <c r="H17" s="8" t="s">
        <v>7</v>
      </c>
      <c r="I17" s="8" t="s">
        <v>32</v>
      </c>
      <c r="J17" s="8" t="s">
        <v>9</v>
      </c>
      <c r="K17" s="8" t="s">
        <v>8</v>
      </c>
      <c r="L17" s="188" t="s">
        <v>74</v>
      </c>
      <c r="M17" s="189" t="str">
        <f ca="1">IF(COUNTIFS(АБОНЕМЕНТЫ_ИНФОРМАЦИЯ!H:H,БАЗА_ДАННЫХ!L17,АБОНЕМЕНТЫ_ИНФОРМАЦИЯ!F:F,БАЗА_ДАННЫХ!J17,АБОНЕМЕНТЫ_ИНФОРМАЦИЯ!G:G,БАЗА_ДАННЫХ!K17,АБОНЕМЕНТЫ_ИНФОРМАЦИЯ!Q:Q,"&lt;="&amp;БАЗА_ДАННЫХ!D17,АБОНЕМЕНТЫ_ИНФОРМАЦИЯ!S:S,"&gt;="&amp;БАЗА_ДАННЫХ!D17,АБОНЕМЕНТЫ_ИНФОРМАЦИЯ!AB:AB,"да")=1,"да","нет")</f>
        <v>нет</v>
      </c>
      <c r="N17" s="188" t="str">
        <f ca="1">IF(M17="да",SUMIFS(АБОНЕМЕНТЫ_ИНФОРМАЦИЯ!AC:AC,АБОНЕМЕНТЫ_ИНФОРМАЦИЯ!H:H,БАЗА_ДАННЫХ!L17,АБОНЕМЕНТЫ_ИНФОРМАЦИЯ!G:G,БАЗА_ДАННЫХ!K17,АБОНЕМЕНТЫ_ИНФОРМАЦИЯ!F:F,БАЗА_ДАННЫХ!J17,АБОНЕМЕНТЫ_ИНФОРМАЦИЯ!AB:AB,БАЗА_ДАННЫХ!M17),"")</f>
        <v/>
      </c>
      <c r="R17" s="189" t="s">
        <v>21</v>
      </c>
      <c r="S17" s="17"/>
      <c r="U17" s="194">
        <f>IF(S17="перенос",0,SUMIFS(АБОНЕМЕНТЫ_ИНФОРМАЦИЯ!P:P,АБОНЕМЕНТЫ_ИНФОРМАЦИЯ!H:H,БАЗА_ДАННЫХ!L17,АБОНЕМЕНТЫ_ИНФОРМАЦИЯ!F:F,БАЗА_ДАННЫХ!J17,АБОНЕМЕНТЫ_ИНФОРМАЦИЯ!G:G,БАЗА_ДАННЫХ!K17,АБОНЕМЕНТЫ_ИНФОРМАЦИЯ!Q:Q,"&lt;="&amp;БАЗА_ДАННЫХ!D17,АБОНЕМЕНТЫ_ИНФОРМАЦИЯ!S:S,"&gt;="&amp;БАЗА_ДАННЫХ!D17))</f>
        <v>10</v>
      </c>
    </row>
    <row r="18" spans="4:21" ht="15" customHeight="1" x14ac:dyDescent="0.25">
      <c r="D18" s="185">
        <v>45271</v>
      </c>
      <c r="E18" s="187">
        <f t="shared" si="0"/>
        <v>50</v>
      </c>
      <c r="F18" s="9" t="str">
        <f t="shared" si="1"/>
        <v>Пн</v>
      </c>
      <c r="G18" s="18">
        <v>0.66666666666666663</v>
      </c>
      <c r="H18" s="8" t="s">
        <v>7</v>
      </c>
      <c r="I18" s="8" t="s">
        <v>32</v>
      </c>
      <c r="J18" s="8" t="s">
        <v>9</v>
      </c>
      <c r="K18" s="8" t="s">
        <v>8</v>
      </c>
      <c r="L18" s="188" t="s">
        <v>75</v>
      </c>
      <c r="M18" s="189" t="str">
        <f ca="1">IF(COUNTIFS(АБОНЕМЕНТЫ_ИНФОРМАЦИЯ!H:H,БАЗА_ДАННЫХ!L18,АБОНЕМЕНТЫ_ИНФОРМАЦИЯ!F:F,БАЗА_ДАННЫХ!J18,АБОНЕМЕНТЫ_ИНФОРМАЦИЯ!G:G,БАЗА_ДАННЫХ!K18,АБОНЕМЕНТЫ_ИНФОРМАЦИЯ!Q:Q,"&lt;="&amp;БАЗА_ДАННЫХ!D18,АБОНЕМЕНТЫ_ИНФОРМАЦИЯ!S:S,"&gt;="&amp;БАЗА_ДАННЫХ!D18,АБОНЕМЕНТЫ_ИНФОРМАЦИЯ!AB:AB,"да")=1,"да","нет")</f>
        <v>нет</v>
      </c>
      <c r="N18" s="188" t="str">
        <f ca="1">IF(M18="да",SUMIFS(АБОНЕМЕНТЫ_ИНФОРМАЦИЯ!AC:AC,АБОНЕМЕНТЫ_ИНФОРМАЦИЯ!H:H,БАЗА_ДАННЫХ!L18,АБОНЕМЕНТЫ_ИНФОРМАЦИЯ!G:G,БАЗА_ДАННЫХ!K18,АБОНЕМЕНТЫ_ИНФОРМАЦИЯ!F:F,БАЗА_ДАННЫХ!J18,АБОНЕМЕНТЫ_ИНФОРМАЦИЯ!AB:AB,БАЗА_ДАННЫХ!M18),"")</f>
        <v/>
      </c>
      <c r="R18" s="189" t="s">
        <v>21</v>
      </c>
      <c r="S18" s="17"/>
      <c r="U18" s="194">
        <f>IF(S18="перенос",0,SUMIFS(АБОНЕМЕНТЫ_ИНФОРМАЦИЯ!P:P,АБОНЕМЕНТЫ_ИНФОРМАЦИЯ!H:H,БАЗА_ДАННЫХ!L18,АБОНЕМЕНТЫ_ИНФОРМАЦИЯ!F:F,БАЗА_ДАННЫХ!J18,АБОНЕМЕНТЫ_ИНФОРМАЦИЯ!G:G,БАЗА_ДАННЫХ!K18,АБОНЕМЕНТЫ_ИНФОРМАЦИЯ!Q:Q,"&lt;="&amp;БАЗА_ДАННЫХ!D18,АБОНЕМЕНТЫ_ИНФОРМАЦИЯ!S:S,"&gt;="&amp;БАЗА_ДАННЫХ!D18))</f>
        <v>10</v>
      </c>
    </row>
    <row r="19" spans="4:21" ht="15" customHeight="1" x14ac:dyDescent="0.25">
      <c r="D19" s="185">
        <v>45271</v>
      </c>
      <c r="E19" s="187">
        <f t="shared" si="0"/>
        <v>50</v>
      </c>
      <c r="F19" s="9" t="str">
        <f t="shared" si="1"/>
        <v>Пн</v>
      </c>
      <c r="G19" s="18">
        <v>0.66666666666666663</v>
      </c>
      <c r="H19" s="8" t="s">
        <v>7</v>
      </c>
      <c r="I19" s="8" t="s">
        <v>32</v>
      </c>
      <c r="J19" s="8" t="s">
        <v>9</v>
      </c>
      <c r="K19" s="8" t="s">
        <v>8</v>
      </c>
      <c r="L19" s="188" t="s">
        <v>76</v>
      </c>
      <c r="M19" s="189" t="str">
        <f ca="1">IF(COUNTIFS(АБОНЕМЕНТЫ_ИНФОРМАЦИЯ!H:H,БАЗА_ДАННЫХ!L19,АБОНЕМЕНТЫ_ИНФОРМАЦИЯ!F:F,БАЗА_ДАННЫХ!J19,АБОНЕМЕНТЫ_ИНФОРМАЦИЯ!G:G,БАЗА_ДАННЫХ!K19,АБОНЕМЕНТЫ_ИНФОРМАЦИЯ!Q:Q,"&lt;="&amp;БАЗА_ДАННЫХ!D19,АБОНЕМЕНТЫ_ИНФОРМАЦИЯ!S:S,"&gt;="&amp;БАЗА_ДАННЫХ!D19,АБОНЕМЕНТЫ_ИНФОРМАЦИЯ!AB:AB,"да")=1,"да","нет")</f>
        <v>нет</v>
      </c>
      <c r="N19" s="188" t="str">
        <f ca="1">IF(M19="да",SUMIFS(АБОНЕМЕНТЫ_ИНФОРМАЦИЯ!AC:AC,АБОНЕМЕНТЫ_ИНФОРМАЦИЯ!H:H,БАЗА_ДАННЫХ!L19,АБОНЕМЕНТЫ_ИНФОРМАЦИЯ!G:G,БАЗА_ДАННЫХ!K19,АБОНЕМЕНТЫ_ИНФОРМАЦИЯ!F:F,БАЗА_ДАННЫХ!J19,АБОНЕМЕНТЫ_ИНФОРМАЦИЯ!AB:AB,БАЗА_ДАННЫХ!M19),"")</f>
        <v/>
      </c>
      <c r="R19" s="189" t="s">
        <v>21</v>
      </c>
      <c r="S19" s="17"/>
      <c r="U19" s="194">
        <f>IF(S19="перенос",0,SUMIFS(АБОНЕМЕНТЫ_ИНФОРМАЦИЯ!P:P,АБОНЕМЕНТЫ_ИНФОРМАЦИЯ!H:H,БАЗА_ДАННЫХ!L19,АБОНЕМЕНТЫ_ИНФОРМАЦИЯ!F:F,БАЗА_ДАННЫХ!J19,АБОНЕМЕНТЫ_ИНФОРМАЦИЯ!G:G,БАЗА_ДАННЫХ!K19,АБОНЕМЕНТЫ_ИНФОРМАЦИЯ!Q:Q,"&lt;="&amp;БАЗА_ДАННЫХ!D19,АБОНЕМЕНТЫ_ИНФОРМАЦИЯ!S:S,"&gt;="&amp;БАЗА_ДАННЫХ!D19))</f>
        <v>10</v>
      </c>
    </row>
    <row r="20" spans="4:21" ht="15" customHeight="1" x14ac:dyDescent="0.25">
      <c r="D20" s="185">
        <v>45271</v>
      </c>
      <c r="E20" s="187">
        <f t="shared" si="0"/>
        <v>50</v>
      </c>
      <c r="F20" s="9" t="str">
        <f t="shared" si="1"/>
        <v>Пн</v>
      </c>
      <c r="G20" s="18">
        <v>0.66666666666666663</v>
      </c>
      <c r="H20" s="8" t="s">
        <v>7</v>
      </c>
      <c r="I20" s="8" t="s">
        <v>32</v>
      </c>
      <c r="J20" s="8" t="s">
        <v>9</v>
      </c>
      <c r="K20" s="8" t="s">
        <v>8</v>
      </c>
      <c r="L20" s="188" t="s">
        <v>77</v>
      </c>
      <c r="M20" s="189" t="str">
        <f ca="1">IF(COUNTIFS(АБОНЕМЕНТЫ_ИНФОРМАЦИЯ!H:H,БАЗА_ДАННЫХ!L20,АБОНЕМЕНТЫ_ИНФОРМАЦИЯ!F:F,БАЗА_ДАННЫХ!J20,АБОНЕМЕНТЫ_ИНФОРМАЦИЯ!G:G,БАЗА_ДАННЫХ!K20,АБОНЕМЕНТЫ_ИНФОРМАЦИЯ!Q:Q,"&lt;="&amp;БАЗА_ДАННЫХ!D20,АБОНЕМЕНТЫ_ИНФОРМАЦИЯ!S:S,"&gt;="&amp;БАЗА_ДАННЫХ!D20,АБОНЕМЕНТЫ_ИНФОРМАЦИЯ!AB:AB,"да")=1,"да","нет")</f>
        <v>нет</v>
      </c>
      <c r="N20" s="188" t="str">
        <f ca="1">IF(M20="да",SUMIFS(АБОНЕМЕНТЫ_ИНФОРМАЦИЯ!AC:AC,АБОНЕМЕНТЫ_ИНФОРМАЦИЯ!H:H,БАЗА_ДАННЫХ!L20,АБОНЕМЕНТЫ_ИНФОРМАЦИЯ!G:G,БАЗА_ДАННЫХ!K20,АБОНЕМЕНТЫ_ИНФОРМАЦИЯ!F:F,БАЗА_ДАННЫХ!J20,АБОНЕМЕНТЫ_ИНФОРМАЦИЯ!AB:AB,БАЗА_ДАННЫХ!M20),"")</f>
        <v/>
      </c>
      <c r="R20" s="189" t="s">
        <v>21</v>
      </c>
      <c r="S20" s="17"/>
      <c r="U20" s="194">
        <f>IF(S20="перенос",0,SUMIFS(АБОНЕМЕНТЫ_ИНФОРМАЦИЯ!P:P,АБОНЕМЕНТЫ_ИНФОРМАЦИЯ!H:H,БАЗА_ДАННЫХ!L20,АБОНЕМЕНТЫ_ИНФОРМАЦИЯ!F:F,БАЗА_ДАННЫХ!J20,АБОНЕМЕНТЫ_ИНФОРМАЦИЯ!G:G,БАЗА_ДАННЫХ!K20,АБОНЕМЕНТЫ_ИНФОРМАЦИЯ!Q:Q,"&lt;="&amp;БАЗА_ДАННЫХ!D20,АБОНЕМЕНТЫ_ИНФОРМАЦИЯ!S:S,"&gt;="&amp;БАЗА_ДАННЫХ!D20))</f>
        <v>10</v>
      </c>
    </row>
    <row r="21" spans="4:21" ht="15" customHeight="1" x14ac:dyDescent="0.25">
      <c r="D21" s="185">
        <v>45271</v>
      </c>
      <c r="E21" s="187">
        <f t="shared" si="0"/>
        <v>50</v>
      </c>
      <c r="F21" s="9" t="str">
        <f t="shared" si="1"/>
        <v>Пн</v>
      </c>
      <c r="G21" s="18">
        <v>0.70833333333333337</v>
      </c>
      <c r="H21" s="8" t="s">
        <v>14</v>
      </c>
      <c r="I21" s="8" t="s">
        <v>30</v>
      </c>
      <c r="J21" s="8" t="s">
        <v>11</v>
      </c>
      <c r="K21" s="8" t="s">
        <v>36</v>
      </c>
      <c r="L21" s="188" t="s">
        <v>78</v>
      </c>
      <c r="M21" s="189" t="str">
        <f ca="1">IF(COUNTIFS(АБОНЕМЕНТЫ_ИНФОРМАЦИЯ!H:H,БАЗА_ДАННЫХ!L21,АБОНЕМЕНТЫ_ИНФОРМАЦИЯ!F:F,БАЗА_ДАННЫХ!J21,АБОНЕМЕНТЫ_ИНФОРМАЦИЯ!G:G,БАЗА_ДАННЫХ!K21,АБОНЕМЕНТЫ_ИНФОРМАЦИЯ!Q:Q,"&lt;="&amp;БАЗА_ДАННЫХ!D21,АБОНЕМЕНТЫ_ИНФОРМАЦИЯ!S:S,"&gt;="&amp;БАЗА_ДАННЫХ!D21,АБОНЕМЕНТЫ_ИНФОРМАЦИЯ!AB:AB,"да")=1,"да","нет")</f>
        <v>нет</v>
      </c>
      <c r="N21" s="188" t="str">
        <f ca="1">IF(M21="да",SUMIFS(АБОНЕМЕНТЫ_ИНФОРМАЦИЯ!AC:AC,АБОНЕМЕНТЫ_ИНФОРМАЦИЯ!H:H,БАЗА_ДАННЫХ!L21,АБОНЕМЕНТЫ_ИНФОРМАЦИЯ!G:G,БАЗА_ДАННЫХ!K21,АБОНЕМЕНТЫ_ИНФОРМАЦИЯ!F:F,БАЗА_ДАННЫХ!J21,АБОНЕМЕНТЫ_ИНФОРМАЦИЯ!AB:AB,БАЗА_ДАННЫХ!M21),"")</f>
        <v/>
      </c>
      <c r="R21" s="189" t="s">
        <v>21</v>
      </c>
      <c r="S21" s="17"/>
      <c r="U21" s="194">
        <f>IF(S21="перенос",0,SUMIFS(АБОНЕМЕНТЫ_ИНФОРМАЦИЯ!P:P,АБОНЕМЕНТЫ_ИНФОРМАЦИЯ!H:H,БАЗА_ДАННЫХ!L21,АБОНЕМЕНТЫ_ИНФОРМАЦИЯ!F:F,БАЗА_ДАННЫХ!J21,АБОНЕМЕНТЫ_ИНФОРМАЦИЯ!G:G,БАЗА_ДАННЫХ!K21,АБОНЕМЕНТЫ_ИНФОРМАЦИЯ!Q:Q,"&lt;="&amp;БАЗА_ДАННЫХ!D21,АБОНЕМЕНТЫ_ИНФОРМАЦИЯ!S:S,"&gt;="&amp;БАЗА_ДАННЫХ!D21))</f>
        <v>10</v>
      </c>
    </row>
    <row r="22" spans="4:21" ht="15" customHeight="1" x14ac:dyDescent="0.25">
      <c r="D22" s="185">
        <v>45271</v>
      </c>
      <c r="E22" s="187">
        <f t="shared" si="0"/>
        <v>50</v>
      </c>
      <c r="F22" s="9" t="str">
        <f t="shared" si="1"/>
        <v>Пн</v>
      </c>
      <c r="G22" s="18">
        <v>0.70833333333333337</v>
      </c>
      <c r="H22" s="8" t="s">
        <v>14</v>
      </c>
      <c r="I22" s="8" t="s">
        <v>30</v>
      </c>
      <c r="J22" s="8" t="s">
        <v>11</v>
      </c>
      <c r="K22" s="8" t="s">
        <v>36</v>
      </c>
      <c r="L22" s="188" t="s">
        <v>79</v>
      </c>
      <c r="M22" s="189" t="str">
        <f ca="1">IF(COUNTIFS(АБОНЕМЕНТЫ_ИНФОРМАЦИЯ!H:H,БАЗА_ДАННЫХ!L22,АБОНЕМЕНТЫ_ИНФОРМАЦИЯ!F:F,БАЗА_ДАННЫХ!J22,АБОНЕМЕНТЫ_ИНФОРМАЦИЯ!G:G,БАЗА_ДАННЫХ!K22,АБОНЕМЕНТЫ_ИНФОРМАЦИЯ!Q:Q,"&lt;="&amp;БАЗА_ДАННЫХ!D22,АБОНЕМЕНТЫ_ИНФОРМАЦИЯ!S:S,"&gt;="&amp;БАЗА_ДАННЫХ!D22,АБОНЕМЕНТЫ_ИНФОРМАЦИЯ!AB:AB,"да")=1,"да","нет")</f>
        <v>нет</v>
      </c>
      <c r="N22" s="188" t="str">
        <f ca="1">IF(M22="да",SUMIFS(АБОНЕМЕНТЫ_ИНФОРМАЦИЯ!AC:AC,АБОНЕМЕНТЫ_ИНФОРМАЦИЯ!H:H,БАЗА_ДАННЫХ!L22,АБОНЕМЕНТЫ_ИНФОРМАЦИЯ!G:G,БАЗА_ДАННЫХ!K22,АБОНЕМЕНТЫ_ИНФОРМАЦИЯ!F:F,БАЗА_ДАННЫХ!J22,АБОНЕМЕНТЫ_ИНФОРМАЦИЯ!AB:AB,БАЗА_ДАННЫХ!M22),"")</f>
        <v/>
      </c>
      <c r="R22" s="189" t="s">
        <v>21</v>
      </c>
      <c r="S22" s="17"/>
      <c r="U22" s="194">
        <f>IF(S22="перенос",0,SUMIFS(АБОНЕМЕНТЫ_ИНФОРМАЦИЯ!P:P,АБОНЕМЕНТЫ_ИНФОРМАЦИЯ!H:H,БАЗА_ДАННЫХ!L22,АБОНЕМЕНТЫ_ИНФОРМАЦИЯ!F:F,БАЗА_ДАННЫХ!J22,АБОНЕМЕНТЫ_ИНФОРМАЦИЯ!G:G,БАЗА_ДАННЫХ!K22,АБОНЕМЕНТЫ_ИНФОРМАЦИЯ!Q:Q,"&lt;="&amp;БАЗА_ДАННЫХ!D22,АБОНЕМЕНТЫ_ИНФОРМАЦИЯ!S:S,"&gt;="&amp;БАЗА_ДАННЫХ!D22))</f>
        <v>10</v>
      </c>
    </row>
    <row r="23" spans="4:21" ht="15" customHeight="1" x14ac:dyDescent="0.25">
      <c r="D23" s="185">
        <v>45271</v>
      </c>
      <c r="E23" s="187">
        <f t="shared" si="0"/>
        <v>50</v>
      </c>
      <c r="F23" s="9" t="str">
        <f t="shared" si="1"/>
        <v>Пн</v>
      </c>
      <c r="G23" s="18">
        <v>0.70833333333333337</v>
      </c>
      <c r="H23" s="8" t="s">
        <v>14</v>
      </c>
      <c r="I23" s="8" t="s">
        <v>30</v>
      </c>
      <c r="J23" s="8" t="s">
        <v>11</v>
      </c>
      <c r="K23" s="8" t="s">
        <v>36</v>
      </c>
      <c r="L23" s="188" t="s">
        <v>80</v>
      </c>
      <c r="M23" s="189" t="str">
        <f ca="1">IF(COUNTIFS(АБОНЕМЕНТЫ_ИНФОРМАЦИЯ!H:H,БАЗА_ДАННЫХ!L23,АБОНЕМЕНТЫ_ИНФОРМАЦИЯ!F:F,БАЗА_ДАННЫХ!J23,АБОНЕМЕНТЫ_ИНФОРМАЦИЯ!G:G,БАЗА_ДАННЫХ!K23,АБОНЕМЕНТЫ_ИНФОРМАЦИЯ!Q:Q,"&lt;="&amp;БАЗА_ДАННЫХ!D23,АБОНЕМЕНТЫ_ИНФОРМАЦИЯ!S:S,"&gt;="&amp;БАЗА_ДАННЫХ!D23,АБОНЕМЕНТЫ_ИНФОРМАЦИЯ!AB:AB,"да")=1,"да","нет")</f>
        <v>нет</v>
      </c>
      <c r="N23" s="188" t="str">
        <f ca="1">IF(M23="да",SUMIFS(АБОНЕМЕНТЫ_ИНФОРМАЦИЯ!AC:AC,АБОНЕМЕНТЫ_ИНФОРМАЦИЯ!H:H,БАЗА_ДАННЫХ!L23,АБОНЕМЕНТЫ_ИНФОРМАЦИЯ!G:G,БАЗА_ДАННЫХ!K23,АБОНЕМЕНТЫ_ИНФОРМАЦИЯ!F:F,БАЗА_ДАННЫХ!J23,АБОНЕМЕНТЫ_ИНФОРМАЦИЯ!AB:AB,БАЗА_ДАННЫХ!M23),"")</f>
        <v/>
      </c>
      <c r="R23" s="189" t="s">
        <v>21</v>
      </c>
      <c r="S23" s="17"/>
      <c r="U23" s="194">
        <f>IF(S23="перенос",0,SUMIFS(АБОНЕМЕНТЫ_ИНФОРМАЦИЯ!P:P,АБОНЕМЕНТЫ_ИНФОРМАЦИЯ!H:H,БАЗА_ДАННЫХ!L23,АБОНЕМЕНТЫ_ИНФОРМАЦИЯ!F:F,БАЗА_ДАННЫХ!J23,АБОНЕМЕНТЫ_ИНФОРМАЦИЯ!G:G,БАЗА_ДАННЫХ!K23,АБОНЕМЕНТЫ_ИНФОРМАЦИЯ!Q:Q,"&lt;="&amp;БАЗА_ДАННЫХ!D23,АБОНЕМЕНТЫ_ИНФОРМАЦИЯ!S:S,"&gt;="&amp;БАЗА_ДАННЫХ!D23))</f>
        <v>10</v>
      </c>
    </row>
    <row r="24" spans="4:21" ht="15" customHeight="1" x14ac:dyDescent="0.25">
      <c r="D24" s="185">
        <v>45271</v>
      </c>
      <c r="E24" s="187">
        <f t="shared" si="0"/>
        <v>50</v>
      </c>
      <c r="F24" s="9" t="str">
        <f t="shared" si="1"/>
        <v>Пн</v>
      </c>
      <c r="G24" s="18">
        <v>0.70833333333333337</v>
      </c>
      <c r="H24" s="8" t="s">
        <v>14</v>
      </c>
      <c r="I24" s="8" t="s">
        <v>30</v>
      </c>
      <c r="J24" s="8" t="s">
        <v>11</v>
      </c>
      <c r="K24" s="8" t="s">
        <v>36</v>
      </c>
      <c r="L24" s="188" t="s">
        <v>81</v>
      </c>
      <c r="M24" s="189" t="str">
        <f ca="1">IF(COUNTIFS(АБОНЕМЕНТЫ_ИНФОРМАЦИЯ!H:H,БАЗА_ДАННЫХ!L24,АБОНЕМЕНТЫ_ИНФОРМАЦИЯ!F:F,БАЗА_ДАННЫХ!J24,АБОНЕМЕНТЫ_ИНФОРМАЦИЯ!G:G,БАЗА_ДАННЫХ!K24,АБОНЕМЕНТЫ_ИНФОРМАЦИЯ!Q:Q,"&lt;="&amp;БАЗА_ДАННЫХ!D24,АБОНЕМЕНТЫ_ИНФОРМАЦИЯ!S:S,"&gt;="&amp;БАЗА_ДАННЫХ!D24,АБОНЕМЕНТЫ_ИНФОРМАЦИЯ!AB:AB,"да")=1,"да","нет")</f>
        <v>нет</v>
      </c>
      <c r="N24" s="188" t="str">
        <f ca="1">IF(M24="да",SUMIFS(АБОНЕМЕНТЫ_ИНФОРМАЦИЯ!AC:AC,АБОНЕМЕНТЫ_ИНФОРМАЦИЯ!H:H,БАЗА_ДАННЫХ!L24,АБОНЕМЕНТЫ_ИНФОРМАЦИЯ!G:G,БАЗА_ДАННЫХ!K24,АБОНЕМЕНТЫ_ИНФОРМАЦИЯ!F:F,БАЗА_ДАННЫХ!J24,АБОНЕМЕНТЫ_ИНФОРМАЦИЯ!AB:AB,БАЗА_ДАННЫХ!M24),"")</f>
        <v/>
      </c>
      <c r="R24" s="189" t="s">
        <v>21</v>
      </c>
      <c r="S24" s="17"/>
      <c r="U24" s="194">
        <f>IF(S24="перенос",0,SUMIFS(АБОНЕМЕНТЫ_ИНФОРМАЦИЯ!P:P,АБОНЕМЕНТЫ_ИНФОРМАЦИЯ!H:H,БАЗА_ДАННЫХ!L24,АБОНЕМЕНТЫ_ИНФОРМАЦИЯ!F:F,БАЗА_ДАННЫХ!J24,АБОНЕМЕНТЫ_ИНФОРМАЦИЯ!G:G,БАЗА_ДАННЫХ!K24,АБОНЕМЕНТЫ_ИНФОРМАЦИЯ!Q:Q,"&lt;="&amp;БАЗА_ДАННЫХ!D24,АБОНЕМЕНТЫ_ИНФОРМАЦИЯ!S:S,"&gt;="&amp;БАЗА_ДАННЫХ!D24))</f>
        <v>10</v>
      </c>
    </row>
    <row r="25" spans="4:21" ht="15" customHeight="1" x14ac:dyDescent="0.25">
      <c r="D25" s="185">
        <v>45271</v>
      </c>
      <c r="E25" s="187">
        <f t="shared" si="0"/>
        <v>50</v>
      </c>
      <c r="F25" s="9" t="str">
        <f t="shared" si="1"/>
        <v>Пн</v>
      </c>
      <c r="G25" s="18">
        <v>0.70833333333333337</v>
      </c>
      <c r="H25" s="8" t="s">
        <v>14</v>
      </c>
      <c r="I25" s="8" t="s">
        <v>30</v>
      </c>
      <c r="J25" s="8" t="s">
        <v>11</v>
      </c>
      <c r="K25" s="8" t="s">
        <v>36</v>
      </c>
      <c r="L25" s="188" t="s">
        <v>82</v>
      </c>
      <c r="M25" s="189" t="str">
        <f ca="1">IF(COUNTIFS(АБОНЕМЕНТЫ_ИНФОРМАЦИЯ!H:H,БАЗА_ДАННЫХ!L25,АБОНЕМЕНТЫ_ИНФОРМАЦИЯ!F:F,БАЗА_ДАННЫХ!J25,АБОНЕМЕНТЫ_ИНФОРМАЦИЯ!G:G,БАЗА_ДАННЫХ!K25,АБОНЕМЕНТЫ_ИНФОРМАЦИЯ!Q:Q,"&lt;="&amp;БАЗА_ДАННЫХ!D25,АБОНЕМЕНТЫ_ИНФОРМАЦИЯ!S:S,"&gt;="&amp;БАЗА_ДАННЫХ!D25,АБОНЕМЕНТЫ_ИНФОРМАЦИЯ!AB:AB,"да")=1,"да","нет")</f>
        <v>нет</v>
      </c>
      <c r="N25" s="188" t="str">
        <f ca="1">IF(M25="да",SUMIFS(АБОНЕМЕНТЫ_ИНФОРМАЦИЯ!AC:AC,АБОНЕМЕНТЫ_ИНФОРМАЦИЯ!H:H,БАЗА_ДАННЫХ!L25,АБОНЕМЕНТЫ_ИНФОРМАЦИЯ!G:G,БАЗА_ДАННЫХ!K25,АБОНЕМЕНТЫ_ИНФОРМАЦИЯ!F:F,БАЗА_ДАННЫХ!J25,АБОНЕМЕНТЫ_ИНФОРМАЦИЯ!AB:AB,БАЗА_ДАННЫХ!M25),"")</f>
        <v/>
      </c>
      <c r="R25" s="189" t="s">
        <v>21</v>
      </c>
      <c r="S25" s="17"/>
      <c r="U25" s="194">
        <f>IF(S25="перенос",0,SUMIFS(АБОНЕМЕНТЫ_ИНФОРМАЦИЯ!P:P,АБОНЕМЕНТЫ_ИНФОРМАЦИЯ!H:H,БАЗА_ДАННЫХ!L25,АБОНЕМЕНТЫ_ИНФОРМАЦИЯ!F:F,БАЗА_ДАННЫХ!J25,АБОНЕМЕНТЫ_ИНФОРМАЦИЯ!G:G,БАЗА_ДАННЫХ!K25,АБОНЕМЕНТЫ_ИНФОРМАЦИЯ!Q:Q,"&lt;="&amp;БАЗА_ДАННЫХ!D25,АБОНЕМЕНТЫ_ИНФОРМАЦИЯ!S:S,"&gt;="&amp;БАЗА_ДАННЫХ!D25))</f>
        <v>10</v>
      </c>
    </row>
    <row r="26" spans="4:21" ht="15" customHeight="1" x14ac:dyDescent="0.25">
      <c r="D26" s="185">
        <v>45271</v>
      </c>
      <c r="E26" s="187">
        <f t="shared" si="0"/>
        <v>50</v>
      </c>
      <c r="F26" s="9" t="str">
        <f t="shared" si="1"/>
        <v>Пн</v>
      </c>
      <c r="G26" s="18">
        <v>0.70833333333333337</v>
      </c>
      <c r="H26" s="8" t="s">
        <v>14</v>
      </c>
      <c r="I26" s="8" t="s">
        <v>30</v>
      </c>
      <c r="J26" s="8" t="s">
        <v>11</v>
      </c>
      <c r="K26" s="8" t="s">
        <v>36</v>
      </c>
      <c r="L26" s="188" t="s">
        <v>83</v>
      </c>
      <c r="M26" s="189" t="str">
        <f ca="1">IF(COUNTIFS(АБОНЕМЕНТЫ_ИНФОРМАЦИЯ!H:H,БАЗА_ДАННЫХ!L26,АБОНЕМЕНТЫ_ИНФОРМАЦИЯ!F:F,БАЗА_ДАННЫХ!J26,АБОНЕМЕНТЫ_ИНФОРМАЦИЯ!G:G,БАЗА_ДАННЫХ!K26,АБОНЕМЕНТЫ_ИНФОРМАЦИЯ!Q:Q,"&lt;="&amp;БАЗА_ДАННЫХ!D26,АБОНЕМЕНТЫ_ИНФОРМАЦИЯ!S:S,"&gt;="&amp;БАЗА_ДАННЫХ!D26,АБОНЕМЕНТЫ_ИНФОРМАЦИЯ!AB:AB,"да")=1,"да","нет")</f>
        <v>нет</v>
      </c>
      <c r="N26" s="188" t="str">
        <f ca="1">IF(M26="да",SUMIFS(АБОНЕМЕНТЫ_ИНФОРМАЦИЯ!AC:AC,АБОНЕМЕНТЫ_ИНФОРМАЦИЯ!H:H,БАЗА_ДАННЫХ!L26,АБОНЕМЕНТЫ_ИНФОРМАЦИЯ!G:G,БАЗА_ДАННЫХ!K26,АБОНЕМЕНТЫ_ИНФОРМАЦИЯ!F:F,БАЗА_ДАННЫХ!J26,АБОНЕМЕНТЫ_ИНФОРМАЦИЯ!AB:AB,БАЗА_ДАННЫХ!M26),"")</f>
        <v/>
      </c>
      <c r="R26" s="189" t="s">
        <v>21</v>
      </c>
      <c r="S26" s="17"/>
      <c r="U26" s="194">
        <f>IF(S26="перенос",0,SUMIFS(АБОНЕМЕНТЫ_ИНФОРМАЦИЯ!P:P,АБОНЕМЕНТЫ_ИНФОРМАЦИЯ!H:H,БАЗА_ДАННЫХ!L26,АБОНЕМЕНТЫ_ИНФОРМАЦИЯ!F:F,БАЗА_ДАННЫХ!J26,АБОНЕМЕНТЫ_ИНФОРМАЦИЯ!G:G,БАЗА_ДАННЫХ!K26,АБОНЕМЕНТЫ_ИНФОРМАЦИЯ!Q:Q,"&lt;="&amp;БАЗА_ДАННЫХ!D26,АБОНЕМЕНТЫ_ИНФОРМАЦИЯ!S:S,"&gt;="&amp;БАЗА_ДАННЫХ!D26))</f>
        <v>10</v>
      </c>
    </row>
    <row r="27" spans="4:21" ht="15" customHeight="1" x14ac:dyDescent="0.25">
      <c r="D27" s="185">
        <v>45271</v>
      </c>
      <c r="E27" s="187">
        <f t="shared" si="0"/>
        <v>50</v>
      </c>
      <c r="F27" s="9" t="str">
        <f t="shared" si="1"/>
        <v>Пн</v>
      </c>
      <c r="G27" s="18">
        <v>0.70833333333333337</v>
      </c>
      <c r="H27" s="8" t="s">
        <v>14</v>
      </c>
      <c r="I27" s="8" t="s">
        <v>30</v>
      </c>
      <c r="J27" s="8" t="s">
        <v>11</v>
      </c>
      <c r="K27" s="8" t="s">
        <v>36</v>
      </c>
      <c r="L27" s="188" t="s">
        <v>84</v>
      </c>
      <c r="M27" s="189" t="str">
        <f ca="1">IF(COUNTIFS(АБОНЕМЕНТЫ_ИНФОРМАЦИЯ!H:H,БАЗА_ДАННЫХ!L27,АБОНЕМЕНТЫ_ИНФОРМАЦИЯ!F:F,БАЗА_ДАННЫХ!J27,АБОНЕМЕНТЫ_ИНФОРМАЦИЯ!G:G,БАЗА_ДАННЫХ!K27,АБОНЕМЕНТЫ_ИНФОРМАЦИЯ!Q:Q,"&lt;="&amp;БАЗА_ДАННЫХ!D27,АБОНЕМЕНТЫ_ИНФОРМАЦИЯ!S:S,"&gt;="&amp;БАЗА_ДАННЫХ!D27,АБОНЕМЕНТЫ_ИНФОРМАЦИЯ!AB:AB,"да")=1,"да","нет")</f>
        <v>нет</v>
      </c>
      <c r="N27" s="188" t="str">
        <f ca="1">IF(M27="да",SUMIFS(АБОНЕМЕНТЫ_ИНФОРМАЦИЯ!AC:AC,АБОНЕМЕНТЫ_ИНФОРМАЦИЯ!H:H,БАЗА_ДАННЫХ!L27,АБОНЕМЕНТЫ_ИНФОРМАЦИЯ!G:G,БАЗА_ДАННЫХ!K27,АБОНЕМЕНТЫ_ИНФОРМАЦИЯ!F:F,БАЗА_ДАННЫХ!J27,АБОНЕМЕНТЫ_ИНФОРМАЦИЯ!AB:AB,БАЗА_ДАННЫХ!M27),"")</f>
        <v/>
      </c>
      <c r="R27" s="189" t="s">
        <v>21</v>
      </c>
      <c r="S27" s="17"/>
      <c r="U27" s="194">
        <f>IF(S27="перенос",0,SUMIFS(АБОНЕМЕНТЫ_ИНФОРМАЦИЯ!P:P,АБОНЕМЕНТЫ_ИНФОРМАЦИЯ!H:H,БАЗА_ДАННЫХ!L27,АБОНЕМЕНТЫ_ИНФОРМАЦИЯ!F:F,БАЗА_ДАННЫХ!J27,АБОНЕМЕНТЫ_ИНФОРМАЦИЯ!G:G,БАЗА_ДАННЫХ!K27,АБОНЕМЕНТЫ_ИНФОРМАЦИЯ!Q:Q,"&lt;="&amp;БАЗА_ДАННЫХ!D27,АБОНЕМЕНТЫ_ИНФОРМАЦИЯ!S:S,"&gt;="&amp;БАЗА_ДАННЫХ!D27))</f>
        <v>10</v>
      </c>
    </row>
    <row r="28" spans="4:21" ht="15" customHeight="1" x14ac:dyDescent="0.25">
      <c r="D28" s="185">
        <v>45271</v>
      </c>
      <c r="E28" s="187">
        <f t="shared" si="0"/>
        <v>50</v>
      </c>
      <c r="F28" s="9" t="str">
        <f t="shared" si="1"/>
        <v>Пн</v>
      </c>
      <c r="G28" s="18">
        <v>0.70833333333333337</v>
      </c>
      <c r="H28" s="8" t="s">
        <v>14</v>
      </c>
      <c r="I28" s="8" t="s">
        <v>30</v>
      </c>
      <c r="J28" s="8" t="s">
        <v>11</v>
      </c>
      <c r="K28" s="8" t="s">
        <v>36</v>
      </c>
      <c r="L28" s="188" t="s">
        <v>85</v>
      </c>
      <c r="M28" s="189" t="str">
        <f ca="1">IF(COUNTIFS(АБОНЕМЕНТЫ_ИНФОРМАЦИЯ!H:H,БАЗА_ДАННЫХ!L28,АБОНЕМЕНТЫ_ИНФОРМАЦИЯ!F:F,БАЗА_ДАННЫХ!J28,АБОНЕМЕНТЫ_ИНФОРМАЦИЯ!G:G,БАЗА_ДАННЫХ!K28,АБОНЕМЕНТЫ_ИНФОРМАЦИЯ!Q:Q,"&lt;="&amp;БАЗА_ДАННЫХ!D28,АБОНЕМЕНТЫ_ИНФОРМАЦИЯ!S:S,"&gt;="&amp;БАЗА_ДАННЫХ!D28,АБОНЕМЕНТЫ_ИНФОРМАЦИЯ!AB:AB,"да")=1,"да","нет")</f>
        <v>нет</v>
      </c>
      <c r="N28" s="188" t="str">
        <f ca="1">IF(M28="да",SUMIFS(АБОНЕМЕНТЫ_ИНФОРМАЦИЯ!AC:AC,АБОНЕМЕНТЫ_ИНФОРМАЦИЯ!H:H,БАЗА_ДАННЫХ!L28,АБОНЕМЕНТЫ_ИНФОРМАЦИЯ!G:G,БАЗА_ДАННЫХ!K28,АБОНЕМЕНТЫ_ИНФОРМАЦИЯ!F:F,БАЗА_ДАННЫХ!J28,АБОНЕМЕНТЫ_ИНФОРМАЦИЯ!AB:AB,БАЗА_ДАННЫХ!M28),"")</f>
        <v/>
      </c>
      <c r="R28" s="189" t="s">
        <v>21</v>
      </c>
      <c r="S28" s="17"/>
      <c r="U28" s="194">
        <f>IF(S28="перенос",0,SUMIFS(АБОНЕМЕНТЫ_ИНФОРМАЦИЯ!P:P,АБОНЕМЕНТЫ_ИНФОРМАЦИЯ!H:H,БАЗА_ДАННЫХ!L28,АБОНЕМЕНТЫ_ИНФОРМАЦИЯ!F:F,БАЗА_ДАННЫХ!J28,АБОНЕМЕНТЫ_ИНФОРМАЦИЯ!G:G,БАЗА_ДАННЫХ!K28,АБОНЕМЕНТЫ_ИНФОРМАЦИЯ!Q:Q,"&lt;="&amp;БАЗА_ДАННЫХ!D28,АБОНЕМЕНТЫ_ИНФОРМАЦИЯ!S:S,"&gt;="&amp;БАЗА_ДАННЫХ!D28))</f>
        <v>10</v>
      </c>
    </row>
    <row r="29" spans="4:21" ht="15" customHeight="1" x14ac:dyDescent="0.25">
      <c r="D29" s="185">
        <v>45271</v>
      </c>
      <c r="E29" s="187">
        <f t="shared" si="0"/>
        <v>50</v>
      </c>
      <c r="F29" s="9" t="str">
        <f t="shared" si="1"/>
        <v>Пн</v>
      </c>
      <c r="G29" s="18">
        <v>0.70833333333333337</v>
      </c>
      <c r="H29" s="8" t="s">
        <v>14</v>
      </c>
      <c r="I29" s="8" t="s">
        <v>30</v>
      </c>
      <c r="J29" s="8" t="s">
        <v>11</v>
      </c>
      <c r="K29" s="8" t="s">
        <v>36</v>
      </c>
      <c r="L29" s="188" t="s">
        <v>86</v>
      </c>
      <c r="M29" s="189" t="str">
        <f ca="1">IF(COUNTIFS(АБОНЕМЕНТЫ_ИНФОРМАЦИЯ!H:H,БАЗА_ДАННЫХ!L29,АБОНЕМЕНТЫ_ИНФОРМАЦИЯ!F:F,БАЗА_ДАННЫХ!J29,АБОНЕМЕНТЫ_ИНФОРМАЦИЯ!G:G,БАЗА_ДАННЫХ!K29,АБОНЕМЕНТЫ_ИНФОРМАЦИЯ!Q:Q,"&lt;="&amp;БАЗА_ДАННЫХ!D29,АБОНЕМЕНТЫ_ИНФОРМАЦИЯ!S:S,"&gt;="&amp;БАЗА_ДАННЫХ!D29,АБОНЕМЕНТЫ_ИНФОРМАЦИЯ!AB:AB,"да")=1,"да","нет")</f>
        <v>нет</v>
      </c>
      <c r="N29" s="188" t="str">
        <f ca="1">IF(M29="да",SUMIFS(АБОНЕМЕНТЫ_ИНФОРМАЦИЯ!AC:AC,АБОНЕМЕНТЫ_ИНФОРМАЦИЯ!H:H,БАЗА_ДАННЫХ!L29,АБОНЕМЕНТЫ_ИНФОРМАЦИЯ!G:G,БАЗА_ДАННЫХ!K29,АБОНЕМЕНТЫ_ИНФОРМАЦИЯ!F:F,БАЗА_ДАННЫХ!J29,АБОНЕМЕНТЫ_ИНФОРМАЦИЯ!AB:AB,БАЗА_ДАННЫХ!M29),"")</f>
        <v/>
      </c>
      <c r="R29" s="189" t="s">
        <v>21</v>
      </c>
      <c r="S29" s="17"/>
      <c r="U29" s="194">
        <f>IF(S29="перенос",0,SUMIFS(АБОНЕМЕНТЫ_ИНФОРМАЦИЯ!P:P,АБОНЕМЕНТЫ_ИНФОРМАЦИЯ!H:H,БАЗА_ДАННЫХ!L29,АБОНЕМЕНТЫ_ИНФОРМАЦИЯ!F:F,БАЗА_ДАННЫХ!J29,АБОНЕМЕНТЫ_ИНФОРМАЦИЯ!G:G,БАЗА_ДАННЫХ!K29,АБОНЕМЕНТЫ_ИНФОРМАЦИЯ!Q:Q,"&lt;="&amp;БАЗА_ДАННЫХ!D29,АБОНЕМЕНТЫ_ИНФОРМАЦИЯ!S:S,"&gt;="&amp;БАЗА_ДАННЫХ!D29))</f>
        <v>10</v>
      </c>
    </row>
    <row r="30" spans="4:21" ht="15" customHeight="1" x14ac:dyDescent="0.25">
      <c r="D30" s="185">
        <v>45271</v>
      </c>
      <c r="E30" s="187">
        <f t="shared" si="0"/>
        <v>50</v>
      </c>
      <c r="F30" s="9" t="str">
        <f t="shared" si="1"/>
        <v>Пн</v>
      </c>
      <c r="G30" s="18">
        <v>0.75</v>
      </c>
      <c r="H30" s="8" t="s">
        <v>7</v>
      </c>
      <c r="I30" s="8" t="s">
        <v>33</v>
      </c>
      <c r="J30" s="8" t="s">
        <v>6</v>
      </c>
      <c r="K30" s="8" t="s">
        <v>31</v>
      </c>
      <c r="L30" s="188" t="s">
        <v>87</v>
      </c>
      <c r="M30" s="189" t="str">
        <f ca="1">IF(COUNTIFS(АБОНЕМЕНТЫ_ИНФОРМАЦИЯ!H:H,БАЗА_ДАННЫХ!L30,АБОНЕМЕНТЫ_ИНФОРМАЦИЯ!F:F,БАЗА_ДАННЫХ!J30,АБОНЕМЕНТЫ_ИНФОРМАЦИЯ!G:G,БАЗА_ДАННЫХ!K30,АБОНЕМЕНТЫ_ИНФОРМАЦИЯ!Q:Q,"&lt;="&amp;БАЗА_ДАННЫХ!D30,АБОНЕМЕНТЫ_ИНФОРМАЦИЯ!S:S,"&gt;="&amp;БАЗА_ДАННЫХ!D30,АБОНЕМЕНТЫ_ИНФОРМАЦИЯ!AB:AB,"да")=1,"да","нет")</f>
        <v>нет</v>
      </c>
      <c r="N30" s="188" t="str">
        <f ca="1">IF(M30="да",SUMIFS(АБОНЕМЕНТЫ_ИНФОРМАЦИЯ!AC:AC,АБОНЕМЕНТЫ_ИНФОРМАЦИЯ!H:H,БАЗА_ДАННЫХ!L30,АБОНЕМЕНТЫ_ИНФОРМАЦИЯ!G:G,БАЗА_ДАННЫХ!K30,АБОНЕМЕНТЫ_ИНФОРМАЦИЯ!F:F,БАЗА_ДАННЫХ!J30,АБОНЕМЕНТЫ_ИНФОРМАЦИЯ!AB:AB,БАЗА_ДАННЫХ!M30),"")</f>
        <v/>
      </c>
      <c r="R30" s="189" t="s">
        <v>21</v>
      </c>
      <c r="S30" s="17"/>
      <c r="U30" s="194">
        <f>IF(S30="перенос",0,SUMIFS(АБОНЕМЕНТЫ_ИНФОРМАЦИЯ!P:P,АБОНЕМЕНТЫ_ИНФОРМАЦИЯ!H:H,БАЗА_ДАННЫХ!L30,АБОНЕМЕНТЫ_ИНФОРМАЦИЯ!F:F,БАЗА_ДАННЫХ!J30,АБОНЕМЕНТЫ_ИНФОРМАЦИЯ!G:G,БАЗА_ДАННЫХ!K30,АБОНЕМЕНТЫ_ИНФОРМАЦИЯ!Q:Q,"&lt;="&amp;БАЗА_ДАННЫХ!D30,АБОНЕМЕНТЫ_ИНФОРМАЦИЯ!S:S,"&gt;="&amp;БАЗА_ДАННЫХ!D30))</f>
        <v>10</v>
      </c>
    </row>
    <row r="31" spans="4:21" ht="15" customHeight="1" x14ac:dyDescent="0.25">
      <c r="D31" s="185">
        <v>45271</v>
      </c>
      <c r="E31" s="187">
        <f t="shared" si="0"/>
        <v>50</v>
      </c>
      <c r="F31" s="9" t="str">
        <f t="shared" si="1"/>
        <v>Пн</v>
      </c>
      <c r="G31" s="18">
        <v>0.75</v>
      </c>
      <c r="H31" s="8" t="s">
        <v>7</v>
      </c>
      <c r="I31" s="8" t="s">
        <v>33</v>
      </c>
      <c r="J31" s="8" t="s">
        <v>6</v>
      </c>
      <c r="K31" s="8" t="s">
        <v>31</v>
      </c>
      <c r="L31" s="188" t="s">
        <v>88</v>
      </c>
      <c r="M31" s="189" t="str">
        <f ca="1">IF(COUNTIFS(АБОНЕМЕНТЫ_ИНФОРМАЦИЯ!H:H,БАЗА_ДАННЫХ!L31,АБОНЕМЕНТЫ_ИНФОРМАЦИЯ!F:F,БАЗА_ДАННЫХ!J31,АБОНЕМЕНТЫ_ИНФОРМАЦИЯ!G:G,БАЗА_ДАННЫХ!K31,АБОНЕМЕНТЫ_ИНФОРМАЦИЯ!Q:Q,"&lt;="&amp;БАЗА_ДАННЫХ!D31,АБОНЕМЕНТЫ_ИНФОРМАЦИЯ!S:S,"&gt;="&amp;БАЗА_ДАННЫХ!D31,АБОНЕМЕНТЫ_ИНФОРМАЦИЯ!AB:AB,"да")=1,"да","нет")</f>
        <v>нет</v>
      </c>
      <c r="N31" s="188" t="str">
        <f ca="1">IF(M31="да",SUMIFS(АБОНЕМЕНТЫ_ИНФОРМАЦИЯ!AC:AC,АБОНЕМЕНТЫ_ИНФОРМАЦИЯ!H:H,БАЗА_ДАННЫХ!L31,АБОНЕМЕНТЫ_ИНФОРМАЦИЯ!G:G,БАЗА_ДАННЫХ!K31,АБОНЕМЕНТЫ_ИНФОРМАЦИЯ!F:F,БАЗА_ДАННЫХ!J31,АБОНЕМЕНТЫ_ИНФОРМАЦИЯ!AB:AB,БАЗА_ДАННЫХ!M31),"")</f>
        <v/>
      </c>
      <c r="R31" s="189" t="s">
        <v>21</v>
      </c>
      <c r="S31" s="17"/>
      <c r="U31" s="194">
        <f>IF(S31="перенос",0,SUMIFS(АБОНЕМЕНТЫ_ИНФОРМАЦИЯ!P:P,АБОНЕМЕНТЫ_ИНФОРМАЦИЯ!H:H,БАЗА_ДАННЫХ!L31,АБОНЕМЕНТЫ_ИНФОРМАЦИЯ!F:F,БАЗА_ДАННЫХ!J31,АБОНЕМЕНТЫ_ИНФОРМАЦИЯ!G:G,БАЗА_ДАННЫХ!K31,АБОНЕМЕНТЫ_ИНФОРМАЦИЯ!Q:Q,"&lt;="&amp;БАЗА_ДАННЫХ!D31,АБОНЕМЕНТЫ_ИНФОРМАЦИЯ!S:S,"&gt;="&amp;БАЗА_ДАННЫХ!D31))</f>
        <v>10</v>
      </c>
    </row>
    <row r="32" spans="4:21" ht="15" customHeight="1" x14ac:dyDescent="0.25">
      <c r="D32" s="185">
        <v>45271</v>
      </c>
      <c r="E32" s="187">
        <f t="shared" si="0"/>
        <v>50</v>
      </c>
      <c r="F32" s="9" t="str">
        <f t="shared" si="1"/>
        <v>Пн</v>
      </c>
      <c r="G32" s="18">
        <v>0.75</v>
      </c>
      <c r="H32" s="8" t="s">
        <v>7</v>
      </c>
      <c r="I32" s="8" t="s">
        <v>33</v>
      </c>
      <c r="J32" s="8" t="s">
        <v>6</v>
      </c>
      <c r="K32" s="8" t="s">
        <v>31</v>
      </c>
      <c r="L32" s="188" t="s">
        <v>89</v>
      </c>
      <c r="M32" s="189" t="str">
        <f ca="1">IF(COUNTIFS(АБОНЕМЕНТЫ_ИНФОРМАЦИЯ!H:H,БАЗА_ДАННЫХ!L32,АБОНЕМЕНТЫ_ИНФОРМАЦИЯ!F:F,БАЗА_ДАННЫХ!J32,АБОНЕМЕНТЫ_ИНФОРМАЦИЯ!G:G,БАЗА_ДАННЫХ!K32,АБОНЕМЕНТЫ_ИНФОРМАЦИЯ!Q:Q,"&lt;="&amp;БАЗА_ДАННЫХ!D32,АБОНЕМЕНТЫ_ИНФОРМАЦИЯ!S:S,"&gt;="&amp;БАЗА_ДАННЫХ!D32,АБОНЕМЕНТЫ_ИНФОРМАЦИЯ!AB:AB,"да")=1,"да","нет")</f>
        <v>нет</v>
      </c>
      <c r="N32" s="188" t="str">
        <f ca="1">IF(M32="да",SUMIFS(АБОНЕМЕНТЫ_ИНФОРМАЦИЯ!AC:AC,АБОНЕМЕНТЫ_ИНФОРМАЦИЯ!H:H,БАЗА_ДАННЫХ!L32,АБОНЕМЕНТЫ_ИНФОРМАЦИЯ!G:G,БАЗА_ДАННЫХ!K32,АБОНЕМЕНТЫ_ИНФОРМАЦИЯ!F:F,БАЗА_ДАННЫХ!J32,АБОНЕМЕНТЫ_ИНФОРМАЦИЯ!AB:AB,БАЗА_ДАННЫХ!M32),"")</f>
        <v/>
      </c>
      <c r="R32" s="189" t="s">
        <v>21</v>
      </c>
      <c r="S32" s="17"/>
      <c r="U32" s="194">
        <f>IF(S32="перенос",0,SUMIFS(АБОНЕМЕНТЫ_ИНФОРМАЦИЯ!P:P,АБОНЕМЕНТЫ_ИНФОРМАЦИЯ!H:H,БАЗА_ДАННЫХ!L32,АБОНЕМЕНТЫ_ИНФОРМАЦИЯ!F:F,БАЗА_ДАННЫХ!J32,АБОНЕМЕНТЫ_ИНФОРМАЦИЯ!G:G,БАЗА_ДАННЫХ!K32,АБОНЕМЕНТЫ_ИНФОРМАЦИЯ!Q:Q,"&lt;="&amp;БАЗА_ДАННЫХ!D32,АБОНЕМЕНТЫ_ИНФОРМАЦИЯ!S:S,"&gt;="&amp;БАЗА_ДАННЫХ!D32))</f>
        <v>10</v>
      </c>
    </row>
    <row r="33" spans="4:21" ht="15" customHeight="1" x14ac:dyDescent="0.25">
      <c r="D33" s="185">
        <v>45271</v>
      </c>
      <c r="E33" s="187">
        <f t="shared" si="0"/>
        <v>50</v>
      </c>
      <c r="F33" s="9" t="str">
        <f t="shared" si="1"/>
        <v>Пн</v>
      </c>
      <c r="G33" s="18">
        <v>0.75</v>
      </c>
      <c r="H33" s="8" t="s">
        <v>7</v>
      </c>
      <c r="I33" s="8" t="s">
        <v>33</v>
      </c>
      <c r="J33" s="8" t="s">
        <v>6</v>
      </c>
      <c r="K33" s="8" t="s">
        <v>31</v>
      </c>
      <c r="L33" s="188" t="s">
        <v>90</v>
      </c>
      <c r="M33" s="189" t="str">
        <f ca="1">IF(COUNTIFS(АБОНЕМЕНТЫ_ИНФОРМАЦИЯ!H:H,БАЗА_ДАННЫХ!L33,АБОНЕМЕНТЫ_ИНФОРМАЦИЯ!F:F,БАЗА_ДАННЫХ!J33,АБОНЕМЕНТЫ_ИНФОРМАЦИЯ!G:G,БАЗА_ДАННЫХ!K33,АБОНЕМЕНТЫ_ИНФОРМАЦИЯ!Q:Q,"&lt;="&amp;БАЗА_ДАННЫХ!D33,АБОНЕМЕНТЫ_ИНФОРМАЦИЯ!S:S,"&gt;="&amp;БАЗА_ДАННЫХ!D33,АБОНЕМЕНТЫ_ИНФОРМАЦИЯ!AB:AB,"да")=1,"да","нет")</f>
        <v>нет</v>
      </c>
      <c r="N33" s="188" t="str">
        <f ca="1">IF(M33="да",SUMIFS(АБОНЕМЕНТЫ_ИНФОРМАЦИЯ!AC:AC,АБОНЕМЕНТЫ_ИНФОРМАЦИЯ!H:H,БАЗА_ДАННЫХ!L33,АБОНЕМЕНТЫ_ИНФОРМАЦИЯ!G:G,БАЗА_ДАННЫХ!K33,АБОНЕМЕНТЫ_ИНФОРМАЦИЯ!F:F,БАЗА_ДАННЫХ!J33,АБОНЕМЕНТЫ_ИНФОРМАЦИЯ!AB:AB,БАЗА_ДАННЫХ!M33),"")</f>
        <v/>
      </c>
      <c r="R33" s="189" t="s">
        <v>21</v>
      </c>
      <c r="S33" s="17"/>
      <c r="U33" s="194">
        <f>IF(S33="перенос",0,SUMIFS(АБОНЕМЕНТЫ_ИНФОРМАЦИЯ!P:P,АБОНЕМЕНТЫ_ИНФОРМАЦИЯ!H:H,БАЗА_ДАННЫХ!L33,АБОНЕМЕНТЫ_ИНФОРМАЦИЯ!F:F,БАЗА_ДАННЫХ!J33,АБОНЕМЕНТЫ_ИНФОРМАЦИЯ!G:G,БАЗА_ДАННЫХ!K33,АБОНЕМЕНТЫ_ИНФОРМАЦИЯ!Q:Q,"&lt;="&amp;БАЗА_ДАННЫХ!D33,АБОНЕМЕНТЫ_ИНФОРМАЦИЯ!S:S,"&gt;="&amp;БАЗА_ДАННЫХ!D33))</f>
        <v>10</v>
      </c>
    </row>
    <row r="34" spans="4:21" ht="15" customHeight="1" x14ac:dyDescent="0.25">
      <c r="D34" s="185">
        <v>45271</v>
      </c>
      <c r="E34" s="187">
        <f t="shared" si="0"/>
        <v>50</v>
      </c>
      <c r="F34" s="9" t="str">
        <f t="shared" si="1"/>
        <v>Пн</v>
      </c>
      <c r="G34" s="18">
        <v>0.75</v>
      </c>
      <c r="H34" s="8" t="s">
        <v>7</v>
      </c>
      <c r="I34" s="8" t="s">
        <v>33</v>
      </c>
      <c r="J34" s="8" t="s">
        <v>6</v>
      </c>
      <c r="K34" s="8" t="s">
        <v>31</v>
      </c>
      <c r="L34" s="188" t="s">
        <v>91</v>
      </c>
      <c r="M34" s="189" t="str">
        <f ca="1">IF(COUNTIFS(АБОНЕМЕНТЫ_ИНФОРМАЦИЯ!H:H,БАЗА_ДАННЫХ!L34,АБОНЕМЕНТЫ_ИНФОРМАЦИЯ!F:F,БАЗА_ДАННЫХ!J34,АБОНЕМЕНТЫ_ИНФОРМАЦИЯ!G:G,БАЗА_ДАННЫХ!K34,АБОНЕМЕНТЫ_ИНФОРМАЦИЯ!Q:Q,"&lt;="&amp;БАЗА_ДАННЫХ!D34,АБОНЕМЕНТЫ_ИНФОРМАЦИЯ!S:S,"&gt;="&amp;БАЗА_ДАННЫХ!D34,АБОНЕМЕНТЫ_ИНФОРМАЦИЯ!AB:AB,"да")=1,"да","нет")</f>
        <v>нет</v>
      </c>
      <c r="N34" s="188" t="str">
        <f ca="1">IF(M34="да",SUMIFS(АБОНЕМЕНТЫ_ИНФОРМАЦИЯ!AC:AC,АБОНЕМЕНТЫ_ИНФОРМАЦИЯ!H:H,БАЗА_ДАННЫХ!L34,АБОНЕМЕНТЫ_ИНФОРМАЦИЯ!G:G,БАЗА_ДАННЫХ!K34,АБОНЕМЕНТЫ_ИНФОРМАЦИЯ!F:F,БАЗА_ДАННЫХ!J34,АБОНЕМЕНТЫ_ИНФОРМАЦИЯ!AB:AB,БАЗА_ДАННЫХ!M34),"")</f>
        <v/>
      </c>
      <c r="R34" s="189" t="s">
        <v>21</v>
      </c>
      <c r="S34" s="17"/>
      <c r="U34" s="194">
        <f>IF(S34="перенос",0,SUMIFS(АБОНЕМЕНТЫ_ИНФОРМАЦИЯ!P:P,АБОНЕМЕНТЫ_ИНФОРМАЦИЯ!H:H,БАЗА_ДАННЫХ!L34,АБОНЕМЕНТЫ_ИНФОРМАЦИЯ!F:F,БАЗА_ДАННЫХ!J34,АБОНЕМЕНТЫ_ИНФОРМАЦИЯ!G:G,БАЗА_ДАННЫХ!K34,АБОНЕМЕНТЫ_ИНФОРМАЦИЯ!Q:Q,"&lt;="&amp;БАЗА_ДАННЫХ!D34,АБОНЕМЕНТЫ_ИНФОРМАЦИЯ!S:S,"&gt;="&amp;БАЗА_ДАННЫХ!D34))</f>
        <v>10</v>
      </c>
    </row>
    <row r="35" spans="4:21" ht="15" customHeight="1" x14ac:dyDescent="0.25">
      <c r="D35" s="185">
        <v>45271</v>
      </c>
      <c r="E35" s="187">
        <f t="shared" si="0"/>
        <v>50</v>
      </c>
      <c r="F35" s="9" t="str">
        <f t="shared" si="1"/>
        <v>Пн</v>
      </c>
      <c r="G35" s="18">
        <v>0.75</v>
      </c>
      <c r="H35" s="8" t="s">
        <v>7</v>
      </c>
      <c r="I35" s="8" t="s">
        <v>33</v>
      </c>
      <c r="J35" s="8" t="s">
        <v>6</v>
      </c>
      <c r="K35" s="8" t="s">
        <v>31</v>
      </c>
      <c r="L35" s="188" t="s">
        <v>92</v>
      </c>
      <c r="M35" s="189" t="str">
        <f ca="1">IF(COUNTIFS(АБОНЕМЕНТЫ_ИНФОРМАЦИЯ!H:H,БАЗА_ДАННЫХ!L35,АБОНЕМЕНТЫ_ИНФОРМАЦИЯ!F:F,БАЗА_ДАННЫХ!J35,АБОНЕМЕНТЫ_ИНФОРМАЦИЯ!G:G,БАЗА_ДАННЫХ!K35,АБОНЕМЕНТЫ_ИНФОРМАЦИЯ!Q:Q,"&lt;="&amp;БАЗА_ДАННЫХ!D35,АБОНЕМЕНТЫ_ИНФОРМАЦИЯ!S:S,"&gt;="&amp;БАЗА_ДАННЫХ!D35,АБОНЕМЕНТЫ_ИНФОРМАЦИЯ!AB:AB,"да")=1,"да","нет")</f>
        <v>нет</v>
      </c>
      <c r="N35" s="188" t="str">
        <f ca="1">IF(M35="да",SUMIFS(АБОНЕМЕНТЫ_ИНФОРМАЦИЯ!AC:AC,АБОНЕМЕНТЫ_ИНФОРМАЦИЯ!H:H,БАЗА_ДАННЫХ!L35,АБОНЕМЕНТЫ_ИНФОРМАЦИЯ!G:G,БАЗА_ДАННЫХ!K35,АБОНЕМЕНТЫ_ИНФОРМАЦИЯ!F:F,БАЗА_ДАННЫХ!J35,АБОНЕМЕНТЫ_ИНФОРМАЦИЯ!AB:AB,БАЗА_ДАННЫХ!M35),"")</f>
        <v/>
      </c>
      <c r="R35" s="189" t="s">
        <v>21</v>
      </c>
      <c r="S35" s="17"/>
      <c r="U35" s="194">
        <f>IF(S35="перенос",0,SUMIFS(АБОНЕМЕНТЫ_ИНФОРМАЦИЯ!P:P,АБОНЕМЕНТЫ_ИНФОРМАЦИЯ!H:H,БАЗА_ДАННЫХ!L35,АБОНЕМЕНТЫ_ИНФОРМАЦИЯ!F:F,БАЗА_ДАННЫХ!J35,АБОНЕМЕНТЫ_ИНФОРМАЦИЯ!G:G,БАЗА_ДАННЫХ!K35,АБОНЕМЕНТЫ_ИНФОРМАЦИЯ!Q:Q,"&lt;="&amp;БАЗА_ДАННЫХ!D35,АБОНЕМЕНТЫ_ИНФОРМАЦИЯ!S:S,"&gt;="&amp;БАЗА_ДАННЫХ!D35))</f>
        <v>10</v>
      </c>
    </row>
    <row r="36" spans="4:21" ht="15" customHeight="1" x14ac:dyDescent="0.25">
      <c r="D36" s="185">
        <v>45271</v>
      </c>
      <c r="E36" s="187">
        <f t="shared" si="0"/>
        <v>50</v>
      </c>
      <c r="F36" s="9" t="str">
        <f t="shared" si="1"/>
        <v>Пн</v>
      </c>
      <c r="G36" s="18">
        <v>0.75</v>
      </c>
      <c r="H36" s="8" t="s">
        <v>7</v>
      </c>
      <c r="I36" s="8" t="s">
        <v>33</v>
      </c>
      <c r="J36" s="8" t="s">
        <v>6</v>
      </c>
      <c r="K36" s="8" t="s">
        <v>31</v>
      </c>
      <c r="L36" s="188" t="s">
        <v>93</v>
      </c>
      <c r="M36" s="189" t="str">
        <f ca="1">IF(COUNTIFS(АБОНЕМЕНТЫ_ИНФОРМАЦИЯ!H:H,БАЗА_ДАННЫХ!L36,АБОНЕМЕНТЫ_ИНФОРМАЦИЯ!F:F,БАЗА_ДАННЫХ!J36,АБОНЕМЕНТЫ_ИНФОРМАЦИЯ!G:G,БАЗА_ДАННЫХ!K36,АБОНЕМЕНТЫ_ИНФОРМАЦИЯ!Q:Q,"&lt;="&amp;БАЗА_ДАННЫХ!D36,АБОНЕМЕНТЫ_ИНФОРМАЦИЯ!S:S,"&gt;="&amp;БАЗА_ДАННЫХ!D36,АБОНЕМЕНТЫ_ИНФОРМАЦИЯ!AB:AB,"да")=1,"да","нет")</f>
        <v>нет</v>
      </c>
      <c r="N36" s="188" t="str">
        <f ca="1">IF(M36="да",SUMIFS(АБОНЕМЕНТЫ_ИНФОРМАЦИЯ!AC:AC,АБОНЕМЕНТЫ_ИНФОРМАЦИЯ!H:H,БАЗА_ДАННЫХ!L36,АБОНЕМЕНТЫ_ИНФОРМАЦИЯ!G:G,БАЗА_ДАННЫХ!K36,АБОНЕМЕНТЫ_ИНФОРМАЦИЯ!F:F,БАЗА_ДАННЫХ!J36,АБОНЕМЕНТЫ_ИНФОРМАЦИЯ!AB:AB,БАЗА_ДАННЫХ!M36),"")</f>
        <v/>
      </c>
      <c r="R36" s="189" t="s">
        <v>21</v>
      </c>
      <c r="S36" s="17"/>
      <c r="U36" s="194">
        <f>IF(S36="перенос",0,SUMIFS(АБОНЕМЕНТЫ_ИНФОРМАЦИЯ!P:P,АБОНЕМЕНТЫ_ИНФОРМАЦИЯ!H:H,БАЗА_ДАННЫХ!L36,АБОНЕМЕНТЫ_ИНФОРМАЦИЯ!F:F,БАЗА_ДАННЫХ!J36,АБОНЕМЕНТЫ_ИНФОРМАЦИЯ!G:G,БАЗА_ДАННЫХ!K36,АБОНЕМЕНТЫ_ИНФОРМАЦИЯ!Q:Q,"&lt;="&amp;БАЗА_ДАННЫХ!D36,АБОНЕМЕНТЫ_ИНФОРМАЦИЯ!S:S,"&gt;="&amp;БАЗА_ДАННЫХ!D36))</f>
        <v>10</v>
      </c>
    </row>
    <row r="37" spans="4:21" ht="15" customHeight="1" x14ac:dyDescent="0.25">
      <c r="D37" s="185">
        <v>45271</v>
      </c>
      <c r="E37" s="187">
        <f t="shared" si="0"/>
        <v>50</v>
      </c>
      <c r="F37" s="9" t="str">
        <f t="shared" si="1"/>
        <v>Пн</v>
      </c>
      <c r="G37" s="18">
        <v>0.75</v>
      </c>
      <c r="H37" s="8" t="s">
        <v>7</v>
      </c>
      <c r="I37" s="8" t="s">
        <v>33</v>
      </c>
      <c r="J37" s="8" t="s">
        <v>6</v>
      </c>
      <c r="K37" s="8" t="s">
        <v>31</v>
      </c>
      <c r="L37" s="188" t="s">
        <v>94</v>
      </c>
      <c r="M37" s="189" t="str">
        <f ca="1">IF(COUNTIFS(АБОНЕМЕНТЫ_ИНФОРМАЦИЯ!H:H,БАЗА_ДАННЫХ!L37,АБОНЕМЕНТЫ_ИНФОРМАЦИЯ!F:F,БАЗА_ДАННЫХ!J37,АБОНЕМЕНТЫ_ИНФОРМАЦИЯ!G:G,БАЗА_ДАННЫХ!K37,АБОНЕМЕНТЫ_ИНФОРМАЦИЯ!Q:Q,"&lt;="&amp;БАЗА_ДАННЫХ!D37,АБОНЕМЕНТЫ_ИНФОРМАЦИЯ!S:S,"&gt;="&amp;БАЗА_ДАННЫХ!D37,АБОНЕМЕНТЫ_ИНФОРМАЦИЯ!AB:AB,"да")=1,"да","нет")</f>
        <v>нет</v>
      </c>
      <c r="N37" s="188" t="str">
        <f ca="1">IF(M37="да",SUMIFS(АБОНЕМЕНТЫ_ИНФОРМАЦИЯ!AC:AC,АБОНЕМЕНТЫ_ИНФОРМАЦИЯ!H:H,БАЗА_ДАННЫХ!L37,АБОНЕМЕНТЫ_ИНФОРМАЦИЯ!G:G,БАЗА_ДАННЫХ!K37,АБОНЕМЕНТЫ_ИНФОРМАЦИЯ!F:F,БАЗА_ДАННЫХ!J37,АБОНЕМЕНТЫ_ИНФОРМАЦИЯ!AB:AB,БАЗА_ДАННЫХ!M37),"")</f>
        <v/>
      </c>
      <c r="R37" s="189" t="s">
        <v>21</v>
      </c>
      <c r="S37" s="17"/>
      <c r="U37" s="194">
        <f>IF(S37="перенос",0,SUMIFS(АБОНЕМЕНТЫ_ИНФОРМАЦИЯ!P:P,АБОНЕМЕНТЫ_ИНФОРМАЦИЯ!H:H,БАЗА_ДАННЫХ!L37,АБОНЕМЕНТЫ_ИНФОРМАЦИЯ!F:F,БАЗА_ДАННЫХ!J37,АБОНЕМЕНТЫ_ИНФОРМАЦИЯ!G:G,БАЗА_ДАННЫХ!K37,АБОНЕМЕНТЫ_ИНФОРМАЦИЯ!Q:Q,"&lt;="&amp;БАЗА_ДАННЫХ!D37,АБОНЕМЕНТЫ_ИНФОРМАЦИЯ!S:S,"&gt;="&amp;БАЗА_ДАННЫХ!D37))</f>
        <v>10</v>
      </c>
    </row>
    <row r="38" spans="4:21" ht="15" customHeight="1" x14ac:dyDescent="0.25">
      <c r="D38" s="185">
        <v>45271</v>
      </c>
      <c r="E38" s="187">
        <f t="shared" si="0"/>
        <v>50</v>
      </c>
      <c r="F38" s="9" t="str">
        <f t="shared" si="1"/>
        <v>Пн</v>
      </c>
      <c r="G38" s="18">
        <v>0.75</v>
      </c>
      <c r="H38" s="8" t="s">
        <v>7</v>
      </c>
      <c r="I38" s="8" t="s">
        <v>33</v>
      </c>
      <c r="J38" s="8" t="s">
        <v>6</v>
      </c>
      <c r="K38" s="8" t="s">
        <v>31</v>
      </c>
      <c r="L38" s="188" t="s">
        <v>95</v>
      </c>
      <c r="M38" s="189" t="str">
        <f ca="1">IF(COUNTIFS(АБОНЕМЕНТЫ_ИНФОРМАЦИЯ!H:H,БАЗА_ДАННЫХ!L38,АБОНЕМЕНТЫ_ИНФОРМАЦИЯ!F:F,БАЗА_ДАННЫХ!J38,АБОНЕМЕНТЫ_ИНФОРМАЦИЯ!G:G,БАЗА_ДАННЫХ!K38,АБОНЕМЕНТЫ_ИНФОРМАЦИЯ!Q:Q,"&lt;="&amp;БАЗА_ДАННЫХ!D38,АБОНЕМЕНТЫ_ИНФОРМАЦИЯ!S:S,"&gt;="&amp;БАЗА_ДАННЫХ!D38,АБОНЕМЕНТЫ_ИНФОРМАЦИЯ!AB:AB,"да")=1,"да","нет")</f>
        <v>нет</v>
      </c>
      <c r="N38" s="188" t="str">
        <f ca="1">IF(M38="да",SUMIFS(АБОНЕМЕНТЫ_ИНФОРМАЦИЯ!AC:AC,АБОНЕМЕНТЫ_ИНФОРМАЦИЯ!H:H,БАЗА_ДАННЫХ!L38,АБОНЕМЕНТЫ_ИНФОРМАЦИЯ!G:G,БАЗА_ДАННЫХ!K38,АБОНЕМЕНТЫ_ИНФОРМАЦИЯ!F:F,БАЗА_ДАННЫХ!J38,АБОНЕМЕНТЫ_ИНФОРМАЦИЯ!AB:AB,БАЗА_ДАННЫХ!M38),"")</f>
        <v/>
      </c>
      <c r="R38" s="189" t="s">
        <v>21</v>
      </c>
      <c r="S38" s="17"/>
      <c r="U38" s="194">
        <f>IF(S38="перенос",0,SUMIFS(АБОНЕМЕНТЫ_ИНФОРМАЦИЯ!P:P,АБОНЕМЕНТЫ_ИНФОРМАЦИЯ!H:H,БАЗА_ДАННЫХ!L38,АБОНЕМЕНТЫ_ИНФОРМАЦИЯ!F:F,БАЗА_ДАННЫХ!J38,АБОНЕМЕНТЫ_ИНФОРМАЦИЯ!G:G,БАЗА_ДАННЫХ!K38,АБОНЕМЕНТЫ_ИНФОРМАЦИЯ!Q:Q,"&lt;="&amp;БАЗА_ДАННЫХ!D38,АБОНЕМЕНТЫ_ИНФОРМАЦИЯ!S:S,"&gt;="&amp;БАЗА_ДАННЫХ!D38))</f>
        <v>10</v>
      </c>
    </row>
    <row r="39" spans="4:21" ht="15" customHeight="1" x14ac:dyDescent="0.25">
      <c r="D39" s="185">
        <v>45271</v>
      </c>
      <c r="E39" s="187">
        <f t="shared" si="0"/>
        <v>50</v>
      </c>
      <c r="F39" s="9" t="str">
        <f t="shared" si="1"/>
        <v>Пн</v>
      </c>
      <c r="G39" s="18">
        <v>0.75</v>
      </c>
      <c r="H39" s="8" t="s">
        <v>7</v>
      </c>
      <c r="I39" s="8" t="s">
        <v>33</v>
      </c>
      <c r="J39" s="8" t="s">
        <v>6</v>
      </c>
      <c r="K39" s="8" t="s">
        <v>31</v>
      </c>
      <c r="L39" s="188" t="s">
        <v>96</v>
      </c>
      <c r="M39" s="189" t="str">
        <f ca="1">IF(COUNTIFS(АБОНЕМЕНТЫ_ИНФОРМАЦИЯ!H:H,БАЗА_ДАННЫХ!L39,АБОНЕМЕНТЫ_ИНФОРМАЦИЯ!F:F,БАЗА_ДАННЫХ!J39,АБОНЕМЕНТЫ_ИНФОРМАЦИЯ!G:G,БАЗА_ДАННЫХ!K39,АБОНЕМЕНТЫ_ИНФОРМАЦИЯ!Q:Q,"&lt;="&amp;БАЗА_ДАННЫХ!D39,АБОНЕМЕНТЫ_ИНФОРМАЦИЯ!S:S,"&gt;="&amp;БАЗА_ДАННЫХ!D39,АБОНЕМЕНТЫ_ИНФОРМАЦИЯ!AB:AB,"да")=1,"да","нет")</f>
        <v>нет</v>
      </c>
      <c r="N39" s="188" t="str">
        <f ca="1">IF(M39="да",SUMIFS(АБОНЕМЕНТЫ_ИНФОРМАЦИЯ!AC:AC,АБОНЕМЕНТЫ_ИНФОРМАЦИЯ!H:H,БАЗА_ДАННЫХ!L39,АБОНЕМЕНТЫ_ИНФОРМАЦИЯ!G:G,БАЗА_ДАННЫХ!K39,АБОНЕМЕНТЫ_ИНФОРМАЦИЯ!F:F,БАЗА_ДАННЫХ!J39,АБОНЕМЕНТЫ_ИНФОРМАЦИЯ!AB:AB,БАЗА_ДАННЫХ!M39),"")</f>
        <v/>
      </c>
      <c r="R39" s="189" t="s">
        <v>21</v>
      </c>
      <c r="S39" s="17"/>
      <c r="U39" s="194">
        <f>IF(S39="перенос",0,SUMIFS(АБОНЕМЕНТЫ_ИНФОРМАЦИЯ!P:P,АБОНЕМЕНТЫ_ИНФОРМАЦИЯ!H:H,БАЗА_ДАННЫХ!L39,АБОНЕМЕНТЫ_ИНФОРМАЦИЯ!F:F,БАЗА_ДАННЫХ!J39,АБОНЕМЕНТЫ_ИНФОРМАЦИЯ!G:G,БАЗА_ДАННЫХ!K39,АБОНЕМЕНТЫ_ИНФОРМАЦИЯ!Q:Q,"&lt;="&amp;БАЗА_ДАННЫХ!D39,АБОНЕМЕНТЫ_ИНФОРМАЦИЯ!S:S,"&gt;="&amp;БАЗА_ДАННЫХ!D39))</f>
        <v>10</v>
      </c>
    </row>
    <row r="40" spans="4:21" ht="15" customHeight="1" x14ac:dyDescent="0.25">
      <c r="D40" s="185">
        <v>45271</v>
      </c>
      <c r="E40" s="187">
        <f t="shared" si="0"/>
        <v>50</v>
      </c>
      <c r="F40" s="9" t="str">
        <f t="shared" si="1"/>
        <v>Пн</v>
      </c>
      <c r="G40" s="18">
        <v>0.75</v>
      </c>
      <c r="H40" s="8" t="s">
        <v>7</v>
      </c>
      <c r="I40" s="8" t="s">
        <v>33</v>
      </c>
      <c r="J40" s="8" t="s">
        <v>6</v>
      </c>
      <c r="K40" s="8" t="s">
        <v>31</v>
      </c>
      <c r="L40" s="188" t="s">
        <v>97</v>
      </c>
      <c r="M40" s="189" t="str">
        <f ca="1">IF(COUNTIFS(АБОНЕМЕНТЫ_ИНФОРМАЦИЯ!H:H,БАЗА_ДАННЫХ!L40,АБОНЕМЕНТЫ_ИНФОРМАЦИЯ!F:F,БАЗА_ДАННЫХ!J40,АБОНЕМЕНТЫ_ИНФОРМАЦИЯ!G:G,БАЗА_ДАННЫХ!K40,АБОНЕМЕНТЫ_ИНФОРМАЦИЯ!Q:Q,"&lt;="&amp;БАЗА_ДАННЫХ!D40,АБОНЕМЕНТЫ_ИНФОРМАЦИЯ!S:S,"&gt;="&amp;БАЗА_ДАННЫХ!D40,АБОНЕМЕНТЫ_ИНФОРМАЦИЯ!AB:AB,"да")=1,"да","нет")</f>
        <v>нет</v>
      </c>
      <c r="N40" s="188" t="str">
        <f ca="1">IF(M40="да",SUMIFS(АБОНЕМЕНТЫ_ИНФОРМАЦИЯ!AC:AC,АБОНЕМЕНТЫ_ИНФОРМАЦИЯ!H:H,БАЗА_ДАННЫХ!L40,АБОНЕМЕНТЫ_ИНФОРМАЦИЯ!G:G,БАЗА_ДАННЫХ!K40,АБОНЕМЕНТЫ_ИНФОРМАЦИЯ!F:F,БАЗА_ДАННЫХ!J40,АБОНЕМЕНТЫ_ИНФОРМАЦИЯ!AB:AB,БАЗА_ДАННЫХ!M40),"")</f>
        <v/>
      </c>
      <c r="R40" s="189" t="s">
        <v>21</v>
      </c>
      <c r="S40" s="17"/>
      <c r="U40" s="194">
        <f>IF(S40="перенос",0,SUMIFS(АБОНЕМЕНТЫ_ИНФОРМАЦИЯ!P:P,АБОНЕМЕНТЫ_ИНФОРМАЦИЯ!H:H,БАЗА_ДАННЫХ!L40,АБОНЕМЕНТЫ_ИНФОРМАЦИЯ!F:F,БАЗА_ДАННЫХ!J40,АБОНЕМЕНТЫ_ИНФОРМАЦИЯ!G:G,БАЗА_ДАННЫХ!K40,АБОНЕМЕНТЫ_ИНФОРМАЦИЯ!Q:Q,"&lt;="&amp;БАЗА_ДАННЫХ!D40,АБОНЕМЕНТЫ_ИНФОРМАЦИЯ!S:S,"&gt;="&amp;БАЗА_ДАННЫХ!D40))</f>
        <v>10</v>
      </c>
    </row>
    <row r="41" spans="4:21" ht="15" customHeight="1" x14ac:dyDescent="0.25">
      <c r="D41" s="185">
        <v>45271</v>
      </c>
      <c r="E41" s="187">
        <f t="shared" si="0"/>
        <v>50</v>
      </c>
      <c r="F41" s="9" t="str">
        <f t="shared" si="1"/>
        <v>Пн</v>
      </c>
      <c r="G41" s="18">
        <v>0.75</v>
      </c>
      <c r="H41" s="8" t="s">
        <v>14</v>
      </c>
      <c r="I41" s="8" t="s">
        <v>30</v>
      </c>
      <c r="J41" s="8" t="s">
        <v>11</v>
      </c>
      <c r="K41" s="8" t="s">
        <v>17</v>
      </c>
      <c r="L41" s="188" t="s">
        <v>78</v>
      </c>
      <c r="M41" s="189" t="str">
        <f ca="1">IF(COUNTIFS(АБОНЕМЕНТЫ_ИНФОРМАЦИЯ!H:H,БАЗА_ДАННЫХ!L41,АБОНЕМЕНТЫ_ИНФОРМАЦИЯ!F:F,БАЗА_ДАННЫХ!J41,АБОНЕМЕНТЫ_ИНФОРМАЦИЯ!G:G,БАЗА_ДАННЫХ!K41,АБОНЕМЕНТЫ_ИНФОРМАЦИЯ!Q:Q,"&lt;="&amp;БАЗА_ДАННЫХ!D41,АБОНЕМЕНТЫ_ИНФОРМАЦИЯ!S:S,"&gt;="&amp;БАЗА_ДАННЫХ!D41,АБОНЕМЕНТЫ_ИНФОРМАЦИЯ!AB:AB,"да")=1,"да","нет")</f>
        <v>нет</v>
      </c>
      <c r="N41" s="188" t="str">
        <f ca="1">IF(M41="да",SUMIFS(АБОНЕМЕНТЫ_ИНФОРМАЦИЯ!AC:AC,АБОНЕМЕНТЫ_ИНФОРМАЦИЯ!H:H,БАЗА_ДАННЫХ!L41,АБОНЕМЕНТЫ_ИНФОРМАЦИЯ!G:G,БАЗА_ДАННЫХ!K41,АБОНЕМЕНТЫ_ИНФОРМАЦИЯ!F:F,БАЗА_ДАННЫХ!J41,АБОНЕМЕНТЫ_ИНФОРМАЦИЯ!AB:AB,БАЗА_ДАННЫХ!M41),"")</f>
        <v/>
      </c>
      <c r="R41" s="189" t="s">
        <v>21</v>
      </c>
      <c r="S41" s="17"/>
      <c r="U41" s="194">
        <f>IF(S41="перенос",0,SUMIFS(АБОНЕМЕНТЫ_ИНФОРМАЦИЯ!P:P,АБОНЕМЕНТЫ_ИНФОРМАЦИЯ!H:H,БАЗА_ДАННЫХ!L41,АБОНЕМЕНТЫ_ИНФОРМАЦИЯ!F:F,БАЗА_ДАННЫХ!J41,АБОНЕМЕНТЫ_ИНФОРМАЦИЯ!G:G,БАЗА_ДАННЫХ!K41,АБОНЕМЕНТЫ_ИНФОРМАЦИЯ!Q:Q,"&lt;="&amp;БАЗА_ДАННЫХ!D41,АБОНЕМЕНТЫ_ИНФОРМАЦИЯ!S:S,"&gt;="&amp;БАЗА_ДАННЫХ!D41))</f>
        <v>10</v>
      </c>
    </row>
    <row r="42" spans="4:21" ht="15" customHeight="1" x14ac:dyDescent="0.25">
      <c r="D42" s="185">
        <v>45271</v>
      </c>
      <c r="E42" s="187">
        <f t="shared" si="0"/>
        <v>50</v>
      </c>
      <c r="F42" s="9" t="str">
        <f t="shared" si="1"/>
        <v>Пн</v>
      </c>
      <c r="G42" s="18">
        <v>0.75</v>
      </c>
      <c r="H42" s="8" t="s">
        <v>14</v>
      </c>
      <c r="I42" s="8" t="s">
        <v>30</v>
      </c>
      <c r="J42" s="8" t="s">
        <v>11</v>
      </c>
      <c r="K42" s="8" t="s">
        <v>17</v>
      </c>
      <c r="L42" s="188" t="s">
        <v>79</v>
      </c>
      <c r="M42" s="189" t="str">
        <f ca="1">IF(COUNTIFS(АБОНЕМЕНТЫ_ИНФОРМАЦИЯ!H:H,БАЗА_ДАННЫХ!L42,АБОНЕМЕНТЫ_ИНФОРМАЦИЯ!F:F,БАЗА_ДАННЫХ!J42,АБОНЕМЕНТЫ_ИНФОРМАЦИЯ!G:G,БАЗА_ДАННЫХ!K42,АБОНЕМЕНТЫ_ИНФОРМАЦИЯ!Q:Q,"&lt;="&amp;БАЗА_ДАННЫХ!D42,АБОНЕМЕНТЫ_ИНФОРМАЦИЯ!S:S,"&gt;="&amp;БАЗА_ДАННЫХ!D42,АБОНЕМЕНТЫ_ИНФОРМАЦИЯ!AB:AB,"да")=1,"да","нет")</f>
        <v>нет</v>
      </c>
      <c r="N42" s="188" t="str">
        <f ca="1">IF(M42="да",SUMIFS(АБОНЕМЕНТЫ_ИНФОРМАЦИЯ!AC:AC,АБОНЕМЕНТЫ_ИНФОРМАЦИЯ!H:H,БАЗА_ДАННЫХ!L42,АБОНЕМЕНТЫ_ИНФОРМАЦИЯ!G:G,БАЗА_ДАННЫХ!K42,АБОНЕМЕНТЫ_ИНФОРМАЦИЯ!F:F,БАЗА_ДАННЫХ!J42,АБОНЕМЕНТЫ_ИНФОРМАЦИЯ!AB:AB,БАЗА_ДАННЫХ!M42),"")</f>
        <v/>
      </c>
      <c r="R42" s="189" t="s">
        <v>21</v>
      </c>
      <c r="S42" s="17"/>
      <c r="U42" s="194">
        <f>IF(S42="перенос",0,SUMIFS(АБОНЕМЕНТЫ_ИНФОРМАЦИЯ!P:P,АБОНЕМЕНТЫ_ИНФОРМАЦИЯ!H:H,БАЗА_ДАННЫХ!L42,АБОНЕМЕНТЫ_ИНФОРМАЦИЯ!F:F,БАЗА_ДАННЫХ!J42,АБОНЕМЕНТЫ_ИНФОРМАЦИЯ!G:G,БАЗА_ДАННЫХ!K42,АБОНЕМЕНТЫ_ИНФОРМАЦИЯ!Q:Q,"&lt;="&amp;БАЗА_ДАННЫХ!D42,АБОНЕМЕНТЫ_ИНФОРМАЦИЯ!S:S,"&gt;="&amp;БАЗА_ДАННЫХ!D42))</f>
        <v>10</v>
      </c>
    </row>
    <row r="43" spans="4:21" ht="15" customHeight="1" x14ac:dyDescent="0.25">
      <c r="D43" s="185">
        <v>45271</v>
      </c>
      <c r="E43" s="187">
        <f t="shared" si="0"/>
        <v>50</v>
      </c>
      <c r="F43" s="9" t="str">
        <f t="shared" si="1"/>
        <v>Пн</v>
      </c>
      <c r="G43" s="18">
        <v>0.75</v>
      </c>
      <c r="H43" s="8" t="s">
        <v>14</v>
      </c>
      <c r="I43" s="8" t="s">
        <v>30</v>
      </c>
      <c r="J43" s="8" t="s">
        <v>11</v>
      </c>
      <c r="K43" s="8" t="s">
        <v>17</v>
      </c>
      <c r="L43" s="188" t="s">
        <v>80</v>
      </c>
      <c r="M43" s="189" t="str">
        <f ca="1">IF(COUNTIFS(АБОНЕМЕНТЫ_ИНФОРМАЦИЯ!H:H,БАЗА_ДАННЫХ!L43,АБОНЕМЕНТЫ_ИНФОРМАЦИЯ!F:F,БАЗА_ДАННЫХ!J43,АБОНЕМЕНТЫ_ИНФОРМАЦИЯ!G:G,БАЗА_ДАННЫХ!K43,АБОНЕМЕНТЫ_ИНФОРМАЦИЯ!Q:Q,"&lt;="&amp;БАЗА_ДАННЫХ!D43,АБОНЕМЕНТЫ_ИНФОРМАЦИЯ!S:S,"&gt;="&amp;БАЗА_ДАННЫХ!D43,АБОНЕМЕНТЫ_ИНФОРМАЦИЯ!AB:AB,"да")=1,"да","нет")</f>
        <v>нет</v>
      </c>
      <c r="N43" s="188" t="str">
        <f ca="1">IF(M43="да",SUMIFS(АБОНЕМЕНТЫ_ИНФОРМАЦИЯ!AC:AC,АБОНЕМЕНТЫ_ИНФОРМАЦИЯ!H:H,БАЗА_ДАННЫХ!L43,АБОНЕМЕНТЫ_ИНФОРМАЦИЯ!G:G,БАЗА_ДАННЫХ!K43,АБОНЕМЕНТЫ_ИНФОРМАЦИЯ!F:F,БАЗА_ДАННЫХ!J43,АБОНЕМЕНТЫ_ИНФОРМАЦИЯ!AB:AB,БАЗА_ДАННЫХ!M43),"")</f>
        <v/>
      </c>
      <c r="R43" s="189" t="s">
        <v>21</v>
      </c>
      <c r="S43" s="17"/>
      <c r="U43" s="194">
        <f>IF(S43="перенос",0,SUMIFS(АБОНЕМЕНТЫ_ИНФОРМАЦИЯ!P:P,АБОНЕМЕНТЫ_ИНФОРМАЦИЯ!H:H,БАЗА_ДАННЫХ!L43,АБОНЕМЕНТЫ_ИНФОРМАЦИЯ!F:F,БАЗА_ДАННЫХ!J43,АБОНЕМЕНТЫ_ИНФОРМАЦИЯ!G:G,БАЗА_ДАННЫХ!K43,АБОНЕМЕНТЫ_ИНФОРМАЦИЯ!Q:Q,"&lt;="&amp;БАЗА_ДАННЫХ!D43,АБОНЕМЕНТЫ_ИНФОРМАЦИЯ!S:S,"&gt;="&amp;БАЗА_ДАННЫХ!D43))</f>
        <v>10</v>
      </c>
    </row>
    <row r="44" spans="4:21" ht="15" customHeight="1" x14ac:dyDescent="0.25">
      <c r="D44" s="185">
        <v>45271</v>
      </c>
      <c r="E44" s="187">
        <f t="shared" si="0"/>
        <v>50</v>
      </c>
      <c r="F44" s="9" t="str">
        <f t="shared" si="1"/>
        <v>Пн</v>
      </c>
      <c r="G44" s="18">
        <v>0.75</v>
      </c>
      <c r="H44" s="8" t="s">
        <v>14</v>
      </c>
      <c r="I44" s="8" t="s">
        <v>30</v>
      </c>
      <c r="J44" s="8" t="s">
        <v>11</v>
      </c>
      <c r="K44" s="8" t="s">
        <v>17</v>
      </c>
      <c r="L44" s="188" t="s">
        <v>81</v>
      </c>
      <c r="M44" s="189" t="str">
        <f ca="1">IF(COUNTIFS(АБОНЕМЕНТЫ_ИНФОРМАЦИЯ!H:H,БАЗА_ДАННЫХ!L44,АБОНЕМЕНТЫ_ИНФОРМАЦИЯ!F:F,БАЗА_ДАННЫХ!J44,АБОНЕМЕНТЫ_ИНФОРМАЦИЯ!G:G,БАЗА_ДАННЫХ!K44,АБОНЕМЕНТЫ_ИНФОРМАЦИЯ!Q:Q,"&lt;="&amp;БАЗА_ДАННЫХ!D44,АБОНЕМЕНТЫ_ИНФОРМАЦИЯ!S:S,"&gt;="&amp;БАЗА_ДАННЫХ!D44,АБОНЕМЕНТЫ_ИНФОРМАЦИЯ!AB:AB,"да")=1,"да","нет")</f>
        <v>нет</v>
      </c>
      <c r="N44" s="188" t="str">
        <f ca="1">IF(M44="да",SUMIFS(АБОНЕМЕНТЫ_ИНФОРМАЦИЯ!AC:AC,АБОНЕМЕНТЫ_ИНФОРМАЦИЯ!H:H,БАЗА_ДАННЫХ!L44,АБОНЕМЕНТЫ_ИНФОРМАЦИЯ!G:G,БАЗА_ДАННЫХ!K44,АБОНЕМЕНТЫ_ИНФОРМАЦИЯ!F:F,БАЗА_ДАННЫХ!J44,АБОНЕМЕНТЫ_ИНФОРМАЦИЯ!AB:AB,БАЗА_ДАННЫХ!M44),"")</f>
        <v/>
      </c>
      <c r="R44" s="189" t="s">
        <v>21</v>
      </c>
      <c r="S44" s="17"/>
      <c r="U44" s="194">
        <f>IF(S44="перенос",0,SUMIFS(АБОНЕМЕНТЫ_ИНФОРМАЦИЯ!P:P,АБОНЕМЕНТЫ_ИНФОРМАЦИЯ!H:H,БАЗА_ДАННЫХ!L44,АБОНЕМЕНТЫ_ИНФОРМАЦИЯ!F:F,БАЗА_ДАННЫХ!J44,АБОНЕМЕНТЫ_ИНФОРМАЦИЯ!G:G,БАЗА_ДАННЫХ!K44,АБОНЕМЕНТЫ_ИНФОРМАЦИЯ!Q:Q,"&lt;="&amp;БАЗА_ДАННЫХ!D44,АБОНЕМЕНТЫ_ИНФОРМАЦИЯ!S:S,"&gt;="&amp;БАЗА_ДАННЫХ!D44))</f>
        <v>10</v>
      </c>
    </row>
    <row r="45" spans="4:21" ht="15" customHeight="1" x14ac:dyDescent="0.25">
      <c r="D45" s="185">
        <v>45271</v>
      </c>
      <c r="E45" s="187">
        <f t="shared" si="0"/>
        <v>50</v>
      </c>
      <c r="F45" s="9" t="str">
        <f t="shared" si="1"/>
        <v>Пн</v>
      </c>
      <c r="G45" s="18">
        <v>0.75</v>
      </c>
      <c r="H45" s="8" t="s">
        <v>14</v>
      </c>
      <c r="I45" s="8" t="s">
        <v>30</v>
      </c>
      <c r="J45" s="8" t="s">
        <v>11</v>
      </c>
      <c r="K45" s="8" t="s">
        <v>17</v>
      </c>
      <c r="L45" s="188" t="s">
        <v>82</v>
      </c>
      <c r="M45" s="189" t="str">
        <f ca="1">IF(COUNTIFS(АБОНЕМЕНТЫ_ИНФОРМАЦИЯ!H:H,БАЗА_ДАННЫХ!L45,АБОНЕМЕНТЫ_ИНФОРМАЦИЯ!F:F,БАЗА_ДАННЫХ!J45,АБОНЕМЕНТЫ_ИНФОРМАЦИЯ!G:G,БАЗА_ДАННЫХ!K45,АБОНЕМЕНТЫ_ИНФОРМАЦИЯ!Q:Q,"&lt;="&amp;БАЗА_ДАННЫХ!D45,АБОНЕМЕНТЫ_ИНФОРМАЦИЯ!S:S,"&gt;="&amp;БАЗА_ДАННЫХ!D45,АБОНЕМЕНТЫ_ИНФОРМАЦИЯ!AB:AB,"да")=1,"да","нет")</f>
        <v>нет</v>
      </c>
      <c r="N45" s="188" t="str">
        <f ca="1">IF(M45="да",SUMIFS(АБОНЕМЕНТЫ_ИНФОРМАЦИЯ!AC:AC,АБОНЕМЕНТЫ_ИНФОРМАЦИЯ!H:H,БАЗА_ДАННЫХ!L45,АБОНЕМЕНТЫ_ИНФОРМАЦИЯ!G:G,БАЗА_ДАННЫХ!K45,АБОНЕМЕНТЫ_ИНФОРМАЦИЯ!F:F,БАЗА_ДАННЫХ!J45,АБОНЕМЕНТЫ_ИНФОРМАЦИЯ!AB:AB,БАЗА_ДАННЫХ!M45),"")</f>
        <v/>
      </c>
      <c r="R45" s="189" t="s">
        <v>21</v>
      </c>
      <c r="S45" s="17"/>
      <c r="U45" s="194">
        <f>IF(S45="перенос",0,SUMIFS(АБОНЕМЕНТЫ_ИНФОРМАЦИЯ!P:P,АБОНЕМЕНТЫ_ИНФОРМАЦИЯ!H:H,БАЗА_ДАННЫХ!L45,АБОНЕМЕНТЫ_ИНФОРМАЦИЯ!F:F,БАЗА_ДАННЫХ!J45,АБОНЕМЕНТЫ_ИНФОРМАЦИЯ!G:G,БАЗА_ДАННЫХ!K45,АБОНЕМЕНТЫ_ИНФОРМАЦИЯ!Q:Q,"&lt;="&amp;БАЗА_ДАННЫХ!D45,АБОНЕМЕНТЫ_ИНФОРМАЦИЯ!S:S,"&gt;="&amp;БАЗА_ДАННЫХ!D45))</f>
        <v>10</v>
      </c>
    </row>
    <row r="46" spans="4:21" ht="15" customHeight="1" x14ac:dyDescent="0.25">
      <c r="D46" s="185">
        <v>45271</v>
      </c>
      <c r="E46" s="187">
        <f t="shared" si="0"/>
        <v>50</v>
      </c>
      <c r="F46" s="9" t="str">
        <f t="shared" si="1"/>
        <v>Пн</v>
      </c>
      <c r="G46" s="18">
        <v>0.79166666666666663</v>
      </c>
      <c r="H46" s="8" t="s">
        <v>14</v>
      </c>
      <c r="I46" s="8" t="s">
        <v>34</v>
      </c>
      <c r="J46" s="8" t="s">
        <v>11</v>
      </c>
      <c r="K46" s="8" t="s">
        <v>35</v>
      </c>
      <c r="L46" s="188" t="s">
        <v>78</v>
      </c>
      <c r="M46" s="189" t="str">
        <f ca="1">IF(COUNTIFS(АБОНЕМЕНТЫ_ИНФОРМАЦИЯ!H:H,БАЗА_ДАННЫХ!L46,АБОНЕМЕНТЫ_ИНФОРМАЦИЯ!F:F,БАЗА_ДАННЫХ!J46,АБОНЕМЕНТЫ_ИНФОРМАЦИЯ!G:G,БАЗА_ДАННЫХ!K46,АБОНЕМЕНТЫ_ИНФОРМАЦИЯ!Q:Q,"&lt;="&amp;БАЗА_ДАННЫХ!D46,АБОНЕМЕНТЫ_ИНФОРМАЦИЯ!S:S,"&gt;="&amp;БАЗА_ДАННЫХ!D46,АБОНЕМЕНТЫ_ИНФОРМАЦИЯ!AB:AB,"да")=1,"да","нет")</f>
        <v>нет</v>
      </c>
      <c r="N46" s="188" t="str">
        <f ca="1">IF(M46="да",SUMIFS(АБОНЕМЕНТЫ_ИНФОРМАЦИЯ!AC:AC,АБОНЕМЕНТЫ_ИНФОРМАЦИЯ!H:H,БАЗА_ДАННЫХ!L46,АБОНЕМЕНТЫ_ИНФОРМАЦИЯ!G:G,БАЗА_ДАННЫХ!K46,АБОНЕМЕНТЫ_ИНФОРМАЦИЯ!F:F,БАЗА_ДАННЫХ!J46,АБОНЕМЕНТЫ_ИНФОРМАЦИЯ!AB:AB,БАЗА_ДАННЫХ!M46),"")</f>
        <v/>
      </c>
      <c r="R46" s="189" t="s">
        <v>21</v>
      </c>
      <c r="S46" s="17"/>
      <c r="U46" s="194">
        <f>IF(S46="перенос",0,SUMIFS(АБОНЕМЕНТЫ_ИНФОРМАЦИЯ!P:P,АБОНЕМЕНТЫ_ИНФОРМАЦИЯ!H:H,БАЗА_ДАННЫХ!L46,АБОНЕМЕНТЫ_ИНФОРМАЦИЯ!F:F,БАЗА_ДАННЫХ!J46,АБОНЕМЕНТЫ_ИНФОРМАЦИЯ!G:G,БАЗА_ДАННЫХ!K46,АБОНЕМЕНТЫ_ИНФОРМАЦИЯ!Q:Q,"&lt;="&amp;БАЗА_ДАННЫХ!D46,АБОНЕМЕНТЫ_ИНФОРМАЦИЯ!S:S,"&gt;="&amp;БАЗА_ДАННЫХ!D46))</f>
        <v>10</v>
      </c>
    </row>
    <row r="47" spans="4:21" ht="15" customHeight="1" x14ac:dyDescent="0.25">
      <c r="D47" s="185">
        <v>45271</v>
      </c>
      <c r="E47" s="187">
        <f t="shared" si="0"/>
        <v>50</v>
      </c>
      <c r="F47" s="9" t="str">
        <f t="shared" si="1"/>
        <v>Пн</v>
      </c>
      <c r="G47" s="18">
        <v>0.79166666666666663</v>
      </c>
      <c r="H47" s="8" t="s">
        <v>14</v>
      </c>
      <c r="I47" s="8" t="s">
        <v>34</v>
      </c>
      <c r="J47" s="8" t="s">
        <v>11</v>
      </c>
      <c r="K47" s="8" t="s">
        <v>35</v>
      </c>
      <c r="L47" s="188" t="s">
        <v>79</v>
      </c>
      <c r="M47" s="189" t="str">
        <f ca="1">IF(COUNTIFS(АБОНЕМЕНТЫ_ИНФОРМАЦИЯ!H:H,БАЗА_ДАННЫХ!L47,АБОНЕМЕНТЫ_ИНФОРМАЦИЯ!F:F,БАЗА_ДАННЫХ!J47,АБОНЕМЕНТЫ_ИНФОРМАЦИЯ!G:G,БАЗА_ДАННЫХ!K47,АБОНЕМЕНТЫ_ИНФОРМАЦИЯ!Q:Q,"&lt;="&amp;БАЗА_ДАННЫХ!D47,АБОНЕМЕНТЫ_ИНФОРМАЦИЯ!S:S,"&gt;="&amp;БАЗА_ДАННЫХ!D47,АБОНЕМЕНТЫ_ИНФОРМАЦИЯ!AB:AB,"да")=1,"да","нет")</f>
        <v>нет</v>
      </c>
      <c r="N47" s="188" t="str">
        <f ca="1">IF(M47="да",SUMIFS(АБОНЕМЕНТЫ_ИНФОРМАЦИЯ!AC:AC,АБОНЕМЕНТЫ_ИНФОРМАЦИЯ!H:H,БАЗА_ДАННЫХ!L47,АБОНЕМЕНТЫ_ИНФОРМАЦИЯ!G:G,БАЗА_ДАННЫХ!K47,АБОНЕМЕНТЫ_ИНФОРМАЦИЯ!F:F,БАЗА_ДАННЫХ!J47,АБОНЕМЕНТЫ_ИНФОРМАЦИЯ!AB:AB,БАЗА_ДАННЫХ!M47),"")</f>
        <v/>
      </c>
      <c r="R47" s="189" t="s">
        <v>21</v>
      </c>
      <c r="S47" s="17"/>
      <c r="U47" s="194">
        <f>IF(S47="перенос",0,SUMIFS(АБОНЕМЕНТЫ_ИНФОРМАЦИЯ!P:P,АБОНЕМЕНТЫ_ИНФОРМАЦИЯ!H:H,БАЗА_ДАННЫХ!L47,АБОНЕМЕНТЫ_ИНФОРМАЦИЯ!F:F,БАЗА_ДАННЫХ!J47,АБОНЕМЕНТЫ_ИНФОРМАЦИЯ!G:G,БАЗА_ДАННЫХ!K47,АБОНЕМЕНТЫ_ИНФОРМАЦИЯ!Q:Q,"&lt;="&amp;БАЗА_ДАННЫХ!D47,АБОНЕМЕНТЫ_ИНФОРМАЦИЯ!S:S,"&gt;="&amp;БАЗА_ДАННЫХ!D47))</f>
        <v>10</v>
      </c>
    </row>
    <row r="48" spans="4:21" ht="15" customHeight="1" x14ac:dyDescent="0.25">
      <c r="D48" s="185">
        <v>45271</v>
      </c>
      <c r="E48" s="187">
        <f t="shared" si="0"/>
        <v>50</v>
      </c>
      <c r="F48" s="9" t="str">
        <f t="shared" si="1"/>
        <v>Пн</v>
      </c>
      <c r="G48" s="18">
        <v>0.79166666666666663</v>
      </c>
      <c r="H48" s="8" t="s">
        <v>14</v>
      </c>
      <c r="I48" s="8" t="s">
        <v>34</v>
      </c>
      <c r="J48" s="8" t="s">
        <v>11</v>
      </c>
      <c r="K48" s="8" t="s">
        <v>35</v>
      </c>
      <c r="L48" s="188" t="s">
        <v>80</v>
      </c>
      <c r="M48" s="189" t="str">
        <f ca="1">IF(COUNTIFS(АБОНЕМЕНТЫ_ИНФОРМАЦИЯ!H:H,БАЗА_ДАННЫХ!L48,АБОНЕМЕНТЫ_ИНФОРМАЦИЯ!F:F,БАЗА_ДАННЫХ!J48,АБОНЕМЕНТЫ_ИНФОРМАЦИЯ!G:G,БАЗА_ДАННЫХ!K48,АБОНЕМЕНТЫ_ИНФОРМАЦИЯ!Q:Q,"&lt;="&amp;БАЗА_ДАННЫХ!D48,АБОНЕМЕНТЫ_ИНФОРМАЦИЯ!S:S,"&gt;="&amp;БАЗА_ДАННЫХ!D48,АБОНЕМЕНТЫ_ИНФОРМАЦИЯ!AB:AB,"да")=1,"да","нет")</f>
        <v>нет</v>
      </c>
      <c r="N48" s="188" t="str">
        <f ca="1">IF(M48="да",SUMIFS(АБОНЕМЕНТЫ_ИНФОРМАЦИЯ!AC:AC,АБОНЕМЕНТЫ_ИНФОРМАЦИЯ!H:H,БАЗА_ДАННЫХ!L48,АБОНЕМЕНТЫ_ИНФОРМАЦИЯ!G:G,БАЗА_ДАННЫХ!K48,АБОНЕМЕНТЫ_ИНФОРМАЦИЯ!F:F,БАЗА_ДАННЫХ!J48,АБОНЕМЕНТЫ_ИНФОРМАЦИЯ!AB:AB,БАЗА_ДАННЫХ!M48),"")</f>
        <v/>
      </c>
      <c r="R48" s="189" t="s">
        <v>21</v>
      </c>
      <c r="S48" s="17"/>
      <c r="U48" s="194">
        <f>IF(S48="перенос",0,SUMIFS(АБОНЕМЕНТЫ_ИНФОРМАЦИЯ!P:P,АБОНЕМЕНТЫ_ИНФОРМАЦИЯ!H:H,БАЗА_ДАННЫХ!L48,АБОНЕМЕНТЫ_ИНФОРМАЦИЯ!F:F,БАЗА_ДАННЫХ!J48,АБОНЕМЕНТЫ_ИНФОРМАЦИЯ!G:G,БАЗА_ДАННЫХ!K48,АБОНЕМЕНТЫ_ИНФОРМАЦИЯ!Q:Q,"&lt;="&amp;БАЗА_ДАННЫХ!D48,АБОНЕМЕНТЫ_ИНФОРМАЦИЯ!S:S,"&gt;="&amp;БАЗА_ДАННЫХ!D48))</f>
        <v>10</v>
      </c>
    </row>
    <row r="49" spans="4:21" ht="15" customHeight="1" x14ac:dyDescent="0.25">
      <c r="D49" s="185">
        <v>45271</v>
      </c>
      <c r="E49" s="187">
        <f t="shared" si="0"/>
        <v>50</v>
      </c>
      <c r="F49" s="9" t="str">
        <f t="shared" si="1"/>
        <v>Пн</v>
      </c>
      <c r="G49" s="18">
        <v>0.79166666666666663</v>
      </c>
      <c r="H49" s="8" t="s">
        <v>14</v>
      </c>
      <c r="I49" s="8" t="s">
        <v>34</v>
      </c>
      <c r="J49" s="8" t="s">
        <v>11</v>
      </c>
      <c r="K49" s="8" t="s">
        <v>35</v>
      </c>
      <c r="L49" s="188" t="s">
        <v>81</v>
      </c>
      <c r="M49" s="189" t="str">
        <f ca="1">IF(COUNTIFS(АБОНЕМЕНТЫ_ИНФОРМАЦИЯ!H:H,БАЗА_ДАННЫХ!L49,АБОНЕМЕНТЫ_ИНФОРМАЦИЯ!F:F,БАЗА_ДАННЫХ!J49,АБОНЕМЕНТЫ_ИНФОРМАЦИЯ!G:G,БАЗА_ДАННЫХ!K49,АБОНЕМЕНТЫ_ИНФОРМАЦИЯ!Q:Q,"&lt;="&amp;БАЗА_ДАННЫХ!D49,АБОНЕМЕНТЫ_ИНФОРМАЦИЯ!S:S,"&gt;="&amp;БАЗА_ДАННЫХ!D49,АБОНЕМЕНТЫ_ИНФОРМАЦИЯ!AB:AB,"да")=1,"да","нет")</f>
        <v>нет</v>
      </c>
      <c r="N49" s="188" t="str">
        <f ca="1">IF(M49="да",SUMIFS(АБОНЕМЕНТЫ_ИНФОРМАЦИЯ!AC:AC,АБОНЕМЕНТЫ_ИНФОРМАЦИЯ!H:H,БАЗА_ДАННЫХ!L49,АБОНЕМЕНТЫ_ИНФОРМАЦИЯ!G:G,БАЗА_ДАННЫХ!K49,АБОНЕМЕНТЫ_ИНФОРМАЦИЯ!F:F,БАЗА_ДАННЫХ!J49,АБОНЕМЕНТЫ_ИНФОРМАЦИЯ!AB:AB,БАЗА_ДАННЫХ!M49),"")</f>
        <v/>
      </c>
      <c r="R49" s="189" t="s">
        <v>21</v>
      </c>
      <c r="S49" s="17"/>
      <c r="U49" s="194">
        <f>IF(S49="перенос",0,SUMIFS(АБОНЕМЕНТЫ_ИНФОРМАЦИЯ!P:P,АБОНЕМЕНТЫ_ИНФОРМАЦИЯ!H:H,БАЗА_ДАННЫХ!L49,АБОНЕМЕНТЫ_ИНФОРМАЦИЯ!F:F,БАЗА_ДАННЫХ!J49,АБОНЕМЕНТЫ_ИНФОРМАЦИЯ!G:G,БАЗА_ДАННЫХ!K49,АБОНЕМЕНТЫ_ИНФОРМАЦИЯ!Q:Q,"&lt;="&amp;БАЗА_ДАННЫХ!D49,АБОНЕМЕНТЫ_ИНФОРМАЦИЯ!S:S,"&gt;="&amp;БАЗА_ДАННЫХ!D49))</f>
        <v>10</v>
      </c>
    </row>
    <row r="50" spans="4:21" ht="15" customHeight="1" x14ac:dyDescent="0.25">
      <c r="D50" s="185">
        <v>45271</v>
      </c>
      <c r="E50" s="187">
        <f t="shared" si="0"/>
        <v>50</v>
      </c>
      <c r="F50" s="9" t="str">
        <f t="shared" si="1"/>
        <v>Пн</v>
      </c>
      <c r="G50" s="18">
        <v>0.79166666666666663</v>
      </c>
      <c r="H50" s="8" t="s">
        <v>14</v>
      </c>
      <c r="I50" s="8" t="s">
        <v>34</v>
      </c>
      <c r="J50" s="8" t="s">
        <v>11</v>
      </c>
      <c r="K50" s="8" t="s">
        <v>35</v>
      </c>
      <c r="L50" s="188" t="s">
        <v>82</v>
      </c>
      <c r="M50" s="189" t="str">
        <f ca="1">IF(COUNTIFS(АБОНЕМЕНТЫ_ИНФОРМАЦИЯ!H:H,БАЗА_ДАННЫХ!L50,АБОНЕМЕНТЫ_ИНФОРМАЦИЯ!F:F,БАЗА_ДАННЫХ!J50,АБОНЕМЕНТЫ_ИНФОРМАЦИЯ!G:G,БАЗА_ДАННЫХ!K50,АБОНЕМЕНТЫ_ИНФОРМАЦИЯ!Q:Q,"&lt;="&amp;БАЗА_ДАННЫХ!D50,АБОНЕМЕНТЫ_ИНФОРМАЦИЯ!S:S,"&gt;="&amp;БАЗА_ДАННЫХ!D50,АБОНЕМЕНТЫ_ИНФОРМАЦИЯ!AB:AB,"да")=1,"да","нет")</f>
        <v>нет</v>
      </c>
      <c r="N50" s="188" t="str">
        <f ca="1">IF(M50="да",SUMIFS(АБОНЕМЕНТЫ_ИНФОРМАЦИЯ!AC:AC,АБОНЕМЕНТЫ_ИНФОРМАЦИЯ!H:H,БАЗА_ДАННЫХ!L50,АБОНЕМЕНТЫ_ИНФОРМАЦИЯ!G:G,БАЗА_ДАННЫХ!K50,АБОНЕМЕНТЫ_ИНФОРМАЦИЯ!F:F,БАЗА_ДАННЫХ!J50,АБОНЕМЕНТЫ_ИНФОРМАЦИЯ!AB:AB,БАЗА_ДАННЫХ!M50),"")</f>
        <v/>
      </c>
      <c r="R50" s="189" t="s">
        <v>21</v>
      </c>
      <c r="S50" s="17"/>
      <c r="U50" s="194">
        <f>IF(S50="перенос",0,SUMIFS(АБОНЕМЕНТЫ_ИНФОРМАЦИЯ!P:P,АБОНЕМЕНТЫ_ИНФОРМАЦИЯ!H:H,БАЗА_ДАННЫХ!L50,АБОНЕМЕНТЫ_ИНФОРМАЦИЯ!F:F,БАЗА_ДАННЫХ!J50,АБОНЕМЕНТЫ_ИНФОРМАЦИЯ!G:G,БАЗА_ДАННЫХ!K50,АБОНЕМЕНТЫ_ИНФОРМАЦИЯ!Q:Q,"&lt;="&amp;БАЗА_ДАННЫХ!D50,АБОНЕМЕНТЫ_ИНФОРМАЦИЯ!S:S,"&gt;="&amp;БАЗА_ДАННЫХ!D50))</f>
        <v>10</v>
      </c>
    </row>
    <row r="51" spans="4:21" ht="15" customHeight="1" x14ac:dyDescent="0.25">
      <c r="D51" s="185">
        <v>45271</v>
      </c>
      <c r="E51" s="187">
        <f t="shared" si="0"/>
        <v>50</v>
      </c>
      <c r="F51" s="9" t="str">
        <f t="shared" si="1"/>
        <v>Пн</v>
      </c>
      <c r="G51" s="18">
        <v>0.79166666666666663</v>
      </c>
      <c r="H51" s="8" t="s">
        <v>14</v>
      </c>
      <c r="I51" s="8" t="s">
        <v>34</v>
      </c>
      <c r="J51" s="8" t="s">
        <v>11</v>
      </c>
      <c r="K51" s="8" t="s">
        <v>35</v>
      </c>
      <c r="L51" s="188" t="s">
        <v>83</v>
      </c>
      <c r="M51" s="189" t="str">
        <f ca="1">IF(COUNTIFS(АБОНЕМЕНТЫ_ИНФОРМАЦИЯ!H:H,БАЗА_ДАННЫХ!L51,АБОНЕМЕНТЫ_ИНФОРМАЦИЯ!F:F,БАЗА_ДАННЫХ!J51,АБОНЕМЕНТЫ_ИНФОРМАЦИЯ!G:G,БАЗА_ДАННЫХ!K51,АБОНЕМЕНТЫ_ИНФОРМАЦИЯ!Q:Q,"&lt;="&amp;БАЗА_ДАННЫХ!D51,АБОНЕМЕНТЫ_ИНФОРМАЦИЯ!S:S,"&gt;="&amp;БАЗА_ДАННЫХ!D51,АБОНЕМЕНТЫ_ИНФОРМАЦИЯ!AB:AB,"да")=1,"да","нет")</f>
        <v>нет</v>
      </c>
      <c r="N51" s="188" t="str">
        <f ca="1">IF(M51="да",SUMIFS(АБОНЕМЕНТЫ_ИНФОРМАЦИЯ!AC:AC,АБОНЕМЕНТЫ_ИНФОРМАЦИЯ!H:H,БАЗА_ДАННЫХ!L51,АБОНЕМЕНТЫ_ИНФОРМАЦИЯ!G:G,БАЗА_ДАННЫХ!K51,АБОНЕМЕНТЫ_ИНФОРМАЦИЯ!F:F,БАЗА_ДАННЫХ!J51,АБОНЕМЕНТЫ_ИНФОРМАЦИЯ!AB:AB,БАЗА_ДАННЫХ!M51),"")</f>
        <v/>
      </c>
      <c r="R51" s="189" t="s">
        <v>21</v>
      </c>
      <c r="S51" s="17"/>
      <c r="U51" s="194">
        <f>IF(S51="перенос",0,SUMIFS(АБОНЕМЕНТЫ_ИНФОРМАЦИЯ!P:P,АБОНЕМЕНТЫ_ИНФОРМАЦИЯ!H:H,БАЗА_ДАННЫХ!L51,АБОНЕМЕНТЫ_ИНФОРМАЦИЯ!F:F,БАЗА_ДАННЫХ!J51,АБОНЕМЕНТЫ_ИНФОРМАЦИЯ!G:G,БАЗА_ДАННЫХ!K51,АБОНЕМЕНТЫ_ИНФОРМАЦИЯ!Q:Q,"&lt;="&amp;БАЗА_ДАННЫХ!D51,АБОНЕМЕНТЫ_ИНФОРМАЦИЯ!S:S,"&gt;="&amp;БАЗА_ДАННЫХ!D51))</f>
        <v>10</v>
      </c>
    </row>
    <row r="52" spans="4:21" ht="15" customHeight="1" x14ac:dyDescent="0.25">
      <c r="D52" s="185">
        <v>45272</v>
      </c>
      <c r="E52" s="187">
        <f t="shared" si="0"/>
        <v>50</v>
      </c>
      <c r="F52" s="9" t="str">
        <f t="shared" si="1"/>
        <v>Вт</v>
      </c>
      <c r="G52" s="18">
        <v>0.45833333333333331</v>
      </c>
      <c r="H52" s="8" t="s">
        <v>14</v>
      </c>
      <c r="I52" s="8" t="s">
        <v>39</v>
      </c>
      <c r="J52" s="8" t="s">
        <v>10</v>
      </c>
      <c r="K52" s="8" t="s">
        <v>28</v>
      </c>
      <c r="L52" s="188" t="s">
        <v>98</v>
      </c>
      <c r="M52" s="189" t="str">
        <f ca="1">IF(COUNTIFS(АБОНЕМЕНТЫ_ИНФОРМАЦИЯ!H:H,БАЗА_ДАННЫХ!L52,АБОНЕМЕНТЫ_ИНФОРМАЦИЯ!F:F,БАЗА_ДАННЫХ!J52,АБОНЕМЕНТЫ_ИНФОРМАЦИЯ!G:G,БАЗА_ДАННЫХ!K52,АБОНЕМЕНТЫ_ИНФОРМАЦИЯ!Q:Q,"&lt;="&amp;БАЗА_ДАННЫХ!D52,АБОНЕМЕНТЫ_ИНФОРМАЦИЯ!S:S,"&gt;="&amp;БАЗА_ДАННЫХ!D52,АБОНЕМЕНТЫ_ИНФОРМАЦИЯ!AB:AB,"да")=1,"да","нет")</f>
        <v>нет</v>
      </c>
      <c r="N52" s="188" t="str">
        <f ca="1">IF(M52="да",SUMIFS(АБОНЕМЕНТЫ_ИНФОРМАЦИЯ!AC:AC,АБОНЕМЕНТЫ_ИНФОРМАЦИЯ!H:H,БАЗА_ДАННЫХ!L52,АБОНЕМЕНТЫ_ИНФОРМАЦИЯ!G:G,БАЗА_ДАННЫХ!K52,АБОНЕМЕНТЫ_ИНФОРМАЦИЯ!F:F,БАЗА_ДАННЫХ!J52,АБОНЕМЕНТЫ_ИНФОРМАЦИЯ!AB:AB,БАЗА_ДАННЫХ!M52),"")</f>
        <v/>
      </c>
      <c r="R52" s="189" t="s">
        <v>21</v>
      </c>
      <c r="S52" s="17"/>
      <c r="U52" s="194">
        <f>IF(S52="перенос",0,SUMIFS(АБОНЕМЕНТЫ_ИНФОРМАЦИЯ!P:P,АБОНЕМЕНТЫ_ИНФОРМАЦИЯ!H:H,БАЗА_ДАННЫХ!L52,АБОНЕМЕНТЫ_ИНФОРМАЦИЯ!F:F,БАЗА_ДАННЫХ!J52,АБОНЕМЕНТЫ_ИНФОРМАЦИЯ!G:G,БАЗА_ДАННЫХ!K52,АБОНЕМЕНТЫ_ИНФОРМАЦИЯ!Q:Q,"&lt;="&amp;БАЗА_ДАННЫХ!D52,АБОНЕМЕНТЫ_ИНФОРМАЦИЯ!S:S,"&gt;="&amp;БАЗА_ДАННЫХ!D52))</f>
        <v>10</v>
      </c>
    </row>
    <row r="53" spans="4:21" ht="15" customHeight="1" x14ac:dyDescent="0.25">
      <c r="D53" s="185">
        <v>45272</v>
      </c>
      <c r="E53" s="187">
        <f t="shared" si="0"/>
        <v>50</v>
      </c>
      <c r="F53" s="9" t="str">
        <f t="shared" si="1"/>
        <v>Вт</v>
      </c>
      <c r="G53" s="18">
        <v>0.45833333333333331</v>
      </c>
      <c r="H53" s="8" t="s">
        <v>14</v>
      </c>
      <c r="I53" s="8" t="s">
        <v>39</v>
      </c>
      <c r="J53" s="8" t="s">
        <v>10</v>
      </c>
      <c r="K53" s="8" t="s">
        <v>28</v>
      </c>
      <c r="L53" s="188" t="s">
        <v>99</v>
      </c>
      <c r="M53" s="189" t="str">
        <f ca="1">IF(COUNTIFS(АБОНЕМЕНТЫ_ИНФОРМАЦИЯ!H:H,БАЗА_ДАННЫХ!L53,АБОНЕМЕНТЫ_ИНФОРМАЦИЯ!F:F,БАЗА_ДАННЫХ!J53,АБОНЕМЕНТЫ_ИНФОРМАЦИЯ!G:G,БАЗА_ДАННЫХ!K53,АБОНЕМЕНТЫ_ИНФОРМАЦИЯ!Q:Q,"&lt;="&amp;БАЗА_ДАННЫХ!D53,АБОНЕМЕНТЫ_ИНФОРМАЦИЯ!S:S,"&gt;="&amp;БАЗА_ДАННЫХ!D53,АБОНЕМЕНТЫ_ИНФОРМАЦИЯ!AB:AB,"да")=1,"да","нет")</f>
        <v>нет</v>
      </c>
      <c r="N53" s="188" t="str">
        <f ca="1">IF(M53="да",SUMIFS(АБОНЕМЕНТЫ_ИНФОРМАЦИЯ!AC:AC,АБОНЕМЕНТЫ_ИНФОРМАЦИЯ!H:H,БАЗА_ДАННЫХ!L53,АБОНЕМЕНТЫ_ИНФОРМАЦИЯ!G:G,БАЗА_ДАННЫХ!K53,АБОНЕМЕНТЫ_ИНФОРМАЦИЯ!F:F,БАЗА_ДАННЫХ!J53,АБОНЕМЕНТЫ_ИНФОРМАЦИЯ!AB:AB,БАЗА_ДАННЫХ!M53),"")</f>
        <v/>
      </c>
      <c r="R53" s="189" t="s">
        <v>21</v>
      </c>
      <c r="S53" s="17"/>
      <c r="U53" s="194">
        <f>IF(S53="перенос",0,SUMIFS(АБОНЕМЕНТЫ_ИНФОРМАЦИЯ!P:P,АБОНЕМЕНТЫ_ИНФОРМАЦИЯ!H:H,БАЗА_ДАННЫХ!L53,АБОНЕМЕНТЫ_ИНФОРМАЦИЯ!F:F,БАЗА_ДАННЫХ!J53,АБОНЕМЕНТЫ_ИНФОРМАЦИЯ!G:G,БАЗА_ДАННЫХ!K53,АБОНЕМЕНТЫ_ИНФОРМАЦИЯ!Q:Q,"&lt;="&amp;БАЗА_ДАННЫХ!D53,АБОНЕМЕНТЫ_ИНФОРМАЦИЯ!S:S,"&gt;="&amp;БАЗА_ДАННЫХ!D53))</f>
        <v>10</v>
      </c>
    </row>
    <row r="54" spans="4:21" ht="15" customHeight="1" x14ac:dyDescent="0.25">
      <c r="D54" s="185">
        <v>45272</v>
      </c>
      <c r="E54" s="187">
        <f t="shared" si="0"/>
        <v>50</v>
      </c>
      <c r="F54" s="9" t="str">
        <f t="shared" si="1"/>
        <v>Вт</v>
      </c>
      <c r="G54" s="18">
        <v>0.45833333333333331</v>
      </c>
      <c r="H54" s="8" t="s">
        <v>14</v>
      </c>
      <c r="I54" s="8" t="s">
        <v>39</v>
      </c>
      <c r="J54" s="8" t="s">
        <v>10</v>
      </c>
      <c r="K54" s="8" t="s">
        <v>28</v>
      </c>
      <c r="L54" s="188" t="s">
        <v>100</v>
      </c>
      <c r="M54" s="189" t="str">
        <f ca="1">IF(COUNTIFS(АБОНЕМЕНТЫ_ИНФОРМАЦИЯ!H:H,БАЗА_ДАННЫХ!L54,АБОНЕМЕНТЫ_ИНФОРМАЦИЯ!F:F,БАЗА_ДАННЫХ!J54,АБОНЕМЕНТЫ_ИНФОРМАЦИЯ!G:G,БАЗА_ДАННЫХ!K54,АБОНЕМЕНТЫ_ИНФОРМАЦИЯ!Q:Q,"&lt;="&amp;БАЗА_ДАННЫХ!D54,АБОНЕМЕНТЫ_ИНФОРМАЦИЯ!S:S,"&gt;="&amp;БАЗА_ДАННЫХ!D54,АБОНЕМЕНТЫ_ИНФОРМАЦИЯ!AB:AB,"да")=1,"да","нет")</f>
        <v>нет</v>
      </c>
      <c r="N54" s="188" t="str">
        <f ca="1">IF(M54="да",SUMIFS(АБОНЕМЕНТЫ_ИНФОРМАЦИЯ!AC:AC,АБОНЕМЕНТЫ_ИНФОРМАЦИЯ!H:H,БАЗА_ДАННЫХ!L54,АБОНЕМЕНТЫ_ИНФОРМАЦИЯ!G:G,БАЗА_ДАННЫХ!K54,АБОНЕМЕНТЫ_ИНФОРМАЦИЯ!F:F,БАЗА_ДАННЫХ!J54,АБОНЕМЕНТЫ_ИНФОРМАЦИЯ!AB:AB,БАЗА_ДАННЫХ!M54),"")</f>
        <v/>
      </c>
      <c r="R54" s="189" t="s">
        <v>21</v>
      </c>
      <c r="S54" s="17"/>
      <c r="U54" s="194">
        <f>IF(S54="перенос",0,SUMIFS(АБОНЕМЕНТЫ_ИНФОРМАЦИЯ!P:P,АБОНЕМЕНТЫ_ИНФОРМАЦИЯ!H:H,БАЗА_ДАННЫХ!L54,АБОНЕМЕНТЫ_ИНФОРМАЦИЯ!F:F,БАЗА_ДАННЫХ!J54,АБОНЕМЕНТЫ_ИНФОРМАЦИЯ!G:G,БАЗА_ДАННЫХ!K54,АБОНЕМЕНТЫ_ИНФОРМАЦИЯ!Q:Q,"&lt;="&amp;БАЗА_ДАННЫХ!D54,АБОНЕМЕНТЫ_ИНФОРМАЦИЯ!S:S,"&gt;="&amp;БАЗА_ДАННЫХ!D54))</f>
        <v>10</v>
      </c>
    </row>
    <row r="55" spans="4:21" ht="15" customHeight="1" x14ac:dyDescent="0.25">
      <c r="D55" s="185">
        <v>45272</v>
      </c>
      <c r="E55" s="187">
        <f t="shared" si="0"/>
        <v>50</v>
      </c>
      <c r="F55" s="9" t="str">
        <f t="shared" si="1"/>
        <v>Вт</v>
      </c>
      <c r="G55" s="18">
        <v>0.45833333333333331</v>
      </c>
      <c r="H55" s="8" t="s">
        <v>14</v>
      </c>
      <c r="I55" s="8" t="s">
        <v>39</v>
      </c>
      <c r="J55" s="8" t="s">
        <v>10</v>
      </c>
      <c r="K55" s="8" t="s">
        <v>28</v>
      </c>
      <c r="L55" s="188" t="s">
        <v>101</v>
      </c>
      <c r="M55" s="189" t="str">
        <f ca="1">IF(COUNTIFS(АБОНЕМЕНТЫ_ИНФОРМАЦИЯ!H:H,БАЗА_ДАННЫХ!L55,АБОНЕМЕНТЫ_ИНФОРМАЦИЯ!F:F,БАЗА_ДАННЫХ!J55,АБОНЕМЕНТЫ_ИНФОРМАЦИЯ!G:G,БАЗА_ДАННЫХ!K55,АБОНЕМЕНТЫ_ИНФОРМАЦИЯ!Q:Q,"&lt;="&amp;БАЗА_ДАННЫХ!D55,АБОНЕМЕНТЫ_ИНФОРМАЦИЯ!S:S,"&gt;="&amp;БАЗА_ДАННЫХ!D55,АБОНЕМЕНТЫ_ИНФОРМАЦИЯ!AB:AB,"да")=1,"да","нет")</f>
        <v>нет</v>
      </c>
      <c r="N55" s="188" t="str">
        <f ca="1">IF(M55="да",SUMIFS(АБОНЕМЕНТЫ_ИНФОРМАЦИЯ!AC:AC,АБОНЕМЕНТЫ_ИНФОРМАЦИЯ!H:H,БАЗА_ДАННЫХ!L55,АБОНЕМЕНТЫ_ИНФОРМАЦИЯ!G:G,БАЗА_ДАННЫХ!K55,АБОНЕМЕНТЫ_ИНФОРМАЦИЯ!F:F,БАЗА_ДАННЫХ!J55,АБОНЕМЕНТЫ_ИНФОРМАЦИЯ!AB:AB,БАЗА_ДАННЫХ!M55),"")</f>
        <v/>
      </c>
      <c r="R55" s="189" t="s">
        <v>21</v>
      </c>
      <c r="S55" s="17"/>
      <c r="U55" s="194">
        <f>IF(S55="перенос",0,SUMIFS(АБОНЕМЕНТЫ_ИНФОРМАЦИЯ!P:P,АБОНЕМЕНТЫ_ИНФОРМАЦИЯ!H:H,БАЗА_ДАННЫХ!L55,АБОНЕМЕНТЫ_ИНФОРМАЦИЯ!F:F,БАЗА_ДАННЫХ!J55,АБОНЕМЕНТЫ_ИНФОРМАЦИЯ!G:G,БАЗА_ДАННЫХ!K55,АБОНЕМЕНТЫ_ИНФОРМАЦИЯ!Q:Q,"&lt;="&amp;БАЗА_ДАННЫХ!D55,АБОНЕМЕНТЫ_ИНФОРМАЦИЯ!S:S,"&gt;="&amp;БАЗА_ДАННЫХ!D55))</f>
        <v>10</v>
      </c>
    </row>
    <row r="56" spans="4:21" ht="15" customHeight="1" x14ac:dyDescent="0.25">
      <c r="D56" s="185">
        <v>45272</v>
      </c>
      <c r="E56" s="187">
        <f t="shared" si="0"/>
        <v>50</v>
      </c>
      <c r="F56" s="9" t="str">
        <f t="shared" si="1"/>
        <v>Вт</v>
      </c>
      <c r="G56" s="18">
        <v>0.45833333333333331</v>
      </c>
      <c r="H56" s="8" t="s">
        <v>14</v>
      </c>
      <c r="I56" s="8" t="s">
        <v>39</v>
      </c>
      <c r="J56" s="8" t="s">
        <v>10</v>
      </c>
      <c r="K56" s="8" t="s">
        <v>28</v>
      </c>
      <c r="L56" s="188" t="s">
        <v>102</v>
      </c>
      <c r="M56" s="189" t="str">
        <f ca="1">IF(COUNTIFS(АБОНЕМЕНТЫ_ИНФОРМАЦИЯ!H:H,БАЗА_ДАННЫХ!L56,АБОНЕМЕНТЫ_ИНФОРМАЦИЯ!F:F,БАЗА_ДАННЫХ!J56,АБОНЕМЕНТЫ_ИНФОРМАЦИЯ!G:G,БАЗА_ДАННЫХ!K56,АБОНЕМЕНТЫ_ИНФОРМАЦИЯ!Q:Q,"&lt;="&amp;БАЗА_ДАННЫХ!D56,АБОНЕМЕНТЫ_ИНФОРМАЦИЯ!S:S,"&gt;="&amp;БАЗА_ДАННЫХ!D56,АБОНЕМЕНТЫ_ИНФОРМАЦИЯ!AB:AB,"да")=1,"да","нет")</f>
        <v>нет</v>
      </c>
      <c r="N56" s="188" t="str">
        <f ca="1">IF(M56="да",SUMIFS(АБОНЕМЕНТЫ_ИНФОРМАЦИЯ!AC:AC,АБОНЕМЕНТЫ_ИНФОРМАЦИЯ!H:H,БАЗА_ДАННЫХ!L56,АБОНЕМЕНТЫ_ИНФОРМАЦИЯ!G:G,БАЗА_ДАННЫХ!K56,АБОНЕМЕНТЫ_ИНФОРМАЦИЯ!F:F,БАЗА_ДАННЫХ!J56,АБОНЕМЕНТЫ_ИНФОРМАЦИЯ!AB:AB,БАЗА_ДАННЫХ!M56),"")</f>
        <v/>
      </c>
      <c r="R56" s="189" t="s">
        <v>21</v>
      </c>
      <c r="S56" s="17"/>
      <c r="U56" s="194">
        <f>IF(S56="перенос",0,SUMIFS(АБОНЕМЕНТЫ_ИНФОРМАЦИЯ!P:P,АБОНЕМЕНТЫ_ИНФОРМАЦИЯ!H:H,БАЗА_ДАННЫХ!L56,АБОНЕМЕНТЫ_ИНФОРМАЦИЯ!F:F,БАЗА_ДАННЫХ!J56,АБОНЕМЕНТЫ_ИНФОРМАЦИЯ!G:G,БАЗА_ДАННЫХ!K56,АБОНЕМЕНТЫ_ИНФОРМАЦИЯ!Q:Q,"&lt;="&amp;БАЗА_ДАННЫХ!D56,АБОНЕМЕНТЫ_ИНФОРМАЦИЯ!S:S,"&gt;="&amp;БАЗА_ДАННЫХ!D56))</f>
        <v>10</v>
      </c>
    </row>
    <row r="57" spans="4:21" ht="15" customHeight="1" x14ac:dyDescent="0.25">
      <c r="D57" s="185">
        <v>45272</v>
      </c>
      <c r="E57" s="187">
        <f t="shared" si="0"/>
        <v>50</v>
      </c>
      <c r="F57" s="9" t="str">
        <f t="shared" si="1"/>
        <v>Вт</v>
      </c>
      <c r="G57" s="18">
        <v>0.45833333333333331</v>
      </c>
      <c r="H57" s="8" t="s">
        <v>14</v>
      </c>
      <c r="I57" s="8" t="s">
        <v>39</v>
      </c>
      <c r="J57" s="8" t="s">
        <v>10</v>
      </c>
      <c r="K57" s="8" t="s">
        <v>28</v>
      </c>
      <c r="L57" s="188" t="s">
        <v>103</v>
      </c>
      <c r="M57" s="189" t="str">
        <f ca="1">IF(COUNTIFS(АБОНЕМЕНТЫ_ИНФОРМАЦИЯ!H:H,БАЗА_ДАННЫХ!L57,АБОНЕМЕНТЫ_ИНФОРМАЦИЯ!F:F,БАЗА_ДАННЫХ!J57,АБОНЕМЕНТЫ_ИНФОРМАЦИЯ!G:G,БАЗА_ДАННЫХ!K57,АБОНЕМЕНТЫ_ИНФОРМАЦИЯ!Q:Q,"&lt;="&amp;БАЗА_ДАННЫХ!D57,АБОНЕМЕНТЫ_ИНФОРМАЦИЯ!S:S,"&gt;="&amp;БАЗА_ДАННЫХ!D57,АБОНЕМЕНТЫ_ИНФОРМАЦИЯ!AB:AB,"да")=1,"да","нет")</f>
        <v>нет</v>
      </c>
      <c r="N57" s="188" t="str">
        <f ca="1">IF(M57="да",SUMIFS(АБОНЕМЕНТЫ_ИНФОРМАЦИЯ!AC:AC,АБОНЕМЕНТЫ_ИНФОРМАЦИЯ!H:H,БАЗА_ДАННЫХ!L57,АБОНЕМЕНТЫ_ИНФОРМАЦИЯ!G:G,БАЗА_ДАННЫХ!K57,АБОНЕМЕНТЫ_ИНФОРМАЦИЯ!F:F,БАЗА_ДАННЫХ!J57,АБОНЕМЕНТЫ_ИНФОРМАЦИЯ!AB:AB,БАЗА_ДАННЫХ!M57),"")</f>
        <v/>
      </c>
      <c r="R57" s="189" t="s">
        <v>21</v>
      </c>
      <c r="S57" s="17"/>
      <c r="U57" s="194">
        <f>IF(S57="перенос",0,SUMIFS(АБОНЕМЕНТЫ_ИНФОРМАЦИЯ!P:P,АБОНЕМЕНТЫ_ИНФОРМАЦИЯ!H:H,БАЗА_ДАННЫХ!L57,АБОНЕМЕНТЫ_ИНФОРМАЦИЯ!F:F,БАЗА_ДАННЫХ!J57,АБОНЕМЕНТЫ_ИНФОРМАЦИЯ!G:G,БАЗА_ДАННЫХ!K57,АБОНЕМЕНТЫ_ИНФОРМАЦИЯ!Q:Q,"&lt;="&amp;БАЗА_ДАННЫХ!D57,АБОНЕМЕНТЫ_ИНФОРМАЦИЯ!S:S,"&gt;="&amp;БАЗА_ДАННЫХ!D57))</f>
        <v>10</v>
      </c>
    </row>
    <row r="58" spans="4:21" ht="15" customHeight="1" x14ac:dyDescent="0.25">
      <c r="D58" s="185">
        <v>45272</v>
      </c>
      <c r="E58" s="187">
        <f t="shared" si="0"/>
        <v>50</v>
      </c>
      <c r="F58" s="9" t="str">
        <f t="shared" si="1"/>
        <v>Вт</v>
      </c>
      <c r="G58" s="18">
        <v>0.45833333333333331</v>
      </c>
      <c r="H58" s="8" t="s">
        <v>14</v>
      </c>
      <c r="I58" s="8" t="s">
        <v>39</v>
      </c>
      <c r="J58" s="8" t="s">
        <v>10</v>
      </c>
      <c r="K58" s="8" t="s">
        <v>28</v>
      </c>
      <c r="L58" s="188" t="s">
        <v>104</v>
      </c>
      <c r="M58" s="189" t="str">
        <f ca="1">IF(COUNTIFS(АБОНЕМЕНТЫ_ИНФОРМАЦИЯ!H:H,БАЗА_ДАННЫХ!L58,АБОНЕМЕНТЫ_ИНФОРМАЦИЯ!F:F,БАЗА_ДАННЫХ!J58,АБОНЕМЕНТЫ_ИНФОРМАЦИЯ!G:G,БАЗА_ДАННЫХ!K58,АБОНЕМЕНТЫ_ИНФОРМАЦИЯ!Q:Q,"&lt;="&amp;БАЗА_ДАННЫХ!D58,АБОНЕМЕНТЫ_ИНФОРМАЦИЯ!S:S,"&gt;="&amp;БАЗА_ДАННЫХ!D58,АБОНЕМЕНТЫ_ИНФОРМАЦИЯ!AB:AB,"да")=1,"да","нет")</f>
        <v>нет</v>
      </c>
      <c r="N58" s="188" t="str">
        <f ca="1">IF(M58="да",SUMIFS(АБОНЕМЕНТЫ_ИНФОРМАЦИЯ!AC:AC,АБОНЕМЕНТЫ_ИНФОРМАЦИЯ!H:H,БАЗА_ДАННЫХ!L58,АБОНЕМЕНТЫ_ИНФОРМАЦИЯ!G:G,БАЗА_ДАННЫХ!K58,АБОНЕМЕНТЫ_ИНФОРМАЦИЯ!F:F,БАЗА_ДАННЫХ!J58,АБОНЕМЕНТЫ_ИНФОРМАЦИЯ!AB:AB,БАЗА_ДАННЫХ!M58),"")</f>
        <v/>
      </c>
      <c r="R58" s="189" t="s">
        <v>21</v>
      </c>
      <c r="S58" s="17"/>
      <c r="U58" s="194">
        <f>IF(S58="перенос",0,SUMIFS(АБОНЕМЕНТЫ_ИНФОРМАЦИЯ!P:P,АБОНЕМЕНТЫ_ИНФОРМАЦИЯ!H:H,БАЗА_ДАННЫХ!L58,АБОНЕМЕНТЫ_ИНФОРМАЦИЯ!F:F,БАЗА_ДАННЫХ!J58,АБОНЕМЕНТЫ_ИНФОРМАЦИЯ!G:G,БАЗА_ДАННЫХ!K58,АБОНЕМЕНТЫ_ИНФОРМАЦИЯ!Q:Q,"&lt;="&amp;БАЗА_ДАННЫХ!D58,АБОНЕМЕНТЫ_ИНФОРМАЦИЯ!S:S,"&gt;="&amp;БАЗА_ДАННЫХ!D58))</f>
        <v>10</v>
      </c>
    </row>
    <row r="59" spans="4:21" ht="15" customHeight="1" x14ac:dyDescent="0.25">
      <c r="D59" s="185">
        <v>45272</v>
      </c>
      <c r="E59" s="187">
        <f t="shared" si="0"/>
        <v>50</v>
      </c>
      <c r="F59" s="9" t="str">
        <f t="shared" si="1"/>
        <v>Вт</v>
      </c>
      <c r="G59" s="18">
        <v>0.45833333333333331</v>
      </c>
      <c r="H59" s="8" t="s">
        <v>14</v>
      </c>
      <c r="I59" s="8" t="s">
        <v>39</v>
      </c>
      <c r="J59" s="8" t="s">
        <v>10</v>
      </c>
      <c r="K59" s="8" t="s">
        <v>28</v>
      </c>
      <c r="L59" s="188" t="s">
        <v>105</v>
      </c>
      <c r="M59" s="189" t="str">
        <f ca="1">IF(COUNTIFS(АБОНЕМЕНТЫ_ИНФОРМАЦИЯ!H:H,БАЗА_ДАННЫХ!L59,АБОНЕМЕНТЫ_ИНФОРМАЦИЯ!F:F,БАЗА_ДАННЫХ!J59,АБОНЕМЕНТЫ_ИНФОРМАЦИЯ!G:G,БАЗА_ДАННЫХ!K59,АБОНЕМЕНТЫ_ИНФОРМАЦИЯ!Q:Q,"&lt;="&amp;БАЗА_ДАННЫХ!D59,АБОНЕМЕНТЫ_ИНФОРМАЦИЯ!S:S,"&gt;="&amp;БАЗА_ДАННЫХ!D59,АБОНЕМЕНТЫ_ИНФОРМАЦИЯ!AB:AB,"да")=1,"да","нет")</f>
        <v>нет</v>
      </c>
      <c r="N59" s="188" t="str">
        <f ca="1">IF(M59="да",SUMIFS(АБОНЕМЕНТЫ_ИНФОРМАЦИЯ!AC:AC,АБОНЕМЕНТЫ_ИНФОРМАЦИЯ!H:H,БАЗА_ДАННЫХ!L59,АБОНЕМЕНТЫ_ИНФОРМАЦИЯ!G:G,БАЗА_ДАННЫХ!K59,АБОНЕМЕНТЫ_ИНФОРМАЦИЯ!F:F,БАЗА_ДАННЫХ!J59,АБОНЕМЕНТЫ_ИНФОРМАЦИЯ!AB:AB,БАЗА_ДАННЫХ!M59),"")</f>
        <v/>
      </c>
      <c r="R59" s="189" t="s">
        <v>21</v>
      </c>
      <c r="S59" s="17"/>
      <c r="U59" s="194">
        <f>IF(S59="перенос",0,SUMIFS(АБОНЕМЕНТЫ_ИНФОРМАЦИЯ!P:P,АБОНЕМЕНТЫ_ИНФОРМАЦИЯ!H:H,БАЗА_ДАННЫХ!L59,АБОНЕМЕНТЫ_ИНФОРМАЦИЯ!F:F,БАЗА_ДАННЫХ!J59,АБОНЕМЕНТЫ_ИНФОРМАЦИЯ!G:G,БАЗА_ДАННЫХ!K59,АБОНЕМЕНТЫ_ИНФОРМАЦИЯ!Q:Q,"&lt;="&amp;БАЗА_ДАННЫХ!D59,АБОНЕМЕНТЫ_ИНФОРМАЦИЯ!S:S,"&gt;="&amp;БАЗА_ДАННЫХ!D59))</f>
        <v>10</v>
      </c>
    </row>
    <row r="60" spans="4:21" ht="15" customHeight="1" x14ac:dyDescent="0.25">
      <c r="D60" s="185">
        <v>45272</v>
      </c>
      <c r="E60" s="187">
        <f t="shared" si="0"/>
        <v>50</v>
      </c>
      <c r="F60" s="9" t="str">
        <f t="shared" si="1"/>
        <v>Вт</v>
      </c>
      <c r="G60" s="18">
        <v>0.45833333333333331</v>
      </c>
      <c r="H60" s="8" t="s">
        <v>14</v>
      </c>
      <c r="I60" s="8" t="s">
        <v>39</v>
      </c>
      <c r="J60" s="8" t="s">
        <v>10</v>
      </c>
      <c r="K60" s="8" t="s">
        <v>28</v>
      </c>
      <c r="L60" s="188" t="s">
        <v>106</v>
      </c>
      <c r="M60" s="189" t="str">
        <f ca="1">IF(COUNTIFS(АБОНЕМЕНТЫ_ИНФОРМАЦИЯ!H:H,БАЗА_ДАННЫХ!L60,АБОНЕМЕНТЫ_ИНФОРМАЦИЯ!F:F,БАЗА_ДАННЫХ!J60,АБОНЕМЕНТЫ_ИНФОРМАЦИЯ!G:G,БАЗА_ДАННЫХ!K60,АБОНЕМЕНТЫ_ИНФОРМАЦИЯ!Q:Q,"&lt;="&amp;БАЗА_ДАННЫХ!D60,АБОНЕМЕНТЫ_ИНФОРМАЦИЯ!S:S,"&gt;="&amp;БАЗА_ДАННЫХ!D60,АБОНЕМЕНТЫ_ИНФОРМАЦИЯ!AB:AB,"да")=1,"да","нет")</f>
        <v>нет</v>
      </c>
      <c r="N60" s="188" t="str">
        <f ca="1">IF(M60="да",SUMIFS(АБОНЕМЕНТЫ_ИНФОРМАЦИЯ!AC:AC,АБОНЕМЕНТЫ_ИНФОРМАЦИЯ!H:H,БАЗА_ДАННЫХ!L60,АБОНЕМЕНТЫ_ИНФОРМАЦИЯ!G:G,БАЗА_ДАННЫХ!K60,АБОНЕМЕНТЫ_ИНФОРМАЦИЯ!F:F,БАЗА_ДАННЫХ!J60,АБОНЕМЕНТЫ_ИНФОРМАЦИЯ!AB:AB,БАЗА_ДАННЫХ!M60),"")</f>
        <v/>
      </c>
      <c r="R60" s="189" t="s">
        <v>21</v>
      </c>
      <c r="S60" s="17"/>
      <c r="U60" s="194">
        <f>IF(S60="перенос",0,SUMIFS(АБОНЕМЕНТЫ_ИНФОРМАЦИЯ!P:P,АБОНЕМЕНТЫ_ИНФОРМАЦИЯ!H:H,БАЗА_ДАННЫХ!L60,АБОНЕМЕНТЫ_ИНФОРМАЦИЯ!F:F,БАЗА_ДАННЫХ!J60,АБОНЕМЕНТЫ_ИНФОРМАЦИЯ!G:G,БАЗА_ДАННЫХ!K60,АБОНЕМЕНТЫ_ИНФОРМАЦИЯ!Q:Q,"&lt;="&amp;БАЗА_ДАННЫХ!D60,АБОНЕМЕНТЫ_ИНФОРМАЦИЯ!S:S,"&gt;="&amp;БАЗА_ДАННЫХ!D60))</f>
        <v>10</v>
      </c>
    </row>
    <row r="61" spans="4:21" ht="15" customHeight="1" x14ac:dyDescent="0.25">
      <c r="D61" s="185">
        <v>45272</v>
      </c>
      <c r="E61" s="187">
        <f t="shared" si="0"/>
        <v>50</v>
      </c>
      <c r="F61" s="9" t="str">
        <f t="shared" si="1"/>
        <v>Вт</v>
      </c>
      <c r="G61" s="18">
        <v>0.45833333333333331</v>
      </c>
      <c r="H61" s="8" t="s">
        <v>14</v>
      </c>
      <c r="I61" s="8" t="s">
        <v>39</v>
      </c>
      <c r="J61" s="8" t="s">
        <v>10</v>
      </c>
      <c r="K61" s="8" t="s">
        <v>28</v>
      </c>
      <c r="L61" s="188" t="s">
        <v>107</v>
      </c>
      <c r="M61" s="189" t="str">
        <f ca="1">IF(COUNTIFS(АБОНЕМЕНТЫ_ИНФОРМАЦИЯ!H:H,БАЗА_ДАННЫХ!L61,АБОНЕМЕНТЫ_ИНФОРМАЦИЯ!F:F,БАЗА_ДАННЫХ!J61,АБОНЕМЕНТЫ_ИНФОРМАЦИЯ!G:G,БАЗА_ДАННЫХ!K61,АБОНЕМЕНТЫ_ИНФОРМАЦИЯ!Q:Q,"&lt;="&amp;БАЗА_ДАННЫХ!D61,АБОНЕМЕНТЫ_ИНФОРМАЦИЯ!S:S,"&gt;="&amp;БАЗА_ДАННЫХ!D61,АБОНЕМЕНТЫ_ИНФОРМАЦИЯ!AB:AB,"да")=1,"да","нет")</f>
        <v>нет</v>
      </c>
      <c r="N61" s="188" t="str">
        <f ca="1">IF(M61="да",SUMIFS(АБОНЕМЕНТЫ_ИНФОРМАЦИЯ!AC:AC,АБОНЕМЕНТЫ_ИНФОРМАЦИЯ!H:H,БАЗА_ДАННЫХ!L61,АБОНЕМЕНТЫ_ИНФОРМАЦИЯ!G:G,БАЗА_ДАННЫХ!K61,АБОНЕМЕНТЫ_ИНФОРМАЦИЯ!F:F,БАЗА_ДАННЫХ!J61,АБОНЕМЕНТЫ_ИНФОРМАЦИЯ!AB:AB,БАЗА_ДАННЫХ!M61),"")</f>
        <v/>
      </c>
      <c r="R61" s="189" t="s">
        <v>21</v>
      </c>
      <c r="S61" s="17"/>
      <c r="U61" s="194">
        <f>IF(S61="перенос",0,SUMIFS(АБОНЕМЕНТЫ_ИНФОРМАЦИЯ!P:P,АБОНЕМЕНТЫ_ИНФОРМАЦИЯ!H:H,БАЗА_ДАННЫХ!L61,АБОНЕМЕНТЫ_ИНФОРМАЦИЯ!F:F,БАЗА_ДАННЫХ!J61,АБОНЕМЕНТЫ_ИНФОРМАЦИЯ!G:G,БАЗА_ДАННЫХ!K61,АБОНЕМЕНТЫ_ИНФОРМАЦИЯ!Q:Q,"&lt;="&amp;БАЗА_ДАННЫХ!D61,АБОНЕМЕНТЫ_ИНФОРМАЦИЯ!S:S,"&gt;="&amp;БАЗА_ДАННЫХ!D61))</f>
        <v>10</v>
      </c>
    </row>
    <row r="62" spans="4:21" ht="15" customHeight="1" x14ac:dyDescent="0.25">
      <c r="D62" s="185">
        <v>45272</v>
      </c>
      <c r="E62" s="187">
        <f t="shared" si="0"/>
        <v>50</v>
      </c>
      <c r="F62" s="9" t="str">
        <f t="shared" si="1"/>
        <v>Вт</v>
      </c>
      <c r="G62" s="18">
        <v>0.6875</v>
      </c>
      <c r="H62" s="8" t="s">
        <v>15</v>
      </c>
      <c r="I62" s="8" t="s">
        <v>27</v>
      </c>
      <c r="J62" s="8" t="s">
        <v>22</v>
      </c>
      <c r="K62" s="8" t="s">
        <v>29</v>
      </c>
      <c r="L62" s="188" t="s">
        <v>108</v>
      </c>
      <c r="M62" s="189" t="str">
        <f ca="1">IF(COUNTIFS(АБОНЕМЕНТЫ_ИНФОРМАЦИЯ!H:H,БАЗА_ДАННЫХ!L62,АБОНЕМЕНТЫ_ИНФОРМАЦИЯ!F:F,БАЗА_ДАННЫХ!J62,АБОНЕМЕНТЫ_ИНФОРМАЦИЯ!G:G,БАЗА_ДАННЫХ!K62,АБОНЕМЕНТЫ_ИНФОРМАЦИЯ!Q:Q,"&lt;="&amp;БАЗА_ДАННЫХ!D62,АБОНЕМЕНТЫ_ИНФОРМАЦИЯ!S:S,"&gt;="&amp;БАЗА_ДАННЫХ!D62,АБОНЕМЕНТЫ_ИНФОРМАЦИЯ!AB:AB,"да")=1,"да","нет")</f>
        <v>нет</v>
      </c>
      <c r="N62" s="188" t="str">
        <f ca="1">IF(M62="да",SUMIFS(АБОНЕМЕНТЫ_ИНФОРМАЦИЯ!AC:AC,АБОНЕМЕНТЫ_ИНФОРМАЦИЯ!H:H,БАЗА_ДАННЫХ!L62,АБОНЕМЕНТЫ_ИНФОРМАЦИЯ!G:G,БАЗА_ДАННЫХ!K62,АБОНЕМЕНТЫ_ИНФОРМАЦИЯ!F:F,БАЗА_ДАННЫХ!J62,АБОНЕМЕНТЫ_ИНФОРМАЦИЯ!AB:AB,БАЗА_ДАННЫХ!M62),"")</f>
        <v/>
      </c>
      <c r="R62" s="189" t="s">
        <v>21</v>
      </c>
      <c r="S62" s="17"/>
      <c r="U62" s="194">
        <f>IF(S62="перенос",0,SUMIFS(АБОНЕМЕНТЫ_ИНФОРМАЦИЯ!P:P,АБОНЕМЕНТЫ_ИНФОРМАЦИЯ!H:H,БАЗА_ДАННЫХ!L62,АБОНЕМЕНТЫ_ИНФОРМАЦИЯ!F:F,БАЗА_ДАННЫХ!J62,АБОНЕМЕНТЫ_ИНФОРМАЦИЯ!G:G,БАЗА_ДАННЫХ!K62,АБОНЕМЕНТЫ_ИНФОРМАЦИЯ!Q:Q,"&lt;="&amp;БАЗА_ДАННЫХ!D62,АБОНЕМЕНТЫ_ИНФОРМАЦИЯ!S:S,"&gt;="&amp;БАЗА_ДАННЫХ!D62))</f>
        <v>10</v>
      </c>
    </row>
    <row r="63" spans="4:21" ht="15" customHeight="1" x14ac:dyDescent="0.25">
      <c r="D63" s="185">
        <v>45272</v>
      </c>
      <c r="E63" s="187">
        <f t="shared" si="0"/>
        <v>50</v>
      </c>
      <c r="F63" s="9" t="str">
        <f t="shared" si="1"/>
        <v>Вт</v>
      </c>
      <c r="G63" s="18">
        <v>0.6875</v>
      </c>
      <c r="H63" s="8" t="s">
        <v>15</v>
      </c>
      <c r="I63" s="8" t="s">
        <v>27</v>
      </c>
      <c r="J63" s="8" t="s">
        <v>22</v>
      </c>
      <c r="K63" s="8" t="s">
        <v>29</v>
      </c>
      <c r="L63" s="188" t="s">
        <v>109</v>
      </c>
      <c r="M63" s="189" t="str">
        <f ca="1">IF(COUNTIFS(АБОНЕМЕНТЫ_ИНФОРМАЦИЯ!H:H,БАЗА_ДАННЫХ!L63,АБОНЕМЕНТЫ_ИНФОРМАЦИЯ!F:F,БАЗА_ДАННЫХ!J63,АБОНЕМЕНТЫ_ИНФОРМАЦИЯ!G:G,БАЗА_ДАННЫХ!K63,АБОНЕМЕНТЫ_ИНФОРМАЦИЯ!Q:Q,"&lt;="&amp;БАЗА_ДАННЫХ!D63,АБОНЕМЕНТЫ_ИНФОРМАЦИЯ!S:S,"&gt;="&amp;БАЗА_ДАННЫХ!D63,АБОНЕМЕНТЫ_ИНФОРМАЦИЯ!AB:AB,"да")=1,"да","нет")</f>
        <v>нет</v>
      </c>
      <c r="N63" s="188" t="str">
        <f ca="1">IF(M63="да",SUMIFS(АБОНЕМЕНТЫ_ИНФОРМАЦИЯ!AC:AC,АБОНЕМЕНТЫ_ИНФОРМАЦИЯ!H:H,БАЗА_ДАННЫХ!L63,АБОНЕМЕНТЫ_ИНФОРМАЦИЯ!G:G,БАЗА_ДАННЫХ!K63,АБОНЕМЕНТЫ_ИНФОРМАЦИЯ!F:F,БАЗА_ДАННЫХ!J63,АБОНЕМЕНТЫ_ИНФОРМАЦИЯ!AB:AB,БАЗА_ДАННЫХ!M63),"")</f>
        <v/>
      </c>
      <c r="R63" s="189" t="s">
        <v>21</v>
      </c>
      <c r="S63" s="17"/>
      <c r="U63" s="194">
        <f>IF(S63="перенос",0,SUMIFS(АБОНЕМЕНТЫ_ИНФОРМАЦИЯ!P:P,АБОНЕМЕНТЫ_ИНФОРМАЦИЯ!H:H,БАЗА_ДАННЫХ!L63,АБОНЕМЕНТЫ_ИНФОРМАЦИЯ!F:F,БАЗА_ДАННЫХ!J63,АБОНЕМЕНТЫ_ИНФОРМАЦИЯ!G:G,БАЗА_ДАННЫХ!K63,АБОНЕМЕНТЫ_ИНФОРМАЦИЯ!Q:Q,"&lt;="&amp;БАЗА_ДАННЫХ!D63,АБОНЕМЕНТЫ_ИНФОРМАЦИЯ!S:S,"&gt;="&amp;БАЗА_ДАННЫХ!D63))</f>
        <v>10</v>
      </c>
    </row>
    <row r="64" spans="4:21" ht="15" customHeight="1" x14ac:dyDescent="0.25">
      <c r="D64" s="185">
        <v>45272</v>
      </c>
      <c r="E64" s="187">
        <f t="shared" si="0"/>
        <v>50</v>
      </c>
      <c r="F64" s="9" t="str">
        <f t="shared" si="1"/>
        <v>Вт</v>
      </c>
      <c r="G64" s="18">
        <v>0.6875</v>
      </c>
      <c r="H64" s="8" t="s">
        <v>15</v>
      </c>
      <c r="I64" s="8" t="s">
        <v>27</v>
      </c>
      <c r="J64" s="8" t="s">
        <v>22</v>
      </c>
      <c r="K64" s="8" t="s">
        <v>29</v>
      </c>
      <c r="L64" s="188" t="s">
        <v>110</v>
      </c>
      <c r="M64" s="189" t="str">
        <f ca="1">IF(COUNTIFS(АБОНЕМЕНТЫ_ИНФОРМАЦИЯ!H:H,БАЗА_ДАННЫХ!L64,АБОНЕМЕНТЫ_ИНФОРМАЦИЯ!F:F,БАЗА_ДАННЫХ!J64,АБОНЕМЕНТЫ_ИНФОРМАЦИЯ!G:G,БАЗА_ДАННЫХ!K64,АБОНЕМЕНТЫ_ИНФОРМАЦИЯ!Q:Q,"&lt;="&amp;БАЗА_ДАННЫХ!D64,АБОНЕМЕНТЫ_ИНФОРМАЦИЯ!S:S,"&gt;="&amp;БАЗА_ДАННЫХ!D64,АБОНЕМЕНТЫ_ИНФОРМАЦИЯ!AB:AB,"да")=1,"да","нет")</f>
        <v>нет</v>
      </c>
      <c r="N64" s="188" t="str">
        <f ca="1">IF(M64="да",SUMIFS(АБОНЕМЕНТЫ_ИНФОРМАЦИЯ!AC:AC,АБОНЕМЕНТЫ_ИНФОРМАЦИЯ!H:H,БАЗА_ДАННЫХ!L64,АБОНЕМЕНТЫ_ИНФОРМАЦИЯ!G:G,БАЗА_ДАННЫХ!K64,АБОНЕМЕНТЫ_ИНФОРМАЦИЯ!F:F,БАЗА_ДАННЫХ!J64,АБОНЕМЕНТЫ_ИНФОРМАЦИЯ!AB:AB,БАЗА_ДАННЫХ!M64),"")</f>
        <v/>
      </c>
      <c r="R64" s="189" t="s">
        <v>21</v>
      </c>
      <c r="S64" s="17"/>
      <c r="U64" s="194">
        <f>IF(S64="перенос",0,SUMIFS(АБОНЕМЕНТЫ_ИНФОРМАЦИЯ!P:P,АБОНЕМЕНТЫ_ИНФОРМАЦИЯ!H:H,БАЗА_ДАННЫХ!L64,АБОНЕМЕНТЫ_ИНФОРМАЦИЯ!F:F,БАЗА_ДАННЫХ!J64,АБОНЕМЕНТЫ_ИНФОРМАЦИЯ!G:G,БАЗА_ДАННЫХ!K64,АБОНЕМЕНТЫ_ИНФОРМАЦИЯ!Q:Q,"&lt;="&amp;БАЗА_ДАННЫХ!D64,АБОНЕМЕНТЫ_ИНФОРМАЦИЯ!S:S,"&gt;="&amp;БАЗА_ДАННЫХ!D64))</f>
        <v>10</v>
      </c>
    </row>
    <row r="65" spans="4:21" ht="15" customHeight="1" x14ac:dyDescent="0.25">
      <c r="D65" s="185">
        <v>45272</v>
      </c>
      <c r="E65" s="187">
        <f t="shared" si="0"/>
        <v>50</v>
      </c>
      <c r="F65" s="9" t="str">
        <f t="shared" si="1"/>
        <v>Вт</v>
      </c>
      <c r="G65" s="18">
        <v>0.6875</v>
      </c>
      <c r="H65" s="8" t="s">
        <v>15</v>
      </c>
      <c r="I65" s="8" t="s">
        <v>27</v>
      </c>
      <c r="J65" s="8" t="s">
        <v>22</v>
      </c>
      <c r="K65" s="8" t="s">
        <v>29</v>
      </c>
      <c r="L65" s="188" t="s">
        <v>111</v>
      </c>
      <c r="M65" s="189" t="str">
        <f ca="1">IF(COUNTIFS(АБОНЕМЕНТЫ_ИНФОРМАЦИЯ!H:H,БАЗА_ДАННЫХ!L65,АБОНЕМЕНТЫ_ИНФОРМАЦИЯ!F:F,БАЗА_ДАННЫХ!J65,АБОНЕМЕНТЫ_ИНФОРМАЦИЯ!G:G,БАЗА_ДАННЫХ!K65,АБОНЕМЕНТЫ_ИНФОРМАЦИЯ!Q:Q,"&lt;="&amp;БАЗА_ДАННЫХ!D65,АБОНЕМЕНТЫ_ИНФОРМАЦИЯ!S:S,"&gt;="&amp;БАЗА_ДАННЫХ!D65,АБОНЕМЕНТЫ_ИНФОРМАЦИЯ!AB:AB,"да")=1,"да","нет")</f>
        <v>нет</v>
      </c>
      <c r="N65" s="188" t="str">
        <f ca="1">IF(M65="да",SUMIFS(АБОНЕМЕНТЫ_ИНФОРМАЦИЯ!AC:AC,АБОНЕМЕНТЫ_ИНФОРМАЦИЯ!H:H,БАЗА_ДАННЫХ!L65,АБОНЕМЕНТЫ_ИНФОРМАЦИЯ!G:G,БАЗА_ДАННЫХ!K65,АБОНЕМЕНТЫ_ИНФОРМАЦИЯ!F:F,БАЗА_ДАННЫХ!J65,АБОНЕМЕНТЫ_ИНФОРМАЦИЯ!AB:AB,БАЗА_ДАННЫХ!M65),"")</f>
        <v/>
      </c>
      <c r="R65" s="189" t="s">
        <v>21</v>
      </c>
      <c r="S65" s="17"/>
      <c r="U65" s="194">
        <f>IF(S65="перенос",0,SUMIFS(АБОНЕМЕНТЫ_ИНФОРМАЦИЯ!P:P,АБОНЕМЕНТЫ_ИНФОРМАЦИЯ!H:H,БАЗА_ДАННЫХ!L65,АБОНЕМЕНТЫ_ИНФОРМАЦИЯ!F:F,БАЗА_ДАННЫХ!J65,АБОНЕМЕНТЫ_ИНФОРМАЦИЯ!G:G,БАЗА_ДАННЫХ!K65,АБОНЕМЕНТЫ_ИНФОРМАЦИЯ!Q:Q,"&lt;="&amp;БАЗА_ДАННЫХ!D65,АБОНЕМЕНТЫ_ИНФОРМАЦИЯ!S:S,"&gt;="&amp;БАЗА_ДАННЫХ!D65))</f>
        <v>10</v>
      </c>
    </row>
    <row r="66" spans="4:21" ht="15" customHeight="1" x14ac:dyDescent="0.25">
      <c r="D66" s="185">
        <v>45272</v>
      </c>
      <c r="E66" s="187">
        <f t="shared" si="0"/>
        <v>50</v>
      </c>
      <c r="F66" s="9" t="str">
        <f t="shared" si="1"/>
        <v>Вт</v>
      </c>
      <c r="G66" s="18">
        <v>0.6875</v>
      </c>
      <c r="H66" s="8" t="s">
        <v>15</v>
      </c>
      <c r="I66" s="8" t="s">
        <v>27</v>
      </c>
      <c r="J66" s="8" t="s">
        <v>22</v>
      </c>
      <c r="K66" s="8" t="s">
        <v>29</v>
      </c>
      <c r="L66" s="188" t="s">
        <v>112</v>
      </c>
      <c r="M66" s="189" t="str">
        <f ca="1">IF(COUNTIFS(АБОНЕМЕНТЫ_ИНФОРМАЦИЯ!H:H,БАЗА_ДАННЫХ!L66,АБОНЕМЕНТЫ_ИНФОРМАЦИЯ!F:F,БАЗА_ДАННЫХ!J66,АБОНЕМЕНТЫ_ИНФОРМАЦИЯ!G:G,БАЗА_ДАННЫХ!K66,АБОНЕМЕНТЫ_ИНФОРМАЦИЯ!Q:Q,"&lt;="&amp;БАЗА_ДАННЫХ!D66,АБОНЕМЕНТЫ_ИНФОРМАЦИЯ!S:S,"&gt;="&amp;БАЗА_ДАННЫХ!D66,АБОНЕМЕНТЫ_ИНФОРМАЦИЯ!AB:AB,"да")=1,"да","нет")</f>
        <v>нет</v>
      </c>
      <c r="N66" s="188" t="str">
        <f ca="1">IF(M66="да",SUMIFS(АБОНЕМЕНТЫ_ИНФОРМАЦИЯ!AC:AC,АБОНЕМЕНТЫ_ИНФОРМАЦИЯ!H:H,БАЗА_ДАННЫХ!L66,АБОНЕМЕНТЫ_ИНФОРМАЦИЯ!G:G,БАЗА_ДАННЫХ!K66,АБОНЕМЕНТЫ_ИНФОРМАЦИЯ!F:F,БАЗА_ДАННЫХ!J66,АБОНЕМЕНТЫ_ИНФОРМАЦИЯ!AB:AB,БАЗА_ДАННЫХ!M66),"")</f>
        <v/>
      </c>
      <c r="R66" s="189" t="s">
        <v>21</v>
      </c>
      <c r="S66" s="17"/>
      <c r="U66" s="194">
        <f>IF(S66="перенос",0,SUMIFS(АБОНЕМЕНТЫ_ИНФОРМАЦИЯ!P:P,АБОНЕМЕНТЫ_ИНФОРМАЦИЯ!H:H,БАЗА_ДАННЫХ!L66,АБОНЕМЕНТЫ_ИНФОРМАЦИЯ!F:F,БАЗА_ДАННЫХ!J66,АБОНЕМЕНТЫ_ИНФОРМАЦИЯ!G:G,БАЗА_ДАННЫХ!K66,АБОНЕМЕНТЫ_ИНФОРМАЦИЯ!Q:Q,"&lt;="&amp;БАЗА_ДАННЫХ!D66,АБОНЕМЕНТЫ_ИНФОРМАЦИЯ!S:S,"&gt;="&amp;БАЗА_ДАННЫХ!D66))</f>
        <v>10</v>
      </c>
    </row>
    <row r="67" spans="4:21" ht="15" customHeight="1" x14ac:dyDescent="0.25">
      <c r="D67" s="185">
        <v>45272</v>
      </c>
      <c r="E67" s="187">
        <f t="shared" si="0"/>
        <v>50</v>
      </c>
      <c r="F67" s="9" t="str">
        <f t="shared" si="1"/>
        <v>Вт</v>
      </c>
      <c r="G67" s="18">
        <v>0.72916666666666663</v>
      </c>
      <c r="H67" s="8" t="s">
        <v>15</v>
      </c>
      <c r="I67" s="8" t="s">
        <v>27</v>
      </c>
      <c r="J67" s="8" t="s">
        <v>22</v>
      </c>
      <c r="K67" s="8" t="s">
        <v>12</v>
      </c>
      <c r="L67" s="188" t="s">
        <v>108</v>
      </c>
      <c r="M67" s="189" t="str">
        <f ca="1">IF(COUNTIFS(АБОНЕМЕНТЫ_ИНФОРМАЦИЯ!H:H,БАЗА_ДАННЫХ!L67,АБОНЕМЕНТЫ_ИНФОРМАЦИЯ!F:F,БАЗА_ДАННЫХ!J67,АБОНЕМЕНТЫ_ИНФОРМАЦИЯ!G:G,БАЗА_ДАННЫХ!K67,АБОНЕМЕНТЫ_ИНФОРМАЦИЯ!Q:Q,"&lt;="&amp;БАЗА_ДАННЫХ!D67,АБОНЕМЕНТЫ_ИНФОРМАЦИЯ!S:S,"&gt;="&amp;БАЗА_ДАННЫХ!D67,АБОНЕМЕНТЫ_ИНФОРМАЦИЯ!AB:AB,"да")=1,"да","нет")</f>
        <v>нет</v>
      </c>
      <c r="N67" s="188" t="str">
        <f ca="1">IF(M67="да",SUMIFS(АБОНЕМЕНТЫ_ИНФОРМАЦИЯ!AC:AC,АБОНЕМЕНТЫ_ИНФОРМАЦИЯ!H:H,БАЗА_ДАННЫХ!L67,АБОНЕМЕНТЫ_ИНФОРМАЦИЯ!G:G,БАЗА_ДАННЫХ!K67,АБОНЕМЕНТЫ_ИНФОРМАЦИЯ!F:F,БАЗА_ДАННЫХ!J67,АБОНЕМЕНТЫ_ИНФОРМАЦИЯ!AB:AB,БАЗА_ДАННЫХ!M67),"")</f>
        <v/>
      </c>
      <c r="R67" s="189" t="s">
        <v>21</v>
      </c>
      <c r="S67" s="17"/>
      <c r="U67" s="194">
        <f>IF(S67="перенос",0,SUMIFS(АБОНЕМЕНТЫ_ИНФОРМАЦИЯ!P:P,АБОНЕМЕНТЫ_ИНФОРМАЦИЯ!H:H,БАЗА_ДАННЫХ!L67,АБОНЕМЕНТЫ_ИНФОРМАЦИЯ!F:F,БАЗА_ДАННЫХ!J67,АБОНЕМЕНТЫ_ИНФОРМАЦИЯ!G:G,БАЗА_ДАННЫХ!K67,АБОНЕМЕНТЫ_ИНФОРМАЦИЯ!Q:Q,"&lt;="&amp;БАЗА_ДАННЫХ!D67,АБОНЕМЕНТЫ_ИНФОРМАЦИЯ!S:S,"&gt;="&amp;БАЗА_ДАННЫХ!D67))</f>
        <v>10</v>
      </c>
    </row>
    <row r="68" spans="4:21" ht="15" customHeight="1" x14ac:dyDescent="0.25">
      <c r="D68" s="185">
        <v>45272</v>
      </c>
      <c r="E68" s="187">
        <f t="shared" si="0"/>
        <v>50</v>
      </c>
      <c r="F68" s="9" t="str">
        <f t="shared" si="1"/>
        <v>Вт</v>
      </c>
      <c r="G68" s="18">
        <v>0.72916666666666663</v>
      </c>
      <c r="H68" s="8" t="s">
        <v>15</v>
      </c>
      <c r="I68" s="8" t="s">
        <v>27</v>
      </c>
      <c r="J68" s="8" t="s">
        <v>22</v>
      </c>
      <c r="K68" s="8" t="s">
        <v>12</v>
      </c>
      <c r="L68" s="188" t="s">
        <v>109</v>
      </c>
      <c r="M68" s="189" t="str">
        <f ca="1">IF(COUNTIFS(АБОНЕМЕНТЫ_ИНФОРМАЦИЯ!H:H,БАЗА_ДАННЫХ!L68,АБОНЕМЕНТЫ_ИНФОРМАЦИЯ!F:F,БАЗА_ДАННЫХ!J68,АБОНЕМЕНТЫ_ИНФОРМАЦИЯ!G:G,БАЗА_ДАННЫХ!K68,АБОНЕМЕНТЫ_ИНФОРМАЦИЯ!Q:Q,"&lt;="&amp;БАЗА_ДАННЫХ!D68,АБОНЕМЕНТЫ_ИНФОРМАЦИЯ!S:S,"&gt;="&amp;БАЗА_ДАННЫХ!D68,АБОНЕМЕНТЫ_ИНФОРМАЦИЯ!AB:AB,"да")=1,"да","нет")</f>
        <v>нет</v>
      </c>
      <c r="N68" s="188" t="str">
        <f ca="1">IF(M68="да",SUMIFS(АБОНЕМЕНТЫ_ИНФОРМАЦИЯ!AC:AC,АБОНЕМЕНТЫ_ИНФОРМАЦИЯ!H:H,БАЗА_ДАННЫХ!L68,АБОНЕМЕНТЫ_ИНФОРМАЦИЯ!G:G,БАЗА_ДАННЫХ!K68,АБОНЕМЕНТЫ_ИНФОРМАЦИЯ!F:F,БАЗА_ДАННЫХ!J68,АБОНЕМЕНТЫ_ИНФОРМАЦИЯ!AB:AB,БАЗА_ДАННЫХ!M68),"")</f>
        <v/>
      </c>
      <c r="R68" s="189" t="s">
        <v>21</v>
      </c>
      <c r="S68" s="17"/>
      <c r="U68" s="194">
        <f>IF(S68="перенос",0,SUMIFS(АБОНЕМЕНТЫ_ИНФОРМАЦИЯ!P:P,АБОНЕМЕНТЫ_ИНФОРМАЦИЯ!H:H,БАЗА_ДАННЫХ!L68,АБОНЕМЕНТЫ_ИНФОРМАЦИЯ!F:F,БАЗА_ДАННЫХ!J68,АБОНЕМЕНТЫ_ИНФОРМАЦИЯ!G:G,БАЗА_ДАННЫХ!K68,АБОНЕМЕНТЫ_ИНФОРМАЦИЯ!Q:Q,"&lt;="&amp;БАЗА_ДАННЫХ!D68,АБОНЕМЕНТЫ_ИНФОРМАЦИЯ!S:S,"&gt;="&amp;БАЗА_ДАННЫХ!D68))</f>
        <v>10</v>
      </c>
    </row>
    <row r="69" spans="4:21" ht="15" customHeight="1" x14ac:dyDescent="0.25">
      <c r="D69" s="185">
        <v>45272</v>
      </c>
      <c r="E69" s="187">
        <f t="shared" si="0"/>
        <v>50</v>
      </c>
      <c r="F69" s="9" t="str">
        <f t="shared" si="1"/>
        <v>Вт</v>
      </c>
      <c r="G69" s="18">
        <v>0.72916666666666663</v>
      </c>
      <c r="H69" s="8" t="s">
        <v>15</v>
      </c>
      <c r="I69" s="8" t="s">
        <v>27</v>
      </c>
      <c r="J69" s="8" t="s">
        <v>22</v>
      </c>
      <c r="K69" s="8" t="s">
        <v>12</v>
      </c>
      <c r="L69" s="188" t="s">
        <v>110</v>
      </c>
      <c r="M69" s="189" t="str">
        <f ca="1">IF(COUNTIFS(АБОНЕМЕНТЫ_ИНФОРМАЦИЯ!H:H,БАЗА_ДАННЫХ!L69,АБОНЕМЕНТЫ_ИНФОРМАЦИЯ!F:F,БАЗА_ДАННЫХ!J69,АБОНЕМЕНТЫ_ИНФОРМАЦИЯ!G:G,БАЗА_ДАННЫХ!K69,АБОНЕМЕНТЫ_ИНФОРМАЦИЯ!Q:Q,"&lt;="&amp;БАЗА_ДАННЫХ!D69,АБОНЕМЕНТЫ_ИНФОРМАЦИЯ!S:S,"&gt;="&amp;БАЗА_ДАННЫХ!D69,АБОНЕМЕНТЫ_ИНФОРМАЦИЯ!AB:AB,"да")=1,"да","нет")</f>
        <v>нет</v>
      </c>
      <c r="N69" s="188" t="str">
        <f ca="1">IF(M69="да",SUMIFS(АБОНЕМЕНТЫ_ИНФОРМАЦИЯ!AC:AC,АБОНЕМЕНТЫ_ИНФОРМАЦИЯ!H:H,БАЗА_ДАННЫХ!L69,АБОНЕМЕНТЫ_ИНФОРМАЦИЯ!G:G,БАЗА_ДАННЫХ!K69,АБОНЕМЕНТЫ_ИНФОРМАЦИЯ!F:F,БАЗА_ДАННЫХ!J69,АБОНЕМЕНТЫ_ИНФОРМАЦИЯ!AB:AB,БАЗА_ДАННЫХ!M69),"")</f>
        <v/>
      </c>
      <c r="R69" s="189" t="s">
        <v>21</v>
      </c>
      <c r="S69" s="17"/>
      <c r="U69" s="194">
        <f>IF(S69="перенос",0,SUMIFS(АБОНЕМЕНТЫ_ИНФОРМАЦИЯ!P:P,АБОНЕМЕНТЫ_ИНФОРМАЦИЯ!H:H,БАЗА_ДАННЫХ!L69,АБОНЕМЕНТЫ_ИНФОРМАЦИЯ!F:F,БАЗА_ДАННЫХ!J69,АБОНЕМЕНТЫ_ИНФОРМАЦИЯ!G:G,БАЗА_ДАННЫХ!K69,АБОНЕМЕНТЫ_ИНФОРМАЦИЯ!Q:Q,"&lt;="&amp;БАЗА_ДАННЫХ!D69,АБОНЕМЕНТЫ_ИНФОРМАЦИЯ!S:S,"&gt;="&amp;БАЗА_ДАННЫХ!D69))</f>
        <v>10</v>
      </c>
    </row>
    <row r="70" spans="4:21" ht="15" customHeight="1" x14ac:dyDescent="0.25">
      <c r="D70" s="185">
        <v>45272</v>
      </c>
      <c r="E70" s="187">
        <f t="shared" si="0"/>
        <v>50</v>
      </c>
      <c r="F70" s="9" t="str">
        <f t="shared" si="1"/>
        <v>Вт</v>
      </c>
      <c r="G70" s="18">
        <v>0.72916666666666663</v>
      </c>
      <c r="H70" s="8" t="s">
        <v>15</v>
      </c>
      <c r="I70" s="8" t="s">
        <v>27</v>
      </c>
      <c r="J70" s="8" t="s">
        <v>22</v>
      </c>
      <c r="K70" s="8" t="s">
        <v>12</v>
      </c>
      <c r="L70" s="188" t="s">
        <v>111</v>
      </c>
      <c r="M70" s="189" t="str">
        <f ca="1">IF(COUNTIFS(АБОНЕМЕНТЫ_ИНФОРМАЦИЯ!H:H,БАЗА_ДАННЫХ!L70,АБОНЕМЕНТЫ_ИНФОРМАЦИЯ!F:F,БАЗА_ДАННЫХ!J70,АБОНЕМЕНТЫ_ИНФОРМАЦИЯ!G:G,БАЗА_ДАННЫХ!K70,АБОНЕМЕНТЫ_ИНФОРМАЦИЯ!Q:Q,"&lt;="&amp;БАЗА_ДАННЫХ!D70,АБОНЕМЕНТЫ_ИНФОРМАЦИЯ!S:S,"&gt;="&amp;БАЗА_ДАННЫХ!D70,АБОНЕМЕНТЫ_ИНФОРМАЦИЯ!AB:AB,"да")=1,"да","нет")</f>
        <v>нет</v>
      </c>
      <c r="N70" s="188" t="str">
        <f ca="1">IF(M70="да",SUMIFS(АБОНЕМЕНТЫ_ИНФОРМАЦИЯ!AC:AC,АБОНЕМЕНТЫ_ИНФОРМАЦИЯ!H:H,БАЗА_ДАННЫХ!L70,АБОНЕМЕНТЫ_ИНФОРМАЦИЯ!G:G,БАЗА_ДАННЫХ!K70,АБОНЕМЕНТЫ_ИНФОРМАЦИЯ!F:F,БАЗА_ДАННЫХ!J70,АБОНЕМЕНТЫ_ИНФОРМАЦИЯ!AB:AB,БАЗА_ДАННЫХ!M70),"")</f>
        <v/>
      </c>
      <c r="R70" s="189" t="s">
        <v>21</v>
      </c>
      <c r="S70" s="17"/>
      <c r="U70" s="194">
        <f>IF(S70="перенос",0,SUMIFS(АБОНЕМЕНТЫ_ИНФОРМАЦИЯ!P:P,АБОНЕМЕНТЫ_ИНФОРМАЦИЯ!H:H,БАЗА_ДАННЫХ!L70,АБОНЕМЕНТЫ_ИНФОРМАЦИЯ!F:F,БАЗА_ДАННЫХ!J70,АБОНЕМЕНТЫ_ИНФОРМАЦИЯ!G:G,БАЗА_ДАННЫХ!K70,АБОНЕМЕНТЫ_ИНФОРМАЦИЯ!Q:Q,"&lt;="&amp;БАЗА_ДАННЫХ!D70,АБОНЕМЕНТЫ_ИНФОРМАЦИЯ!S:S,"&gt;="&amp;БАЗА_ДАННЫХ!D70))</f>
        <v>10</v>
      </c>
    </row>
    <row r="71" spans="4:21" ht="15" customHeight="1" x14ac:dyDescent="0.25">
      <c r="D71" s="185">
        <v>45272</v>
      </c>
      <c r="E71" s="187">
        <f t="shared" si="0"/>
        <v>50</v>
      </c>
      <c r="F71" s="9" t="str">
        <f t="shared" si="1"/>
        <v>Вт</v>
      </c>
      <c r="G71" s="18">
        <v>0.72916666666666663</v>
      </c>
      <c r="H71" s="8" t="s">
        <v>15</v>
      </c>
      <c r="I71" s="8" t="s">
        <v>27</v>
      </c>
      <c r="J71" s="8" t="s">
        <v>22</v>
      </c>
      <c r="K71" s="8" t="s">
        <v>12</v>
      </c>
      <c r="L71" s="188" t="s">
        <v>112</v>
      </c>
      <c r="M71" s="189" t="str">
        <f ca="1">IF(COUNTIFS(АБОНЕМЕНТЫ_ИНФОРМАЦИЯ!H:H,БАЗА_ДАННЫХ!L71,АБОНЕМЕНТЫ_ИНФОРМАЦИЯ!F:F,БАЗА_ДАННЫХ!J71,АБОНЕМЕНТЫ_ИНФОРМАЦИЯ!G:G,БАЗА_ДАННЫХ!K71,АБОНЕМЕНТЫ_ИНФОРМАЦИЯ!Q:Q,"&lt;="&amp;БАЗА_ДАННЫХ!D71,АБОНЕМЕНТЫ_ИНФОРМАЦИЯ!S:S,"&gt;="&amp;БАЗА_ДАННЫХ!D71,АБОНЕМЕНТЫ_ИНФОРМАЦИЯ!AB:AB,"да")=1,"да","нет")</f>
        <v>нет</v>
      </c>
      <c r="N71" s="188" t="str">
        <f ca="1">IF(M71="да",SUMIFS(АБОНЕМЕНТЫ_ИНФОРМАЦИЯ!AC:AC,АБОНЕМЕНТЫ_ИНФОРМАЦИЯ!H:H,БАЗА_ДАННЫХ!L71,АБОНЕМЕНТЫ_ИНФОРМАЦИЯ!G:G,БАЗА_ДАННЫХ!K71,АБОНЕМЕНТЫ_ИНФОРМАЦИЯ!F:F,БАЗА_ДАННЫХ!J71,АБОНЕМЕНТЫ_ИНФОРМАЦИЯ!AB:AB,БАЗА_ДАННЫХ!M71),"")</f>
        <v/>
      </c>
      <c r="R71" s="189" t="s">
        <v>21</v>
      </c>
      <c r="S71" s="17"/>
      <c r="U71" s="194">
        <f>IF(S71="перенос",0,SUMIFS(АБОНЕМЕНТЫ_ИНФОРМАЦИЯ!P:P,АБОНЕМЕНТЫ_ИНФОРМАЦИЯ!H:H,БАЗА_ДАННЫХ!L71,АБОНЕМЕНТЫ_ИНФОРМАЦИЯ!F:F,БАЗА_ДАННЫХ!J71,АБОНЕМЕНТЫ_ИНФОРМАЦИЯ!G:G,БАЗА_ДАННЫХ!K71,АБОНЕМЕНТЫ_ИНФОРМАЦИЯ!Q:Q,"&lt;="&amp;БАЗА_ДАННЫХ!D71,АБОНЕМЕНТЫ_ИНФОРМАЦИЯ!S:S,"&gt;="&amp;БАЗА_ДАННЫХ!D71))</f>
        <v>10</v>
      </c>
    </row>
    <row r="72" spans="4:21" ht="15" customHeight="1" x14ac:dyDescent="0.25">
      <c r="D72" s="185">
        <v>45273</v>
      </c>
      <c r="E72" s="187">
        <f t="shared" ref="E72:E135" si="2">WEEKNUM(D72)</f>
        <v>50</v>
      </c>
      <c r="F72" s="9" t="str">
        <f t="shared" ref="F72:F135" si="3">TEXT(D72,"ддд")</f>
        <v>Ср</v>
      </c>
      <c r="G72" s="18">
        <v>0.6875</v>
      </c>
      <c r="H72" s="8" t="s">
        <v>14</v>
      </c>
      <c r="I72" s="8" t="s">
        <v>30</v>
      </c>
      <c r="J72" s="8" t="s">
        <v>11</v>
      </c>
      <c r="K72" s="8" t="s">
        <v>36</v>
      </c>
      <c r="L72" s="188" t="s">
        <v>78</v>
      </c>
      <c r="M72" s="189" t="str">
        <f ca="1">IF(COUNTIFS(АБОНЕМЕНТЫ_ИНФОРМАЦИЯ!H:H,БАЗА_ДАННЫХ!L72,АБОНЕМЕНТЫ_ИНФОРМАЦИЯ!F:F,БАЗА_ДАННЫХ!J72,АБОНЕМЕНТЫ_ИНФОРМАЦИЯ!G:G,БАЗА_ДАННЫХ!K72,АБОНЕМЕНТЫ_ИНФОРМАЦИЯ!Q:Q,"&lt;="&amp;БАЗА_ДАННЫХ!D72,АБОНЕМЕНТЫ_ИНФОРМАЦИЯ!S:S,"&gt;="&amp;БАЗА_ДАННЫХ!D72,АБОНЕМЕНТЫ_ИНФОРМАЦИЯ!AB:AB,"да")=1,"да","нет")</f>
        <v>нет</v>
      </c>
      <c r="N72" s="188" t="str">
        <f ca="1">IF(M72="да",SUMIFS(АБОНЕМЕНТЫ_ИНФОРМАЦИЯ!AC:AC,АБОНЕМЕНТЫ_ИНФОРМАЦИЯ!H:H,БАЗА_ДАННЫХ!L72,АБОНЕМЕНТЫ_ИНФОРМАЦИЯ!G:G,БАЗА_ДАННЫХ!K72,АБОНЕМЕНТЫ_ИНФОРМАЦИЯ!F:F,БАЗА_ДАННЫХ!J72,АБОНЕМЕНТЫ_ИНФОРМАЦИЯ!AB:AB,БАЗА_ДАННЫХ!M72),"")</f>
        <v/>
      </c>
      <c r="R72" s="189" t="s">
        <v>21</v>
      </c>
      <c r="S72" s="17"/>
      <c r="U72" s="194">
        <f>IF(S72="перенос",0,SUMIFS(АБОНЕМЕНТЫ_ИНФОРМАЦИЯ!P:P,АБОНЕМЕНТЫ_ИНФОРМАЦИЯ!H:H,БАЗА_ДАННЫХ!L72,АБОНЕМЕНТЫ_ИНФОРМАЦИЯ!F:F,БАЗА_ДАННЫХ!J72,АБОНЕМЕНТЫ_ИНФОРМАЦИЯ!G:G,БАЗА_ДАННЫХ!K72,АБОНЕМЕНТЫ_ИНФОРМАЦИЯ!Q:Q,"&lt;="&amp;БАЗА_ДАННЫХ!D72,АБОНЕМЕНТЫ_ИНФОРМАЦИЯ!S:S,"&gt;="&amp;БАЗА_ДАННЫХ!D72))</f>
        <v>10</v>
      </c>
    </row>
    <row r="73" spans="4:21" ht="15" customHeight="1" x14ac:dyDescent="0.25">
      <c r="D73" s="185">
        <v>45273</v>
      </c>
      <c r="E73" s="187">
        <f t="shared" si="2"/>
        <v>50</v>
      </c>
      <c r="F73" s="9" t="str">
        <f t="shared" si="3"/>
        <v>Ср</v>
      </c>
      <c r="G73" s="18">
        <v>0.6875</v>
      </c>
      <c r="H73" s="8" t="s">
        <v>14</v>
      </c>
      <c r="I73" s="8" t="s">
        <v>30</v>
      </c>
      <c r="J73" s="8" t="s">
        <v>11</v>
      </c>
      <c r="K73" s="8" t="s">
        <v>36</v>
      </c>
      <c r="L73" s="188" t="s">
        <v>79</v>
      </c>
      <c r="M73" s="189" t="str">
        <f ca="1">IF(COUNTIFS(АБОНЕМЕНТЫ_ИНФОРМАЦИЯ!H:H,БАЗА_ДАННЫХ!L73,АБОНЕМЕНТЫ_ИНФОРМАЦИЯ!F:F,БАЗА_ДАННЫХ!J73,АБОНЕМЕНТЫ_ИНФОРМАЦИЯ!G:G,БАЗА_ДАННЫХ!K73,АБОНЕМЕНТЫ_ИНФОРМАЦИЯ!Q:Q,"&lt;="&amp;БАЗА_ДАННЫХ!D73,АБОНЕМЕНТЫ_ИНФОРМАЦИЯ!S:S,"&gt;="&amp;БАЗА_ДАННЫХ!D73,АБОНЕМЕНТЫ_ИНФОРМАЦИЯ!AB:AB,"да")=1,"да","нет")</f>
        <v>нет</v>
      </c>
      <c r="N73" s="188" t="str">
        <f ca="1">IF(M73="да",SUMIFS(АБОНЕМЕНТЫ_ИНФОРМАЦИЯ!AC:AC,АБОНЕМЕНТЫ_ИНФОРМАЦИЯ!H:H,БАЗА_ДАННЫХ!L73,АБОНЕМЕНТЫ_ИНФОРМАЦИЯ!G:G,БАЗА_ДАННЫХ!K73,АБОНЕМЕНТЫ_ИНФОРМАЦИЯ!F:F,БАЗА_ДАННЫХ!J73,АБОНЕМЕНТЫ_ИНФОРМАЦИЯ!AB:AB,БАЗА_ДАННЫХ!M73),"")</f>
        <v/>
      </c>
      <c r="R73" s="189" t="s">
        <v>21</v>
      </c>
      <c r="S73" s="17"/>
      <c r="U73" s="194">
        <f>IF(S73="перенос",0,SUMIFS(АБОНЕМЕНТЫ_ИНФОРМАЦИЯ!P:P,АБОНЕМЕНТЫ_ИНФОРМАЦИЯ!H:H,БАЗА_ДАННЫХ!L73,АБОНЕМЕНТЫ_ИНФОРМАЦИЯ!F:F,БАЗА_ДАННЫХ!J73,АБОНЕМЕНТЫ_ИНФОРМАЦИЯ!G:G,БАЗА_ДАННЫХ!K73,АБОНЕМЕНТЫ_ИНФОРМАЦИЯ!Q:Q,"&lt;="&amp;БАЗА_ДАННЫХ!D73,АБОНЕМЕНТЫ_ИНФОРМАЦИЯ!S:S,"&gt;="&amp;БАЗА_ДАННЫХ!D73))</f>
        <v>10</v>
      </c>
    </row>
    <row r="74" spans="4:21" ht="15" customHeight="1" x14ac:dyDescent="0.25">
      <c r="D74" s="185">
        <v>45273</v>
      </c>
      <c r="E74" s="187">
        <f t="shared" si="2"/>
        <v>50</v>
      </c>
      <c r="F74" s="9" t="str">
        <f t="shared" si="3"/>
        <v>Ср</v>
      </c>
      <c r="G74" s="18">
        <v>0.6875</v>
      </c>
      <c r="H74" s="8" t="s">
        <v>14</v>
      </c>
      <c r="I74" s="8" t="s">
        <v>30</v>
      </c>
      <c r="J74" s="8" t="s">
        <v>11</v>
      </c>
      <c r="K74" s="8" t="s">
        <v>36</v>
      </c>
      <c r="L74" s="188" t="s">
        <v>80</v>
      </c>
      <c r="M74" s="189" t="str">
        <f ca="1">IF(COUNTIFS(АБОНЕМЕНТЫ_ИНФОРМАЦИЯ!H:H,БАЗА_ДАННЫХ!L74,АБОНЕМЕНТЫ_ИНФОРМАЦИЯ!F:F,БАЗА_ДАННЫХ!J74,АБОНЕМЕНТЫ_ИНФОРМАЦИЯ!G:G,БАЗА_ДАННЫХ!K74,АБОНЕМЕНТЫ_ИНФОРМАЦИЯ!Q:Q,"&lt;="&amp;БАЗА_ДАННЫХ!D74,АБОНЕМЕНТЫ_ИНФОРМАЦИЯ!S:S,"&gt;="&amp;БАЗА_ДАННЫХ!D74,АБОНЕМЕНТЫ_ИНФОРМАЦИЯ!AB:AB,"да")=1,"да","нет")</f>
        <v>нет</v>
      </c>
      <c r="N74" s="188" t="str">
        <f ca="1">IF(M74="да",SUMIFS(АБОНЕМЕНТЫ_ИНФОРМАЦИЯ!AC:AC,АБОНЕМЕНТЫ_ИНФОРМАЦИЯ!H:H,БАЗА_ДАННЫХ!L74,АБОНЕМЕНТЫ_ИНФОРМАЦИЯ!G:G,БАЗА_ДАННЫХ!K74,АБОНЕМЕНТЫ_ИНФОРМАЦИЯ!F:F,БАЗА_ДАННЫХ!J74,АБОНЕМЕНТЫ_ИНФОРМАЦИЯ!AB:AB,БАЗА_ДАННЫХ!M74),"")</f>
        <v/>
      </c>
      <c r="R74" s="189" t="s">
        <v>21</v>
      </c>
      <c r="S74" s="17"/>
      <c r="U74" s="194">
        <f>IF(S74="перенос",0,SUMIFS(АБОНЕМЕНТЫ_ИНФОРМАЦИЯ!P:P,АБОНЕМЕНТЫ_ИНФОРМАЦИЯ!H:H,БАЗА_ДАННЫХ!L74,АБОНЕМЕНТЫ_ИНФОРМАЦИЯ!F:F,БАЗА_ДАННЫХ!J74,АБОНЕМЕНТЫ_ИНФОРМАЦИЯ!G:G,БАЗА_ДАННЫХ!K74,АБОНЕМЕНТЫ_ИНФОРМАЦИЯ!Q:Q,"&lt;="&amp;БАЗА_ДАННЫХ!D74,АБОНЕМЕНТЫ_ИНФОРМАЦИЯ!S:S,"&gt;="&amp;БАЗА_ДАННЫХ!D74))</f>
        <v>10</v>
      </c>
    </row>
    <row r="75" spans="4:21" ht="15" customHeight="1" x14ac:dyDescent="0.25">
      <c r="D75" s="185">
        <v>45273</v>
      </c>
      <c r="E75" s="187">
        <f t="shared" si="2"/>
        <v>50</v>
      </c>
      <c r="F75" s="9" t="str">
        <f t="shared" si="3"/>
        <v>Ср</v>
      </c>
      <c r="G75" s="18">
        <v>0.6875</v>
      </c>
      <c r="H75" s="8" t="s">
        <v>14</v>
      </c>
      <c r="I75" s="8" t="s">
        <v>30</v>
      </c>
      <c r="J75" s="8" t="s">
        <v>11</v>
      </c>
      <c r="K75" s="8" t="s">
        <v>36</v>
      </c>
      <c r="L75" s="188" t="s">
        <v>81</v>
      </c>
      <c r="M75" s="189" t="str">
        <f ca="1">IF(COUNTIFS(АБОНЕМЕНТЫ_ИНФОРМАЦИЯ!H:H,БАЗА_ДАННЫХ!L75,АБОНЕМЕНТЫ_ИНФОРМАЦИЯ!F:F,БАЗА_ДАННЫХ!J75,АБОНЕМЕНТЫ_ИНФОРМАЦИЯ!G:G,БАЗА_ДАННЫХ!K75,АБОНЕМЕНТЫ_ИНФОРМАЦИЯ!Q:Q,"&lt;="&amp;БАЗА_ДАННЫХ!D75,АБОНЕМЕНТЫ_ИНФОРМАЦИЯ!S:S,"&gt;="&amp;БАЗА_ДАННЫХ!D75,АБОНЕМЕНТЫ_ИНФОРМАЦИЯ!AB:AB,"да")=1,"да","нет")</f>
        <v>нет</v>
      </c>
      <c r="N75" s="188" t="str">
        <f ca="1">IF(M75="да",SUMIFS(АБОНЕМЕНТЫ_ИНФОРМАЦИЯ!AC:AC,АБОНЕМЕНТЫ_ИНФОРМАЦИЯ!H:H,БАЗА_ДАННЫХ!L75,АБОНЕМЕНТЫ_ИНФОРМАЦИЯ!G:G,БАЗА_ДАННЫХ!K75,АБОНЕМЕНТЫ_ИНФОРМАЦИЯ!F:F,БАЗА_ДАННЫХ!J75,АБОНЕМЕНТЫ_ИНФОРМАЦИЯ!AB:AB,БАЗА_ДАННЫХ!M75),"")</f>
        <v/>
      </c>
      <c r="R75" s="189" t="s">
        <v>21</v>
      </c>
      <c r="S75" s="17"/>
      <c r="U75" s="194">
        <f>IF(S75="перенос",0,SUMIFS(АБОНЕМЕНТЫ_ИНФОРМАЦИЯ!P:P,АБОНЕМЕНТЫ_ИНФОРМАЦИЯ!H:H,БАЗА_ДАННЫХ!L75,АБОНЕМЕНТЫ_ИНФОРМАЦИЯ!F:F,БАЗА_ДАННЫХ!J75,АБОНЕМЕНТЫ_ИНФОРМАЦИЯ!G:G,БАЗА_ДАННЫХ!K75,АБОНЕМЕНТЫ_ИНФОРМАЦИЯ!Q:Q,"&lt;="&amp;БАЗА_ДАННЫХ!D75,АБОНЕМЕНТЫ_ИНФОРМАЦИЯ!S:S,"&gt;="&amp;БАЗА_ДАННЫХ!D75))</f>
        <v>10</v>
      </c>
    </row>
    <row r="76" spans="4:21" ht="15" customHeight="1" x14ac:dyDescent="0.25">
      <c r="D76" s="185">
        <v>45273</v>
      </c>
      <c r="E76" s="187">
        <f t="shared" si="2"/>
        <v>50</v>
      </c>
      <c r="F76" s="9" t="str">
        <f t="shared" si="3"/>
        <v>Ср</v>
      </c>
      <c r="G76" s="18">
        <v>0.6875</v>
      </c>
      <c r="H76" s="8" t="s">
        <v>14</v>
      </c>
      <c r="I76" s="8" t="s">
        <v>30</v>
      </c>
      <c r="J76" s="8" t="s">
        <v>11</v>
      </c>
      <c r="K76" s="8" t="s">
        <v>36</v>
      </c>
      <c r="L76" s="188" t="s">
        <v>82</v>
      </c>
      <c r="M76" s="189" t="str">
        <f ca="1">IF(COUNTIFS(АБОНЕМЕНТЫ_ИНФОРМАЦИЯ!H:H,БАЗА_ДАННЫХ!L76,АБОНЕМЕНТЫ_ИНФОРМАЦИЯ!F:F,БАЗА_ДАННЫХ!J76,АБОНЕМЕНТЫ_ИНФОРМАЦИЯ!G:G,БАЗА_ДАННЫХ!K76,АБОНЕМЕНТЫ_ИНФОРМАЦИЯ!Q:Q,"&lt;="&amp;БАЗА_ДАННЫХ!D76,АБОНЕМЕНТЫ_ИНФОРМАЦИЯ!S:S,"&gt;="&amp;БАЗА_ДАННЫХ!D76,АБОНЕМЕНТЫ_ИНФОРМАЦИЯ!AB:AB,"да")=1,"да","нет")</f>
        <v>нет</v>
      </c>
      <c r="N76" s="188" t="str">
        <f ca="1">IF(M76="да",SUMIFS(АБОНЕМЕНТЫ_ИНФОРМАЦИЯ!AC:AC,АБОНЕМЕНТЫ_ИНФОРМАЦИЯ!H:H,БАЗА_ДАННЫХ!L76,АБОНЕМЕНТЫ_ИНФОРМАЦИЯ!G:G,БАЗА_ДАННЫХ!K76,АБОНЕМЕНТЫ_ИНФОРМАЦИЯ!F:F,БАЗА_ДАННЫХ!J76,АБОНЕМЕНТЫ_ИНФОРМАЦИЯ!AB:AB,БАЗА_ДАННЫХ!M76),"")</f>
        <v/>
      </c>
      <c r="R76" s="189" t="s">
        <v>21</v>
      </c>
      <c r="S76" s="17"/>
      <c r="U76" s="194">
        <f>IF(S76="перенос",0,SUMIFS(АБОНЕМЕНТЫ_ИНФОРМАЦИЯ!P:P,АБОНЕМЕНТЫ_ИНФОРМАЦИЯ!H:H,БАЗА_ДАННЫХ!L76,АБОНЕМЕНТЫ_ИНФОРМАЦИЯ!F:F,БАЗА_ДАННЫХ!J76,АБОНЕМЕНТЫ_ИНФОРМАЦИЯ!G:G,БАЗА_ДАННЫХ!K76,АБОНЕМЕНТЫ_ИНФОРМАЦИЯ!Q:Q,"&lt;="&amp;БАЗА_ДАННЫХ!D76,АБОНЕМЕНТЫ_ИНФОРМАЦИЯ!S:S,"&gt;="&amp;БАЗА_ДАННЫХ!D76))</f>
        <v>10</v>
      </c>
    </row>
    <row r="77" spans="4:21" ht="15" customHeight="1" x14ac:dyDescent="0.25">
      <c r="D77" s="185">
        <v>45273</v>
      </c>
      <c r="E77" s="187">
        <f t="shared" si="2"/>
        <v>50</v>
      </c>
      <c r="F77" s="9" t="str">
        <f t="shared" si="3"/>
        <v>Ср</v>
      </c>
      <c r="G77" s="18">
        <v>0.6875</v>
      </c>
      <c r="H77" s="8" t="s">
        <v>14</v>
      </c>
      <c r="I77" s="8" t="s">
        <v>30</v>
      </c>
      <c r="J77" s="8" t="s">
        <v>11</v>
      </c>
      <c r="K77" s="8" t="s">
        <v>36</v>
      </c>
      <c r="L77" s="188" t="s">
        <v>83</v>
      </c>
      <c r="M77" s="189" t="str">
        <f ca="1">IF(COUNTIFS(АБОНЕМЕНТЫ_ИНФОРМАЦИЯ!H:H,БАЗА_ДАННЫХ!L77,АБОНЕМЕНТЫ_ИНФОРМАЦИЯ!F:F,БАЗА_ДАННЫХ!J77,АБОНЕМЕНТЫ_ИНФОРМАЦИЯ!G:G,БАЗА_ДАННЫХ!K77,АБОНЕМЕНТЫ_ИНФОРМАЦИЯ!Q:Q,"&lt;="&amp;БАЗА_ДАННЫХ!D77,АБОНЕМЕНТЫ_ИНФОРМАЦИЯ!S:S,"&gt;="&amp;БАЗА_ДАННЫХ!D77,АБОНЕМЕНТЫ_ИНФОРМАЦИЯ!AB:AB,"да")=1,"да","нет")</f>
        <v>нет</v>
      </c>
      <c r="N77" s="188" t="str">
        <f ca="1">IF(M77="да",SUMIFS(АБОНЕМЕНТЫ_ИНФОРМАЦИЯ!AC:AC,АБОНЕМЕНТЫ_ИНФОРМАЦИЯ!H:H,БАЗА_ДАННЫХ!L77,АБОНЕМЕНТЫ_ИНФОРМАЦИЯ!G:G,БАЗА_ДАННЫХ!K77,АБОНЕМЕНТЫ_ИНФОРМАЦИЯ!F:F,БАЗА_ДАННЫХ!J77,АБОНЕМЕНТЫ_ИНФОРМАЦИЯ!AB:AB,БАЗА_ДАННЫХ!M77),"")</f>
        <v/>
      </c>
      <c r="R77" s="189" t="s">
        <v>21</v>
      </c>
      <c r="S77" s="17"/>
      <c r="U77" s="194">
        <f>IF(S77="перенос",0,SUMIFS(АБОНЕМЕНТЫ_ИНФОРМАЦИЯ!P:P,АБОНЕМЕНТЫ_ИНФОРМАЦИЯ!H:H,БАЗА_ДАННЫХ!L77,АБОНЕМЕНТЫ_ИНФОРМАЦИЯ!F:F,БАЗА_ДАННЫХ!J77,АБОНЕМЕНТЫ_ИНФОРМАЦИЯ!G:G,БАЗА_ДАННЫХ!K77,АБОНЕМЕНТЫ_ИНФОРМАЦИЯ!Q:Q,"&lt;="&amp;БАЗА_ДАННЫХ!D77,АБОНЕМЕНТЫ_ИНФОРМАЦИЯ!S:S,"&gt;="&amp;БАЗА_ДАННЫХ!D77))</f>
        <v>10</v>
      </c>
    </row>
    <row r="78" spans="4:21" ht="15" customHeight="1" x14ac:dyDescent="0.25">
      <c r="D78" s="185">
        <v>45273</v>
      </c>
      <c r="E78" s="187">
        <f t="shared" si="2"/>
        <v>50</v>
      </c>
      <c r="F78" s="9" t="str">
        <f t="shared" si="3"/>
        <v>Ср</v>
      </c>
      <c r="G78" s="18">
        <v>0.6875</v>
      </c>
      <c r="H78" s="8" t="s">
        <v>14</v>
      </c>
      <c r="I78" s="8" t="s">
        <v>30</v>
      </c>
      <c r="J78" s="8" t="s">
        <v>11</v>
      </c>
      <c r="K78" s="8" t="s">
        <v>36</v>
      </c>
      <c r="L78" s="188" t="s">
        <v>84</v>
      </c>
      <c r="M78" s="189" t="str">
        <f ca="1">IF(COUNTIFS(АБОНЕМЕНТЫ_ИНФОРМАЦИЯ!H:H,БАЗА_ДАННЫХ!L78,АБОНЕМЕНТЫ_ИНФОРМАЦИЯ!F:F,БАЗА_ДАННЫХ!J78,АБОНЕМЕНТЫ_ИНФОРМАЦИЯ!G:G,БАЗА_ДАННЫХ!K78,АБОНЕМЕНТЫ_ИНФОРМАЦИЯ!Q:Q,"&lt;="&amp;БАЗА_ДАННЫХ!D78,АБОНЕМЕНТЫ_ИНФОРМАЦИЯ!S:S,"&gt;="&amp;БАЗА_ДАННЫХ!D78,АБОНЕМЕНТЫ_ИНФОРМАЦИЯ!AB:AB,"да")=1,"да","нет")</f>
        <v>нет</v>
      </c>
      <c r="N78" s="188" t="str">
        <f ca="1">IF(M78="да",SUMIFS(АБОНЕМЕНТЫ_ИНФОРМАЦИЯ!AC:AC,АБОНЕМЕНТЫ_ИНФОРМАЦИЯ!H:H,БАЗА_ДАННЫХ!L78,АБОНЕМЕНТЫ_ИНФОРМАЦИЯ!G:G,БАЗА_ДАННЫХ!K78,АБОНЕМЕНТЫ_ИНФОРМАЦИЯ!F:F,БАЗА_ДАННЫХ!J78,АБОНЕМЕНТЫ_ИНФОРМАЦИЯ!AB:AB,БАЗА_ДАННЫХ!M78),"")</f>
        <v/>
      </c>
      <c r="R78" s="189" t="s">
        <v>21</v>
      </c>
      <c r="S78" s="17"/>
      <c r="U78" s="194">
        <f>IF(S78="перенос",0,SUMIFS(АБОНЕМЕНТЫ_ИНФОРМАЦИЯ!P:P,АБОНЕМЕНТЫ_ИНФОРМАЦИЯ!H:H,БАЗА_ДАННЫХ!L78,АБОНЕМЕНТЫ_ИНФОРМАЦИЯ!F:F,БАЗА_ДАННЫХ!J78,АБОНЕМЕНТЫ_ИНФОРМАЦИЯ!G:G,БАЗА_ДАННЫХ!K78,АБОНЕМЕНТЫ_ИНФОРМАЦИЯ!Q:Q,"&lt;="&amp;БАЗА_ДАННЫХ!D78,АБОНЕМЕНТЫ_ИНФОРМАЦИЯ!S:S,"&gt;="&amp;БАЗА_ДАННЫХ!D78))</f>
        <v>10</v>
      </c>
    </row>
    <row r="79" spans="4:21" ht="15" customHeight="1" x14ac:dyDescent="0.25">
      <c r="D79" s="185">
        <v>45273</v>
      </c>
      <c r="E79" s="187">
        <f t="shared" si="2"/>
        <v>50</v>
      </c>
      <c r="F79" s="9" t="str">
        <f t="shared" si="3"/>
        <v>Ср</v>
      </c>
      <c r="G79" s="18">
        <v>0.6875</v>
      </c>
      <c r="H79" s="8" t="s">
        <v>14</v>
      </c>
      <c r="I79" s="8" t="s">
        <v>30</v>
      </c>
      <c r="J79" s="8" t="s">
        <v>11</v>
      </c>
      <c r="K79" s="8" t="s">
        <v>36</v>
      </c>
      <c r="L79" s="188" t="s">
        <v>85</v>
      </c>
      <c r="M79" s="189" t="str">
        <f ca="1">IF(COUNTIFS(АБОНЕМЕНТЫ_ИНФОРМАЦИЯ!H:H,БАЗА_ДАННЫХ!L79,АБОНЕМЕНТЫ_ИНФОРМАЦИЯ!F:F,БАЗА_ДАННЫХ!J79,АБОНЕМЕНТЫ_ИНФОРМАЦИЯ!G:G,БАЗА_ДАННЫХ!K79,АБОНЕМЕНТЫ_ИНФОРМАЦИЯ!Q:Q,"&lt;="&amp;БАЗА_ДАННЫХ!D79,АБОНЕМЕНТЫ_ИНФОРМАЦИЯ!S:S,"&gt;="&amp;БАЗА_ДАННЫХ!D79,АБОНЕМЕНТЫ_ИНФОРМАЦИЯ!AB:AB,"да")=1,"да","нет")</f>
        <v>нет</v>
      </c>
      <c r="N79" s="188" t="str">
        <f ca="1">IF(M79="да",SUMIFS(АБОНЕМЕНТЫ_ИНФОРМАЦИЯ!AC:AC,АБОНЕМЕНТЫ_ИНФОРМАЦИЯ!H:H,БАЗА_ДАННЫХ!L79,АБОНЕМЕНТЫ_ИНФОРМАЦИЯ!G:G,БАЗА_ДАННЫХ!K79,АБОНЕМЕНТЫ_ИНФОРМАЦИЯ!F:F,БАЗА_ДАННЫХ!J79,АБОНЕМЕНТЫ_ИНФОРМАЦИЯ!AB:AB,БАЗА_ДАННЫХ!M79),"")</f>
        <v/>
      </c>
      <c r="R79" s="189" t="s">
        <v>21</v>
      </c>
      <c r="S79" s="17"/>
      <c r="U79" s="194">
        <f>IF(S79="перенос",0,SUMIFS(АБОНЕМЕНТЫ_ИНФОРМАЦИЯ!P:P,АБОНЕМЕНТЫ_ИНФОРМАЦИЯ!H:H,БАЗА_ДАННЫХ!L79,АБОНЕМЕНТЫ_ИНФОРМАЦИЯ!F:F,БАЗА_ДАННЫХ!J79,АБОНЕМЕНТЫ_ИНФОРМАЦИЯ!G:G,БАЗА_ДАННЫХ!K79,АБОНЕМЕНТЫ_ИНФОРМАЦИЯ!Q:Q,"&lt;="&amp;БАЗА_ДАННЫХ!D79,АБОНЕМЕНТЫ_ИНФОРМАЦИЯ!S:S,"&gt;="&amp;БАЗА_ДАННЫХ!D79))</f>
        <v>10</v>
      </c>
    </row>
    <row r="80" spans="4:21" ht="15" customHeight="1" x14ac:dyDescent="0.25">
      <c r="D80" s="185">
        <v>45273</v>
      </c>
      <c r="E80" s="187">
        <f t="shared" si="2"/>
        <v>50</v>
      </c>
      <c r="F80" s="9" t="str">
        <f t="shared" si="3"/>
        <v>Ср</v>
      </c>
      <c r="G80" s="18">
        <v>0.6875</v>
      </c>
      <c r="H80" s="8" t="s">
        <v>14</v>
      </c>
      <c r="I80" s="8" t="s">
        <v>30</v>
      </c>
      <c r="J80" s="8" t="s">
        <v>11</v>
      </c>
      <c r="K80" s="8" t="s">
        <v>36</v>
      </c>
      <c r="L80" s="188" t="s">
        <v>86</v>
      </c>
      <c r="M80" s="189" t="str">
        <f ca="1">IF(COUNTIFS(АБОНЕМЕНТЫ_ИНФОРМАЦИЯ!H:H,БАЗА_ДАННЫХ!L80,АБОНЕМЕНТЫ_ИНФОРМАЦИЯ!F:F,БАЗА_ДАННЫХ!J80,АБОНЕМЕНТЫ_ИНФОРМАЦИЯ!G:G,БАЗА_ДАННЫХ!K80,АБОНЕМЕНТЫ_ИНФОРМАЦИЯ!Q:Q,"&lt;="&amp;БАЗА_ДАННЫХ!D80,АБОНЕМЕНТЫ_ИНФОРМАЦИЯ!S:S,"&gt;="&amp;БАЗА_ДАННЫХ!D80,АБОНЕМЕНТЫ_ИНФОРМАЦИЯ!AB:AB,"да")=1,"да","нет")</f>
        <v>нет</v>
      </c>
      <c r="N80" s="188" t="str">
        <f ca="1">IF(M80="да",SUMIFS(АБОНЕМЕНТЫ_ИНФОРМАЦИЯ!AC:AC,АБОНЕМЕНТЫ_ИНФОРМАЦИЯ!H:H,БАЗА_ДАННЫХ!L80,АБОНЕМЕНТЫ_ИНФОРМАЦИЯ!G:G,БАЗА_ДАННЫХ!K80,АБОНЕМЕНТЫ_ИНФОРМАЦИЯ!F:F,БАЗА_ДАННЫХ!J80,АБОНЕМЕНТЫ_ИНФОРМАЦИЯ!AB:AB,БАЗА_ДАННЫХ!M80),"")</f>
        <v/>
      </c>
      <c r="R80" s="189" t="s">
        <v>21</v>
      </c>
      <c r="S80" s="17"/>
      <c r="U80" s="194">
        <f>IF(S80="перенос",0,SUMIFS(АБОНЕМЕНТЫ_ИНФОРМАЦИЯ!P:P,АБОНЕМЕНТЫ_ИНФОРМАЦИЯ!H:H,БАЗА_ДАННЫХ!L80,АБОНЕМЕНТЫ_ИНФОРМАЦИЯ!F:F,БАЗА_ДАННЫХ!J80,АБОНЕМЕНТЫ_ИНФОРМАЦИЯ!G:G,БАЗА_ДАННЫХ!K80,АБОНЕМЕНТЫ_ИНФОРМАЦИЯ!Q:Q,"&lt;="&amp;БАЗА_ДАННЫХ!D80,АБОНЕМЕНТЫ_ИНФОРМАЦИЯ!S:S,"&gt;="&amp;БАЗА_ДАННЫХ!D80))</f>
        <v>10</v>
      </c>
    </row>
    <row r="81" spans="4:21" ht="15" customHeight="1" x14ac:dyDescent="0.25">
      <c r="D81" s="185">
        <v>45273</v>
      </c>
      <c r="E81" s="187">
        <f t="shared" si="2"/>
        <v>50</v>
      </c>
      <c r="F81" s="9" t="str">
        <f t="shared" si="3"/>
        <v>Ср</v>
      </c>
      <c r="G81" s="18">
        <v>0.75</v>
      </c>
      <c r="H81" s="8" t="s">
        <v>14</v>
      </c>
      <c r="I81" s="8" t="s">
        <v>30</v>
      </c>
      <c r="J81" s="8" t="s">
        <v>11</v>
      </c>
      <c r="K81" s="8" t="s">
        <v>17</v>
      </c>
      <c r="L81" s="188" t="s">
        <v>78</v>
      </c>
      <c r="M81" s="189" t="str">
        <f ca="1">IF(COUNTIFS(АБОНЕМЕНТЫ_ИНФОРМАЦИЯ!H:H,БАЗА_ДАННЫХ!L81,АБОНЕМЕНТЫ_ИНФОРМАЦИЯ!F:F,БАЗА_ДАННЫХ!J81,АБОНЕМЕНТЫ_ИНФОРМАЦИЯ!G:G,БАЗА_ДАННЫХ!K81,АБОНЕМЕНТЫ_ИНФОРМАЦИЯ!Q:Q,"&lt;="&amp;БАЗА_ДАННЫХ!D81,АБОНЕМЕНТЫ_ИНФОРМАЦИЯ!S:S,"&gt;="&amp;БАЗА_ДАННЫХ!D81,АБОНЕМЕНТЫ_ИНФОРМАЦИЯ!AB:AB,"да")=1,"да","нет")</f>
        <v>нет</v>
      </c>
      <c r="N81" s="188" t="str">
        <f ca="1">IF(M81="да",SUMIFS(АБОНЕМЕНТЫ_ИНФОРМАЦИЯ!AC:AC,АБОНЕМЕНТЫ_ИНФОРМАЦИЯ!H:H,БАЗА_ДАННЫХ!L81,АБОНЕМЕНТЫ_ИНФОРМАЦИЯ!G:G,БАЗА_ДАННЫХ!K81,АБОНЕМЕНТЫ_ИНФОРМАЦИЯ!F:F,БАЗА_ДАННЫХ!J81,АБОНЕМЕНТЫ_ИНФОРМАЦИЯ!AB:AB,БАЗА_ДАННЫХ!M81),"")</f>
        <v/>
      </c>
      <c r="R81" s="189" t="s">
        <v>21</v>
      </c>
      <c r="S81" s="17"/>
      <c r="U81" s="194">
        <f>IF(S81="перенос",0,SUMIFS(АБОНЕМЕНТЫ_ИНФОРМАЦИЯ!P:P,АБОНЕМЕНТЫ_ИНФОРМАЦИЯ!H:H,БАЗА_ДАННЫХ!L81,АБОНЕМЕНТЫ_ИНФОРМАЦИЯ!F:F,БАЗА_ДАННЫХ!J81,АБОНЕМЕНТЫ_ИНФОРМАЦИЯ!G:G,БАЗА_ДАННЫХ!K81,АБОНЕМЕНТЫ_ИНФОРМАЦИЯ!Q:Q,"&lt;="&amp;БАЗА_ДАННЫХ!D81,АБОНЕМЕНТЫ_ИНФОРМАЦИЯ!S:S,"&gt;="&amp;БАЗА_ДАННЫХ!D81))</f>
        <v>10</v>
      </c>
    </row>
    <row r="82" spans="4:21" ht="15" customHeight="1" x14ac:dyDescent="0.25">
      <c r="D82" s="185">
        <v>45273</v>
      </c>
      <c r="E82" s="187">
        <f t="shared" si="2"/>
        <v>50</v>
      </c>
      <c r="F82" s="9" t="str">
        <f t="shared" si="3"/>
        <v>Ср</v>
      </c>
      <c r="G82" s="18">
        <v>0.75</v>
      </c>
      <c r="H82" s="8" t="s">
        <v>14</v>
      </c>
      <c r="I82" s="8" t="s">
        <v>30</v>
      </c>
      <c r="J82" s="8" t="s">
        <v>11</v>
      </c>
      <c r="K82" s="8" t="s">
        <v>17</v>
      </c>
      <c r="L82" s="188" t="s">
        <v>79</v>
      </c>
      <c r="M82" s="189" t="str">
        <f ca="1">IF(COUNTIFS(АБОНЕМЕНТЫ_ИНФОРМАЦИЯ!H:H,БАЗА_ДАННЫХ!L82,АБОНЕМЕНТЫ_ИНФОРМАЦИЯ!F:F,БАЗА_ДАННЫХ!J82,АБОНЕМЕНТЫ_ИНФОРМАЦИЯ!G:G,БАЗА_ДАННЫХ!K82,АБОНЕМЕНТЫ_ИНФОРМАЦИЯ!Q:Q,"&lt;="&amp;БАЗА_ДАННЫХ!D82,АБОНЕМЕНТЫ_ИНФОРМАЦИЯ!S:S,"&gt;="&amp;БАЗА_ДАННЫХ!D82,АБОНЕМЕНТЫ_ИНФОРМАЦИЯ!AB:AB,"да")=1,"да","нет")</f>
        <v>нет</v>
      </c>
      <c r="N82" s="188" t="str">
        <f ca="1">IF(M82="да",SUMIFS(АБОНЕМЕНТЫ_ИНФОРМАЦИЯ!AC:AC,АБОНЕМЕНТЫ_ИНФОРМАЦИЯ!H:H,БАЗА_ДАННЫХ!L82,АБОНЕМЕНТЫ_ИНФОРМАЦИЯ!G:G,БАЗА_ДАННЫХ!K82,АБОНЕМЕНТЫ_ИНФОРМАЦИЯ!F:F,БАЗА_ДАННЫХ!J82,АБОНЕМЕНТЫ_ИНФОРМАЦИЯ!AB:AB,БАЗА_ДАННЫХ!M82),"")</f>
        <v/>
      </c>
      <c r="R82" s="189" t="s">
        <v>21</v>
      </c>
      <c r="S82" s="17"/>
      <c r="U82" s="194">
        <f>IF(S82="перенос",0,SUMIFS(АБОНЕМЕНТЫ_ИНФОРМАЦИЯ!P:P,АБОНЕМЕНТЫ_ИНФОРМАЦИЯ!H:H,БАЗА_ДАННЫХ!L82,АБОНЕМЕНТЫ_ИНФОРМАЦИЯ!F:F,БАЗА_ДАННЫХ!J82,АБОНЕМЕНТЫ_ИНФОРМАЦИЯ!G:G,БАЗА_ДАННЫХ!K82,АБОНЕМЕНТЫ_ИНФОРМАЦИЯ!Q:Q,"&lt;="&amp;БАЗА_ДАННЫХ!D82,АБОНЕМЕНТЫ_ИНФОРМАЦИЯ!S:S,"&gt;="&amp;БАЗА_ДАННЫХ!D82))</f>
        <v>10</v>
      </c>
    </row>
    <row r="83" spans="4:21" ht="15" customHeight="1" x14ac:dyDescent="0.25">
      <c r="D83" s="185">
        <v>45273</v>
      </c>
      <c r="E83" s="187">
        <f t="shared" si="2"/>
        <v>50</v>
      </c>
      <c r="F83" s="9" t="str">
        <f t="shared" si="3"/>
        <v>Ср</v>
      </c>
      <c r="G83" s="18">
        <v>0.75</v>
      </c>
      <c r="H83" s="8" t="s">
        <v>14</v>
      </c>
      <c r="I83" s="8" t="s">
        <v>30</v>
      </c>
      <c r="J83" s="8" t="s">
        <v>11</v>
      </c>
      <c r="K83" s="8" t="s">
        <v>17</v>
      </c>
      <c r="L83" s="188" t="s">
        <v>80</v>
      </c>
      <c r="M83" s="189" t="str">
        <f ca="1">IF(COUNTIFS(АБОНЕМЕНТЫ_ИНФОРМАЦИЯ!H:H,БАЗА_ДАННЫХ!L83,АБОНЕМЕНТЫ_ИНФОРМАЦИЯ!F:F,БАЗА_ДАННЫХ!J83,АБОНЕМЕНТЫ_ИНФОРМАЦИЯ!G:G,БАЗА_ДАННЫХ!K83,АБОНЕМЕНТЫ_ИНФОРМАЦИЯ!Q:Q,"&lt;="&amp;БАЗА_ДАННЫХ!D83,АБОНЕМЕНТЫ_ИНФОРМАЦИЯ!S:S,"&gt;="&amp;БАЗА_ДАННЫХ!D83,АБОНЕМЕНТЫ_ИНФОРМАЦИЯ!AB:AB,"да")=1,"да","нет")</f>
        <v>нет</v>
      </c>
      <c r="N83" s="188" t="str">
        <f ca="1">IF(M83="да",SUMIFS(АБОНЕМЕНТЫ_ИНФОРМАЦИЯ!AC:AC,АБОНЕМЕНТЫ_ИНФОРМАЦИЯ!H:H,БАЗА_ДАННЫХ!L83,АБОНЕМЕНТЫ_ИНФОРМАЦИЯ!G:G,БАЗА_ДАННЫХ!K83,АБОНЕМЕНТЫ_ИНФОРМАЦИЯ!F:F,БАЗА_ДАННЫХ!J83,АБОНЕМЕНТЫ_ИНФОРМАЦИЯ!AB:AB,БАЗА_ДАННЫХ!M83),"")</f>
        <v/>
      </c>
      <c r="R83" s="189" t="s">
        <v>21</v>
      </c>
      <c r="S83" s="17"/>
      <c r="U83" s="194">
        <f>IF(S83="перенос",0,SUMIFS(АБОНЕМЕНТЫ_ИНФОРМАЦИЯ!P:P,АБОНЕМЕНТЫ_ИНФОРМАЦИЯ!H:H,БАЗА_ДАННЫХ!L83,АБОНЕМЕНТЫ_ИНФОРМАЦИЯ!F:F,БАЗА_ДАННЫХ!J83,АБОНЕМЕНТЫ_ИНФОРМАЦИЯ!G:G,БАЗА_ДАННЫХ!K83,АБОНЕМЕНТЫ_ИНФОРМАЦИЯ!Q:Q,"&lt;="&amp;БАЗА_ДАННЫХ!D83,АБОНЕМЕНТЫ_ИНФОРМАЦИЯ!S:S,"&gt;="&amp;БАЗА_ДАННЫХ!D83))</f>
        <v>10</v>
      </c>
    </row>
    <row r="84" spans="4:21" ht="15" customHeight="1" x14ac:dyDescent="0.25">
      <c r="D84" s="185">
        <v>45273</v>
      </c>
      <c r="E84" s="187">
        <f t="shared" si="2"/>
        <v>50</v>
      </c>
      <c r="F84" s="9" t="str">
        <f t="shared" si="3"/>
        <v>Ср</v>
      </c>
      <c r="G84" s="18">
        <v>0.75</v>
      </c>
      <c r="H84" s="8" t="s">
        <v>14</v>
      </c>
      <c r="I84" s="8" t="s">
        <v>30</v>
      </c>
      <c r="J84" s="8" t="s">
        <v>11</v>
      </c>
      <c r="K84" s="8" t="s">
        <v>17</v>
      </c>
      <c r="L84" s="188" t="s">
        <v>81</v>
      </c>
      <c r="M84" s="189" t="str">
        <f ca="1">IF(COUNTIFS(АБОНЕМЕНТЫ_ИНФОРМАЦИЯ!H:H,БАЗА_ДАННЫХ!L84,АБОНЕМЕНТЫ_ИНФОРМАЦИЯ!F:F,БАЗА_ДАННЫХ!J84,АБОНЕМЕНТЫ_ИНФОРМАЦИЯ!G:G,БАЗА_ДАННЫХ!K84,АБОНЕМЕНТЫ_ИНФОРМАЦИЯ!Q:Q,"&lt;="&amp;БАЗА_ДАННЫХ!D84,АБОНЕМЕНТЫ_ИНФОРМАЦИЯ!S:S,"&gt;="&amp;БАЗА_ДАННЫХ!D84,АБОНЕМЕНТЫ_ИНФОРМАЦИЯ!AB:AB,"да")=1,"да","нет")</f>
        <v>нет</v>
      </c>
      <c r="N84" s="188" t="str">
        <f ca="1">IF(M84="да",SUMIFS(АБОНЕМЕНТЫ_ИНФОРМАЦИЯ!AC:AC,АБОНЕМЕНТЫ_ИНФОРМАЦИЯ!H:H,БАЗА_ДАННЫХ!L84,АБОНЕМЕНТЫ_ИНФОРМАЦИЯ!G:G,БАЗА_ДАННЫХ!K84,АБОНЕМЕНТЫ_ИНФОРМАЦИЯ!F:F,БАЗА_ДАННЫХ!J84,АБОНЕМЕНТЫ_ИНФОРМАЦИЯ!AB:AB,БАЗА_ДАННЫХ!M84),"")</f>
        <v/>
      </c>
      <c r="R84" s="189" t="s">
        <v>21</v>
      </c>
      <c r="S84" s="17"/>
      <c r="U84" s="194">
        <f>IF(S84="перенос",0,SUMIFS(АБОНЕМЕНТЫ_ИНФОРМАЦИЯ!P:P,АБОНЕМЕНТЫ_ИНФОРМАЦИЯ!H:H,БАЗА_ДАННЫХ!L84,АБОНЕМЕНТЫ_ИНФОРМАЦИЯ!F:F,БАЗА_ДАННЫХ!J84,АБОНЕМЕНТЫ_ИНФОРМАЦИЯ!G:G,БАЗА_ДАННЫХ!K84,АБОНЕМЕНТЫ_ИНФОРМАЦИЯ!Q:Q,"&lt;="&amp;БАЗА_ДАННЫХ!D84,АБОНЕМЕНТЫ_ИНФОРМАЦИЯ!S:S,"&gt;="&amp;БАЗА_ДАННЫХ!D84))</f>
        <v>10</v>
      </c>
    </row>
    <row r="85" spans="4:21" ht="15" customHeight="1" x14ac:dyDescent="0.25">
      <c r="D85" s="185">
        <v>45273</v>
      </c>
      <c r="E85" s="187">
        <f t="shared" si="2"/>
        <v>50</v>
      </c>
      <c r="F85" s="9" t="str">
        <f t="shared" si="3"/>
        <v>Ср</v>
      </c>
      <c r="G85" s="18">
        <v>0.75</v>
      </c>
      <c r="H85" s="8" t="s">
        <v>14</v>
      </c>
      <c r="I85" s="8" t="s">
        <v>30</v>
      </c>
      <c r="J85" s="8" t="s">
        <v>11</v>
      </c>
      <c r="K85" s="8" t="s">
        <v>17</v>
      </c>
      <c r="L85" s="188" t="s">
        <v>82</v>
      </c>
      <c r="M85" s="189" t="str">
        <f ca="1">IF(COUNTIFS(АБОНЕМЕНТЫ_ИНФОРМАЦИЯ!H:H,БАЗА_ДАННЫХ!L85,АБОНЕМЕНТЫ_ИНФОРМАЦИЯ!F:F,БАЗА_ДАННЫХ!J85,АБОНЕМЕНТЫ_ИНФОРМАЦИЯ!G:G,БАЗА_ДАННЫХ!K85,АБОНЕМЕНТЫ_ИНФОРМАЦИЯ!Q:Q,"&lt;="&amp;БАЗА_ДАННЫХ!D85,АБОНЕМЕНТЫ_ИНФОРМАЦИЯ!S:S,"&gt;="&amp;БАЗА_ДАННЫХ!D85,АБОНЕМЕНТЫ_ИНФОРМАЦИЯ!AB:AB,"да")=1,"да","нет")</f>
        <v>нет</v>
      </c>
      <c r="N85" s="188" t="str">
        <f ca="1">IF(M85="да",SUMIFS(АБОНЕМЕНТЫ_ИНФОРМАЦИЯ!AC:AC,АБОНЕМЕНТЫ_ИНФОРМАЦИЯ!H:H,БАЗА_ДАННЫХ!L85,АБОНЕМЕНТЫ_ИНФОРМАЦИЯ!G:G,БАЗА_ДАННЫХ!K85,АБОНЕМЕНТЫ_ИНФОРМАЦИЯ!F:F,БАЗА_ДАННЫХ!J85,АБОНЕМЕНТЫ_ИНФОРМАЦИЯ!AB:AB,БАЗА_ДАННЫХ!M85),"")</f>
        <v/>
      </c>
      <c r="R85" s="189" t="s">
        <v>21</v>
      </c>
      <c r="S85" s="17"/>
      <c r="U85" s="194">
        <f>IF(S85="перенос",0,SUMIFS(АБОНЕМЕНТЫ_ИНФОРМАЦИЯ!P:P,АБОНЕМЕНТЫ_ИНФОРМАЦИЯ!H:H,БАЗА_ДАННЫХ!L85,АБОНЕМЕНТЫ_ИНФОРМАЦИЯ!F:F,БАЗА_ДАННЫХ!J85,АБОНЕМЕНТЫ_ИНФОРМАЦИЯ!G:G,БАЗА_ДАННЫХ!K85,АБОНЕМЕНТЫ_ИНФОРМАЦИЯ!Q:Q,"&lt;="&amp;БАЗА_ДАННЫХ!D85,АБОНЕМЕНТЫ_ИНФОРМАЦИЯ!S:S,"&gt;="&amp;БАЗА_ДАННЫХ!D85))</f>
        <v>10</v>
      </c>
    </row>
    <row r="86" spans="4:21" ht="15" customHeight="1" x14ac:dyDescent="0.25">
      <c r="D86" s="185">
        <v>45274</v>
      </c>
      <c r="E86" s="187">
        <f t="shared" si="2"/>
        <v>50</v>
      </c>
      <c r="F86" s="9" t="str">
        <f t="shared" si="3"/>
        <v>Чт</v>
      </c>
      <c r="G86" s="18">
        <v>0.66666666666666663</v>
      </c>
      <c r="H86" s="8" t="s">
        <v>7</v>
      </c>
      <c r="I86" s="8" t="s">
        <v>32</v>
      </c>
      <c r="J86" s="8" t="s">
        <v>9</v>
      </c>
      <c r="K86" s="8" t="s">
        <v>8</v>
      </c>
      <c r="L86" s="188" t="s">
        <v>64</v>
      </c>
      <c r="M86" s="189" t="str">
        <f ca="1">IF(COUNTIFS(АБОНЕМЕНТЫ_ИНФОРМАЦИЯ!H:H,БАЗА_ДАННЫХ!L86,АБОНЕМЕНТЫ_ИНФОРМАЦИЯ!F:F,БАЗА_ДАННЫХ!J86,АБОНЕМЕНТЫ_ИНФОРМАЦИЯ!G:G,БАЗА_ДАННЫХ!K86,АБОНЕМЕНТЫ_ИНФОРМАЦИЯ!Q:Q,"&lt;="&amp;БАЗА_ДАННЫХ!D86,АБОНЕМЕНТЫ_ИНФОРМАЦИЯ!S:S,"&gt;="&amp;БАЗА_ДАННЫХ!D86,АБОНЕМЕНТЫ_ИНФОРМАЦИЯ!AB:AB,"да")=1,"да","нет")</f>
        <v>нет</v>
      </c>
      <c r="N86" s="188" t="str">
        <f ca="1">IF(M86="да",SUMIFS(АБОНЕМЕНТЫ_ИНФОРМАЦИЯ!AC:AC,АБОНЕМЕНТЫ_ИНФОРМАЦИЯ!H:H,БАЗА_ДАННЫХ!L86,АБОНЕМЕНТЫ_ИНФОРМАЦИЯ!G:G,БАЗА_ДАННЫХ!K86,АБОНЕМЕНТЫ_ИНФОРМАЦИЯ!F:F,БАЗА_ДАННЫХ!J86,АБОНЕМЕНТЫ_ИНФОРМАЦИЯ!AB:AB,БАЗА_ДАННЫХ!M86),"")</f>
        <v/>
      </c>
      <c r="R86" s="189" t="s">
        <v>21</v>
      </c>
      <c r="S86" s="17"/>
      <c r="U86" s="194">
        <f>IF(S86="перенос",0,SUMIFS(АБОНЕМЕНТЫ_ИНФОРМАЦИЯ!P:P,АБОНЕМЕНТЫ_ИНФОРМАЦИЯ!H:H,БАЗА_ДАННЫХ!L86,АБОНЕМЕНТЫ_ИНФОРМАЦИЯ!F:F,БАЗА_ДАННЫХ!J86,АБОНЕМЕНТЫ_ИНФОРМАЦИЯ!G:G,БАЗА_ДАННЫХ!K86,АБОНЕМЕНТЫ_ИНФОРМАЦИЯ!Q:Q,"&lt;="&amp;БАЗА_ДАННЫХ!D86,АБОНЕМЕНТЫ_ИНФОРМАЦИЯ!S:S,"&gt;="&amp;БАЗА_ДАННЫХ!D86))</f>
        <v>10</v>
      </c>
    </row>
    <row r="87" spans="4:21" ht="15" customHeight="1" x14ac:dyDescent="0.25">
      <c r="D87" s="185">
        <v>45274</v>
      </c>
      <c r="E87" s="187">
        <f t="shared" si="2"/>
        <v>50</v>
      </c>
      <c r="F87" s="9" t="str">
        <f t="shared" si="3"/>
        <v>Чт</v>
      </c>
      <c r="G87" s="18">
        <v>0.66666666666666663</v>
      </c>
      <c r="H87" s="8" t="s">
        <v>7</v>
      </c>
      <c r="I87" s="8" t="s">
        <v>32</v>
      </c>
      <c r="J87" s="8" t="s">
        <v>9</v>
      </c>
      <c r="K87" s="8" t="s">
        <v>8</v>
      </c>
      <c r="L87" s="188" t="s">
        <v>65</v>
      </c>
      <c r="M87" s="189" t="str">
        <f ca="1">IF(COUNTIFS(АБОНЕМЕНТЫ_ИНФОРМАЦИЯ!H:H,БАЗА_ДАННЫХ!L87,АБОНЕМЕНТЫ_ИНФОРМАЦИЯ!F:F,БАЗА_ДАННЫХ!J87,АБОНЕМЕНТЫ_ИНФОРМАЦИЯ!G:G,БАЗА_ДАННЫХ!K87,АБОНЕМЕНТЫ_ИНФОРМАЦИЯ!Q:Q,"&lt;="&amp;БАЗА_ДАННЫХ!D87,АБОНЕМЕНТЫ_ИНФОРМАЦИЯ!S:S,"&gt;="&amp;БАЗА_ДАННЫХ!D87,АБОНЕМЕНТЫ_ИНФОРМАЦИЯ!AB:AB,"да")=1,"да","нет")</f>
        <v>нет</v>
      </c>
      <c r="N87" s="188" t="str">
        <f ca="1">IF(M87="да",SUMIFS(АБОНЕМЕНТЫ_ИНФОРМАЦИЯ!AC:AC,АБОНЕМЕНТЫ_ИНФОРМАЦИЯ!H:H,БАЗА_ДАННЫХ!L87,АБОНЕМЕНТЫ_ИНФОРМАЦИЯ!G:G,БАЗА_ДАННЫХ!K87,АБОНЕМЕНТЫ_ИНФОРМАЦИЯ!F:F,БАЗА_ДАННЫХ!J87,АБОНЕМЕНТЫ_ИНФОРМАЦИЯ!AB:AB,БАЗА_ДАННЫХ!M87),"")</f>
        <v/>
      </c>
      <c r="R87" s="189" t="s">
        <v>21</v>
      </c>
      <c r="S87" s="17"/>
      <c r="U87" s="194">
        <f>IF(S87="перенос",0,SUMIFS(АБОНЕМЕНТЫ_ИНФОРМАЦИЯ!P:P,АБОНЕМЕНТЫ_ИНФОРМАЦИЯ!H:H,БАЗА_ДАННЫХ!L87,АБОНЕМЕНТЫ_ИНФОРМАЦИЯ!F:F,БАЗА_ДАННЫХ!J87,АБОНЕМЕНТЫ_ИНФОРМАЦИЯ!G:G,БАЗА_ДАННЫХ!K87,АБОНЕМЕНТЫ_ИНФОРМАЦИЯ!Q:Q,"&lt;="&amp;БАЗА_ДАННЫХ!D87,АБОНЕМЕНТЫ_ИНФОРМАЦИЯ!S:S,"&gt;="&amp;БАЗА_ДАННЫХ!D87))</f>
        <v>10</v>
      </c>
    </row>
    <row r="88" spans="4:21" ht="15" customHeight="1" x14ac:dyDescent="0.25">
      <c r="D88" s="185">
        <v>45274</v>
      </c>
      <c r="E88" s="187">
        <f t="shared" si="2"/>
        <v>50</v>
      </c>
      <c r="F88" s="9" t="str">
        <f t="shared" si="3"/>
        <v>Чт</v>
      </c>
      <c r="G88" s="18">
        <v>0.66666666666666663</v>
      </c>
      <c r="H88" s="8" t="s">
        <v>7</v>
      </c>
      <c r="I88" s="8" t="s">
        <v>32</v>
      </c>
      <c r="J88" s="8" t="s">
        <v>9</v>
      </c>
      <c r="K88" s="8" t="s">
        <v>8</v>
      </c>
      <c r="L88" s="188" t="s">
        <v>66</v>
      </c>
      <c r="M88" s="189" t="str">
        <f ca="1">IF(COUNTIFS(АБОНЕМЕНТЫ_ИНФОРМАЦИЯ!H:H,БАЗА_ДАННЫХ!L88,АБОНЕМЕНТЫ_ИНФОРМАЦИЯ!F:F,БАЗА_ДАННЫХ!J88,АБОНЕМЕНТЫ_ИНФОРМАЦИЯ!G:G,БАЗА_ДАННЫХ!K88,АБОНЕМЕНТЫ_ИНФОРМАЦИЯ!Q:Q,"&lt;="&amp;БАЗА_ДАННЫХ!D88,АБОНЕМЕНТЫ_ИНФОРМАЦИЯ!S:S,"&gt;="&amp;БАЗА_ДАННЫХ!D88,АБОНЕМЕНТЫ_ИНФОРМАЦИЯ!AB:AB,"да")=1,"да","нет")</f>
        <v>нет</v>
      </c>
      <c r="N88" s="188" t="str">
        <f ca="1">IF(M88="да",SUMIFS(АБОНЕМЕНТЫ_ИНФОРМАЦИЯ!AC:AC,АБОНЕМЕНТЫ_ИНФОРМАЦИЯ!H:H,БАЗА_ДАННЫХ!L88,АБОНЕМЕНТЫ_ИНФОРМАЦИЯ!G:G,БАЗА_ДАННЫХ!K88,АБОНЕМЕНТЫ_ИНФОРМАЦИЯ!F:F,БАЗА_ДАННЫХ!J88,АБОНЕМЕНТЫ_ИНФОРМАЦИЯ!AB:AB,БАЗА_ДАННЫХ!M88),"")</f>
        <v/>
      </c>
      <c r="R88" s="189" t="s">
        <v>21</v>
      </c>
      <c r="S88" s="17"/>
      <c r="U88" s="194">
        <f>IF(S88="перенос",0,SUMIFS(АБОНЕМЕНТЫ_ИНФОРМАЦИЯ!P:P,АБОНЕМЕНТЫ_ИНФОРМАЦИЯ!H:H,БАЗА_ДАННЫХ!L88,АБОНЕМЕНТЫ_ИНФОРМАЦИЯ!F:F,БАЗА_ДАННЫХ!J88,АБОНЕМЕНТЫ_ИНФОРМАЦИЯ!G:G,БАЗА_ДАННЫХ!K88,АБОНЕМЕНТЫ_ИНФОРМАЦИЯ!Q:Q,"&lt;="&amp;БАЗА_ДАННЫХ!D88,АБОНЕМЕНТЫ_ИНФОРМАЦИЯ!S:S,"&gt;="&amp;БАЗА_ДАННЫХ!D88))</f>
        <v>10</v>
      </c>
    </row>
    <row r="89" spans="4:21" ht="15" customHeight="1" x14ac:dyDescent="0.25">
      <c r="D89" s="185">
        <v>45274</v>
      </c>
      <c r="E89" s="187">
        <f t="shared" si="2"/>
        <v>50</v>
      </c>
      <c r="F89" s="9" t="str">
        <f t="shared" si="3"/>
        <v>Чт</v>
      </c>
      <c r="G89" s="18">
        <v>0.66666666666666663</v>
      </c>
      <c r="H89" s="8" t="s">
        <v>7</v>
      </c>
      <c r="I89" s="8" t="s">
        <v>32</v>
      </c>
      <c r="J89" s="8" t="s">
        <v>9</v>
      </c>
      <c r="K89" s="8" t="s">
        <v>8</v>
      </c>
      <c r="L89" s="188" t="s">
        <v>67</v>
      </c>
      <c r="M89" s="189" t="str">
        <f ca="1">IF(COUNTIFS(АБОНЕМЕНТЫ_ИНФОРМАЦИЯ!H:H,БАЗА_ДАННЫХ!L89,АБОНЕМЕНТЫ_ИНФОРМАЦИЯ!F:F,БАЗА_ДАННЫХ!J89,АБОНЕМЕНТЫ_ИНФОРМАЦИЯ!G:G,БАЗА_ДАННЫХ!K89,АБОНЕМЕНТЫ_ИНФОРМАЦИЯ!Q:Q,"&lt;="&amp;БАЗА_ДАННЫХ!D89,АБОНЕМЕНТЫ_ИНФОРМАЦИЯ!S:S,"&gt;="&amp;БАЗА_ДАННЫХ!D89,АБОНЕМЕНТЫ_ИНФОРМАЦИЯ!AB:AB,"да")=1,"да","нет")</f>
        <v>нет</v>
      </c>
      <c r="N89" s="188" t="str">
        <f ca="1">IF(M89="да",SUMIFS(АБОНЕМЕНТЫ_ИНФОРМАЦИЯ!AC:AC,АБОНЕМЕНТЫ_ИНФОРМАЦИЯ!H:H,БАЗА_ДАННЫХ!L89,АБОНЕМЕНТЫ_ИНФОРМАЦИЯ!G:G,БАЗА_ДАННЫХ!K89,АБОНЕМЕНТЫ_ИНФОРМАЦИЯ!F:F,БАЗА_ДАННЫХ!J89,АБОНЕМЕНТЫ_ИНФОРМАЦИЯ!AB:AB,БАЗА_ДАННЫХ!M89),"")</f>
        <v/>
      </c>
      <c r="R89" s="189" t="s">
        <v>21</v>
      </c>
      <c r="S89" s="17"/>
      <c r="U89" s="194">
        <f>IF(S89="перенос",0,SUMIFS(АБОНЕМЕНТЫ_ИНФОРМАЦИЯ!P:P,АБОНЕМЕНТЫ_ИНФОРМАЦИЯ!H:H,БАЗА_ДАННЫХ!L89,АБОНЕМЕНТЫ_ИНФОРМАЦИЯ!F:F,БАЗА_ДАННЫХ!J89,АБОНЕМЕНТЫ_ИНФОРМАЦИЯ!G:G,БАЗА_ДАННЫХ!K89,АБОНЕМЕНТЫ_ИНФОРМАЦИЯ!Q:Q,"&lt;="&amp;БАЗА_ДАННЫХ!D89,АБОНЕМЕНТЫ_ИНФОРМАЦИЯ!S:S,"&gt;="&amp;БАЗА_ДАННЫХ!D89))</f>
        <v>10</v>
      </c>
    </row>
    <row r="90" spans="4:21" ht="15" customHeight="1" x14ac:dyDescent="0.25">
      <c r="D90" s="185">
        <v>45274</v>
      </c>
      <c r="E90" s="187">
        <f t="shared" si="2"/>
        <v>50</v>
      </c>
      <c r="F90" s="9" t="str">
        <f t="shared" si="3"/>
        <v>Чт</v>
      </c>
      <c r="G90" s="18">
        <v>0.66666666666666663</v>
      </c>
      <c r="H90" s="8" t="s">
        <v>7</v>
      </c>
      <c r="I90" s="8" t="s">
        <v>32</v>
      </c>
      <c r="J90" s="8" t="s">
        <v>9</v>
      </c>
      <c r="K90" s="8" t="s">
        <v>8</v>
      </c>
      <c r="L90" s="188" t="s">
        <v>68</v>
      </c>
      <c r="M90" s="189" t="str">
        <f ca="1">IF(COUNTIFS(АБОНЕМЕНТЫ_ИНФОРМАЦИЯ!H:H,БАЗА_ДАННЫХ!L90,АБОНЕМЕНТЫ_ИНФОРМАЦИЯ!F:F,БАЗА_ДАННЫХ!J90,АБОНЕМЕНТЫ_ИНФОРМАЦИЯ!G:G,БАЗА_ДАННЫХ!K90,АБОНЕМЕНТЫ_ИНФОРМАЦИЯ!Q:Q,"&lt;="&amp;БАЗА_ДАННЫХ!D90,АБОНЕМЕНТЫ_ИНФОРМАЦИЯ!S:S,"&gt;="&amp;БАЗА_ДАННЫХ!D90,АБОНЕМЕНТЫ_ИНФОРМАЦИЯ!AB:AB,"да")=1,"да","нет")</f>
        <v>нет</v>
      </c>
      <c r="N90" s="188" t="str">
        <f ca="1">IF(M90="да",SUMIFS(АБОНЕМЕНТЫ_ИНФОРМАЦИЯ!AC:AC,АБОНЕМЕНТЫ_ИНФОРМАЦИЯ!H:H,БАЗА_ДАННЫХ!L90,АБОНЕМЕНТЫ_ИНФОРМАЦИЯ!G:G,БАЗА_ДАННЫХ!K90,АБОНЕМЕНТЫ_ИНФОРМАЦИЯ!F:F,БАЗА_ДАННЫХ!J90,АБОНЕМЕНТЫ_ИНФОРМАЦИЯ!AB:AB,БАЗА_ДАННЫХ!M90),"")</f>
        <v/>
      </c>
      <c r="R90" s="189" t="s">
        <v>21</v>
      </c>
      <c r="S90" s="17"/>
      <c r="U90" s="194">
        <f>IF(S90="перенос",0,SUMIFS(АБОНЕМЕНТЫ_ИНФОРМАЦИЯ!P:P,АБОНЕМЕНТЫ_ИНФОРМАЦИЯ!H:H,БАЗА_ДАННЫХ!L90,АБОНЕМЕНТЫ_ИНФОРМАЦИЯ!F:F,БАЗА_ДАННЫХ!J90,АБОНЕМЕНТЫ_ИНФОРМАЦИЯ!G:G,БАЗА_ДАННЫХ!K90,АБОНЕМЕНТЫ_ИНФОРМАЦИЯ!Q:Q,"&lt;="&amp;БАЗА_ДАННЫХ!D90,АБОНЕМЕНТЫ_ИНФОРМАЦИЯ!S:S,"&gt;="&amp;БАЗА_ДАННЫХ!D90))</f>
        <v>10</v>
      </c>
    </row>
    <row r="91" spans="4:21" ht="15" customHeight="1" x14ac:dyDescent="0.25">
      <c r="D91" s="185">
        <v>45274</v>
      </c>
      <c r="E91" s="187">
        <f t="shared" si="2"/>
        <v>50</v>
      </c>
      <c r="F91" s="9" t="str">
        <f t="shared" si="3"/>
        <v>Чт</v>
      </c>
      <c r="G91" s="18">
        <v>0.66666666666666663</v>
      </c>
      <c r="H91" s="8" t="s">
        <v>7</v>
      </c>
      <c r="I91" s="8" t="s">
        <v>32</v>
      </c>
      <c r="J91" s="8" t="s">
        <v>9</v>
      </c>
      <c r="K91" s="8" t="s">
        <v>8</v>
      </c>
      <c r="L91" s="188" t="s">
        <v>69</v>
      </c>
      <c r="M91" s="189" t="str">
        <f ca="1">IF(COUNTIFS(АБОНЕМЕНТЫ_ИНФОРМАЦИЯ!H:H,БАЗА_ДАННЫХ!L91,АБОНЕМЕНТЫ_ИНФОРМАЦИЯ!F:F,БАЗА_ДАННЫХ!J91,АБОНЕМЕНТЫ_ИНФОРМАЦИЯ!G:G,БАЗА_ДАННЫХ!K91,АБОНЕМЕНТЫ_ИНФОРМАЦИЯ!Q:Q,"&lt;="&amp;БАЗА_ДАННЫХ!D91,АБОНЕМЕНТЫ_ИНФОРМАЦИЯ!S:S,"&gt;="&amp;БАЗА_ДАННЫХ!D91,АБОНЕМЕНТЫ_ИНФОРМАЦИЯ!AB:AB,"да")=1,"да","нет")</f>
        <v>нет</v>
      </c>
      <c r="N91" s="188" t="str">
        <f ca="1">IF(M91="да",SUMIFS(АБОНЕМЕНТЫ_ИНФОРМАЦИЯ!AC:AC,АБОНЕМЕНТЫ_ИНФОРМАЦИЯ!H:H,БАЗА_ДАННЫХ!L91,АБОНЕМЕНТЫ_ИНФОРМАЦИЯ!G:G,БАЗА_ДАННЫХ!K91,АБОНЕМЕНТЫ_ИНФОРМАЦИЯ!F:F,БАЗА_ДАННЫХ!J91,АБОНЕМЕНТЫ_ИНФОРМАЦИЯ!AB:AB,БАЗА_ДАННЫХ!M91),"")</f>
        <v/>
      </c>
      <c r="R91" s="189" t="s">
        <v>21</v>
      </c>
      <c r="S91" s="17"/>
      <c r="U91" s="194">
        <f>IF(S91="перенос",0,SUMIFS(АБОНЕМЕНТЫ_ИНФОРМАЦИЯ!P:P,АБОНЕМЕНТЫ_ИНФОРМАЦИЯ!H:H,БАЗА_ДАННЫХ!L91,АБОНЕМЕНТЫ_ИНФОРМАЦИЯ!F:F,БАЗА_ДАННЫХ!J91,АБОНЕМЕНТЫ_ИНФОРМАЦИЯ!G:G,БАЗА_ДАННЫХ!K91,АБОНЕМЕНТЫ_ИНФОРМАЦИЯ!Q:Q,"&lt;="&amp;БАЗА_ДАННЫХ!D91,АБОНЕМЕНТЫ_ИНФОРМАЦИЯ!S:S,"&gt;="&amp;БАЗА_ДАННЫХ!D91))</f>
        <v>10</v>
      </c>
    </row>
    <row r="92" spans="4:21" ht="15" customHeight="1" x14ac:dyDescent="0.25">
      <c r="D92" s="185">
        <v>45274</v>
      </c>
      <c r="E92" s="187">
        <f t="shared" si="2"/>
        <v>50</v>
      </c>
      <c r="F92" s="9" t="str">
        <f t="shared" si="3"/>
        <v>Чт</v>
      </c>
      <c r="G92" s="18">
        <v>0.66666666666666663</v>
      </c>
      <c r="H92" s="8" t="s">
        <v>7</v>
      </c>
      <c r="I92" s="8" t="s">
        <v>32</v>
      </c>
      <c r="J92" s="8" t="s">
        <v>9</v>
      </c>
      <c r="K92" s="8" t="s">
        <v>8</v>
      </c>
      <c r="L92" s="188" t="s">
        <v>70</v>
      </c>
      <c r="M92" s="189" t="str">
        <f ca="1">IF(COUNTIFS(АБОНЕМЕНТЫ_ИНФОРМАЦИЯ!H:H,БАЗА_ДАННЫХ!L92,АБОНЕМЕНТЫ_ИНФОРМАЦИЯ!F:F,БАЗА_ДАННЫХ!J92,АБОНЕМЕНТЫ_ИНФОРМАЦИЯ!G:G,БАЗА_ДАННЫХ!K92,АБОНЕМЕНТЫ_ИНФОРМАЦИЯ!Q:Q,"&lt;="&amp;БАЗА_ДАННЫХ!D92,АБОНЕМЕНТЫ_ИНФОРМАЦИЯ!S:S,"&gt;="&amp;БАЗА_ДАННЫХ!D92,АБОНЕМЕНТЫ_ИНФОРМАЦИЯ!AB:AB,"да")=1,"да","нет")</f>
        <v>нет</v>
      </c>
      <c r="N92" s="188" t="str">
        <f ca="1">IF(M92="да",SUMIFS(АБОНЕМЕНТЫ_ИНФОРМАЦИЯ!AC:AC,АБОНЕМЕНТЫ_ИНФОРМАЦИЯ!H:H,БАЗА_ДАННЫХ!L92,АБОНЕМЕНТЫ_ИНФОРМАЦИЯ!G:G,БАЗА_ДАННЫХ!K92,АБОНЕМЕНТЫ_ИНФОРМАЦИЯ!F:F,БАЗА_ДАННЫХ!J92,АБОНЕМЕНТЫ_ИНФОРМАЦИЯ!AB:AB,БАЗА_ДАННЫХ!M92),"")</f>
        <v/>
      </c>
      <c r="R92" s="189" t="s">
        <v>21</v>
      </c>
      <c r="S92" s="17"/>
      <c r="U92" s="194">
        <f>IF(S92="перенос",0,SUMIFS(АБОНЕМЕНТЫ_ИНФОРМАЦИЯ!P:P,АБОНЕМЕНТЫ_ИНФОРМАЦИЯ!H:H,БАЗА_ДАННЫХ!L92,АБОНЕМЕНТЫ_ИНФОРМАЦИЯ!F:F,БАЗА_ДАННЫХ!J92,АБОНЕМЕНТЫ_ИНФОРМАЦИЯ!G:G,БАЗА_ДАННЫХ!K92,АБОНЕМЕНТЫ_ИНФОРМАЦИЯ!Q:Q,"&lt;="&amp;БАЗА_ДАННЫХ!D92,АБОНЕМЕНТЫ_ИНФОРМАЦИЯ!S:S,"&gt;="&amp;БАЗА_ДАННЫХ!D92))</f>
        <v>10</v>
      </c>
    </row>
    <row r="93" spans="4:21" ht="15" customHeight="1" x14ac:dyDescent="0.25">
      <c r="D93" s="185">
        <v>45274</v>
      </c>
      <c r="E93" s="187">
        <f t="shared" si="2"/>
        <v>50</v>
      </c>
      <c r="F93" s="9" t="str">
        <f t="shared" si="3"/>
        <v>Чт</v>
      </c>
      <c r="G93" s="18">
        <v>0.66666666666666663</v>
      </c>
      <c r="H93" s="8" t="s">
        <v>7</v>
      </c>
      <c r="I93" s="8" t="s">
        <v>32</v>
      </c>
      <c r="J93" s="8" t="s">
        <v>9</v>
      </c>
      <c r="K93" s="8" t="s">
        <v>8</v>
      </c>
      <c r="L93" s="188" t="s">
        <v>71</v>
      </c>
      <c r="M93" s="189" t="str">
        <f ca="1">IF(COUNTIFS(АБОНЕМЕНТЫ_ИНФОРМАЦИЯ!H:H,БАЗА_ДАННЫХ!L93,АБОНЕМЕНТЫ_ИНФОРМАЦИЯ!F:F,БАЗА_ДАННЫХ!J93,АБОНЕМЕНТЫ_ИНФОРМАЦИЯ!G:G,БАЗА_ДАННЫХ!K93,АБОНЕМЕНТЫ_ИНФОРМАЦИЯ!Q:Q,"&lt;="&amp;БАЗА_ДАННЫХ!D93,АБОНЕМЕНТЫ_ИНФОРМАЦИЯ!S:S,"&gt;="&amp;БАЗА_ДАННЫХ!D93,АБОНЕМЕНТЫ_ИНФОРМАЦИЯ!AB:AB,"да")=1,"да","нет")</f>
        <v>нет</v>
      </c>
      <c r="N93" s="188" t="str">
        <f ca="1">IF(M93="да",SUMIFS(АБОНЕМЕНТЫ_ИНФОРМАЦИЯ!AC:AC,АБОНЕМЕНТЫ_ИНФОРМАЦИЯ!H:H,БАЗА_ДАННЫХ!L93,АБОНЕМЕНТЫ_ИНФОРМАЦИЯ!G:G,БАЗА_ДАННЫХ!K93,АБОНЕМЕНТЫ_ИНФОРМАЦИЯ!F:F,БАЗА_ДАННЫХ!J93,АБОНЕМЕНТЫ_ИНФОРМАЦИЯ!AB:AB,БАЗА_ДАННЫХ!M93),"")</f>
        <v/>
      </c>
      <c r="R93" s="189" t="s">
        <v>21</v>
      </c>
      <c r="S93" s="17"/>
      <c r="U93" s="194">
        <f>IF(S93="перенос",0,SUMIFS(АБОНЕМЕНТЫ_ИНФОРМАЦИЯ!P:P,АБОНЕМЕНТЫ_ИНФОРМАЦИЯ!H:H,БАЗА_ДАННЫХ!L93,АБОНЕМЕНТЫ_ИНФОРМАЦИЯ!F:F,БАЗА_ДАННЫХ!J93,АБОНЕМЕНТЫ_ИНФОРМАЦИЯ!G:G,БАЗА_ДАННЫХ!K93,АБОНЕМЕНТЫ_ИНФОРМАЦИЯ!Q:Q,"&lt;="&amp;БАЗА_ДАННЫХ!D93,АБОНЕМЕНТЫ_ИНФОРМАЦИЯ!S:S,"&gt;="&amp;БАЗА_ДАННЫХ!D93))</f>
        <v>10</v>
      </c>
    </row>
    <row r="94" spans="4:21" ht="15" customHeight="1" x14ac:dyDescent="0.25">
      <c r="D94" s="185">
        <v>45274</v>
      </c>
      <c r="E94" s="187">
        <f t="shared" si="2"/>
        <v>50</v>
      </c>
      <c r="F94" s="9" t="str">
        <f t="shared" si="3"/>
        <v>Чт</v>
      </c>
      <c r="G94" s="18">
        <v>0.66666666666666663</v>
      </c>
      <c r="H94" s="8" t="s">
        <v>7</v>
      </c>
      <c r="I94" s="8" t="s">
        <v>32</v>
      </c>
      <c r="J94" s="8" t="s">
        <v>9</v>
      </c>
      <c r="K94" s="8" t="s">
        <v>8</v>
      </c>
      <c r="L94" s="188" t="s">
        <v>72</v>
      </c>
      <c r="M94" s="189" t="str">
        <f ca="1">IF(COUNTIFS(АБОНЕМЕНТЫ_ИНФОРМАЦИЯ!H:H,БАЗА_ДАННЫХ!L94,АБОНЕМЕНТЫ_ИНФОРМАЦИЯ!F:F,БАЗА_ДАННЫХ!J94,АБОНЕМЕНТЫ_ИНФОРМАЦИЯ!G:G,БАЗА_ДАННЫХ!K94,АБОНЕМЕНТЫ_ИНФОРМАЦИЯ!Q:Q,"&lt;="&amp;БАЗА_ДАННЫХ!D94,АБОНЕМЕНТЫ_ИНФОРМАЦИЯ!S:S,"&gt;="&amp;БАЗА_ДАННЫХ!D94,АБОНЕМЕНТЫ_ИНФОРМАЦИЯ!AB:AB,"да")=1,"да","нет")</f>
        <v>нет</v>
      </c>
      <c r="N94" s="188" t="str">
        <f ca="1">IF(M94="да",SUMIFS(АБОНЕМЕНТЫ_ИНФОРМАЦИЯ!AC:AC,АБОНЕМЕНТЫ_ИНФОРМАЦИЯ!H:H,БАЗА_ДАННЫХ!L94,АБОНЕМЕНТЫ_ИНФОРМАЦИЯ!G:G,БАЗА_ДАННЫХ!K94,АБОНЕМЕНТЫ_ИНФОРМАЦИЯ!F:F,БАЗА_ДАННЫХ!J94,АБОНЕМЕНТЫ_ИНФОРМАЦИЯ!AB:AB,БАЗА_ДАННЫХ!M94),"")</f>
        <v/>
      </c>
      <c r="R94" s="189" t="s">
        <v>21</v>
      </c>
      <c r="S94" s="17"/>
      <c r="U94" s="194">
        <f>IF(S94="перенос",0,SUMIFS(АБОНЕМЕНТЫ_ИНФОРМАЦИЯ!P:P,АБОНЕМЕНТЫ_ИНФОРМАЦИЯ!H:H,БАЗА_ДАННЫХ!L94,АБОНЕМЕНТЫ_ИНФОРМАЦИЯ!F:F,БАЗА_ДАННЫХ!J94,АБОНЕМЕНТЫ_ИНФОРМАЦИЯ!G:G,БАЗА_ДАННЫХ!K94,АБОНЕМЕНТЫ_ИНФОРМАЦИЯ!Q:Q,"&lt;="&amp;БАЗА_ДАННЫХ!D94,АБОНЕМЕНТЫ_ИНФОРМАЦИЯ!S:S,"&gt;="&amp;БАЗА_ДАННЫХ!D94))</f>
        <v>10</v>
      </c>
    </row>
    <row r="95" spans="4:21" ht="15" customHeight="1" x14ac:dyDescent="0.25">
      <c r="D95" s="185">
        <v>45274</v>
      </c>
      <c r="E95" s="187">
        <f t="shared" si="2"/>
        <v>50</v>
      </c>
      <c r="F95" s="9" t="str">
        <f t="shared" si="3"/>
        <v>Чт</v>
      </c>
      <c r="G95" s="18">
        <v>0.66666666666666663</v>
      </c>
      <c r="H95" s="8" t="s">
        <v>7</v>
      </c>
      <c r="I95" s="8" t="s">
        <v>32</v>
      </c>
      <c r="J95" s="8" t="s">
        <v>9</v>
      </c>
      <c r="K95" s="8" t="s">
        <v>8</v>
      </c>
      <c r="L95" s="188" t="s">
        <v>73</v>
      </c>
      <c r="M95" s="189" t="str">
        <f ca="1">IF(COUNTIFS(АБОНЕМЕНТЫ_ИНФОРМАЦИЯ!H:H,БАЗА_ДАННЫХ!L95,АБОНЕМЕНТЫ_ИНФОРМАЦИЯ!F:F,БАЗА_ДАННЫХ!J95,АБОНЕМЕНТЫ_ИНФОРМАЦИЯ!G:G,БАЗА_ДАННЫХ!K95,АБОНЕМЕНТЫ_ИНФОРМАЦИЯ!Q:Q,"&lt;="&amp;БАЗА_ДАННЫХ!D95,АБОНЕМЕНТЫ_ИНФОРМАЦИЯ!S:S,"&gt;="&amp;БАЗА_ДАННЫХ!D95,АБОНЕМЕНТЫ_ИНФОРМАЦИЯ!AB:AB,"да")=1,"да","нет")</f>
        <v>нет</v>
      </c>
      <c r="N95" s="188" t="str">
        <f ca="1">IF(M95="да",SUMIFS(АБОНЕМЕНТЫ_ИНФОРМАЦИЯ!AC:AC,АБОНЕМЕНТЫ_ИНФОРМАЦИЯ!H:H,БАЗА_ДАННЫХ!L95,АБОНЕМЕНТЫ_ИНФОРМАЦИЯ!G:G,БАЗА_ДАННЫХ!K95,АБОНЕМЕНТЫ_ИНФОРМАЦИЯ!F:F,БАЗА_ДАННЫХ!J95,АБОНЕМЕНТЫ_ИНФОРМАЦИЯ!AB:AB,БАЗА_ДАННЫХ!M95),"")</f>
        <v/>
      </c>
      <c r="R95" s="189" t="s">
        <v>21</v>
      </c>
      <c r="S95" s="17"/>
      <c r="U95" s="194">
        <f>IF(S95="перенос",0,SUMIFS(АБОНЕМЕНТЫ_ИНФОРМАЦИЯ!P:P,АБОНЕМЕНТЫ_ИНФОРМАЦИЯ!H:H,БАЗА_ДАННЫХ!L95,АБОНЕМЕНТЫ_ИНФОРМАЦИЯ!F:F,БАЗА_ДАННЫХ!J95,АБОНЕМЕНТЫ_ИНФОРМАЦИЯ!G:G,БАЗА_ДАННЫХ!K95,АБОНЕМЕНТЫ_ИНФОРМАЦИЯ!Q:Q,"&lt;="&amp;БАЗА_ДАННЫХ!D95,АБОНЕМЕНТЫ_ИНФОРМАЦИЯ!S:S,"&gt;="&amp;БАЗА_ДАННЫХ!D95))</f>
        <v>10</v>
      </c>
    </row>
    <row r="96" spans="4:21" ht="15" customHeight="1" x14ac:dyDescent="0.25">
      <c r="D96" s="185">
        <v>45274</v>
      </c>
      <c r="E96" s="187">
        <f t="shared" si="2"/>
        <v>50</v>
      </c>
      <c r="F96" s="9" t="str">
        <f t="shared" si="3"/>
        <v>Чт</v>
      </c>
      <c r="G96" s="18">
        <v>0.66666666666666663</v>
      </c>
      <c r="H96" s="8" t="s">
        <v>7</v>
      </c>
      <c r="I96" s="8" t="s">
        <v>32</v>
      </c>
      <c r="J96" s="8" t="s">
        <v>9</v>
      </c>
      <c r="K96" s="8" t="s">
        <v>8</v>
      </c>
      <c r="L96" s="188" t="s">
        <v>74</v>
      </c>
      <c r="M96" s="189" t="str">
        <f ca="1">IF(COUNTIFS(АБОНЕМЕНТЫ_ИНФОРМАЦИЯ!H:H,БАЗА_ДАННЫХ!L96,АБОНЕМЕНТЫ_ИНФОРМАЦИЯ!F:F,БАЗА_ДАННЫХ!J96,АБОНЕМЕНТЫ_ИНФОРМАЦИЯ!G:G,БАЗА_ДАННЫХ!K96,АБОНЕМЕНТЫ_ИНФОРМАЦИЯ!Q:Q,"&lt;="&amp;БАЗА_ДАННЫХ!D96,АБОНЕМЕНТЫ_ИНФОРМАЦИЯ!S:S,"&gt;="&amp;БАЗА_ДАННЫХ!D96,АБОНЕМЕНТЫ_ИНФОРМАЦИЯ!AB:AB,"да")=1,"да","нет")</f>
        <v>нет</v>
      </c>
      <c r="N96" s="188" t="str">
        <f ca="1">IF(M96="да",SUMIFS(АБОНЕМЕНТЫ_ИНФОРМАЦИЯ!AC:AC,АБОНЕМЕНТЫ_ИНФОРМАЦИЯ!H:H,БАЗА_ДАННЫХ!L96,АБОНЕМЕНТЫ_ИНФОРМАЦИЯ!G:G,БАЗА_ДАННЫХ!K96,АБОНЕМЕНТЫ_ИНФОРМАЦИЯ!F:F,БАЗА_ДАННЫХ!J96,АБОНЕМЕНТЫ_ИНФОРМАЦИЯ!AB:AB,БАЗА_ДАННЫХ!M96),"")</f>
        <v/>
      </c>
      <c r="R96" s="189" t="s">
        <v>21</v>
      </c>
      <c r="S96" s="17"/>
      <c r="U96" s="194">
        <f>IF(S96="перенос",0,SUMIFS(АБОНЕМЕНТЫ_ИНФОРМАЦИЯ!P:P,АБОНЕМЕНТЫ_ИНФОРМАЦИЯ!H:H,БАЗА_ДАННЫХ!L96,АБОНЕМЕНТЫ_ИНФОРМАЦИЯ!F:F,БАЗА_ДАННЫХ!J96,АБОНЕМЕНТЫ_ИНФОРМАЦИЯ!G:G,БАЗА_ДАННЫХ!K96,АБОНЕМЕНТЫ_ИНФОРМАЦИЯ!Q:Q,"&lt;="&amp;БАЗА_ДАННЫХ!D96,АБОНЕМЕНТЫ_ИНФОРМАЦИЯ!S:S,"&gt;="&amp;БАЗА_ДАННЫХ!D96))</f>
        <v>10</v>
      </c>
    </row>
    <row r="97" spans="4:21" ht="15" customHeight="1" x14ac:dyDescent="0.25">
      <c r="D97" s="185">
        <v>45274</v>
      </c>
      <c r="E97" s="187">
        <f t="shared" si="2"/>
        <v>50</v>
      </c>
      <c r="F97" s="9" t="str">
        <f t="shared" si="3"/>
        <v>Чт</v>
      </c>
      <c r="G97" s="18">
        <v>0.66666666666666663</v>
      </c>
      <c r="H97" s="8" t="s">
        <v>7</v>
      </c>
      <c r="I97" s="8" t="s">
        <v>32</v>
      </c>
      <c r="J97" s="8" t="s">
        <v>9</v>
      </c>
      <c r="K97" s="8" t="s">
        <v>8</v>
      </c>
      <c r="L97" s="188" t="s">
        <v>75</v>
      </c>
      <c r="M97" s="189" t="str">
        <f ca="1">IF(COUNTIFS(АБОНЕМЕНТЫ_ИНФОРМАЦИЯ!H:H,БАЗА_ДАННЫХ!L97,АБОНЕМЕНТЫ_ИНФОРМАЦИЯ!F:F,БАЗА_ДАННЫХ!J97,АБОНЕМЕНТЫ_ИНФОРМАЦИЯ!G:G,БАЗА_ДАННЫХ!K97,АБОНЕМЕНТЫ_ИНФОРМАЦИЯ!Q:Q,"&lt;="&amp;БАЗА_ДАННЫХ!D97,АБОНЕМЕНТЫ_ИНФОРМАЦИЯ!S:S,"&gt;="&amp;БАЗА_ДАННЫХ!D97,АБОНЕМЕНТЫ_ИНФОРМАЦИЯ!AB:AB,"да")=1,"да","нет")</f>
        <v>нет</v>
      </c>
      <c r="N97" s="188" t="str">
        <f ca="1">IF(M97="да",SUMIFS(АБОНЕМЕНТЫ_ИНФОРМАЦИЯ!AC:AC,АБОНЕМЕНТЫ_ИНФОРМАЦИЯ!H:H,БАЗА_ДАННЫХ!L97,АБОНЕМЕНТЫ_ИНФОРМАЦИЯ!G:G,БАЗА_ДАННЫХ!K97,АБОНЕМЕНТЫ_ИНФОРМАЦИЯ!F:F,БАЗА_ДАННЫХ!J97,АБОНЕМЕНТЫ_ИНФОРМАЦИЯ!AB:AB,БАЗА_ДАННЫХ!M97),"")</f>
        <v/>
      </c>
      <c r="R97" s="189" t="s">
        <v>21</v>
      </c>
      <c r="S97" s="17"/>
      <c r="U97" s="194">
        <f>IF(S97="перенос",0,SUMIFS(АБОНЕМЕНТЫ_ИНФОРМАЦИЯ!P:P,АБОНЕМЕНТЫ_ИНФОРМАЦИЯ!H:H,БАЗА_ДАННЫХ!L97,АБОНЕМЕНТЫ_ИНФОРМАЦИЯ!F:F,БАЗА_ДАННЫХ!J97,АБОНЕМЕНТЫ_ИНФОРМАЦИЯ!G:G,БАЗА_ДАННЫХ!K97,АБОНЕМЕНТЫ_ИНФОРМАЦИЯ!Q:Q,"&lt;="&amp;БАЗА_ДАННЫХ!D97,АБОНЕМЕНТЫ_ИНФОРМАЦИЯ!S:S,"&gt;="&amp;БАЗА_ДАННЫХ!D97))</f>
        <v>10</v>
      </c>
    </row>
    <row r="98" spans="4:21" ht="15" customHeight="1" x14ac:dyDescent="0.25">
      <c r="D98" s="185">
        <v>45274</v>
      </c>
      <c r="E98" s="187">
        <f t="shared" si="2"/>
        <v>50</v>
      </c>
      <c r="F98" s="9" t="str">
        <f t="shared" si="3"/>
        <v>Чт</v>
      </c>
      <c r="G98" s="18">
        <v>0.66666666666666663</v>
      </c>
      <c r="H98" s="8" t="s">
        <v>7</v>
      </c>
      <c r="I98" s="8" t="s">
        <v>32</v>
      </c>
      <c r="J98" s="8" t="s">
        <v>9</v>
      </c>
      <c r="K98" s="8" t="s">
        <v>8</v>
      </c>
      <c r="L98" s="188" t="s">
        <v>76</v>
      </c>
      <c r="M98" s="189" t="str">
        <f ca="1">IF(COUNTIFS(АБОНЕМЕНТЫ_ИНФОРМАЦИЯ!H:H,БАЗА_ДАННЫХ!L98,АБОНЕМЕНТЫ_ИНФОРМАЦИЯ!F:F,БАЗА_ДАННЫХ!J98,АБОНЕМЕНТЫ_ИНФОРМАЦИЯ!G:G,БАЗА_ДАННЫХ!K98,АБОНЕМЕНТЫ_ИНФОРМАЦИЯ!Q:Q,"&lt;="&amp;БАЗА_ДАННЫХ!D98,АБОНЕМЕНТЫ_ИНФОРМАЦИЯ!S:S,"&gt;="&amp;БАЗА_ДАННЫХ!D98,АБОНЕМЕНТЫ_ИНФОРМАЦИЯ!AB:AB,"да")=1,"да","нет")</f>
        <v>нет</v>
      </c>
      <c r="N98" s="188" t="str">
        <f ca="1">IF(M98="да",SUMIFS(АБОНЕМЕНТЫ_ИНФОРМАЦИЯ!AC:AC,АБОНЕМЕНТЫ_ИНФОРМАЦИЯ!H:H,БАЗА_ДАННЫХ!L98,АБОНЕМЕНТЫ_ИНФОРМАЦИЯ!G:G,БАЗА_ДАННЫХ!K98,АБОНЕМЕНТЫ_ИНФОРМАЦИЯ!F:F,БАЗА_ДАННЫХ!J98,АБОНЕМЕНТЫ_ИНФОРМАЦИЯ!AB:AB,БАЗА_ДАННЫХ!M98),"")</f>
        <v/>
      </c>
      <c r="R98" s="189" t="s">
        <v>21</v>
      </c>
      <c r="S98" s="17"/>
      <c r="U98" s="194">
        <f>IF(S98="перенос",0,SUMIFS(АБОНЕМЕНТЫ_ИНФОРМАЦИЯ!P:P,АБОНЕМЕНТЫ_ИНФОРМАЦИЯ!H:H,БАЗА_ДАННЫХ!L98,АБОНЕМЕНТЫ_ИНФОРМАЦИЯ!F:F,БАЗА_ДАННЫХ!J98,АБОНЕМЕНТЫ_ИНФОРМАЦИЯ!G:G,БАЗА_ДАННЫХ!K98,АБОНЕМЕНТЫ_ИНФОРМАЦИЯ!Q:Q,"&lt;="&amp;БАЗА_ДАННЫХ!D98,АБОНЕМЕНТЫ_ИНФОРМАЦИЯ!S:S,"&gt;="&amp;БАЗА_ДАННЫХ!D98))</f>
        <v>10</v>
      </c>
    </row>
    <row r="99" spans="4:21" ht="15" customHeight="1" x14ac:dyDescent="0.25">
      <c r="D99" s="185">
        <v>45274</v>
      </c>
      <c r="E99" s="187">
        <f t="shared" si="2"/>
        <v>50</v>
      </c>
      <c r="F99" s="9" t="str">
        <f t="shared" si="3"/>
        <v>Чт</v>
      </c>
      <c r="G99" s="18">
        <v>0.66666666666666663</v>
      </c>
      <c r="H99" s="8" t="s">
        <v>7</v>
      </c>
      <c r="I99" s="8" t="s">
        <v>32</v>
      </c>
      <c r="J99" s="8" t="s">
        <v>9</v>
      </c>
      <c r="K99" s="8" t="s">
        <v>8</v>
      </c>
      <c r="L99" s="188" t="s">
        <v>77</v>
      </c>
      <c r="M99" s="189" t="str">
        <f ca="1">IF(COUNTIFS(АБОНЕМЕНТЫ_ИНФОРМАЦИЯ!H:H,БАЗА_ДАННЫХ!L99,АБОНЕМЕНТЫ_ИНФОРМАЦИЯ!F:F,БАЗА_ДАННЫХ!J99,АБОНЕМЕНТЫ_ИНФОРМАЦИЯ!G:G,БАЗА_ДАННЫХ!K99,АБОНЕМЕНТЫ_ИНФОРМАЦИЯ!Q:Q,"&lt;="&amp;БАЗА_ДАННЫХ!D99,АБОНЕМЕНТЫ_ИНФОРМАЦИЯ!S:S,"&gt;="&amp;БАЗА_ДАННЫХ!D99,АБОНЕМЕНТЫ_ИНФОРМАЦИЯ!AB:AB,"да")=1,"да","нет")</f>
        <v>нет</v>
      </c>
      <c r="N99" s="188" t="str">
        <f ca="1">IF(M99="да",SUMIFS(АБОНЕМЕНТЫ_ИНФОРМАЦИЯ!AC:AC,АБОНЕМЕНТЫ_ИНФОРМАЦИЯ!H:H,БАЗА_ДАННЫХ!L99,АБОНЕМЕНТЫ_ИНФОРМАЦИЯ!G:G,БАЗА_ДАННЫХ!K99,АБОНЕМЕНТЫ_ИНФОРМАЦИЯ!F:F,БАЗА_ДАННЫХ!J99,АБОНЕМЕНТЫ_ИНФОРМАЦИЯ!AB:AB,БАЗА_ДАННЫХ!M99),"")</f>
        <v/>
      </c>
      <c r="R99" s="189" t="s">
        <v>21</v>
      </c>
      <c r="S99" s="17"/>
      <c r="U99" s="194">
        <f>IF(S99="перенос",0,SUMIFS(АБОНЕМЕНТЫ_ИНФОРМАЦИЯ!P:P,АБОНЕМЕНТЫ_ИНФОРМАЦИЯ!H:H,БАЗА_ДАННЫХ!L99,АБОНЕМЕНТЫ_ИНФОРМАЦИЯ!F:F,БАЗА_ДАННЫХ!J99,АБОНЕМЕНТЫ_ИНФОРМАЦИЯ!G:G,БАЗА_ДАННЫХ!K99,АБОНЕМЕНТЫ_ИНФОРМАЦИЯ!Q:Q,"&lt;="&amp;БАЗА_ДАННЫХ!D99,АБОНЕМЕНТЫ_ИНФОРМАЦИЯ!S:S,"&gt;="&amp;БАЗА_ДАННЫХ!D99))</f>
        <v>10</v>
      </c>
    </row>
    <row r="100" spans="4:21" ht="15" customHeight="1" x14ac:dyDescent="0.25">
      <c r="D100" s="185">
        <v>45274</v>
      </c>
      <c r="E100" s="187">
        <f t="shared" si="2"/>
        <v>50</v>
      </c>
      <c r="F100" s="9" t="str">
        <f t="shared" si="3"/>
        <v>Чт</v>
      </c>
      <c r="G100" s="18">
        <v>0.6875</v>
      </c>
      <c r="H100" s="8" t="s">
        <v>14</v>
      </c>
      <c r="I100" s="8" t="s">
        <v>39</v>
      </c>
      <c r="J100" s="8" t="s">
        <v>10</v>
      </c>
      <c r="K100" s="8" t="s">
        <v>28</v>
      </c>
      <c r="L100" s="188" t="s">
        <v>98</v>
      </c>
      <c r="M100" s="189" t="str">
        <f ca="1">IF(COUNTIFS(АБОНЕМЕНТЫ_ИНФОРМАЦИЯ!H:H,БАЗА_ДАННЫХ!L100,АБОНЕМЕНТЫ_ИНФОРМАЦИЯ!F:F,БАЗА_ДАННЫХ!J100,АБОНЕМЕНТЫ_ИНФОРМАЦИЯ!G:G,БАЗА_ДАННЫХ!K100,АБОНЕМЕНТЫ_ИНФОРМАЦИЯ!Q:Q,"&lt;="&amp;БАЗА_ДАННЫХ!D100,АБОНЕМЕНТЫ_ИНФОРМАЦИЯ!S:S,"&gt;="&amp;БАЗА_ДАННЫХ!D100,АБОНЕМЕНТЫ_ИНФОРМАЦИЯ!AB:AB,"да")=1,"да","нет")</f>
        <v>нет</v>
      </c>
      <c r="N100" s="188" t="str">
        <f ca="1">IF(M100="да",SUMIFS(АБОНЕМЕНТЫ_ИНФОРМАЦИЯ!AC:AC,АБОНЕМЕНТЫ_ИНФОРМАЦИЯ!H:H,БАЗА_ДАННЫХ!L100,АБОНЕМЕНТЫ_ИНФОРМАЦИЯ!G:G,БАЗА_ДАННЫХ!K100,АБОНЕМЕНТЫ_ИНФОРМАЦИЯ!F:F,БАЗА_ДАННЫХ!J100,АБОНЕМЕНТЫ_ИНФОРМАЦИЯ!AB:AB,БАЗА_ДАННЫХ!M100),"")</f>
        <v/>
      </c>
      <c r="R100" s="189" t="s">
        <v>21</v>
      </c>
      <c r="S100" s="17"/>
      <c r="U100" s="194">
        <f>IF(S100="перенос",0,SUMIFS(АБОНЕМЕНТЫ_ИНФОРМАЦИЯ!P:P,АБОНЕМЕНТЫ_ИНФОРМАЦИЯ!H:H,БАЗА_ДАННЫХ!L100,АБОНЕМЕНТЫ_ИНФОРМАЦИЯ!F:F,БАЗА_ДАННЫХ!J100,АБОНЕМЕНТЫ_ИНФОРМАЦИЯ!G:G,БАЗА_ДАННЫХ!K100,АБОНЕМЕНТЫ_ИНФОРМАЦИЯ!Q:Q,"&lt;="&amp;БАЗА_ДАННЫХ!D100,АБОНЕМЕНТЫ_ИНФОРМАЦИЯ!S:S,"&gt;="&amp;БАЗА_ДАННЫХ!D100))</f>
        <v>10</v>
      </c>
    </row>
    <row r="101" spans="4:21" ht="15" customHeight="1" x14ac:dyDescent="0.25">
      <c r="D101" s="185">
        <v>45274</v>
      </c>
      <c r="E101" s="187">
        <f t="shared" si="2"/>
        <v>50</v>
      </c>
      <c r="F101" s="9" t="str">
        <f t="shared" si="3"/>
        <v>Чт</v>
      </c>
      <c r="G101" s="18">
        <v>0.6875</v>
      </c>
      <c r="H101" s="8" t="s">
        <v>14</v>
      </c>
      <c r="I101" s="8" t="s">
        <v>39</v>
      </c>
      <c r="J101" s="8" t="s">
        <v>10</v>
      </c>
      <c r="K101" s="8" t="s">
        <v>28</v>
      </c>
      <c r="L101" s="188" t="s">
        <v>99</v>
      </c>
      <c r="M101" s="189" t="str">
        <f ca="1">IF(COUNTIFS(АБОНЕМЕНТЫ_ИНФОРМАЦИЯ!H:H,БАЗА_ДАННЫХ!L101,АБОНЕМЕНТЫ_ИНФОРМАЦИЯ!F:F,БАЗА_ДАННЫХ!J101,АБОНЕМЕНТЫ_ИНФОРМАЦИЯ!G:G,БАЗА_ДАННЫХ!K101,АБОНЕМЕНТЫ_ИНФОРМАЦИЯ!Q:Q,"&lt;="&amp;БАЗА_ДАННЫХ!D101,АБОНЕМЕНТЫ_ИНФОРМАЦИЯ!S:S,"&gt;="&amp;БАЗА_ДАННЫХ!D101,АБОНЕМЕНТЫ_ИНФОРМАЦИЯ!AB:AB,"да")=1,"да","нет")</f>
        <v>нет</v>
      </c>
      <c r="N101" s="188" t="str">
        <f ca="1">IF(M101="да",SUMIFS(АБОНЕМЕНТЫ_ИНФОРМАЦИЯ!AC:AC,АБОНЕМЕНТЫ_ИНФОРМАЦИЯ!H:H,БАЗА_ДАННЫХ!L101,АБОНЕМЕНТЫ_ИНФОРМАЦИЯ!G:G,БАЗА_ДАННЫХ!K101,АБОНЕМЕНТЫ_ИНФОРМАЦИЯ!F:F,БАЗА_ДАННЫХ!J101,АБОНЕМЕНТЫ_ИНФОРМАЦИЯ!AB:AB,БАЗА_ДАННЫХ!M101),"")</f>
        <v/>
      </c>
      <c r="R101" s="189" t="s">
        <v>21</v>
      </c>
      <c r="S101" s="17"/>
      <c r="U101" s="194">
        <f>IF(S101="перенос",0,SUMIFS(АБОНЕМЕНТЫ_ИНФОРМАЦИЯ!P:P,АБОНЕМЕНТЫ_ИНФОРМАЦИЯ!H:H,БАЗА_ДАННЫХ!L101,АБОНЕМЕНТЫ_ИНФОРМАЦИЯ!F:F,БАЗА_ДАННЫХ!J101,АБОНЕМЕНТЫ_ИНФОРМАЦИЯ!G:G,БАЗА_ДАННЫХ!K101,АБОНЕМЕНТЫ_ИНФОРМАЦИЯ!Q:Q,"&lt;="&amp;БАЗА_ДАННЫХ!D101,АБОНЕМЕНТЫ_ИНФОРМАЦИЯ!S:S,"&gt;="&amp;БАЗА_ДАННЫХ!D101))</f>
        <v>10</v>
      </c>
    </row>
    <row r="102" spans="4:21" ht="15" customHeight="1" x14ac:dyDescent="0.25">
      <c r="D102" s="185">
        <v>45274</v>
      </c>
      <c r="E102" s="187">
        <f t="shared" si="2"/>
        <v>50</v>
      </c>
      <c r="F102" s="9" t="str">
        <f t="shared" si="3"/>
        <v>Чт</v>
      </c>
      <c r="G102" s="18">
        <v>0.6875</v>
      </c>
      <c r="H102" s="8" t="s">
        <v>14</v>
      </c>
      <c r="I102" s="8" t="s">
        <v>39</v>
      </c>
      <c r="J102" s="8" t="s">
        <v>10</v>
      </c>
      <c r="K102" s="8" t="s">
        <v>28</v>
      </c>
      <c r="L102" s="188" t="s">
        <v>100</v>
      </c>
      <c r="M102" s="189" t="str">
        <f ca="1">IF(COUNTIFS(АБОНЕМЕНТЫ_ИНФОРМАЦИЯ!H:H,БАЗА_ДАННЫХ!L102,АБОНЕМЕНТЫ_ИНФОРМАЦИЯ!F:F,БАЗА_ДАННЫХ!J102,АБОНЕМЕНТЫ_ИНФОРМАЦИЯ!G:G,БАЗА_ДАННЫХ!K102,АБОНЕМЕНТЫ_ИНФОРМАЦИЯ!Q:Q,"&lt;="&amp;БАЗА_ДАННЫХ!D102,АБОНЕМЕНТЫ_ИНФОРМАЦИЯ!S:S,"&gt;="&amp;БАЗА_ДАННЫХ!D102,АБОНЕМЕНТЫ_ИНФОРМАЦИЯ!AB:AB,"да")=1,"да","нет")</f>
        <v>нет</v>
      </c>
      <c r="N102" s="188" t="str">
        <f ca="1">IF(M102="да",SUMIFS(АБОНЕМЕНТЫ_ИНФОРМАЦИЯ!AC:AC,АБОНЕМЕНТЫ_ИНФОРМАЦИЯ!H:H,БАЗА_ДАННЫХ!L102,АБОНЕМЕНТЫ_ИНФОРМАЦИЯ!G:G,БАЗА_ДАННЫХ!K102,АБОНЕМЕНТЫ_ИНФОРМАЦИЯ!F:F,БАЗА_ДАННЫХ!J102,АБОНЕМЕНТЫ_ИНФОРМАЦИЯ!AB:AB,БАЗА_ДАННЫХ!M102),"")</f>
        <v/>
      </c>
      <c r="R102" s="189" t="s">
        <v>21</v>
      </c>
      <c r="S102" s="17"/>
      <c r="U102" s="194">
        <f>IF(S102="перенос",0,SUMIFS(АБОНЕМЕНТЫ_ИНФОРМАЦИЯ!P:P,АБОНЕМЕНТЫ_ИНФОРМАЦИЯ!H:H,БАЗА_ДАННЫХ!L102,АБОНЕМЕНТЫ_ИНФОРМАЦИЯ!F:F,БАЗА_ДАННЫХ!J102,АБОНЕМЕНТЫ_ИНФОРМАЦИЯ!G:G,БАЗА_ДАННЫХ!K102,АБОНЕМЕНТЫ_ИНФОРМАЦИЯ!Q:Q,"&lt;="&amp;БАЗА_ДАННЫХ!D102,АБОНЕМЕНТЫ_ИНФОРМАЦИЯ!S:S,"&gt;="&amp;БАЗА_ДАННЫХ!D102))</f>
        <v>10</v>
      </c>
    </row>
    <row r="103" spans="4:21" ht="15" customHeight="1" x14ac:dyDescent="0.25">
      <c r="D103" s="185">
        <v>45274</v>
      </c>
      <c r="E103" s="187">
        <f t="shared" si="2"/>
        <v>50</v>
      </c>
      <c r="F103" s="9" t="str">
        <f t="shared" si="3"/>
        <v>Чт</v>
      </c>
      <c r="G103" s="18">
        <v>0.6875</v>
      </c>
      <c r="H103" s="8" t="s">
        <v>14</v>
      </c>
      <c r="I103" s="8" t="s">
        <v>39</v>
      </c>
      <c r="J103" s="8" t="s">
        <v>10</v>
      </c>
      <c r="K103" s="8" t="s">
        <v>28</v>
      </c>
      <c r="L103" s="188" t="s">
        <v>101</v>
      </c>
      <c r="M103" s="189" t="str">
        <f ca="1">IF(COUNTIFS(АБОНЕМЕНТЫ_ИНФОРМАЦИЯ!H:H,БАЗА_ДАННЫХ!L103,АБОНЕМЕНТЫ_ИНФОРМАЦИЯ!F:F,БАЗА_ДАННЫХ!J103,АБОНЕМЕНТЫ_ИНФОРМАЦИЯ!G:G,БАЗА_ДАННЫХ!K103,АБОНЕМЕНТЫ_ИНФОРМАЦИЯ!Q:Q,"&lt;="&amp;БАЗА_ДАННЫХ!D103,АБОНЕМЕНТЫ_ИНФОРМАЦИЯ!S:S,"&gt;="&amp;БАЗА_ДАННЫХ!D103,АБОНЕМЕНТЫ_ИНФОРМАЦИЯ!AB:AB,"да")=1,"да","нет")</f>
        <v>нет</v>
      </c>
      <c r="N103" s="188" t="str">
        <f ca="1">IF(M103="да",SUMIFS(АБОНЕМЕНТЫ_ИНФОРМАЦИЯ!AC:AC,АБОНЕМЕНТЫ_ИНФОРМАЦИЯ!H:H,БАЗА_ДАННЫХ!L103,АБОНЕМЕНТЫ_ИНФОРМАЦИЯ!G:G,БАЗА_ДАННЫХ!K103,АБОНЕМЕНТЫ_ИНФОРМАЦИЯ!F:F,БАЗА_ДАННЫХ!J103,АБОНЕМЕНТЫ_ИНФОРМАЦИЯ!AB:AB,БАЗА_ДАННЫХ!M103),"")</f>
        <v/>
      </c>
      <c r="R103" s="189" t="s">
        <v>21</v>
      </c>
      <c r="S103" s="17"/>
      <c r="U103" s="194">
        <f>IF(S103="перенос",0,SUMIFS(АБОНЕМЕНТЫ_ИНФОРМАЦИЯ!P:P,АБОНЕМЕНТЫ_ИНФОРМАЦИЯ!H:H,БАЗА_ДАННЫХ!L103,АБОНЕМЕНТЫ_ИНФОРМАЦИЯ!F:F,БАЗА_ДАННЫХ!J103,АБОНЕМЕНТЫ_ИНФОРМАЦИЯ!G:G,БАЗА_ДАННЫХ!K103,АБОНЕМЕНТЫ_ИНФОРМАЦИЯ!Q:Q,"&lt;="&amp;БАЗА_ДАННЫХ!D103,АБОНЕМЕНТЫ_ИНФОРМАЦИЯ!S:S,"&gt;="&amp;БАЗА_ДАННЫХ!D103))</f>
        <v>10</v>
      </c>
    </row>
    <row r="104" spans="4:21" ht="15" customHeight="1" x14ac:dyDescent="0.25">
      <c r="D104" s="185">
        <v>45274</v>
      </c>
      <c r="E104" s="187">
        <f t="shared" si="2"/>
        <v>50</v>
      </c>
      <c r="F104" s="9" t="str">
        <f t="shared" si="3"/>
        <v>Чт</v>
      </c>
      <c r="G104" s="18">
        <v>0.6875</v>
      </c>
      <c r="H104" s="8" t="s">
        <v>14</v>
      </c>
      <c r="I104" s="8" t="s">
        <v>39</v>
      </c>
      <c r="J104" s="8" t="s">
        <v>10</v>
      </c>
      <c r="K104" s="8" t="s">
        <v>28</v>
      </c>
      <c r="L104" s="188" t="s">
        <v>102</v>
      </c>
      <c r="M104" s="189" t="str">
        <f ca="1">IF(COUNTIFS(АБОНЕМЕНТЫ_ИНФОРМАЦИЯ!H:H,БАЗА_ДАННЫХ!L104,АБОНЕМЕНТЫ_ИНФОРМАЦИЯ!F:F,БАЗА_ДАННЫХ!J104,АБОНЕМЕНТЫ_ИНФОРМАЦИЯ!G:G,БАЗА_ДАННЫХ!K104,АБОНЕМЕНТЫ_ИНФОРМАЦИЯ!Q:Q,"&lt;="&amp;БАЗА_ДАННЫХ!D104,АБОНЕМЕНТЫ_ИНФОРМАЦИЯ!S:S,"&gt;="&amp;БАЗА_ДАННЫХ!D104,АБОНЕМЕНТЫ_ИНФОРМАЦИЯ!AB:AB,"да")=1,"да","нет")</f>
        <v>нет</v>
      </c>
      <c r="N104" s="188" t="str">
        <f ca="1">IF(M104="да",SUMIFS(АБОНЕМЕНТЫ_ИНФОРМАЦИЯ!AC:AC,АБОНЕМЕНТЫ_ИНФОРМАЦИЯ!H:H,БАЗА_ДАННЫХ!L104,АБОНЕМЕНТЫ_ИНФОРМАЦИЯ!G:G,БАЗА_ДАННЫХ!K104,АБОНЕМЕНТЫ_ИНФОРМАЦИЯ!F:F,БАЗА_ДАННЫХ!J104,АБОНЕМЕНТЫ_ИНФОРМАЦИЯ!AB:AB,БАЗА_ДАННЫХ!M104),"")</f>
        <v/>
      </c>
      <c r="R104" s="189" t="s">
        <v>21</v>
      </c>
      <c r="S104" s="17"/>
      <c r="U104" s="194">
        <f>IF(S104="перенос",0,SUMIFS(АБОНЕМЕНТЫ_ИНФОРМАЦИЯ!P:P,АБОНЕМЕНТЫ_ИНФОРМАЦИЯ!H:H,БАЗА_ДАННЫХ!L104,АБОНЕМЕНТЫ_ИНФОРМАЦИЯ!F:F,БАЗА_ДАННЫХ!J104,АБОНЕМЕНТЫ_ИНФОРМАЦИЯ!G:G,БАЗА_ДАННЫХ!K104,АБОНЕМЕНТЫ_ИНФОРМАЦИЯ!Q:Q,"&lt;="&amp;БАЗА_ДАННЫХ!D104,АБОНЕМЕНТЫ_ИНФОРМАЦИЯ!S:S,"&gt;="&amp;БАЗА_ДАННЫХ!D104))</f>
        <v>10</v>
      </c>
    </row>
    <row r="105" spans="4:21" ht="15" customHeight="1" x14ac:dyDescent="0.25">
      <c r="D105" s="185">
        <v>45274</v>
      </c>
      <c r="E105" s="187">
        <f t="shared" si="2"/>
        <v>50</v>
      </c>
      <c r="F105" s="9" t="str">
        <f t="shared" si="3"/>
        <v>Чт</v>
      </c>
      <c r="G105" s="18">
        <v>0.6875</v>
      </c>
      <c r="H105" s="8" t="s">
        <v>14</v>
      </c>
      <c r="I105" s="8" t="s">
        <v>39</v>
      </c>
      <c r="J105" s="8" t="s">
        <v>10</v>
      </c>
      <c r="K105" s="8" t="s">
        <v>28</v>
      </c>
      <c r="L105" s="188" t="s">
        <v>103</v>
      </c>
      <c r="M105" s="189" t="str">
        <f ca="1">IF(COUNTIFS(АБОНЕМЕНТЫ_ИНФОРМАЦИЯ!H:H,БАЗА_ДАННЫХ!L105,АБОНЕМЕНТЫ_ИНФОРМАЦИЯ!F:F,БАЗА_ДАННЫХ!J105,АБОНЕМЕНТЫ_ИНФОРМАЦИЯ!G:G,БАЗА_ДАННЫХ!K105,АБОНЕМЕНТЫ_ИНФОРМАЦИЯ!Q:Q,"&lt;="&amp;БАЗА_ДАННЫХ!D105,АБОНЕМЕНТЫ_ИНФОРМАЦИЯ!S:S,"&gt;="&amp;БАЗА_ДАННЫХ!D105,АБОНЕМЕНТЫ_ИНФОРМАЦИЯ!AB:AB,"да")=1,"да","нет")</f>
        <v>нет</v>
      </c>
      <c r="N105" s="188" t="str">
        <f ca="1">IF(M105="да",SUMIFS(АБОНЕМЕНТЫ_ИНФОРМАЦИЯ!AC:AC,АБОНЕМЕНТЫ_ИНФОРМАЦИЯ!H:H,БАЗА_ДАННЫХ!L105,АБОНЕМЕНТЫ_ИНФОРМАЦИЯ!G:G,БАЗА_ДАННЫХ!K105,АБОНЕМЕНТЫ_ИНФОРМАЦИЯ!F:F,БАЗА_ДАННЫХ!J105,АБОНЕМЕНТЫ_ИНФОРМАЦИЯ!AB:AB,БАЗА_ДАННЫХ!M105),"")</f>
        <v/>
      </c>
      <c r="R105" s="189" t="s">
        <v>21</v>
      </c>
      <c r="S105" s="17"/>
      <c r="U105" s="194">
        <f>IF(S105="перенос",0,SUMIFS(АБОНЕМЕНТЫ_ИНФОРМАЦИЯ!P:P,АБОНЕМЕНТЫ_ИНФОРМАЦИЯ!H:H,БАЗА_ДАННЫХ!L105,АБОНЕМЕНТЫ_ИНФОРМАЦИЯ!F:F,БАЗА_ДАННЫХ!J105,АБОНЕМЕНТЫ_ИНФОРМАЦИЯ!G:G,БАЗА_ДАННЫХ!K105,АБОНЕМЕНТЫ_ИНФОРМАЦИЯ!Q:Q,"&lt;="&amp;БАЗА_ДАННЫХ!D105,АБОНЕМЕНТЫ_ИНФОРМАЦИЯ!S:S,"&gt;="&amp;БАЗА_ДАННЫХ!D105))</f>
        <v>10</v>
      </c>
    </row>
    <row r="106" spans="4:21" ht="15" customHeight="1" x14ac:dyDescent="0.25">
      <c r="D106" s="185">
        <v>45274</v>
      </c>
      <c r="E106" s="187">
        <f t="shared" si="2"/>
        <v>50</v>
      </c>
      <c r="F106" s="9" t="str">
        <f t="shared" si="3"/>
        <v>Чт</v>
      </c>
      <c r="G106" s="18">
        <v>0.6875</v>
      </c>
      <c r="H106" s="8" t="s">
        <v>14</v>
      </c>
      <c r="I106" s="8" t="s">
        <v>39</v>
      </c>
      <c r="J106" s="8" t="s">
        <v>10</v>
      </c>
      <c r="K106" s="8" t="s">
        <v>28</v>
      </c>
      <c r="L106" s="188" t="s">
        <v>104</v>
      </c>
      <c r="M106" s="189" t="str">
        <f ca="1">IF(COUNTIFS(АБОНЕМЕНТЫ_ИНФОРМАЦИЯ!H:H,БАЗА_ДАННЫХ!L106,АБОНЕМЕНТЫ_ИНФОРМАЦИЯ!F:F,БАЗА_ДАННЫХ!J106,АБОНЕМЕНТЫ_ИНФОРМАЦИЯ!G:G,БАЗА_ДАННЫХ!K106,АБОНЕМЕНТЫ_ИНФОРМАЦИЯ!Q:Q,"&lt;="&amp;БАЗА_ДАННЫХ!D106,АБОНЕМЕНТЫ_ИНФОРМАЦИЯ!S:S,"&gt;="&amp;БАЗА_ДАННЫХ!D106,АБОНЕМЕНТЫ_ИНФОРМАЦИЯ!AB:AB,"да")=1,"да","нет")</f>
        <v>нет</v>
      </c>
      <c r="N106" s="188" t="str">
        <f ca="1">IF(M106="да",SUMIFS(АБОНЕМЕНТЫ_ИНФОРМАЦИЯ!AC:AC,АБОНЕМЕНТЫ_ИНФОРМАЦИЯ!H:H,БАЗА_ДАННЫХ!L106,АБОНЕМЕНТЫ_ИНФОРМАЦИЯ!G:G,БАЗА_ДАННЫХ!K106,АБОНЕМЕНТЫ_ИНФОРМАЦИЯ!F:F,БАЗА_ДАННЫХ!J106,АБОНЕМЕНТЫ_ИНФОРМАЦИЯ!AB:AB,БАЗА_ДАННЫХ!M106),"")</f>
        <v/>
      </c>
      <c r="R106" s="189" t="s">
        <v>21</v>
      </c>
      <c r="S106" s="17"/>
      <c r="U106" s="194">
        <f>IF(S106="перенос",0,SUMIFS(АБОНЕМЕНТЫ_ИНФОРМАЦИЯ!P:P,АБОНЕМЕНТЫ_ИНФОРМАЦИЯ!H:H,БАЗА_ДАННЫХ!L106,АБОНЕМЕНТЫ_ИНФОРМАЦИЯ!F:F,БАЗА_ДАННЫХ!J106,АБОНЕМЕНТЫ_ИНФОРМАЦИЯ!G:G,БАЗА_ДАННЫХ!K106,АБОНЕМЕНТЫ_ИНФОРМАЦИЯ!Q:Q,"&lt;="&amp;БАЗА_ДАННЫХ!D106,АБОНЕМЕНТЫ_ИНФОРМАЦИЯ!S:S,"&gt;="&amp;БАЗА_ДАННЫХ!D106))</f>
        <v>10</v>
      </c>
    </row>
    <row r="107" spans="4:21" ht="15" customHeight="1" x14ac:dyDescent="0.25">
      <c r="D107" s="185">
        <v>45274</v>
      </c>
      <c r="E107" s="187">
        <f t="shared" si="2"/>
        <v>50</v>
      </c>
      <c r="F107" s="9" t="str">
        <f t="shared" si="3"/>
        <v>Чт</v>
      </c>
      <c r="G107" s="18">
        <v>0.6875</v>
      </c>
      <c r="H107" s="8" t="s">
        <v>14</v>
      </c>
      <c r="I107" s="8" t="s">
        <v>39</v>
      </c>
      <c r="J107" s="8" t="s">
        <v>10</v>
      </c>
      <c r="K107" s="8" t="s">
        <v>28</v>
      </c>
      <c r="L107" s="188" t="s">
        <v>105</v>
      </c>
      <c r="M107" s="189" t="str">
        <f ca="1">IF(COUNTIFS(АБОНЕМЕНТЫ_ИНФОРМАЦИЯ!H:H,БАЗА_ДАННЫХ!L107,АБОНЕМЕНТЫ_ИНФОРМАЦИЯ!F:F,БАЗА_ДАННЫХ!J107,АБОНЕМЕНТЫ_ИНФОРМАЦИЯ!G:G,БАЗА_ДАННЫХ!K107,АБОНЕМЕНТЫ_ИНФОРМАЦИЯ!Q:Q,"&lt;="&amp;БАЗА_ДАННЫХ!D107,АБОНЕМЕНТЫ_ИНФОРМАЦИЯ!S:S,"&gt;="&amp;БАЗА_ДАННЫХ!D107,АБОНЕМЕНТЫ_ИНФОРМАЦИЯ!AB:AB,"да")=1,"да","нет")</f>
        <v>нет</v>
      </c>
      <c r="N107" s="188" t="str">
        <f ca="1">IF(M107="да",SUMIFS(АБОНЕМЕНТЫ_ИНФОРМАЦИЯ!AC:AC,АБОНЕМЕНТЫ_ИНФОРМАЦИЯ!H:H,БАЗА_ДАННЫХ!L107,АБОНЕМЕНТЫ_ИНФОРМАЦИЯ!G:G,БАЗА_ДАННЫХ!K107,АБОНЕМЕНТЫ_ИНФОРМАЦИЯ!F:F,БАЗА_ДАННЫХ!J107,АБОНЕМЕНТЫ_ИНФОРМАЦИЯ!AB:AB,БАЗА_ДАННЫХ!M107),"")</f>
        <v/>
      </c>
      <c r="R107" s="189" t="s">
        <v>21</v>
      </c>
      <c r="S107" s="17"/>
      <c r="U107" s="194">
        <f>IF(S107="перенос",0,SUMIFS(АБОНЕМЕНТЫ_ИНФОРМАЦИЯ!P:P,АБОНЕМЕНТЫ_ИНФОРМАЦИЯ!H:H,БАЗА_ДАННЫХ!L107,АБОНЕМЕНТЫ_ИНФОРМАЦИЯ!F:F,БАЗА_ДАННЫХ!J107,АБОНЕМЕНТЫ_ИНФОРМАЦИЯ!G:G,БАЗА_ДАННЫХ!K107,АБОНЕМЕНТЫ_ИНФОРМАЦИЯ!Q:Q,"&lt;="&amp;БАЗА_ДАННЫХ!D107,АБОНЕМЕНТЫ_ИНФОРМАЦИЯ!S:S,"&gt;="&amp;БАЗА_ДАННЫХ!D107))</f>
        <v>10</v>
      </c>
    </row>
    <row r="108" spans="4:21" ht="15" customHeight="1" x14ac:dyDescent="0.25">
      <c r="D108" s="185">
        <v>45274</v>
      </c>
      <c r="E108" s="187">
        <f t="shared" si="2"/>
        <v>50</v>
      </c>
      <c r="F108" s="9" t="str">
        <f t="shared" si="3"/>
        <v>Чт</v>
      </c>
      <c r="G108" s="18">
        <v>0.6875</v>
      </c>
      <c r="H108" s="8" t="s">
        <v>14</v>
      </c>
      <c r="I108" s="8" t="s">
        <v>39</v>
      </c>
      <c r="J108" s="8" t="s">
        <v>10</v>
      </c>
      <c r="K108" s="8" t="s">
        <v>28</v>
      </c>
      <c r="L108" s="188" t="s">
        <v>106</v>
      </c>
      <c r="M108" s="189" t="str">
        <f ca="1">IF(COUNTIFS(АБОНЕМЕНТЫ_ИНФОРМАЦИЯ!H:H,БАЗА_ДАННЫХ!L108,АБОНЕМЕНТЫ_ИНФОРМАЦИЯ!F:F,БАЗА_ДАННЫХ!J108,АБОНЕМЕНТЫ_ИНФОРМАЦИЯ!G:G,БАЗА_ДАННЫХ!K108,АБОНЕМЕНТЫ_ИНФОРМАЦИЯ!Q:Q,"&lt;="&amp;БАЗА_ДАННЫХ!D108,АБОНЕМЕНТЫ_ИНФОРМАЦИЯ!S:S,"&gt;="&amp;БАЗА_ДАННЫХ!D108,АБОНЕМЕНТЫ_ИНФОРМАЦИЯ!AB:AB,"да")=1,"да","нет")</f>
        <v>нет</v>
      </c>
      <c r="N108" s="188" t="str">
        <f ca="1">IF(M108="да",SUMIFS(АБОНЕМЕНТЫ_ИНФОРМАЦИЯ!AC:AC,АБОНЕМЕНТЫ_ИНФОРМАЦИЯ!H:H,БАЗА_ДАННЫХ!L108,АБОНЕМЕНТЫ_ИНФОРМАЦИЯ!G:G,БАЗА_ДАННЫХ!K108,АБОНЕМЕНТЫ_ИНФОРМАЦИЯ!F:F,БАЗА_ДАННЫХ!J108,АБОНЕМЕНТЫ_ИНФОРМАЦИЯ!AB:AB,БАЗА_ДАННЫХ!M108),"")</f>
        <v/>
      </c>
      <c r="R108" s="189" t="s">
        <v>21</v>
      </c>
      <c r="S108" s="17"/>
      <c r="U108" s="194">
        <f>IF(S108="перенос",0,SUMIFS(АБОНЕМЕНТЫ_ИНФОРМАЦИЯ!P:P,АБОНЕМЕНТЫ_ИНФОРМАЦИЯ!H:H,БАЗА_ДАННЫХ!L108,АБОНЕМЕНТЫ_ИНФОРМАЦИЯ!F:F,БАЗА_ДАННЫХ!J108,АБОНЕМЕНТЫ_ИНФОРМАЦИЯ!G:G,БАЗА_ДАННЫХ!K108,АБОНЕМЕНТЫ_ИНФОРМАЦИЯ!Q:Q,"&lt;="&amp;БАЗА_ДАННЫХ!D108,АБОНЕМЕНТЫ_ИНФОРМАЦИЯ!S:S,"&gt;="&amp;БАЗА_ДАННЫХ!D108))</f>
        <v>10</v>
      </c>
    </row>
    <row r="109" spans="4:21" ht="15" customHeight="1" x14ac:dyDescent="0.25">
      <c r="D109" s="185">
        <v>45274</v>
      </c>
      <c r="E109" s="187">
        <f t="shared" si="2"/>
        <v>50</v>
      </c>
      <c r="F109" s="9" t="str">
        <f t="shared" si="3"/>
        <v>Чт</v>
      </c>
      <c r="G109" s="18">
        <v>0.6875</v>
      </c>
      <c r="H109" s="8" t="s">
        <v>14</v>
      </c>
      <c r="I109" s="8" t="s">
        <v>39</v>
      </c>
      <c r="J109" s="8" t="s">
        <v>10</v>
      </c>
      <c r="K109" s="8" t="s">
        <v>28</v>
      </c>
      <c r="L109" s="188" t="s">
        <v>107</v>
      </c>
      <c r="M109" s="189" t="str">
        <f ca="1">IF(COUNTIFS(АБОНЕМЕНТЫ_ИНФОРМАЦИЯ!H:H,БАЗА_ДАННЫХ!L109,АБОНЕМЕНТЫ_ИНФОРМАЦИЯ!F:F,БАЗА_ДАННЫХ!J109,АБОНЕМЕНТЫ_ИНФОРМАЦИЯ!G:G,БАЗА_ДАННЫХ!K109,АБОНЕМЕНТЫ_ИНФОРМАЦИЯ!Q:Q,"&lt;="&amp;БАЗА_ДАННЫХ!D109,АБОНЕМЕНТЫ_ИНФОРМАЦИЯ!S:S,"&gt;="&amp;БАЗА_ДАННЫХ!D109,АБОНЕМЕНТЫ_ИНФОРМАЦИЯ!AB:AB,"да")=1,"да","нет")</f>
        <v>нет</v>
      </c>
      <c r="N109" s="188" t="str">
        <f ca="1">IF(M109="да",SUMIFS(АБОНЕМЕНТЫ_ИНФОРМАЦИЯ!AC:AC,АБОНЕМЕНТЫ_ИНФОРМАЦИЯ!H:H,БАЗА_ДАННЫХ!L109,АБОНЕМЕНТЫ_ИНФОРМАЦИЯ!G:G,БАЗА_ДАННЫХ!K109,АБОНЕМЕНТЫ_ИНФОРМАЦИЯ!F:F,БАЗА_ДАННЫХ!J109,АБОНЕМЕНТЫ_ИНФОРМАЦИЯ!AB:AB,БАЗА_ДАННЫХ!M109),"")</f>
        <v/>
      </c>
      <c r="R109" s="189" t="s">
        <v>21</v>
      </c>
      <c r="S109" s="17"/>
      <c r="U109" s="194">
        <f>IF(S109="перенос",0,SUMIFS(АБОНЕМЕНТЫ_ИНФОРМАЦИЯ!P:P,АБОНЕМЕНТЫ_ИНФОРМАЦИЯ!H:H,БАЗА_ДАННЫХ!L109,АБОНЕМЕНТЫ_ИНФОРМАЦИЯ!F:F,БАЗА_ДАННЫХ!J109,АБОНЕМЕНТЫ_ИНФОРМАЦИЯ!G:G,БАЗА_ДАННЫХ!K109,АБОНЕМЕНТЫ_ИНФОРМАЦИЯ!Q:Q,"&lt;="&amp;БАЗА_ДАННЫХ!D109,АБОНЕМЕНТЫ_ИНФОРМАЦИЯ!S:S,"&gt;="&amp;БАЗА_ДАННЫХ!D109))</f>
        <v>10</v>
      </c>
    </row>
    <row r="110" spans="4:21" ht="15" customHeight="1" x14ac:dyDescent="0.25">
      <c r="D110" s="185">
        <v>45274</v>
      </c>
      <c r="E110" s="187">
        <f t="shared" si="2"/>
        <v>50</v>
      </c>
      <c r="F110" s="9" t="str">
        <f t="shared" si="3"/>
        <v>Чт</v>
      </c>
      <c r="G110" s="18">
        <v>0.72916666666666663</v>
      </c>
      <c r="H110" s="8" t="s">
        <v>15</v>
      </c>
      <c r="I110" s="8" t="s">
        <v>27</v>
      </c>
      <c r="J110" s="8" t="s">
        <v>22</v>
      </c>
      <c r="K110" s="8" t="s">
        <v>29</v>
      </c>
      <c r="L110" s="188" t="s">
        <v>108</v>
      </c>
      <c r="M110" s="189" t="str">
        <f ca="1">IF(COUNTIFS(АБОНЕМЕНТЫ_ИНФОРМАЦИЯ!H:H,БАЗА_ДАННЫХ!L110,АБОНЕМЕНТЫ_ИНФОРМАЦИЯ!F:F,БАЗА_ДАННЫХ!J110,АБОНЕМЕНТЫ_ИНФОРМАЦИЯ!G:G,БАЗА_ДАННЫХ!K110,АБОНЕМЕНТЫ_ИНФОРМАЦИЯ!Q:Q,"&lt;="&amp;БАЗА_ДАННЫХ!D110,АБОНЕМЕНТЫ_ИНФОРМАЦИЯ!S:S,"&gt;="&amp;БАЗА_ДАННЫХ!D110,АБОНЕМЕНТЫ_ИНФОРМАЦИЯ!AB:AB,"да")=1,"да","нет")</f>
        <v>нет</v>
      </c>
      <c r="N110" s="188" t="str">
        <f ca="1">IF(M110="да",SUMIFS(АБОНЕМЕНТЫ_ИНФОРМАЦИЯ!AC:AC,АБОНЕМЕНТЫ_ИНФОРМАЦИЯ!H:H,БАЗА_ДАННЫХ!L110,АБОНЕМЕНТЫ_ИНФОРМАЦИЯ!G:G,БАЗА_ДАННЫХ!K110,АБОНЕМЕНТЫ_ИНФОРМАЦИЯ!F:F,БАЗА_ДАННЫХ!J110,АБОНЕМЕНТЫ_ИНФОРМАЦИЯ!AB:AB,БАЗА_ДАННЫХ!M110),"")</f>
        <v/>
      </c>
      <c r="R110" s="189" t="s">
        <v>21</v>
      </c>
      <c r="S110" s="17"/>
      <c r="U110" s="194">
        <f>IF(S110="перенос",0,SUMIFS(АБОНЕМЕНТЫ_ИНФОРМАЦИЯ!P:P,АБОНЕМЕНТЫ_ИНФОРМАЦИЯ!H:H,БАЗА_ДАННЫХ!L110,АБОНЕМЕНТЫ_ИНФОРМАЦИЯ!F:F,БАЗА_ДАННЫХ!J110,АБОНЕМЕНТЫ_ИНФОРМАЦИЯ!G:G,БАЗА_ДАННЫХ!K110,АБОНЕМЕНТЫ_ИНФОРМАЦИЯ!Q:Q,"&lt;="&amp;БАЗА_ДАННЫХ!D110,АБОНЕМЕНТЫ_ИНФОРМАЦИЯ!S:S,"&gt;="&amp;БАЗА_ДАННЫХ!D110))</f>
        <v>10</v>
      </c>
    </row>
    <row r="111" spans="4:21" ht="15" customHeight="1" x14ac:dyDescent="0.25">
      <c r="D111" s="185">
        <v>45274</v>
      </c>
      <c r="E111" s="187">
        <f t="shared" si="2"/>
        <v>50</v>
      </c>
      <c r="F111" s="9" t="str">
        <f t="shared" si="3"/>
        <v>Чт</v>
      </c>
      <c r="G111" s="18">
        <v>0.72916666666666663</v>
      </c>
      <c r="H111" s="8" t="s">
        <v>15</v>
      </c>
      <c r="I111" s="8" t="s">
        <v>27</v>
      </c>
      <c r="J111" s="8" t="s">
        <v>22</v>
      </c>
      <c r="K111" s="8" t="s">
        <v>29</v>
      </c>
      <c r="L111" s="188" t="s">
        <v>109</v>
      </c>
      <c r="M111" s="189" t="str">
        <f ca="1">IF(COUNTIFS(АБОНЕМЕНТЫ_ИНФОРМАЦИЯ!H:H,БАЗА_ДАННЫХ!L111,АБОНЕМЕНТЫ_ИНФОРМАЦИЯ!F:F,БАЗА_ДАННЫХ!J111,АБОНЕМЕНТЫ_ИНФОРМАЦИЯ!G:G,БАЗА_ДАННЫХ!K111,АБОНЕМЕНТЫ_ИНФОРМАЦИЯ!Q:Q,"&lt;="&amp;БАЗА_ДАННЫХ!D111,АБОНЕМЕНТЫ_ИНФОРМАЦИЯ!S:S,"&gt;="&amp;БАЗА_ДАННЫХ!D111,АБОНЕМЕНТЫ_ИНФОРМАЦИЯ!AB:AB,"да")=1,"да","нет")</f>
        <v>нет</v>
      </c>
      <c r="N111" s="188" t="str">
        <f ca="1">IF(M111="да",SUMIFS(АБОНЕМЕНТЫ_ИНФОРМАЦИЯ!AC:AC,АБОНЕМЕНТЫ_ИНФОРМАЦИЯ!H:H,БАЗА_ДАННЫХ!L111,АБОНЕМЕНТЫ_ИНФОРМАЦИЯ!G:G,БАЗА_ДАННЫХ!K111,АБОНЕМЕНТЫ_ИНФОРМАЦИЯ!F:F,БАЗА_ДАННЫХ!J111,АБОНЕМЕНТЫ_ИНФОРМАЦИЯ!AB:AB,БАЗА_ДАННЫХ!M111),"")</f>
        <v/>
      </c>
      <c r="R111" s="189" t="s">
        <v>21</v>
      </c>
      <c r="S111" s="17"/>
      <c r="U111" s="194">
        <f>IF(S111="перенос",0,SUMIFS(АБОНЕМЕНТЫ_ИНФОРМАЦИЯ!P:P,АБОНЕМЕНТЫ_ИНФОРМАЦИЯ!H:H,БАЗА_ДАННЫХ!L111,АБОНЕМЕНТЫ_ИНФОРМАЦИЯ!F:F,БАЗА_ДАННЫХ!J111,АБОНЕМЕНТЫ_ИНФОРМАЦИЯ!G:G,БАЗА_ДАННЫХ!K111,АБОНЕМЕНТЫ_ИНФОРМАЦИЯ!Q:Q,"&lt;="&amp;БАЗА_ДАННЫХ!D111,АБОНЕМЕНТЫ_ИНФОРМАЦИЯ!S:S,"&gt;="&amp;БАЗА_ДАННЫХ!D111))</f>
        <v>10</v>
      </c>
    </row>
    <row r="112" spans="4:21" ht="15" customHeight="1" x14ac:dyDescent="0.25">
      <c r="D112" s="185">
        <v>45274</v>
      </c>
      <c r="E112" s="187">
        <f t="shared" si="2"/>
        <v>50</v>
      </c>
      <c r="F112" s="9" t="str">
        <f t="shared" si="3"/>
        <v>Чт</v>
      </c>
      <c r="G112" s="18">
        <v>0.72916666666666663</v>
      </c>
      <c r="H112" s="8" t="s">
        <v>15</v>
      </c>
      <c r="I112" s="8" t="s">
        <v>27</v>
      </c>
      <c r="J112" s="8" t="s">
        <v>22</v>
      </c>
      <c r="K112" s="8" t="s">
        <v>29</v>
      </c>
      <c r="L112" s="188" t="s">
        <v>110</v>
      </c>
      <c r="M112" s="189" t="str">
        <f ca="1">IF(COUNTIFS(АБОНЕМЕНТЫ_ИНФОРМАЦИЯ!H:H,БАЗА_ДАННЫХ!L112,АБОНЕМЕНТЫ_ИНФОРМАЦИЯ!F:F,БАЗА_ДАННЫХ!J112,АБОНЕМЕНТЫ_ИНФОРМАЦИЯ!G:G,БАЗА_ДАННЫХ!K112,АБОНЕМЕНТЫ_ИНФОРМАЦИЯ!Q:Q,"&lt;="&amp;БАЗА_ДАННЫХ!D112,АБОНЕМЕНТЫ_ИНФОРМАЦИЯ!S:S,"&gt;="&amp;БАЗА_ДАННЫХ!D112,АБОНЕМЕНТЫ_ИНФОРМАЦИЯ!AB:AB,"да")=1,"да","нет")</f>
        <v>нет</v>
      </c>
      <c r="N112" s="188" t="str">
        <f ca="1">IF(M112="да",SUMIFS(АБОНЕМЕНТЫ_ИНФОРМАЦИЯ!AC:AC,АБОНЕМЕНТЫ_ИНФОРМАЦИЯ!H:H,БАЗА_ДАННЫХ!L112,АБОНЕМЕНТЫ_ИНФОРМАЦИЯ!G:G,БАЗА_ДАННЫХ!K112,АБОНЕМЕНТЫ_ИНФОРМАЦИЯ!F:F,БАЗА_ДАННЫХ!J112,АБОНЕМЕНТЫ_ИНФОРМАЦИЯ!AB:AB,БАЗА_ДАННЫХ!M112),"")</f>
        <v/>
      </c>
      <c r="R112" s="189" t="s">
        <v>21</v>
      </c>
      <c r="S112" s="17"/>
      <c r="U112" s="194">
        <f>IF(S112="перенос",0,SUMIFS(АБОНЕМЕНТЫ_ИНФОРМАЦИЯ!P:P,АБОНЕМЕНТЫ_ИНФОРМАЦИЯ!H:H,БАЗА_ДАННЫХ!L112,АБОНЕМЕНТЫ_ИНФОРМАЦИЯ!F:F,БАЗА_ДАННЫХ!J112,АБОНЕМЕНТЫ_ИНФОРМАЦИЯ!G:G,БАЗА_ДАННЫХ!K112,АБОНЕМЕНТЫ_ИНФОРМАЦИЯ!Q:Q,"&lt;="&amp;БАЗА_ДАННЫХ!D112,АБОНЕМЕНТЫ_ИНФОРМАЦИЯ!S:S,"&gt;="&amp;БАЗА_ДАННЫХ!D112))</f>
        <v>10</v>
      </c>
    </row>
    <row r="113" spans="4:21" ht="15" customHeight="1" x14ac:dyDescent="0.25">
      <c r="D113" s="185">
        <v>45274</v>
      </c>
      <c r="E113" s="187">
        <f t="shared" si="2"/>
        <v>50</v>
      </c>
      <c r="F113" s="9" t="str">
        <f t="shared" si="3"/>
        <v>Чт</v>
      </c>
      <c r="G113" s="18">
        <v>0.72916666666666663</v>
      </c>
      <c r="H113" s="8" t="s">
        <v>15</v>
      </c>
      <c r="I113" s="8" t="s">
        <v>27</v>
      </c>
      <c r="J113" s="8" t="s">
        <v>22</v>
      </c>
      <c r="K113" s="8" t="s">
        <v>29</v>
      </c>
      <c r="L113" s="188" t="s">
        <v>111</v>
      </c>
      <c r="M113" s="189" t="str">
        <f ca="1">IF(COUNTIFS(АБОНЕМЕНТЫ_ИНФОРМАЦИЯ!H:H,БАЗА_ДАННЫХ!L113,АБОНЕМЕНТЫ_ИНФОРМАЦИЯ!F:F,БАЗА_ДАННЫХ!J113,АБОНЕМЕНТЫ_ИНФОРМАЦИЯ!G:G,БАЗА_ДАННЫХ!K113,АБОНЕМЕНТЫ_ИНФОРМАЦИЯ!Q:Q,"&lt;="&amp;БАЗА_ДАННЫХ!D113,АБОНЕМЕНТЫ_ИНФОРМАЦИЯ!S:S,"&gt;="&amp;БАЗА_ДАННЫХ!D113,АБОНЕМЕНТЫ_ИНФОРМАЦИЯ!AB:AB,"да")=1,"да","нет")</f>
        <v>нет</v>
      </c>
      <c r="N113" s="188" t="str">
        <f ca="1">IF(M113="да",SUMIFS(АБОНЕМЕНТЫ_ИНФОРМАЦИЯ!AC:AC,АБОНЕМЕНТЫ_ИНФОРМАЦИЯ!H:H,БАЗА_ДАННЫХ!L113,АБОНЕМЕНТЫ_ИНФОРМАЦИЯ!G:G,БАЗА_ДАННЫХ!K113,АБОНЕМЕНТЫ_ИНФОРМАЦИЯ!F:F,БАЗА_ДАННЫХ!J113,АБОНЕМЕНТЫ_ИНФОРМАЦИЯ!AB:AB,БАЗА_ДАННЫХ!M113),"")</f>
        <v/>
      </c>
      <c r="R113" s="189" t="s">
        <v>21</v>
      </c>
      <c r="S113" s="17"/>
      <c r="U113" s="194">
        <f>IF(S113="перенос",0,SUMIFS(АБОНЕМЕНТЫ_ИНФОРМАЦИЯ!P:P,АБОНЕМЕНТЫ_ИНФОРМАЦИЯ!H:H,БАЗА_ДАННЫХ!L113,АБОНЕМЕНТЫ_ИНФОРМАЦИЯ!F:F,БАЗА_ДАННЫХ!J113,АБОНЕМЕНТЫ_ИНФОРМАЦИЯ!G:G,БАЗА_ДАННЫХ!K113,АБОНЕМЕНТЫ_ИНФОРМАЦИЯ!Q:Q,"&lt;="&amp;БАЗА_ДАННЫХ!D113,АБОНЕМЕНТЫ_ИНФОРМАЦИЯ!S:S,"&gt;="&amp;БАЗА_ДАННЫХ!D113))</f>
        <v>10</v>
      </c>
    </row>
    <row r="114" spans="4:21" ht="15" customHeight="1" x14ac:dyDescent="0.25">
      <c r="D114" s="185">
        <v>45274</v>
      </c>
      <c r="E114" s="187">
        <f t="shared" si="2"/>
        <v>50</v>
      </c>
      <c r="F114" s="9" t="str">
        <f t="shared" si="3"/>
        <v>Чт</v>
      </c>
      <c r="G114" s="18">
        <v>0.72916666666666663</v>
      </c>
      <c r="H114" s="8" t="s">
        <v>15</v>
      </c>
      <c r="I114" s="8" t="s">
        <v>27</v>
      </c>
      <c r="J114" s="8" t="s">
        <v>22</v>
      </c>
      <c r="K114" s="8" t="s">
        <v>29</v>
      </c>
      <c r="L114" s="188" t="s">
        <v>112</v>
      </c>
      <c r="M114" s="189" t="str">
        <f ca="1">IF(COUNTIFS(АБОНЕМЕНТЫ_ИНФОРМАЦИЯ!H:H,БАЗА_ДАННЫХ!L114,АБОНЕМЕНТЫ_ИНФОРМАЦИЯ!F:F,БАЗА_ДАННЫХ!J114,АБОНЕМЕНТЫ_ИНФОРМАЦИЯ!G:G,БАЗА_ДАННЫХ!K114,АБОНЕМЕНТЫ_ИНФОРМАЦИЯ!Q:Q,"&lt;="&amp;БАЗА_ДАННЫХ!D114,АБОНЕМЕНТЫ_ИНФОРМАЦИЯ!S:S,"&gt;="&amp;БАЗА_ДАННЫХ!D114,АБОНЕМЕНТЫ_ИНФОРМАЦИЯ!AB:AB,"да")=1,"да","нет")</f>
        <v>нет</v>
      </c>
      <c r="N114" s="188" t="str">
        <f ca="1">IF(M114="да",SUMIFS(АБОНЕМЕНТЫ_ИНФОРМАЦИЯ!AC:AC,АБОНЕМЕНТЫ_ИНФОРМАЦИЯ!H:H,БАЗА_ДАННЫХ!L114,АБОНЕМЕНТЫ_ИНФОРМАЦИЯ!G:G,БАЗА_ДАННЫХ!K114,АБОНЕМЕНТЫ_ИНФОРМАЦИЯ!F:F,БАЗА_ДАННЫХ!J114,АБОНЕМЕНТЫ_ИНФОРМАЦИЯ!AB:AB,БАЗА_ДАННЫХ!M114),"")</f>
        <v/>
      </c>
      <c r="R114" s="189" t="s">
        <v>21</v>
      </c>
      <c r="S114" s="17"/>
      <c r="U114" s="194">
        <f>IF(S114="перенос",0,SUMIFS(АБОНЕМЕНТЫ_ИНФОРМАЦИЯ!P:P,АБОНЕМЕНТЫ_ИНФОРМАЦИЯ!H:H,БАЗА_ДАННЫХ!L114,АБОНЕМЕНТЫ_ИНФОРМАЦИЯ!F:F,БАЗА_ДАННЫХ!J114,АБОНЕМЕНТЫ_ИНФОРМАЦИЯ!G:G,БАЗА_ДАННЫХ!K114,АБОНЕМЕНТЫ_ИНФОРМАЦИЯ!Q:Q,"&lt;="&amp;БАЗА_ДАННЫХ!D114,АБОНЕМЕНТЫ_ИНФОРМАЦИЯ!S:S,"&gt;="&amp;БАЗА_ДАННЫХ!D114))</f>
        <v>10</v>
      </c>
    </row>
    <row r="115" spans="4:21" ht="15" customHeight="1" x14ac:dyDescent="0.25">
      <c r="D115" s="185">
        <v>45274</v>
      </c>
      <c r="E115" s="187">
        <f t="shared" si="2"/>
        <v>50</v>
      </c>
      <c r="F115" s="9" t="str">
        <f t="shared" si="3"/>
        <v>Чт</v>
      </c>
      <c r="G115" s="18">
        <v>0.77083333333333337</v>
      </c>
      <c r="H115" s="8" t="s">
        <v>15</v>
      </c>
      <c r="I115" s="8" t="s">
        <v>27</v>
      </c>
      <c r="J115" s="8" t="s">
        <v>22</v>
      </c>
      <c r="K115" s="8" t="s">
        <v>12</v>
      </c>
      <c r="L115" s="188" t="s">
        <v>108</v>
      </c>
      <c r="M115" s="189" t="str">
        <f ca="1">IF(COUNTIFS(АБОНЕМЕНТЫ_ИНФОРМАЦИЯ!H:H,БАЗА_ДАННЫХ!L115,АБОНЕМЕНТЫ_ИНФОРМАЦИЯ!F:F,БАЗА_ДАННЫХ!J115,АБОНЕМЕНТЫ_ИНФОРМАЦИЯ!G:G,БАЗА_ДАННЫХ!K115,АБОНЕМЕНТЫ_ИНФОРМАЦИЯ!Q:Q,"&lt;="&amp;БАЗА_ДАННЫХ!D115,АБОНЕМЕНТЫ_ИНФОРМАЦИЯ!S:S,"&gt;="&amp;БАЗА_ДАННЫХ!D115,АБОНЕМЕНТЫ_ИНФОРМАЦИЯ!AB:AB,"да")=1,"да","нет")</f>
        <v>нет</v>
      </c>
      <c r="N115" s="188" t="str">
        <f ca="1">IF(M115="да",SUMIFS(АБОНЕМЕНТЫ_ИНФОРМАЦИЯ!AC:AC,АБОНЕМЕНТЫ_ИНФОРМАЦИЯ!H:H,БАЗА_ДАННЫХ!L115,АБОНЕМЕНТЫ_ИНФОРМАЦИЯ!G:G,БАЗА_ДАННЫХ!K115,АБОНЕМЕНТЫ_ИНФОРМАЦИЯ!F:F,БАЗА_ДАННЫХ!J115,АБОНЕМЕНТЫ_ИНФОРМАЦИЯ!AB:AB,БАЗА_ДАННЫХ!M115),"")</f>
        <v/>
      </c>
      <c r="R115" s="189" t="s">
        <v>21</v>
      </c>
      <c r="S115" s="17"/>
      <c r="U115" s="194">
        <f>IF(S115="перенос",0,SUMIFS(АБОНЕМЕНТЫ_ИНФОРМАЦИЯ!P:P,АБОНЕМЕНТЫ_ИНФОРМАЦИЯ!H:H,БАЗА_ДАННЫХ!L115,АБОНЕМЕНТЫ_ИНФОРМАЦИЯ!F:F,БАЗА_ДАННЫХ!J115,АБОНЕМЕНТЫ_ИНФОРМАЦИЯ!G:G,БАЗА_ДАННЫХ!K115,АБОНЕМЕНТЫ_ИНФОРМАЦИЯ!Q:Q,"&lt;="&amp;БАЗА_ДАННЫХ!D115,АБОНЕМЕНТЫ_ИНФОРМАЦИЯ!S:S,"&gt;="&amp;БАЗА_ДАННЫХ!D115))</f>
        <v>10</v>
      </c>
    </row>
    <row r="116" spans="4:21" ht="15" customHeight="1" x14ac:dyDescent="0.25">
      <c r="D116" s="185">
        <v>45274</v>
      </c>
      <c r="E116" s="187">
        <f t="shared" si="2"/>
        <v>50</v>
      </c>
      <c r="F116" s="9" t="str">
        <f t="shared" si="3"/>
        <v>Чт</v>
      </c>
      <c r="G116" s="18">
        <v>0.77083333333333337</v>
      </c>
      <c r="H116" s="8" t="s">
        <v>15</v>
      </c>
      <c r="I116" s="8" t="s">
        <v>27</v>
      </c>
      <c r="J116" s="8" t="s">
        <v>22</v>
      </c>
      <c r="K116" s="8" t="s">
        <v>12</v>
      </c>
      <c r="L116" s="188" t="s">
        <v>109</v>
      </c>
      <c r="M116" s="189" t="str">
        <f ca="1">IF(COUNTIFS(АБОНЕМЕНТЫ_ИНФОРМАЦИЯ!H:H,БАЗА_ДАННЫХ!L116,АБОНЕМЕНТЫ_ИНФОРМАЦИЯ!F:F,БАЗА_ДАННЫХ!J116,АБОНЕМЕНТЫ_ИНФОРМАЦИЯ!G:G,БАЗА_ДАННЫХ!K116,АБОНЕМЕНТЫ_ИНФОРМАЦИЯ!Q:Q,"&lt;="&amp;БАЗА_ДАННЫХ!D116,АБОНЕМЕНТЫ_ИНФОРМАЦИЯ!S:S,"&gt;="&amp;БАЗА_ДАННЫХ!D116,АБОНЕМЕНТЫ_ИНФОРМАЦИЯ!AB:AB,"да")=1,"да","нет")</f>
        <v>нет</v>
      </c>
      <c r="N116" s="188" t="str">
        <f ca="1">IF(M116="да",SUMIFS(АБОНЕМЕНТЫ_ИНФОРМАЦИЯ!AC:AC,АБОНЕМЕНТЫ_ИНФОРМАЦИЯ!H:H,БАЗА_ДАННЫХ!L116,АБОНЕМЕНТЫ_ИНФОРМАЦИЯ!G:G,БАЗА_ДАННЫХ!K116,АБОНЕМЕНТЫ_ИНФОРМАЦИЯ!F:F,БАЗА_ДАННЫХ!J116,АБОНЕМЕНТЫ_ИНФОРМАЦИЯ!AB:AB,БАЗА_ДАННЫХ!M116),"")</f>
        <v/>
      </c>
      <c r="R116" s="189" t="s">
        <v>21</v>
      </c>
      <c r="S116" s="17"/>
      <c r="U116" s="194">
        <f>IF(S116="перенос",0,SUMIFS(АБОНЕМЕНТЫ_ИНФОРМАЦИЯ!P:P,АБОНЕМЕНТЫ_ИНФОРМАЦИЯ!H:H,БАЗА_ДАННЫХ!L116,АБОНЕМЕНТЫ_ИНФОРМАЦИЯ!F:F,БАЗА_ДАННЫХ!J116,АБОНЕМЕНТЫ_ИНФОРМАЦИЯ!G:G,БАЗА_ДАННЫХ!K116,АБОНЕМЕНТЫ_ИНФОРМАЦИЯ!Q:Q,"&lt;="&amp;БАЗА_ДАННЫХ!D116,АБОНЕМЕНТЫ_ИНФОРМАЦИЯ!S:S,"&gt;="&amp;БАЗА_ДАННЫХ!D116))</f>
        <v>10</v>
      </c>
    </row>
    <row r="117" spans="4:21" ht="15" customHeight="1" x14ac:dyDescent="0.25">
      <c r="D117" s="185">
        <v>45274</v>
      </c>
      <c r="E117" s="187">
        <f t="shared" si="2"/>
        <v>50</v>
      </c>
      <c r="F117" s="9" t="str">
        <f t="shared" si="3"/>
        <v>Чт</v>
      </c>
      <c r="G117" s="18">
        <v>0.77083333333333337</v>
      </c>
      <c r="H117" s="8" t="s">
        <v>15</v>
      </c>
      <c r="I117" s="8" t="s">
        <v>27</v>
      </c>
      <c r="J117" s="8" t="s">
        <v>22</v>
      </c>
      <c r="K117" s="8" t="s">
        <v>12</v>
      </c>
      <c r="L117" s="188" t="s">
        <v>110</v>
      </c>
      <c r="M117" s="189" t="str">
        <f ca="1">IF(COUNTIFS(АБОНЕМЕНТЫ_ИНФОРМАЦИЯ!H:H,БАЗА_ДАННЫХ!L117,АБОНЕМЕНТЫ_ИНФОРМАЦИЯ!F:F,БАЗА_ДАННЫХ!J117,АБОНЕМЕНТЫ_ИНФОРМАЦИЯ!G:G,БАЗА_ДАННЫХ!K117,АБОНЕМЕНТЫ_ИНФОРМАЦИЯ!Q:Q,"&lt;="&amp;БАЗА_ДАННЫХ!D117,АБОНЕМЕНТЫ_ИНФОРМАЦИЯ!S:S,"&gt;="&amp;БАЗА_ДАННЫХ!D117,АБОНЕМЕНТЫ_ИНФОРМАЦИЯ!AB:AB,"да")=1,"да","нет")</f>
        <v>нет</v>
      </c>
      <c r="N117" s="188" t="str">
        <f ca="1">IF(M117="да",SUMIFS(АБОНЕМЕНТЫ_ИНФОРМАЦИЯ!AC:AC,АБОНЕМЕНТЫ_ИНФОРМАЦИЯ!H:H,БАЗА_ДАННЫХ!L117,АБОНЕМЕНТЫ_ИНФОРМАЦИЯ!G:G,БАЗА_ДАННЫХ!K117,АБОНЕМЕНТЫ_ИНФОРМАЦИЯ!F:F,БАЗА_ДАННЫХ!J117,АБОНЕМЕНТЫ_ИНФОРМАЦИЯ!AB:AB,БАЗА_ДАННЫХ!M117),"")</f>
        <v/>
      </c>
      <c r="R117" s="189" t="s">
        <v>21</v>
      </c>
      <c r="S117" s="17"/>
      <c r="U117" s="194">
        <f>IF(S117="перенос",0,SUMIFS(АБОНЕМЕНТЫ_ИНФОРМАЦИЯ!P:P,АБОНЕМЕНТЫ_ИНФОРМАЦИЯ!H:H,БАЗА_ДАННЫХ!L117,АБОНЕМЕНТЫ_ИНФОРМАЦИЯ!F:F,БАЗА_ДАННЫХ!J117,АБОНЕМЕНТЫ_ИНФОРМАЦИЯ!G:G,БАЗА_ДАННЫХ!K117,АБОНЕМЕНТЫ_ИНФОРМАЦИЯ!Q:Q,"&lt;="&amp;БАЗА_ДАННЫХ!D117,АБОНЕМЕНТЫ_ИНФОРМАЦИЯ!S:S,"&gt;="&amp;БАЗА_ДАННЫХ!D117))</f>
        <v>10</v>
      </c>
    </row>
    <row r="118" spans="4:21" ht="15" customHeight="1" x14ac:dyDescent="0.25">
      <c r="D118" s="185">
        <v>45274</v>
      </c>
      <c r="E118" s="187">
        <f t="shared" si="2"/>
        <v>50</v>
      </c>
      <c r="F118" s="9" t="str">
        <f t="shared" si="3"/>
        <v>Чт</v>
      </c>
      <c r="G118" s="18">
        <v>0.77083333333333337</v>
      </c>
      <c r="H118" s="8" t="s">
        <v>15</v>
      </c>
      <c r="I118" s="8" t="s">
        <v>27</v>
      </c>
      <c r="J118" s="8" t="s">
        <v>22</v>
      </c>
      <c r="K118" s="8" t="s">
        <v>12</v>
      </c>
      <c r="L118" s="188" t="s">
        <v>111</v>
      </c>
      <c r="M118" s="189" t="str">
        <f ca="1">IF(COUNTIFS(АБОНЕМЕНТЫ_ИНФОРМАЦИЯ!H:H,БАЗА_ДАННЫХ!L118,АБОНЕМЕНТЫ_ИНФОРМАЦИЯ!F:F,БАЗА_ДАННЫХ!J118,АБОНЕМЕНТЫ_ИНФОРМАЦИЯ!G:G,БАЗА_ДАННЫХ!K118,АБОНЕМЕНТЫ_ИНФОРМАЦИЯ!Q:Q,"&lt;="&amp;БАЗА_ДАННЫХ!D118,АБОНЕМЕНТЫ_ИНФОРМАЦИЯ!S:S,"&gt;="&amp;БАЗА_ДАННЫХ!D118,АБОНЕМЕНТЫ_ИНФОРМАЦИЯ!AB:AB,"да")=1,"да","нет")</f>
        <v>нет</v>
      </c>
      <c r="N118" s="188" t="str">
        <f ca="1">IF(M118="да",SUMIFS(АБОНЕМЕНТЫ_ИНФОРМАЦИЯ!AC:AC,АБОНЕМЕНТЫ_ИНФОРМАЦИЯ!H:H,БАЗА_ДАННЫХ!L118,АБОНЕМЕНТЫ_ИНФОРМАЦИЯ!G:G,БАЗА_ДАННЫХ!K118,АБОНЕМЕНТЫ_ИНФОРМАЦИЯ!F:F,БАЗА_ДАННЫХ!J118,АБОНЕМЕНТЫ_ИНФОРМАЦИЯ!AB:AB,БАЗА_ДАННЫХ!M118),"")</f>
        <v/>
      </c>
      <c r="R118" s="189" t="s">
        <v>21</v>
      </c>
      <c r="S118" s="17"/>
      <c r="U118" s="194">
        <f>IF(S118="перенос",0,SUMIFS(АБОНЕМЕНТЫ_ИНФОРМАЦИЯ!P:P,АБОНЕМЕНТЫ_ИНФОРМАЦИЯ!H:H,БАЗА_ДАННЫХ!L118,АБОНЕМЕНТЫ_ИНФОРМАЦИЯ!F:F,БАЗА_ДАННЫХ!J118,АБОНЕМЕНТЫ_ИНФОРМАЦИЯ!G:G,БАЗА_ДАННЫХ!K118,АБОНЕМЕНТЫ_ИНФОРМАЦИЯ!Q:Q,"&lt;="&amp;БАЗА_ДАННЫХ!D118,АБОНЕМЕНТЫ_ИНФОРМАЦИЯ!S:S,"&gt;="&amp;БАЗА_ДАННЫХ!D118))</f>
        <v>10</v>
      </c>
    </row>
    <row r="119" spans="4:21" ht="15" customHeight="1" x14ac:dyDescent="0.25">
      <c r="D119" s="185">
        <v>45274</v>
      </c>
      <c r="E119" s="187">
        <f t="shared" si="2"/>
        <v>50</v>
      </c>
      <c r="F119" s="9" t="str">
        <f t="shared" si="3"/>
        <v>Чт</v>
      </c>
      <c r="G119" s="18">
        <v>0.77083333333333337</v>
      </c>
      <c r="H119" s="8" t="s">
        <v>15</v>
      </c>
      <c r="I119" s="8" t="s">
        <v>27</v>
      </c>
      <c r="J119" s="8" t="s">
        <v>22</v>
      </c>
      <c r="K119" s="8" t="s">
        <v>12</v>
      </c>
      <c r="L119" s="188" t="s">
        <v>112</v>
      </c>
      <c r="M119" s="189" t="str">
        <f ca="1">IF(COUNTIFS(АБОНЕМЕНТЫ_ИНФОРМАЦИЯ!H:H,БАЗА_ДАННЫХ!L119,АБОНЕМЕНТЫ_ИНФОРМАЦИЯ!F:F,БАЗА_ДАННЫХ!J119,АБОНЕМЕНТЫ_ИНФОРМАЦИЯ!G:G,БАЗА_ДАННЫХ!K119,АБОНЕМЕНТЫ_ИНФОРМАЦИЯ!Q:Q,"&lt;="&amp;БАЗА_ДАННЫХ!D119,АБОНЕМЕНТЫ_ИНФОРМАЦИЯ!S:S,"&gt;="&amp;БАЗА_ДАННЫХ!D119,АБОНЕМЕНТЫ_ИНФОРМАЦИЯ!AB:AB,"да")=1,"да","нет")</f>
        <v>нет</v>
      </c>
      <c r="N119" s="188" t="str">
        <f ca="1">IF(M119="да",SUMIFS(АБОНЕМЕНТЫ_ИНФОРМАЦИЯ!AC:AC,АБОНЕМЕНТЫ_ИНФОРМАЦИЯ!H:H,БАЗА_ДАННЫХ!L119,АБОНЕМЕНТЫ_ИНФОРМАЦИЯ!G:G,БАЗА_ДАННЫХ!K119,АБОНЕМЕНТЫ_ИНФОРМАЦИЯ!F:F,БАЗА_ДАННЫХ!J119,АБОНЕМЕНТЫ_ИНФОРМАЦИЯ!AB:AB,БАЗА_ДАННЫХ!M119),"")</f>
        <v/>
      </c>
      <c r="R119" s="189" t="s">
        <v>21</v>
      </c>
      <c r="S119" s="17"/>
      <c r="U119" s="194">
        <f>IF(S119="перенос",0,SUMIFS(АБОНЕМЕНТЫ_ИНФОРМАЦИЯ!P:P,АБОНЕМЕНТЫ_ИНФОРМАЦИЯ!H:H,БАЗА_ДАННЫХ!L119,АБОНЕМЕНТЫ_ИНФОРМАЦИЯ!F:F,БАЗА_ДАННЫХ!J119,АБОНЕМЕНТЫ_ИНФОРМАЦИЯ!G:G,БАЗА_ДАННЫХ!K119,АБОНЕМЕНТЫ_ИНФОРМАЦИЯ!Q:Q,"&lt;="&amp;БАЗА_ДАННЫХ!D119,АБОНЕМЕНТЫ_ИНФОРМАЦИЯ!S:S,"&gt;="&amp;БАЗА_ДАННЫХ!D119))</f>
        <v>10</v>
      </c>
    </row>
    <row r="120" spans="4:21" ht="15" customHeight="1" x14ac:dyDescent="0.25">
      <c r="D120" s="185">
        <v>45275</v>
      </c>
      <c r="E120" s="187">
        <f t="shared" si="2"/>
        <v>50</v>
      </c>
      <c r="F120" s="9" t="str">
        <f t="shared" si="3"/>
        <v>Пт</v>
      </c>
      <c r="G120" s="18">
        <v>0.66666666666666663</v>
      </c>
      <c r="H120" s="8" t="s">
        <v>7</v>
      </c>
      <c r="I120" s="8" t="s">
        <v>33</v>
      </c>
      <c r="J120" s="8" t="s">
        <v>6</v>
      </c>
      <c r="K120" s="8" t="s">
        <v>31</v>
      </c>
      <c r="L120" s="188" t="s">
        <v>87</v>
      </c>
      <c r="M120" s="189" t="str">
        <f ca="1">IF(COUNTIFS(АБОНЕМЕНТЫ_ИНФОРМАЦИЯ!H:H,БАЗА_ДАННЫХ!L120,АБОНЕМЕНТЫ_ИНФОРМАЦИЯ!F:F,БАЗА_ДАННЫХ!J120,АБОНЕМЕНТЫ_ИНФОРМАЦИЯ!G:G,БАЗА_ДАННЫХ!K120,АБОНЕМЕНТЫ_ИНФОРМАЦИЯ!Q:Q,"&lt;="&amp;БАЗА_ДАННЫХ!D120,АБОНЕМЕНТЫ_ИНФОРМАЦИЯ!S:S,"&gt;="&amp;БАЗА_ДАННЫХ!D120,АБОНЕМЕНТЫ_ИНФОРМАЦИЯ!AB:AB,"да")=1,"да","нет")</f>
        <v>нет</v>
      </c>
      <c r="N120" s="188" t="str">
        <f ca="1">IF(M120="да",SUMIFS(АБОНЕМЕНТЫ_ИНФОРМАЦИЯ!AC:AC,АБОНЕМЕНТЫ_ИНФОРМАЦИЯ!H:H,БАЗА_ДАННЫХ!L120,АБОНЕМЕНТЫ_ИНФОРМАЦИЯ!G:G,БАЗА_ДАННЫХ!K120,АБОНЕМЕНТЫ_ИНФОРМАЦИЯ!F:F,БАЗА_ДАННЫХ!J120,АБОНЕМЕНТЫ_ИНФОРМАЦИЯ!AB:AB,БАЗА_ДАННЫХ!M120),"")</f>
        <v/>
      </c>
      <c r="R120" s="189" t="s">
        <v>21</v>
      </c>
      <c r="S120" s="17"/>
      <c r="U120" s="194">
        <f>IF(S120="перенос",0,SUMIFS(АБОНЕМЕНТЫ_ИНФОРМАЦИЯ!P:P,АБОНЕМЕНТЫ_ИНФОРМАЦИЯ!H:H,БАЗА_ДАННЫХ!L120,АБОНЕМЕНТЫ_ИНФОРМАЦИЯ!F:F,БАЗА_ДАННЫХ!J120,АБОНЕМЕНТЫ_ИНФОРМАЦИЯ!G:G,БАЗА_ДАННЫХ!K120,АБОНЕМЕНТЫ_ИНФОРМАЦИЯ!Q:Q,"&lt;="&amp;БАЗА_ДАННЫХ!D120,АБОНЕМЕНТЫ_ИНФОРМАЦИЯ!S:S,"&gt;="&amp;БАЗА_ДАННЫХ!D120))</f>
        <v>10</v>
      </c>
    </row>
    <row r="121" spans="4:21" ht="15" customHeight="1" x14ac:dyDescent="0.25">
      <c r="D121" s="185">
        <v>45275</v>
      </c>
      <c r="E121" s="187">
        <f t="shared" si="2"/>
        <v>50</v>
      </c>
      <c r="F121" s="9" t="str">
        <f t="shared" si="3"/>
        <v>Пт</v>
      </c>
      <c r="G121" s="18">
        <v>0.66666666666666663</v>
      </c>
      <c r="H121" s="8" t="s">
        <v>7</v>
      </c>
      <c r="I121" s="8" t="s">
        <v>33</v>
      </c>
      <c r="J121" s="8" t="s">
        <v>6</v>
      </c>
      <c r="K121" s="8" t="s">
        <v>31</v>
      </c>
      <c r="L121" s="188" t="s">
        <v>88</v>
      </c>
      <c r="M121" s="189" t="str">
        <f ca="1">IF(COUNTIFS(АБОНЕМЕНТЫ_ИНФОРМАЦИЯ!H:H,БАЗА_ДАННЫХ!L121,АБОНЕМЕНТЫ_ИНФОРМАЦИЯ!F:F,БАЗА_ДАННЫХ!J121,АБОНЕМЕНТЫ_ИНФОРМАЦИЯ!G:G,БАЗА_ДАННЫХ!K121,АБОНЕМЕНТЫ_ИНФОРМАЦИЯ!Q:Q,"&lt;="&amp;БАЗА_ДАННЫХ!D121,АБОНЕМЕНТЫ_ИНФОРМАЦИЯ!S:S,"&gt;="&amp;БАЗА_ДАННЫХ!D121,АБОНЕМЕНТЫ_ИНФОРМАЦИЯ!AB:AB,"да")=1,"да","нет")</f>
        <v>нет</v>
      </c>
      <c r="N121" s="188" t="str">
        <f ca="1">IF(M121="да",SUMIFS(АБОНЕМЕНТЫ_ИНФОРМАЦИЯ!AC:AC,АБОНЕМЕНТЫ_ИНФОРМАЦИЯ!H:H,БАЗА_ДАННЫХ!L121,АБОНЕМЕНТЫ_ИНФОРМАЦИЯ!G:G,БАЗА_ДАННЫХ!K121,АБОНЕМЕНТЫ_ИНФОРМАЦИЯ!F:F,БАЗА_ДАННЫХ!J121,АБОНЕМЕНТЫ_ИНФОРМАЦИЯ!AB:AB,БАЗА_ДАННЫХ!M121),"")</f>
        <v/>
      </c>
      <c r="R121" s="189" t="s">
        <v>21</v>
      </c>
      <c r="S121" s="17"/>
      <c r="U121" s="194">
        <f>IF(S121="перенос",0,SUMIFS(АБОНЕМЕНТЫ_ИНФОРМАЦИЯ!P:P,АБОНЕМЕНТЫ_ИНФОРМАЦИЯ!H:H,БАЗА_ДАННЫХ!L121,АБОНЕМЕНТЫ_ИНФОРМАЦИЯ!F:F,БАЗА_ДАННЫХ!J121,АБОНЕМЕНТЫ_ИНФОРМАЦИЯ!G:G,БАЗА_ДАННЫХ!K121,АБОНЕМЕНТЫ_ИНФОРМАЦИЯ!Q:Q,"&lt;="&amp;БАЗА_ДАННЫХ!D121,АБОНЕМЕНТЫ_ИНФОРМАЦИЯ!S:S,"&gt;="&amp;БАЗА_ДАННЫХ!D121))</f>
        <v>10</v>
      </c>
    </row>
    <row r="122" spans="4:21" ht="15" customHeight="1" x14ac:dyDescent="0.25">
      <c r="D122" s="185">
        <v>45275</v>
      </c>
      <c r="E122" s="187">
        <f t="shared" si="2"/>
        <v>50</v>
      </c>
      <c r="F122" s="9" t="str">
        <f t="shared" si="3"/>
        <v>Пт</v>
      </c>
      <c r="G122" s="18">
        <v>0.66666666666666663</v>
      </c>
      <c r="H122" s="8" t="s">
        <v>7</v>
      </c>
      <c r="I122" s="8" t="s">
        <v>33</v>
      </c>
      <c r="J122" s="8" t="s">
        <v>6</v>
      </c>
      <c r="K122" s="8" t="s">
        <v>31</v>
      </c>
      <c r="L122" s="188" t="s">
        <v>89</v>
      </c>
      <c r="M122" s="189" t="str">
        <f ca="1">IF(COUNTIFS(АБОНЕМЕНТЫ_ИНФОРМАЦИЯ!H:H,БАЗА_ДАННЫХ!L122,АБОНЕМЕНТЫ_ИНФОРМАЦИЯ!F:F,БАЗА_ДАННЫХ!J122,АБОНЕМЕНТЫ_ИНФОРМАЦИЯ!G:G,БАЗА_ДАННЫХ!K122,АБОНЕМЕНТЫ_ИНФОРМАЦИЯ!Q:Q,"&lt;="&amp;БАЗА_ДАННЫХ!D122,АБОНЕМЕНТЫ_ИНФОРМАЦИЯ!S:S,"&gt;="&amp;БАЗА_ДАННЫХ!D122,АБОНЕМЕНТЫ_ИНФОРМАЦИЯ!AB:AB,"да")=1,"да","нет")</f>
        <v>нет</v>
      </c>
      <c r="N122" s="188" t="str">
        <f ca="1">IF(M122="да",SUMIFS(АБОНЕМЕНТЫ_ИНФОРМАЦИЯ!AC:AC,АБОНЕМЕНТЫ_ИНФОРМАЦИЯ!H:H,БАЗА_ДАННЫХ!L122,АБОНЕМЕНТЫ_ИНФОРМАЦИЯ!G:G,БАЗА_ДАННЫХ!K122,АБОНЕМЕНТЫ_ИНФОРМАЦИЯ!F:F,БАЗА_ДАННЫХ!J122,АБОНЕМЕНТЫ_ИНФОРМАЦИЯ!AB:AB,БАЗА_ДАННЫХ!M122),"")</f>
        <v/>
      </c>
      <c r="R122" s="189" t="s">
        <v>21</v>
      </c>
      <c r="S122" s="17"/>
      <c r="U122" s="194">
        <f>IF(S122="перенос",0,SUMIFS(АБОНЕМЕНТЫ_ИНФОРМАЦИЯ!P:P,АБОНЕМЕНТЫ_ИНФОРМАЦИЯ!H:H,БАЗА_ДАННЫХ!L122,АБОНЕМЕНТЫ_ИНФОРМАЦИЯ!F:F,БАЗА_ДАННЫХ!J122,АБОНЕМЕНТЫ_ИНФОРМАЦИЯ!G:G,БАЗА_ДАННЫХ!K122,АБОНЕМЕНТЫ_ИНФОРМАЦИЯ!Q:Q,"&lt;="&amp;БАЗА_ДАННЫХ!D122,АБОНЕМЕНТЫ_ИНФОРМАЦИЯ!S:S,"&gt;="&amp;БАЗА_ДАННЫХ!D122))</f>
        <v>10</v>
      </c>
    </row>
    <row r="123" spans="4:21" ht="15" customHeight="1" x14ac:dyDescent="0.25">
      <c r="D123" s="185">
        <v>45275</v>
      </c>
      <c r="E123" s="187">
        <f t="shared" si="2"/>
        <v>50</v>
      </c>
      <c r="F123" s="9" t="str">
        <f t="shared" si="3"/>
        <v>Пт</v>
      </c>
      <c r="G123" s="18">
        <v>0.66666666666666663</v>
      </c>
      <c r="H123" s="8" t="s">
        <v>7</v>
      </c>
      <c r="I123" s="8" t="s">
        <v>33</v>
      </c>
      <c r="J123" s="8" t="s">
        <v>6</v>
      </c>
      <c r="K123" s="8" t="s">
        <v>31</v>
      </c>
      <c r="L123" s="188" t="s">
        <v>90</v>
      </c>
      <c r="M123" s="189" t="str">
        <f ca="1">IF(COUNTIFS(АБОНЕМЕНТЫ_ИНФОРМАЦИЯ!H:H,БАЗА_ДАННЫХ!L123,АБОНЕМЕНТЫ_ИНФОРМАЦИЯ!F:F,БАЗА_ДАННЫХ!J123,АБОНЕМЕНТЫ_ИНФОРМАЦИЯ!G:G,БАЗА_ДАННЫХ!K123,АБОНЕМЕНТЫ_ИНФОРМАЦИЯ!Q:Q,"&lt;="&amp;БАЗА_ДАННЫХ!D123,АБОНЕМЕНТЫ_ИНФОРМАЦИЯ!S:S,"&gt;="&amp;БАЗА_ДАННЫХ!D123,АБОНЕМЕНТЫ_ИНФОРМАЦИЯ!AB:AB,"да")=1,"да","нет")</f>
        <v>нет</v>
      </c>
      <c r="N123" s="188" t="str">
        <f ca="1">IF(M123="да",SUMIFS(АБОНЕМЕНТЫ_ИНФОРМАЦИЯ!AC:AC,АБОНЕМЕНТЫ_ИНФОРМАЦИЯ!H:H,БАЗА_ДАННЫХ!L123,АБОНЕМЕНТЫ_ИНФОРМАЦИЯ!G:G,БАЗА_ДАННЫХ!K123,АБОНЕМЕНТЫ_ИНФОРМАЦИЯ!F:F,БАЗА_ДАННЫХ!J123,АБОНЕМЕНТЫ_ИНФОРМАЦИЯ!AB:AB,БАЗА_ДАННЫХ!M123),"")</f>
        <v/>
      </c>
      <c r="R123" s="189" t="s">
        <v>21</v>
      </c>
      <c r="S123" s="17"/>
      <c r="U123" s="194">
        <f>IF(S123="перенос",0,SUMIFS(АБОНЕМЕНТЫ_ИНФОРМАЦИЯ!P:P,АБОНЕМЕНТЫ_ИНФОРМАЦИЯ!H:H,БАЗА_ДАННЫХ!L123,АБОНЕМЕНТЫ_ИНФОРМАЦИЯ!F:F,БАЗА_ДАННЫХ!J123,АБОНЕМЕНТЫ_ИНФОРМАЦИЯ!G:G,БАЗА_ДАННЫХ!K123,АБОНЕМЕНТЫ_ИНФОРМАЦИЯ!Q:Q,"&lt;="&amp;БАЗА_ДАННЫХ!D123,АБОНЕМЕНТЫ_ИНФОРМАЦИЯ!S:S,"&gt;="&amp;БАЗА_ДАННЫХ!D123))</f>
        <v>10</v>
      </c>
    </row>
    <row r="124" spans="4:21" ht="15" customHeight="1" x14ac:dyDescent="0.25">
      <c r="D124" s="185">
        <v>45275</v>
      </c>
      <c r="E124" s="187">
        <f t="shared" si="2"/>
        <v>50</v>
      </c>
      <c r="F124" s="9" t="str">
        <f t="shared" si="3"/>
        <v>Пт</v>
      </c>
      <c r="G124" s="18">
        <v>0.66666666666666663</v>
      </c>
      <c r="H124" s="8" t="s">
        <v>7</v>
      </c>
      <c r="I124" s="8" t="s">
        <v>33</v>
      </c>
      <c r="J124" s="8" t="s">
        <v>6</v>
      </c>
      <c r="K124" s="8" t="s">
        <v>31</v>
      </c>
      <c r="L124" s="188" t="s">
        <v>91</v>
      </c>
      <c r="M124" s="189" t="str">
        <f ca="1">IF(COUNTIFS(АБОНЕМЕНТЫ_ИНФОРМАЦИЯ!H:H,БАЗА_ДАННЫХ!L124,АБОНЕМЕНТЫ_ИНФОРМАЦИЯ!F:F,БАЗА_ДАННЫХ!J124,АБОНЕМЕНТЫ_ИНФОРМАЦИЯ!G:G,БАЗА_ДАННЫХ!K124,АБОНЕМЕНТЫ_ИНФОРМАЦИЯ!Q:Q,"&lt;="&amp;БАЗА_ДАННЫХ!D124,АБОНЕМЕНТЫ_ИНФОРМАЦИЯ!S:S,"&gt;="&amp;БАЗА_ДАННЫХ!D124,АБОНЕМЕНТЫ_ИНФОРМАЦИЯ!AB:AB,"да")=1,"да","нет")</f>
        <v>нет</v>
      </c>
      <c r="N124" s="188" t="str">
        <f ca="1">IF(M124="да",SUMIFS(АБОНЕМЕНТЫ_ИНФОРМАЦИЯ!AC:AC,АБОНЕМЕНТЫ_ИНФОРМАЦИЯ!H:H,БАЗА_ДАННЫХ!L124,АБОНЕМЕНТЫ_ИНФОРМАЦИЯ!G:G,БАЗА_ДАННЫХ!K124,АБОНЕМЕНТЫ_ИНФОРМАЦИЯ!F:F,БАЗА_ДАННЫХ!J124,АБОНЕМЕНТЫ_ИНФОРМАЦИЯ!AB:AB,БАЗА_ДАННЫХ!M124),"")</f>
        <v/>
      </c>
      <c r="R124" s="189" t="s">
        <v>21</v>
      </c>
      <c r="S124" s="17"/>
      <c r="U124" s="194">
        <f>IF(S124="перенос",0,SUMIFS(АБОНЕМЕНТЫ_ИНФОРМАЦИЯ!P:P,АБОНЕМЕНТЫ_ИНФОРМАЦИЯ!H:H,БАЗА_ДАННЫХ!L124,АБОНЕМЕНТЫ_ИНФОРМАЦИЯ!F:F,БАЗА_ДАННЫХ!J124,АБОНЕМЕНТЫ_ИНФОРМАЦИЯ!G:G,БАЗА_ДАННЫХ!K124,АБОНЕМЕНТЫ_ИНФОРМАЦИЯ!Q:Q,"&lt;="&amp;БАЗА_ДАННЫХ!D124,АБОНЕМЕНТЫ_ИНФОРМАЦИЯ!S:S,"&gt;="&amp;БАЗА_ДАННЫХ!D124))</f>
        <v>10</v>
      </c>
    </row>
    <row r="125" spans="4:21" ht="15" customHeight="1" x14ac:dyDescent="0.25">
      <c r="D125" s="185">
        <v>45275</v>
      </c>
      <c r="E125" s="187">
        <f t="shared" si="2"/>
        <v>50</v>
      </c>
      <c r="F125" s="9" t="str">
        <f t="shared" si="3"/>
        <v>Пт</v>
      </c>
      <c r="G125" s="18">
        <v>0.66666666666666663</v>
      </c>
      <c r="H125" s="8" t="s">
        <v>7</v>
      </c>
      <c r="I125" s="8" t="s">
        <v>33</v>
      </c>
      <c r="J125" s="8" t="s">
        <v>6</v>
      </c>
      <c r="K125" s="8" t="s">
        <v>31</v>
      </c>
      <c r="L125" s="188" t="s">
        <v>92</v>
      </c>
      <c r="M125" s="189" t="str">
        <f ca="1">IF(COUNTIFS(АБОНЕМЕНТЫ_ИНФОРМАЦИЯ!H:H,БАЗА_ДАННЫХ!L125,АБОНЕМЕНТЫ_ИНФОРМАЦИЯ!F:F,БАЗА_ДАННЫХ!J125,АБОНЕМЕНТЫ_ИНФОРМАЦИЯ!G:G,БАЗА_ДАННЫХ!K125,АБОНЕМЕНТЫ_ИНФОРМАЦИЯ!Q:Q,"&lt;="&amp;БАЗА_ДАННЫХ!D125,АБОНЕМЕНТЫ_ИНФОРМАЦИЯ!S:S,"&gt;="&amp;БАЗА_ДАННЫХ!D125,АБОНЕМЕНТЫ_ИНФОРМАЦИЯ!AB:AB,"да")=1,"да","нет")</f>
        <v>нет</v>
      </c>
      <c r="N125" s="188" t="str">
        <f ca="1">IF(M125="да",SUMIFS(АБОНЕМЕНТЫ_ИНФОРМАЦИЯ!AC:AC,АБОНЕМЕНТЫ_ИНФОРМАЦИЯ!H:H,БАЗА_ДАННЫХ!L125,АБОНЕМЕНТЫ_ИНФОРМАЦИЯ!G:G,БАЗА_ДАННЫХ!K125,АБОНЕМЕНТЫ_ИНФОРМАЦИЯ!F:F,БАЗА_ДАННЫХ!J125,АБОНЕМЕНТЫ_ИНФОРМАЦИЯ!AB:AB,БАЗА_ДАННЫХ!M125),"")</f>
        <v/>
      </c>
      <c r="R125" s="189" t="s">
        <v>21</v>
      </c>
      <c r="S125" s="17"/>
      <c r="U125" s="194">
        <f>IF(S125="перенос",0,SUMIFS(АБОНЕМЕНТЫ_ИНФОРМАЦИЯ!P:P,АБОНЕМЕНТЫ_ИНФОРМАЦИЯ!H:H,БАЗА_ДАННЫХ!L125,АБОНЕМЕНТЫ_ИНФОРМАЦИЯ!F:F,БАЗА_ДАННЫХ!J125,АБОНЕМЕНТЫ_ИНФОРМАЦИЯ!G:G,БАЗА_ДАННЫХ!K125,АБОНЕМЕНТЫ_ИНФОРМАЦИЯ!Q:Q,"&lt;="&amp;БАЗА_ДАННЫХ!D125,АБОНЕМЕНТЫ_ИНФОРМАЦИЯ!S:S,"&gt;="&amp;БАЗА_ДАННЫХ!D125))</f>
        <v>10</v>
      </c>
    </row>
    <row r="126" spans="4:21" ht="15" customHeight="1" x14ac:dyDescent="0.25">
      <c r="D126" s="185">
        <v>45275</v>
      </c>
      <c r="E126" s="187">
        <f t="shared" si="2"/>
        <v>50</v>
      </c>
      <c r="F126" s="9" t="str">
        <f t="shared" si="3"/>
        <v>Пт</v>
      </c>
      <c r="G126" s="18">
        <v>0.66666666666666663</v>
      </c>
      <c r="H126" s="8" t="s">
        <v>7</v>
      </c>
      <c r="I126" s="8" t="s">
        <v>33</v>
      </c>
      <c r="J126" s="8" t="s">
        <v>6</v>
      </c>
      <c r="K126" s="8" t="s">
        <v>31</v>
      </c>
      <c r="L126" s="188" t="s">
        <v>93</v>
      </c>
      <c r="M126" s="189" t="str">
        <f ca="1">IF(COUNTIFS(АБОНЕМЕНТЫ_ИНФОРМАЦИЯ!H:H,БАЗА_ДАННЫХ!L126,АБОНЕМЕНТЫ_ИНФОРМАЦИЯ!F:F,БАЗА_ДАННЫХ!J126,АБОНЕМЕНТЫ_ИНФОРМАЦИЯ!G:G,БАЗА_ДАННЫХ!K126,АБОНЕМЕНТЫ_ИНФОРМАЦИЯ!Q:Q,"&lt;="&amp;БАЗА_ДАННЫХ!D126,АБОНЕМЕНТЫ_ИНФОРМАЦИЯ!S:S,"&gt;="&amp;БАЗА_ДАННЫХ!D126,АБОНЕМЕНТЫ_ИНФОРМАЦИЯ!AB:AB,"да")=1,"да","нет")</f>
        <v>нет</v>
      </c>
      <c r="N126" s="188" t="str">
        <f ca="1">IF(M126="да",SUMIFS(АБОНЕМЕНТЫ_ИНФОРМАЦИЯ!AC:AC,АБОНЕМЕНТЫ_ИНФОРМАЦИЯ!H:H,БАЗА_ДАННЫХ!L126,АБОНЕМЕНТЫ_ИНФОРМАЦИЯ!G:G,БАЗА_ДАННЫХ!K126,АБОНЕМЕНТЫ_ИНФОРМАЦИЯ!F:F,БАЗА_ДАННЫХ!J126,АБОНЕМЕНТЫ_ИНФОРМАЦИЯ!AB:AB,БАЗА_ДАННЫХ!M126),"")</f>
        <v/>
      </c>
      <c r="R126" s="189" t="s">
        <v>21</v>
      </c>
      <c r="S126" s="17"/>
      <c r="U126" s="194">
        <f>IF(S126="перенос",0,SUMIFS(АБОНЕМЕНТЫ_ИНФОРМАЦИЯ!P:P,АБОНЕМЕНТЫ_ИНФОРМАЦИЯ!H:H,БАЗА_ДАННЫХ!L126,АБОНЕМЕНТЫ_ИНФОРМАЦИЯ!F:F,БАЗА_ДАННЫХ!J126,АБОНЕМЕНТЫ_ИНФОРМАЦИЯ!G:G,БАЗА_ДАННЫХ!K126,АБОНЕМЕНТЫ_ИНФОРМАЦИЯ!Q:Q,"&lt;="&amp;БАЗА_ДАННЫХ!D126,АБОНЕМЕНТЫ_ИНФОРМАЦИЯ!S:S,"&gt;="&amp;БАЗА_ДАННЫХ!D126))</f>
        <v>10</v>
      </c>
    </row>
    <row r="127" spans="4:21" ht="15" customHeight="1" x14ac:dyDescent="0.25">
      <c r="D127" s="185">
        <v>45275</v>
      </c>
      <c r="E127" s="187">
        <f t="shared" si="2"/>
        <v>50</v>
      </c>
      <c r="F127" s="9" t="str">
        <f t="shared" si="3"/>
        <v>Пт</v>
      </c>
      <c r="G127" s="18">
        <v>0.66666666666666663</v>
      </c>
      <c r="H127" s="8" t="s">
        <v>7</v>
      </c>
      <c r="I127" s="8" t="s">
        <v>33</v>
      </c>
      <c r="J127" s="8" t="s">
        <v>6</v>
      </c>
      <c r="K127" s="8" t="s">
        <v>31</v>
      </c>
      <c r="L127" s="188" t="s">
        <v>94</v>
      </c>
      <c r="M127" s="189" t="str">
        <f ca="1">IF(COUNTIFS(АБОНЕМЕНТЫ_ИНФОРМАЦИЯ!H:H,БАЗА_ДАННЫХ!L127,АБОНЕМЕНТЫ_ИНФОРМАЦИЯ!F:F,БАЗА_ДАННЫХ!J127,АБОНЕМЕНТЫ_ИНФОРМАЦИЯ!G:G,БАЗА_ДАННЫХ!K127,АБОНЕМЕНТЫ_ИНФОРМАЦИЯ!Q:Q,"&lt;="&amp;БАЗА_ДАННЫХ!D127,АБОНЕМЕНТЫ_ИНФОРМАЦИЯ!S:S,"&gt;="&amp;БАЗА_ДАННЫХ!D127,АБОНЕМЕНТЫ_ИНФОРМАЦИЯ!AB:AB,"да")=1,"да","нет")</f>
        <v>нет</v>
      </c>
      <c r="N127" s="188" t="str">
        <f ca="1">IF(M127="да",SUMIFS(АБОНЕМЕНТЫ_ИНФОРМАЦИЯ!AC:AC,АБОНЕМЕНТЫ_ИНФОРМАЦИЯ!H:H,БАЗА_ДАННЫХ!L127,АБОНЕМЕНТЫ_ИНФОРМАЦИЯ!G:G,БАЗА_ДАННЫХ!K127,АБОНЕМЕНТЫ_ИНФОРМАЦИЯ!F:F,БАЗА_ДАННЫХ!J127,АБОНЕМЕНТЫ_ИНФОРМАЦИЯ!AB:AB,БАЗА_ДАННЫХ!M127),"")</f>
        <v/>
      </c>
      <c r="R127" s="189" t="s">
        <v>21</v>
      </c>
      <c r="S127" s="17"/>
      <c r="U127" s="194">
        <f>IF(S127="перенос",0,SUMIFS(АБОНЕМЕНТЫ_ИНФОРМАЦИЯ!P:P,АБОНЕМЕНТЫ_ИНФОРМАЦИЯ!H:H,БАЗА_ДАННЫХ!L127,АБОНЕМЕНТЫ_ИНФОРМАЦИЯ!F:F,БАЗА_ДАННЫХ!J127,АБОНЕМЕНТЫ_ИНФОРМАЦИЯ!G:G,БАЗА_ДАННЫХ!K127,АБОНЕМЕНТЫ_ИНФОРМАЦИЯ!Q:Q,"&lt;="&amp;БАЗА_ДАННЫХ!D127,АБОНЕМЕНТЫ_ИНФОРМАЦИЯ!S:S,"&gt;="&amp;БАЗА_ДАННЫХ!D127))</f>
        <v>10</v>
      </c>
    </row>
    <row r="128" spans="4:21" ht="15" customHeight="1" x14ac:dyDescent="0.25">
      <c r="D128" s="185">
        <v>45275</v>
      </c>
      <c r="E128" s="187">
        <f t="shared" si="2"/>
        <v>50</v>
      </c>
      <c r="F128" s="9" t="str">
        <f t="shared" si="3"/>
        <v>Пт</v>
      </c>
      <c r="G128" s="18">
        <v>0.66666666666666663</v>
      </c>
      <c r="H128" s="8" t="s">
        <v>7</v>
      </c>
      <c r="I128" s="8" t="s">
        <v>33</v>
      </c>
      <c r="J128" s="8" t="s">
        <v>6</v>
      </c>
      <c r="K128" s="8" t="s">
        <v>31</v>
      </c>
      <c r="L128" s="188" t="s">
        <v>95</v>
      </c>
      <c r="M128" s="189" t="str">
        <f ca="1">IF(COUNTIFS(АБОНЕМЕНТЫ_ИНФОРМАЦИЯ!H:H,БАЗА_ДАННЫХ!L128,АБОНЕМЕНТЫ_ИНФОРМАЦИЯ!F:F,БАЗА_ДАННЫХ!J128,АБОНЕМЕНТЫ_ИНФОРМАЦИЯ!G:G,БАЗА_ДАННЫХ!K128,АБОНЕМЕНТЫ_ИНФОРМАЦИЯ!Q:Q,"&lt;="&amp;БАЗА_ДАННЫХ!D128,АБОНЕМЕНТЫ_ИНФОРМАЦИЯ!S:S,"&gt;="&amp;БАЗА_ДАННЫХ!D128,АБОНЕМЕНТЫ_ИНФОРМАЦИЯ!AB:AB,"да")=1,"да","нет")</f>
        <v>нет</v>
      </c>
      <c r="N128" s="188" t="str">
        <f ca="1">IF(M128="да",SUMIFS(АБОНЕМЕНТЫ_ИНФОРМАЦИЯ!AC:AC,АБОНЕМЕНТЫ_ИНФОРМАЦИЯ!H:H,БАЗА_ДАННЫХ!L128,АБОНЕМЕНТЫ_ИНФОРМАЦИЯ!G:G,БАЗА_ДАННЫХ!K128,АБОНЕМЕНТЫ_ИНФОРМАЦИЯ!F:F,БАЗА_ДАННЫХ!J128,АБОНЕМЕНТЫ_ИНФОРМАЦИЯ!AB:AB,БАЗА_ДАННЫХ!M128),"")</f>
        <v/>
      </c>
      <c r="R128" s="189" t="s">
        <v>21</v>
      </c>
      <c r="S128" s="17"/>
      <c r="U128" s="194">
        <f>IF(S128="перенос",0,SUMIFS(АБОНЕМЕНТЫ_ИНФОРМАЦИЯ!P:P,АБОНЕМЕНТЫ_ИНФОРМАЦИЯ!H:H,БАЗА_ДАННЫХ!L128,АБОНЕМЕНТЫ_ИНФОРМАЦИЯ!F:F,БАЗА_ДАННЫХ!J128,АБОНЕМЕНТЫ_ИНФОРМАЦИЯ!G:G,БАЗА_ДАННЫХ!K128,АБОНЕМЕНТЫ_ИНФОРМАЦИЯ!Q:Q,"&lt;="&amp;БАЗА_ДАННЫХ!D128,АБОНЕМЕНТЫ_ИНФОРМАЦИЯ!S:S,"&gt;="&amp;БАЗА_ДАННЫХ!D128))</f>
        <v>10</v>
      </c>
    </row>
    <row r="129" spans="4:21" ht="15" customHeight="1" x14ac:dyDescent="0.25">
      <c r="D129" s="185">
        <v>45275</v>
      </c>
      <c r="E129" s="187">
        <f t="shared" si="2"/>
        <v>50</v>
      </c>
      <c r="F129" s="9" t="str">
        <f t="shared" si="3"/>
        <v>Пт</v>
      </c>
      <c r="G129" s="18">
        <v>0.66666666666666663</v>
      </c>
      <c r="H129" s="8" t="s">
        <v>7</v>
      </c>
      <c r="I129" s="8" t="s">
        <v>33</v>
      </c>
      <c r="J129" s="8" t="s">
        <v>6</v>
      </c>
      <c r="K129" s="8" t="s">
        <v>31</v>
      </c>
      <c r="L129" s="188" t="s">
        <v>96</v>
      </c>
      <c r="M129" s="189" t="str">
        <f ca="1">IF(COUNTIFS(АБОНЕМЕНТЫ_ИНФОРМАЦИЯ!H:H,БАЗА_ДАННЫХ!L129,АБОНЕМЕНТЫ_ИНФОРМАЦИЯ!F:F,БАЗА_ДАННЫХ!J129,АБОНЕМЕНТЫ_ИНФОРМАЦИЯ!G:G,БАЗА_ДАННЫХ!K129,АБОНЕМЕНТЫ_ИНФОРМАЦИЯ!Q:Q,"&lt;="&amp;БАЗА_ДАННЫХ!D129,АБОНЕМЕНТЫ_ИНФОРМАЦИЯ!S:S,"&gt;="&amp;БАЗА_ДАННЫХ!D129,АБОНЕМЕНТЫ_ИНФОРМАЦИЯ!AB:AB,"да")=1,"да","нет")</f>
        <v>нет</v>
      </c>
      <c r="N129" s="188" t="str">
        <f ca="1">IF(M129="да",SUMIFS(АБОНЕМЕНТЫ_ИНФОРМАЦИЯ!AC:AC,АБОНЕМЕНТЫ_ИНФОРМАЦИЯ!H:H,БАЗА_ДАННЫХ!L129,АБОНЕМЕНТЫ_ИНФОРМАЦИЯ!G:G,БАЗА_ДАННЫХ!K129,АБОНЕМЕНТЫ_ИНФОРМАЦИЯ!F:F,БАЗА_ДАННЫХ!J129,АБОНЕМЕНТЫ_ИНФОРМАЦИЯ!AB:AB,БАЗА_ДАННЫХ!M129),"")</f>
        <v/>
      </c>
      <c r="R129" s="189" t="s">
        <v>21</v>
      </c>
      <c r="S129" s="17"/>
      <c r="U129" s="194">
        <f>IF(S129="перенос",0,SUMIFS(АБОНЕМЕНТЫ_ИНФОРМАЦИЯ!P:P,АБОНЕМЕНТЫ_ИНФОРМАЦИЯ!H:H,БАЗА_ДАННЫХ!L129,АБОНЕМЕНТЫ_ИНФОРМАЦИЯ!F:F,БАЗА_ДАННЫХ!J129,АБОНЕМЕНТЫ_ИНФОРМАЦИЯ!G:G,БАЗА_ДАННЫХ!K129,АБОНЕМЕНТЫ_ИНФОРМАЦИЯ!Q:Q,"&lt;="&amp;БАЗА_ДАННЫХ!D129,АБОНЕМЕНТЫ_ИНФОРМАЦИЯ!S:S,"&gt;="&amp;БАЗА_ДАННЫХ!D129))</f>
        <v>10</v>
      </c>
    </row>
    <row r="130" spans="4:21" ht="15" customHeight="1" x14ac:dyDescent="0.25">
      <c r="D130" s="185">
        <v>45275</v>
      </c>
      <c r="E130" s="187">
        <f t="shared" si="2"/>
        <v>50</v>
      </c>
      <c r="F130" s="9" t="str">
        <f t="shared" si="3"/>
        <v>Пт</v>
      </c>
      <c r="G130" s="18">
        <v>0.66666666666666663</v>
      </c>
      <c r="H130" s="8" t="s">
        <v>7</v>
      </c>
      <c r="I130" s="8" t="s">
        <v>33</v>
      </c>
      <c r="J130" s="8" t="s">
        <v>6</v>
      </c>
      <c r="K130" s="8" t="s">
        <v>31</v>
      </c>
      <c r="L130" s="188" t="s">
        <v>97</v>
      </c>
      <c r="M130" s="189" t="str">
        <f ca="1">IF(COUNTIFS(АБОНЕМЕНТЫ_ИНФОРМАЦИЯ!H:H,БАЗА_ДАННЫХ!L130,АБОНЕМЕНТЫ_ИНФОРМАЦИЯ!F:F,БАЗА_ДАННЫХ!J130,АБОНЕМЕНТЫ_ИНФОРМАЦИЯ!G:G,БАЗА_ДАННЫХ!K130,АБОНЕМЕНТЫ_ИНФОРМАЦИЯ!Q:Q,"&lt;="&amp;БАЗА_ДАННЫХ!D130,АБОНЕМЕНТЫ_ИНФОРМАЦИЯ!S:S,"&gt;="&amp;БАЗА_ДАННЫХ!D130,АБОНЕМЕНТЫ_ИНФОРМАЦИЯ!AB:AB,"да")=1,"да","нет")</f>
        <v>нет</v>
      </c>
      <c r="N130" s="188" t="str">
        <f ca="1">IF(M130="да",SUMIFS(АБОНЕМЕНТЫ_ИНФОРМАЦИЯ!AC:AC,АБОНЕМЕНТЫ_ИНФОРМАЦИЯ!H:H,БАЗА_ДАННЫХ!L130,АБОНЕМЕНТЫ_ИНФОРМАЦИЯ!G:G,БАЗА_ДАННЫХ!K130,АБОНЕМЕНТЫ_ИНФОРМАЦИЯ!F:F,БАЗА_ДАННЫХ!J130,АБОНЕМЕНТЫ_ИНФОРМАЦИЯ!AB:AB,БАЗА_ДАННЫХ!M130),"")</f>
        <v/>
      </c>
      <c r="R130" s="189" t="s">
        <v>21</v>
      </c>
      <c r="S130" s="17"/>
      <c r="U130" s="194">
        <f>IF(S130="перенос",0,SUMIFS(АБОНЕМЕНТЫ_ИНФОРМАЦИЯ!P:P,АБОНЕМЕНТЫ_ИНФОРМАЦИЯ!H:H,БАЗА_ДАННЫХ!L130,АБОНЕМЕНТЫ_ИНФОРМАЦИЯ!F:F,БАЗА_ДАННЫХ!J130,АБОНЕМЕНТЫ_ИНФОРМАЦИЯ!G:G,БАЗА_ДАННЫХ!K130,АБОНЕМЕНТЫ_ИНФОРМАЦИЯ!Q:Q,"&lt;="&amp;БАЗА_ДАННЫХ!D130,АБОНЕМЕНТЫ_ИНФОРМАЦИЯ!S:S,"&gt;="&amp;БАЗА_ДАННЫХ!D130))</f>
        <v>10</v>
      </c>
    </row>
    <row r="131" spans="4:21" ht="15" customHeight="1" x14ac:dyDescent="0.25">
      <c r="D131" s="185">
        <v>45276</v>
      </c>
      <c r="E131" s="187">
        <f t="shared" si="2"/>
        <v>50</v>
      </c>
      <c r="F131" s="9" t="str">
        <f t="shared" si="3"/>
        <v>Сб</v>
      </c>
      <c r="G131" s="18">
        <v>0.45833333333333331</v>
      </c>
      <c r="H131" s="8" t="s">
        <v>14</v>
      </c>
      <c r="I131" s="8" t="s">
        <v>34</v>
      </c>
      <c r="J131" s="8" t="s">
        <v>11</v>
      </c>
      <c r="K131" s="8" t="s">
        <v>35</v>
      </c>
      <c r="L131" s="188" t="s">
        <v>78</v>
      </c>
      <c r="M131" s="189" t="str">
        <f ca="1">IF(COUNTIFS(АБОНЕМЕНТЫ_ИНФОРМАЦИЯ!H:H,БАЗА_ДАННЫХ!L131,АБОНЕМЕНТЫ_ИНФОРМАЦИЯ!F:F,БАЗА_ДАННЫХ!J131,АБОНЕМЕНТЫ_ИНФОРМАЦИЯ!G:G,БАЗА_ДАННЫХ!K131,АБОНЕМЕНТЫ_ИНФОРМАЦИЯ!Q:Q,"&lt;="&amp;БАЗА_ДАННЫХ!D131,АБОНЕМЕНТЫ_ИНФОРМАЦИЯ!S:S,"&gt;="&amp;БАЗА_ДАННЫХ!D131,АБОНЕМЕНТЫ_ИНФОРМАЦИЯ!AB:AB,"да")=1,"да","нет")</f>
        <v>нет</v>
      </c>
      <c r="N131" s="188" t="str">
        <f ca="1">IF(M131="да",SUMIFS(АБОНЕМЕНТЫ_ИНФОРМАЦИЯ!AC:AC,АБОНЕМЕНТЫ_ИНФОРМАЦИЯ!H:H,БАЗА_ДАННЫХ!L131,АБОНЕМЕНТЫ_ИНФОРМАЦИЯ!G:G,БАЗА_ДАННЫХ!K131,АБОНЕМЕНТЫ_ИНФОРМАЦИЯ!F:F,БАЗА_ДАННЫХ!J131,АБОНЕМЕНТЫ_ИНФОРМАЦИЯ!AB:AB,БАЗА_ДАННЫХ!M131),"")</f>
        <v/>
      </c>
      <c r="R131" s="189" t="s">
        <v>21</v>
      </c>
      <c r="S131" s="17"/>
      <c r="U131" s="194">
        <f>IF(S131="перенос",0,SUMIFS(АБОНЕМЕНТЫ_ИНФОРМАЦИЯ!P:P,АБОНЕМЕНТЫ_ИНФОРМАЦИЯ!H:H,БАЗА_ДАННЫХ!L131,АБОНЕМЕНТЫ_ИНФОРМАЦИЯ!F:F,БАЗА_ДАННЫХ!J131,АБОНЕМЕНТЫ_ИНФОРМАЦИЯ!G:G,БАЗА_ДАННЫХ!K131,АБОНЕМЕНТЫ_ИНФОРМАЦИЯ!Q:Q,"&lt;="&amp;БАЗА_ДАННЫХ!D131,АБОНЕМЕНТЫ_ИНФОРМАЦИЯ!S:S,"&gt;="&amp;БАЗА_ДАННЫХ!D131))</f>
        <v>10</v>
      </c>
    </row>
    <row r="132" spans="4:21" ht="15" customHeight="1" x14ac:dyDescent="0.25">
      <c r="D132" s="185">
        <v>45276</v>
      </c>
      <c r="E132" s="187">
        <f t="shared" si="2"/>
        <v>50</v>
      </c>
      <c r="F132" s="9" t="str">
        <f t="shared" si="3"/>
        <v>Сб</v>
      </c>
      <c r="G132" s="18">
        <v>0.45833333333333331</v>
      </c>
      <c r="H132" s="8" t="s">
        <v>14</v>
      </c>
      <c r="I132" s="8" t="s">
        <v>34</v>
      </c>
      <c r="J132" s="8" t="s">
        <v>11</v>
      </c>
      <c r="K132" s="8" t="s">
        <v>35</v>
      </c>
      <c r="L132" s="188" t="s">
        <v>79</v>
      </c>
      <c r="M132" s="189" t="str">
        <f ca="1">IF(COUNTIFS(АБОНЕМЕНТЫ_ИНФОРМАЦИЯ!H:H,БАЗА_ДАННЫХ!L132,АБОНЕМЕНТЫ_ИНФОРМАЦИЯ!F:F,БАЗА_ДАННЫХ!J132,АБОНЕМЕНТЫ_ИНФОРМАЦИЯ!G:G,БАЗА_ДАННЫХ!K132,АБОНЕМЕНТЫ_ИНФОРМАЦИЯ!Q:Q,"&lt;="&amp;БАЗА_ДАННЫХ!D132,АБОНЕМЕНТЫ_ИНФОРМАЦИЯ!S:S,"&gt;="&amp;БАЗА_ДАННЫХ!D132,АБОНЕМЕНТЫ_ИНФОРМАЦИЯ!AB:AB,"да")=1,"да","нет")</f>
        <v>нет</v>
      </c>
      <c r="N132" s="188" t="str">
        <f ca="1">IF(M132="да",SUMIFS(АБОНЕМЕНТЫ_ИНФОРМАЦИЯ!AC:AC,АБОНЕМЕНТЫ_ИНФОРМАЦИЯ!H:H,БАЗА_ДАННЫХ!L132,АБОНЕМЕНТЫ_ИНФОРМАЦИЯ!G:G,БАЗА_ДАННЫХ!K132,АБОНЕМЕНТЫ_ИНФОРМАЦИЯ!F:F,БАЗА_ДАННЫХ!J132,АБОНЕМЕНТЫ_ИНФОРМАЦИЯ!AB:AB,БАЗА_ДАННЫХ!M132),"")</f>
        <v/>
      </c>
      <c r="R132" s="189" t="s">
        <v>21</v>
      </c>
      <c r="S132" s="17"/>
      <c r="U132" s="194">
        <f>IF(S132="перенос",0,SUMIFS(АБОНЕМЕНТЫ_ИНФОРМАЦИЯ!P:P,АБОНЕМЕНТЫ_ИНФОРМАЦИЯ!H:H,БАЗА_ДАННЫХ!L132,АБОНЕМЕНТЫ_ИНФОРМАЦИЯ!F:F,БАЗА_ДАННЫХ!J132,АБОНЕМЕНТЫ_ИНФОРМАЦИЯ!G:G,БАЗА_ДАННЫХ!K132,АБОНЕМЕНТЫ_ИНФОРМАЦИЯ!Q:Q,"&lt;="&amp;БАЗА_ДАННЫХ!D132,АБОНЕМЕНТЫ_ИНФОРМАЦИЯ!S:S,"&gt;="&amp;БАЗА_ДАННЫХ!D132))</f>
        <v>10</v>
      </c>
    </row>
    <row r="133" spans="4:21" ht="15" customHeight="1" x14ac:dyDescent="0.25">
      <c r="D133" s="185">
        <v>45276</v>
      </c>
      <c r="E133" s="187">
        <f t="shared" si="2"/>
        <v>50</v>
      </c>
      <c r="F133" s="9" t="str">
        <f t="shared" si="3"/>
        <v>Сб</v>
      </c>
      <c r="G133" s="18">
        <v>0.45833333333333331</v>
      </c>
      <c r="H133" s="8" t="s">
        <v>14</v>
      </c>
      <c r="I133" s="8" t="s">
        <v>34</v>
      </c>
      <c r="J133" s="8" t="s">
        <v>11</v>
      </c>
      <c r="K133" s="8" t="s">
        <v>35</v>
      </c>
      <c r="L133" s="188" t="s">
        <v>80</v>
      </c>
      <c r="M133" s="189" t="str">
        <f ca="1">IF(COUNTIFS(АБОНЕМЕНТЫ_ИНФОРМАЦИЯ!H:H,БАЗА_ДАННЫХ!L133,АБОНЕМЕНТЫ_ИНФОРМАЦИЯ!F:F,БАЗА_ДАННЫХ!J133,АБОНЕМЕНТЫ_ИНФОРМАЦИЯ!G:G,БАЗА_ДАННЫХ!K133,АБОНЕМЕНТЫ_ИНФОРМАЦИЯ!Q:Q,"&lt;="&amp;БАЗА_ДАННЫХ!D133,АБОНЕМЕНТЫ_ИНФОРМАЦИЯ!S:S,"&gt;="&amp;БАЗА_ДАННЫХ!D133,АБОНЕМЕНТЫ_ИНФОРМАЦИЯ!AB:AB,"да")=1,"да","нет")</f>
        <v>нет</v>
      </c>
      <c r="N133" s="188" t="str">
        <f ca="1">IF(M133="да",SUMIFS(АБОНЕМЕНТЫ_ИНФОРМАЦИЯ!AC:AC,АБОНЕМЕНТЫ_ИНФОРМАЦИЯ!H:H,БАЗА_ДАННЫХ!L133,АБОНЕМЕНТЫ_ИНФОРМАЦИЯ!G:G,БАЗА_ДАННЫХ!K133,АБОНЕМЕНТЫ_ИНФОРМАЦИЯ!F:F,БАЗА_ДАННЫХ!J133,АБОНЕМЕНТЫ_ИНФОРМАЦИЯ!AB:AB,БАЗА_ДАННЫХ!M133),"")</f>
        <v/>
      </c>
      <c r="R133" s="189" t="s">
        <v>21</v>
      </c>
      <c r="S133" s="17"/>
      <c r="U133" s="194">
        <f>IF(S133="перенос",0,SUMIFS(АБОНЕМЕНТЫ_ИНФОРМАЦИЯ!P:P,АБОНЕМЕНТЫ_ИНФОРМАЦИЯ!H:H,БАЗА_ДАННЫХ!L133,АБОНЕМЕНТЫ_ИНФОРМАЦИЯ!F:F,БАЗА_ДАННЫХ!J133,АБОНЕМЕНТЫ_ИНФОРМАЦИЯ!G:G,БАЗА_ДАННЫХ!K133,АБОНЕМЕНТЫ_ИНФОРМАЦИЯ!Q:Q,"&lt;="&amp;БАЗА_ДАННЫХ!D133,АБОНЕМЕНТЫ_ИНФОРМАЦИЯ!S:S,"&gt;="&amp;БАЗА_ДАННЫХ!D133))</f>
        <v>10</v>
      </c>
    </row>
    <row r="134" spans="4:21" ht="15" customHeight="1" x14ac:dyDescent="0.25">
      <c r="D134" s="185">
        <v>45276</v>
      </c>
      <c r="E134" s="187">
        <f t="shared" si="2"/>
        <v>50</v>
      </c>
      <c r="F134" s="9" t="str">
        <f t="shared" si="3"/>
        <v>Сб</v>
      </c>
      <c r="G134" s="18">
        <v>0.45833333333333331</v>
      </c>
      <c r="H134" s="8" t="s">
        <v>14</v>
      </c>
      <c r="I134" s="8" t="s">
        <v>34</v>
      </c>
      <c r="J134" s="8" t="s">
        <v>11</v>
      </c>
      <c r="K134" s="8" t="s">
        <v>35</v>
      </c>
      <c r="L134" s="188" t="s">
        <v>81</v>
      </c>
      <c r="M134" s="189" t="str">
        <f ca="1">IF(COUNTIFS(АБОНЕМЕНТЫ_ИНФОРМАЦИЯ!H:H,БАЗА_ДАННЫХ!L134,АБОНЕМЕНТЫ_ИНФОРМАЦИЯ!F:F,БАЗА_ДАННЫХ!J134,АБОНЕМЕНТЫ_ИНФОРМАЦИЯ!G:G,БАЗА_ДАННЫХ!K134,АБОНЕМЕНТЫ_ИНФОРМАЦИЯ!Q:Q,"&lt;="&amp;БАЗА_ДАННЫХ!D134,АБОНЕМЕНТЫ_ИНФОРМАЦИЯ!S:S,"&gt;="&amp;БАЗА_ДАННЫХ!D134,АБОНЕМЕНТЫ_ИНФОРМАЦИЯ!AB:AB,"да")=1,"да","нет")</f>
        <v>нет</v>
      </c>
      <c r="N134" s="188" t="str">
        <f ca="1">IF(M134="да",SUMIFS(АБОНЕМЕНТЫ_ИНФОРМАЦИЯ!AC:AC,АБОНЕМЕНТЫ_ИНФОРМАЦИЯ!H:H,БАЗА_ДАННЫХ!L134,АБОНЕМЕНТЫ_ИНФОРМАЦИЯ!G:G,БАЗА_ДАННЫХ!K134,АБОНЕМЕНТЫ_ИНФОРМАЦИЯ!F:F,БАЗА_ДАННЫХ!J134,АБОНЕМЕНТЫ_ИНФОРМАЦИЯ!AB:AB,БАЗА_ДАННЫХ!M134),"")</f>
        <v/>
      </c>
      <c r="R134" s="189" t="s">
        <v>21</v>
      </c>
      <c r="S134" s="17"/>
      <c r="U134" s="194">
        <f>IF(S134="перенос",0,SUMIFS(АБОНЕМЕНТЫ_ИНФОРМАЦИЯ!P:P,АБОНЕМЕНТЫ_ИНФОРМАЦИЯ!H:H,БАЗА_ДАННЫХ!L134,АБОНЕМЕНТЫ_ИНФОРМАЦИЯ!F:F,БАЗА_ДАННЫХ!J134,АБОНЕМЕНТЫ_ИНФОРМАЦИЯ!G:G,БАЗА_ДАННЫХ!K134,АБОНЕМЕНТЫ_ИНФОРМАЦИЯ!Q:Q,"&lt;="&amp;БАЗА_ДАННЫХ!D134,АБОНЕМЕНТЫ_ИНФОРМАЦИЯ!S:S,"&gt;="&amp;БАЗА_ДАННЫХ!D134))</f>
        <v>10</v>
      </c>
    </row>
    <row r="135" spans="4:21" ht="15" customHeight="1" x14ac:dyDescent="0.25">
      <c r="D135" s="185">
        <v>45276</v>
      </c>
      <c r="E135" s="187">
        <f t="shared" si="2"/>
        <v>50</v>
      </c>
      <c r="F135" s="9" t="str">
        <f t="shared" si="3"/>
        <v>Сб</v>
      </c>
      <c r="G135" s="18">
        <v>0.45833333333333331</v>
      </c>
      <c r="H135" s="8" t="s">
        <v>14</v>
      </c>
      <c r="I135" s="8" t="s">
        <v>34</v>
      </c>
      <c r="J135" s="8" t="s">
        <v>11</v>
      </c>
      <c r="K135" s="8" t="s">
        <v>35</v>
      </c>
      <c r="L135" s="188" t="s">
        <v>82</v>
      </c>
      <c r="M135" s="189" t="str">
        <f ca="1">IF(COUNTIFS(АБОНЕМЕНТЫ_ИНФОРМАЦИЯ!H:H,БАЗА_ДАННЫХ!L135,АБОНЕМЕНТЫ_ИНФОРМАЦИЯ!F:F,БАЗА_ДАННЫХ!J135,АБОНЕМЕНТЫ_ИНФОРМАЦИЯ!G:G,БАЗА_ДАННЫХ!K135,АБОНЕМЕНТЫ_ИНФОРМАЦИЯ!Q:Q,"&lt;="&amp;БАЗА_ДАННЫХ!D135,АБОНЕМЕНТЫ_ИНФОРМАЦИЯ!S:S,"&gt;="&amp;БАЗА_ДАННЫХ!D135,АБОНЕМЕНТЫ_ИНФОРМАЦИЯ!AB:AB,"да")=1,"да","нет")</f>
        <v>нет</v>
      </c>
      <c r="N135" s="188" t="str">
        <f ca="1">IF(M135="да",SUMIFS(АБОНЕМЕНТЫ_ИНФОРМАЦИЯ!AC:AC,АБОНЕМЕНТЫ_ИНФОРМАЦИЯ!H:H,БАЗА_ДАННЫХ!L135,АБОНЕМЕНТЫ_ИНФОРМАЦИЯ!G:G,БАЗА_ДАННЫХ!K135,АБОНЕМЕНТЫ_ИНФОРМАЦИЯ!F:F,БАЗА_ДАННЫХ!J135,АБОНЕМЕНТЫ_ИНФОРМАЦИЯ!AB:AB,БАЗА_ДАННЫХ!M135),"")</f>
        <v/>
      </c>
      <c r="R135" s="189" t="s">
        <v>21</v>
      </c>
      <c r="S135" s="17"/>
      <c r="U135" s="194">
        <f>IF(S135="перенос",0,SUMIFS(АБОНЕМЕНТЫ_ИНФОРМАЦИЯ!P:P,АБОНЕМЕНТЫ_ИНФОРМАЦИЯ!H:H,БАЗА_ДАННЫХ!L135,АБОНЕМЕНТЫ_ИНФОРМАЦИЯ!F:F,БАЗА_ДАННЫХ!J135,АБОНЕМЕНТЫ_ИНФОРМАЦИЯ!G:G,БАЗА_ДАННЫХ!K135,АБОНЕМЕНТЫ_ИНФОРМАЦИЯ!Q:Q,"&lt;="&amp;БАЗА_ДАННЫХ!D135,АБОНЕМЕНТЫ_ИНФОРМАЦИЯ!S:S,"&gt;="&amp;БАЗА_ДАННЫХ!D135))</f>
        <v>10</v>
      </c>
    </row>
    <row r="136" spans="4:21" ht="15" customHeight="1" x14ac:dyDescent="0.25">
      <c r="D136" s="185">
        <v>45276</v>
      </c>
      <c r="E136" s="187">
        <f t="shared" ref="E136:E199" si="4">WEEKNUM(D136)</f>
        <v>50</v>
      </c>
      <c r="F136" s="9" t="str">
        <f t="shared" ref="F136:F199" si="5">TEXT(D136,"ддд")</f>
        <v>Сб</v>
      </c>
      <c r="G136" s="18">
        <v>0.45833333333333331</v>
      </c>
      <c r="H136" s="8" t="s">
        <v>14</v>
      </c>
      <c r="I136" s="8" t="s">
        <v>34</v>
      </c>
      <c r="J136" s="8" t="s">
        <v>11</v>
      </c>
      <c r="K136" s="8" t="s">
        <v>35</v>
      </c>
      <c r="L136" s="188" t="s">
        <v>83</v>
      </c>
      <c r="M136" s="189" t="str">
        <f ca="1">IF(COUNTIFS(АБОНЕМЕНТЫ_ИНФОРМАЦИЯ!H:H,БАЗА_ДАННЫХ!L136,АБОНЕМЕНТЫ_ИНФОРМАЦИЯ!F:F,БАЗА_ДАННЫХ!J136,АБОНЕМЕНТЫ_ИНФОРМАЦИЯ!G:G,БАЗА_ДАННЫХ!K136,АБОНЕМЕНТЫ_ИНФОРМАЦИЯ!Q:Q,"&lt;="&amp;БАЗА_ДАННЫХ!D136,АБОНЕМЕНТЫ_ИНФОРМАЦИЯ!S:S,"&gt;="&amp;БАЗА_ДАННЫХ!D136,АБОНЕМЕНТЫ_ИНФОРМАЦИЯ!AB:AB,"да")=1,"да","нет")</f>
        <v>нет</v>
      </c>
      <c r="N136" s="188" t="str">
        <f ca="1">IF(M136="да",SUMIFS(АБОНЕМЕНТЫ_ИНФОРМАЦИЯ!AC:AC,АБОНЕМЕНТЫ_ИНФОРМАЦИЯ!H:H,БАЗА_ДАННЫХ!L136,АБОНЕМЕНТЫ_ИНФОРМАЦИЯ!G:G,БАЗА_ДАННЫХ!K136,АБОНЕМЕНТЫ_ИНФОРМАЦИЯ!F:F,БАЗА_ДАННЫХ!J136,АБОНЕМЕНТЫ_ИНФОРМАЦИЯ!AB:AB,БАЗА_ДАННЫХ!M136),"")</f>
        <v/>
      </c>
      <c r="R136" s="189" t="s">
        <v>21</v>
      </c>
      <c r="S136" s="17"/>
      <c r="U136" s="194">
        <f>IF(S136="перенос",0,SUMIFS(АБОНЕМЕНТЫ_ИНФОРМАЦИЯ!P:P,АБОНЕМЕНТЫ_ИНФОРМАЦИЯ!H:H,БАЗА_ДАННЫХ!L136,АБОНЕМЕНТЫ_ИНФОРМАЦИЯ!F:F,БАЗА_ДАННЫХ!J136,АБОНЕМЕНТЫ_ИНФОРМАЦИЯ!G:G,БАЗА_ДАННЫХ!K136,АБОНЕМЕНТЫ_ИНФОРМАЦИЯ!Q:Q,"&lt;="&amp;БАЗА_ДАННЫХ!D136,АБОНЕМЕНТЫ_ИНФОРМАЦИЯ!S:S,"&gt;="&amp;БАЗА_ДАННЫХ!D136))</f>
        <v>10</v>
      </c>
    </row>
    <row r="137" spans="4:21" ht="15" customHeight="1" x14ac:dyDescent="0.25">
      <c r="D137" s="185">
        <v>45278</v>
      </c>
      <c r="E137" s="187">
        <f t="shared" si="4"/>
        <v>51</v>
      </c>
      <c r="F137" s="9" t="str">
        <f t="shared" si="5"/>
        <v>Пн</v>
      </c>
      <c r="G137" s="18">
        <v>0.66666666666666663</v>
      </c>
      <c r="H137" s="8" t="s">
        <v>7</v>
      </c>
      <c r="I137" s="8" t="s">
        <v>32</v>
      </c>
      <c r="J137" s="8" t="s">
        <v>9</v>
      </c>
      <c r="K137" s="8" t="s">
        <v>8</v>
      </c>
      <c r="L137" s="188" t="s">
        <v>64</v>
      </c>
      <c r="M137" s="189" t="str">
        <f ca="1">IF(COUNTIFS(АБОНЕМЕНТЫ_ИНФОРМАЦИЯ!H:H,БАЗА_ДАННЫХ!L137,АБОНЕМЕНТЫ_ИНФОРМАЦИЯ!F:F,БАЗА_ДАННЫХ!J137,АБОНЕМЕНТЫ_ИНФОРМАЦИЯ!G:G,БАЗА_ДАННЫХ!K137,АБОНЕМЕНТЫ_ИНФОРМАЦИЯ!Q:Q,"&lt;="&amp;БАЗА_ДАННЫХ!D137,АБОНЕМЕНТЫ_ИНФОРМАЦИЯ!S:S,"&gt;="&amp;БАЗА_ДАННЫХ!D137,АБОНЕМЕНТЫ_ИНФОРМАЦИЯ!AB:AB,"да")=1,"да","нет")</f>
        <v>нет</v>
      </c>
      <c r="N137" s="188" t="str">
        <f ca="1">IF(M137="да",SUMIFS(АБОНЕМЕНТЫ_ИНФОРМАЦИЯ!AC:AC,АБОНЕМЕНТЫ_ИНФОРМАЦИЯ!H:H,БАЗА_ДАННЫХ!L137,АБОНЕМЕНТЫ_ИНФОРМАЦИЯ!G:G,БАЗА_ДАННЫХ!K137,АБОНЕМЕНТЫ_ИНФОРМАЦИЯ!F:F,БАЗА_ДАННЫХ!J137,АБОНЕМЕНТЫ_ИНФОРМАЦИЯ!AB:AB,БАЗА_ДАННЫХ!M137),"")</f>
        <v/>
      </c>
      <c r="R137" s="189" t="s">
        <v>21</v>
      </c>
      <c r="S137" s="17"/>
      <c r="U137" s="194">
        <f>IF(S137="перенос",0,SUMIFS(АБОНЕМЕНТЫ_ИНФОРМАЦИЯ!P:P,АБОНЕМЕНТЫ_ИНФОРМАЦИЯ!H:H,БАЗА_ДАННЫХ!L137,АБОНЕМЕНТЫ_ИНФОРМАЦИЯ!F:F,БАЗА_ДАННЫХ!J137,АБОНЕМЕНТЫ_ИНФОРМАЦИЯ!G:G,БАЗА_ДАННЫХ!K137,АБОНЕМЕНТЫ_ИНФОРМАЦИЯ!Q:Q,"&lt;="&amp;БАЗА_ДАННЫХ!D137,АБОНЕМЕНТЫ_ИНФОРМАЦИЯ!S:S,"&gt;="&amp;БАЗА_ДАННЫХ!D137))</f>
        <v>10</v>
      </c>
    </row>
    <row r="138" spans="4:21" ht="15" customHeight="1" x14ac:dyDescent="0.25">
      <c r="D138" s="185">
        <v>45278</v>
      </c>
      <c r="E138" s="187">
        <f t="shared" si="4"/>
        <v>51</v>
      </c>
      <c r="F138" s="9" t="str">
        <f t="shared" si="5"/>
        <v>Пн</v>
      </c>
      <c r="G138" s="18">
        <v>0.66666666666666663</v>
      </c>
      <c r="H138" s="8" t="s">
        <v>7</v>
      </c>
      <c r="I138" s="8" t="s">
        <v>32</v>
      </c>
      <c r="J138" s="8" t="s">
        <v>9</v>
      </c>
      <c r="K138" s="8" t="s">
        <v>8</v>
      </c>
      <c r="L138" s="188" t="s">
        <v>65</v>
      </c>
      <c r="M138" s="189" t="str">
        <f ca="1">IF(COUNTIFS(АБОНЕМЕНТЫ_ИНФОРМАЦИЯ!H:H,БАЗА_ДАННЫХ!L138,АБОНЕМЕНТЫ_ИНФОРМАЦИЯ!F:F,БАЗА_ДАННЫХ!J138,АБОНЕМЕНТЫ_ИНФОРМАЦИЯ!G:G,БАЗА_ДАННЫХ!K138,АБОНЕМЕНТЫ_ИНФОРМАЦИЯ!Q:Q,"&lt;="&amp;БАЗА_ДАННЫХ!D138,АБОНЕМЕНТЫ_ИНФОРМАЦИЯ!S:S,"&gt;="&amp;БАЗА_ДАННЫХ!D138,АБОНЕМЕНТЫ_ИНФОРМАЦИЯ!AB:AB,"да")=1,"да","нет")</f>
        <v>нет</v>
      </c>
      <c r="N138" s="188" t="str">
        <f ca="1">IF(M138="да",SUMIFS(АБОНЕМЕНТЫ_ИНФОРМАЦИЯ!AC:AC,АБОНЕМЕНТЫ_ИНФОРМАЦИЯ!H:H,БАЗА_ДАННЫХ!L138,АБОНЕМЕНТЫ_ИНФОРМАЦИЯ!G:G,БАЗА_ДАННЫХ!K138,АБОНЕМЕНТЫ_ИНФОРМАЦИЯ!F:F,БАЗА_ДАННЫХ!J138,АБОНЕМЕНТЫ_ИНФОРМАЦИЯ!AB:AB,БАЗА_ДАННЫХ!M138),"")</f>
        <v/>
      </c>
      <c r="R138" s="189" t="s">
        <v>21</v>
      </c>
      <c r="S138" s="17"/>
      <c r="U138" s="194">
        <f>IF(S138="перенос",0,SUMIFS(АБОНЕМЕНТЫ_ИНФОРМАЦИЯ!P:P,АБОНЕМЕНТЫ_ИНФОРМАЦИЯ!H:H,БАЗА_ДАННЫХ!L138,АБОНЕМЕНТЫ_ИНФОРМАЦИЯ!F:F,БАЗА_ДАННЫХ!J138,АБОНЕМЕНТЫ_ИНФОРМАЦИЯ!G:G,БАЗА_ДАННЫХ!K138,АБОНЕМЕНТЫ_ИНФОРМАЦИЯ!Q:Q,"&lt;="&amp;БАЗА_ДАННЫХ!D138,АБОНЕМЕНТЫ_ИНФОРМАЦИЯ!S:S,"&gt;="&amp;БАЗА_ДАННЫХ!D138))</f>
        <v>10</v>
      </c>
    </row>
    <row r="139" spans="4:21" ht="15" customHeight="1" x14ac:dyDescent="0.25">
      <c r="D139" s="185">
        <v>45278</v>
      </c>
      <c r="E139" s="187">
        <f t="shared" si="4"/>
        <v>51</v>
      </c>
      <c r="F139" s="9" t="str">
        <f t="shared" si="5"/>
        <v>Пн</v>
      </c>
      <c r="G139" s="18">
        <v>0.66666666666666663</v>
      </c>
      <c r="H139" s="8" t="s">
        <v>7</v>
      </c>
      <c r="I139" s="8" t="s">
        <v>32</v>
      </c>
      <c r="J139" s="8" t="s">
        <v>9</v>
      </c>
      <c r="K139" s="8" t="s">
        <v>8</v>
      </c>
      <c r="L139" s="188" t="s">
        <v>66</v>
      </c>
      <c r="M139" s="189" t="str">
        <f ca="1">IF(COUNTIFS(АБОНЕМЕНТЫ_ИНФОРМАЦИЯ!H:H,БАЗА_ДАННЫХ!L139,АБОНЕМЕНТЫ_ИНФОРМАЦИЯ!F:F,БАЗА_ДАННЫХ!J139,АБОНЕМЕНТЫ_ИНФОРМАЦИЯ!G:G,БАЗА_ДАННЫХ!K139,АБОНЕМЕНТЫ_ИНФОРМАЦИЯ!Q:Q,"&lt;="&amp;БАЗА_ДАННЫХ!D139,АБОНЕМЕНТЫ_ИНФОРМАЦИЯ!S:S,"&gt;="&amp;БАЗА_ДАННЫХ!D139,АБОНЕМЕНТЫ_ИНФОРМАЦИЯ!AB:AB,"да")=1,"да","нет")</f>
        <v>нет</v>
      </c>
      <c r="N139" s="188" t="str">
        <f ca="1">IF(M139="да",SUMIFS(АБОНЕМЕНТЫ_ИНФОРМАЦИЯ!AC:AC,АБОНЕМЕНТЫ_ИНФОРМАЦИЯ!H:H,БАЗА_ДАННЫХ!L139,АБОНЕМЕНТЫ_ИНФОРМАЦИЯ!G:G,БАЗА_ДАННЫХ!K139,АБОНЕМЕНТЫ_ИНФОРМАЦИЯ!F:F,БАЗА_ДАННЫХ!J139,АБОНЕМЕНТЫ_ИНФОРМАЦИЯ!AB:AB,БАЗА_ДАННЫХ!M139),"")</f>
        <v/>
      </c>
      <c r="R139" s="189" t="s">
        <v>21</v>
      </c>
      <c r="S139" s="17"/>
      <c r="U139" s="194">
        <f>IF(S139="перенос",0,SUMIFS(АБОНЕМЕНТЫ_ИНФОРМАЦИЯ!P:P,АБОНЕМЕНТЫ_ИНФОРМАЦИЯ!H:H,БАЗА_ДАННЫХ!L139,АБОНЕМЕНТЫ_ИНФОРМАЦИЯ!F:F,БАЗА_ДАННЫХ!J139,АБОНЕМЕНТЫ_ИНФОРМАЦИЯ!G:G,БАЗА_ДАННЫХ!K139,АБОНЕМЕНТЫ_ИНФОРМАЦИЯ!Q:Q,"&lt;="&amp;БАЗА_ДАННЫХ!D139,АБОНЕМЕНТЫ_ИНФОРМАЦИЯ!S:S,"&gt;="&amp;БАЗА_ДАННЫХ!D139))</f>
        <v>10</v>
      </c>
    </row>
    <row r="140" spans="4:21" ht="15" customHeight="1" x14ac:dyDescent="0.25">
      <c r="D140" s="185">
        <v>45278</v>
      </c>
      <c r="E140" s="187">
        <f t="shared" si="4"/>
        <v>51</v>
      </c>
      <c r="F140" s="9" t="str">
        <f t="shared" si="5"/>
        <v>Пн</v>
      </c>
      <c r="G140" s="18">
        <v>0.66666666666666663</v>
      </c>
      <c r="H140" s="8" t="s">
        <v>7</v>
      </c>
      <c r="I140" s="8" t="s">
        <v>32</v>
      </c>
      <c r="J140" s="8" t="s">
        <v>9</v>
      </c>
      <c r="K140" s="8" t="s">
        <v>8</v>
      </c>
      <c r="L140" s="188" t="s">
        <v>67</v>
      </c>
      <c r="M140" s="189" t="str">
        <f ca="1">IF(COUNTIFS(АБОНЕМЕНТЫ_ИНФОРМАЦИЯ!H:H,БАЗА_ДАННЫХ!L140,АБОНЕМЕНТЫ_ИНФОРМАЦИЯ!F:F,БАЗА_ДАННЫХ!J140,АБОНЕМЕНТЫ_ИНФОРМАЦИЯ!G:G,БАЗА_ДАННЫХ!K140,АБОНЕМЕНТЫ_ИНФОРМАЦИЯ!Q:Q,"&lt;="&amp;БАЗА_ДАННЫХ!D140,АБОНЕМЕНТЫ_ИНФОРМАЦИЯ!S:S,"&gt;="&amp;БАЗА_ДАННЫХ!D140,АБОНЕМЕНТЫ_ИНФОРМАЦИЯ!AB:AB,"да")=1,"да","нет")</f>
        <v>нет</v>
      </c>
      <c r="N140" s="188" t="str">
        <f ca="1">IF(M140="да",SUMIFS(АБОНЕМЕНТЫ_ИНФОРМАЦИЯ!AC:AC,АБОНЕМЕНТЫ_ИНФОРМАЦИЯ!H:H,БАЗА_ДАННЫХ!L140,АБОНЕМЕНТЫ_ИНФОРМАЦИЯ!G:G,БАЗА_ДАННЫХ!K140,АБОНЕМЕНТЫ_ИНФОРМАЦИЯ!F:F,БАЗА_ДАННЫХ!J140,АБОНЕМЕНТЫ_ИНФОРМАЦИЯ!AB:AB,БАЗА_ДАННЫХ!M140),"")</f>
        <v/>
      </c>
      <c r="R140" s="189" t="s">
        <v>21</v>
      </c>
      <c r="S140" s="17"/>
      <c r="U140" s="194">
        <f>IF(S140="перенос",0,SUMIFS(АБОНЕМЕНТЫ_ИНФОРМАЦИЯ!P:P,АБОНЕМЕНТЫ_ИНФОРМАЦИЯ!H:H,БАЗА_ДАННЫХ!L140,АБОНЕМЕНТЫ_ИНФОРМАЦИЯ!F:F,БАЗА_ДАННЫХ!J140,АБОНЕМЕНТЫ_ИНФОРМАЦИЯ!G:G,БАЗА_ДАННЫХ!K140,АБОНЕМЕНТЫ_ИНФОРМАЦИЯ!Q:Q,"&lt;="&amp;БАЗА_ДАННЫХ!D140,АБОНЕМЕНТЫ_ИНФОРМАЦИЯ!S:S,"&gt;="&amp;БАЗА_ДАННЫХ!D140))</f>
        <v>10</v>
      </c>
    </row>
    <row r="141" spans="4:21" ht="15" customHeight="1" x14ac:dyDescent="0.25">
      <c r="D141" s="185">
        <v>45278</v>
      </c>
      <c r="E141" s="187">
        <f t="shared" si="4"/>
        <v>51</v>
      </c>
      <c r="F141" s="9" t="str">
        <f t="shared" si="5"/>
        <v>Пн</v>
      </c>
      <c r="G141" s="18">
        <v>0.66666666666666663</v>
      </c>
      <c r="H141" s="8" t="s">
        <v>7</v>
      </c>
      <c r="I141" s="8" t="s">
        <v>32</v>
      </c>
      <c r="J141" s="8" t="s">
        <v>9</v>
      </c>
      <c r="K141" s="8" t="s">
        <v>8</v>
      </c>
      <c r="L141" s="188" t="s">
        <v>68</v>
      </c>
      <c r="M141" s="189" t="str">
        <f ca="1">IF(COUNTIFS(АБОНЕМЕНТЫ_ИНФОРМАЦИЯ!H:H,БАЗА_ДАННЫХ!L141,АБОНЕМЕНТЫ_ИНФОРМАЦИЯ!F:F,БАЗА_ДАННЫХ!J141,АБОНЕМЕНТЫ_ИНФОРМАЦИЯ!G:G,БАЗА_ДАННЫХ!K141,АБОНЕМЕНТЫ_ИНФОРМАЦИЯ!Q:Q,"&lt;="&amp;БАЗА_ДАННЫХ!D141,АБОНЕМЕНТЫ_ИНФОРМАЦИЯ!S:S,"&gt;="&amp;БАЗА_ДАННЫХ!D141,АБОНЕМЕНТЫ_ИНФОРМАЦИЯ!AB:AB,"да")=1,"да","нет")</f>
        <v>нет</v>
      </c>
      <c r="N141" s="188" t="str">
        <f ca="1">IF(M141="да",SUMIFS(АБОНЕМЕНТЫ_ИНФОРМАЦИЯ!AC:AC,АБОНЕМЕНТЫ_ИНФОРМАЦИЯ!H:H,БАЗА_ДАННЫХ!L141,АБОНЕМЕНТЫ_ИНФОРМАЦИЯ!G:G,БАЗА_ДАННЫХ!K141,АБОНЕМЕНТЫ_ИНФОРМАЦИЯ!F:F,БАЗА_ДАННЫХ!J141,АБОНЕМЕНТЫ_ИНФОРМАЦИЯ!AB:AB,БАЗА_ДАННЫХ!M141),"")</f>
        <v/>
      </c>
      <c r="R141" s="189" t="s">
        <v>21</v>
      </c>
      <c r="S141" s="17"/>
      <c r="U141" s="194">
        <f>IF(S141="перенос",0,SUMIFS(АБОНЕМЕНТЫ_ИНФОРМАЦИЯ!P:P,АБОНЕМЕНТЫ_ИНФОРМАЦИЯ!H:H,БАЗА_ДАННЫХ!L141,АБОНЕМЕНТЫ_ИНФОРМАЦИЯ!F:F,БАЗА_ДАННЫХ!J141,АБОНЕМЕНТЫ_ИНФОРМАЦИЯ!G:G,БАЗА_ДАННЫХ!K141,АБОНЕМЕНТЫ_ИНФОРМАЦИЯ!Q:Q,"&lt;="&amp;БАЗА_ДАННЫХ!D141,АБОНЕМЕНТЫ_ИНФОРМАЦИЯ!S:S,"&gt;="&amp;БАЗА_ДАННЫХ!D141))</f>
        <v>10</v>
      </c>
    </row>
    <row r="142" spans="4:21" ht="15" customHeight="1" x14ac:dyDescent="0.25">
      <c r="D142" s="185">
        <v>45278</v>
      </c>
      <c r="E142" s="187">
        <f t="shared" si="4"/>
        <v>51</v>
      </c>
      <c r="F142" s="9" t="str">
        <f t="shared" si="5"/>
        <v>Пн</v>
      </c>
      <c r="G142" s="18">
        <v>0.66666666666666663</v>
      </c>
      <c r="H142" s="8" t="s">
        <v>7</v>
      </c>
      <c r="I142" s="8" t="s">
        <v>32</v>
      </c>
      <c r="J142" s="8" t="s">
        <v>9</v>
      </c>
      <c r="K142" s="8" t="s">
        <v>8</v>
      </c>
      <c r="L142" s="188" t="s">
        <v>69</v>
      </c>
      <c r="M142" s="189" t="str">
        <f ca="1">IF(COUNTIFS(АБОНЕМЕНТЫ_ИНФОРМАЦИЯ!H:H,БАЗА_ДАННЫХ!L142,АБОНЕМЕНТЫ_ИНФОРМАЦИЯ!F:F,БАЗА_ДАННЫХ!J142,АБОНЕМЕНТЫ_ИНФОРМАЦИЯ!G:G,БАЗА_ДАННЫХ!K142,АБОНЕМЕНТЫ_ИНФОРМАЦИЯ!Q:Q,"&lt;="&amp;БАЗА_ДАННЫХ!D142,АБОНЕМЕНТЫ_ИНФОРМАЦИЯ!S:S,"&gt;="&amp;БАЗА_ДАННЫХ!D142,АБОНЕМЕНТЫ_ИНФОРМАЦИЯ!AB:AB,"да")=1,"да","нет")</f>
        <v>нет</v>
      </c>
      <c r="N142" s="188" t="str">
        <f ca="1">IF(M142="да",SUMIFS(АБОНЕМЕНТЫ_ИНФОРМАЦИЯ!AC:AC,АБОНЕМЕНТЫ_ИНФОРМАЦИЯ!H:H,БАЗА_ДАННЫХ!L142,АБОНЕМЕНТЫ_ИНФОРМАЦИЯ!G:G,БАЗА_ДАННЫХ!K142,АБОНЕМЕНТЫ_ИНФОРМАЦИЯ!F:F,БАЗА_ДАННЫХ!J142,АБОНЕМЕНТЫ_ИНФОРМАЦИЯ!AB:AB,БАЗА_ДАННЫХ!M142),"")</f>
        <v/>
      </c>
      <c r="R142" s="189" t="s">
        <v>21</v>
      </c>
      <c r="S142" s="17"/>
      <c r="U142" s="194">
        <f>IF(S142="перенос",0,SUMIFS(АБОНЕМЕНТЫ_ИНФОРМАЦИЯ!P:P,АБОНЕМЕНТЫ_ИНФОРМАЦИЯ!H:H,БАЗА_ДАННЫХ!L142,АБОНЕМЕНТЫ_ИНФОРМАЦИЯ!F:F,БАЗА_ДАННЫХ!J142,АБОНЕМЕНТЫ_ИНФОРМАЦИЯ!G:G,БАЗА_ДАННЫХ!K142,АБОНЕМЕНТЫ_ИНФОРМАЦИЯ!Q:Q,"&lt;="&amp;БАЗА_ДАННЫХ!D142,АБОНЕМЕНТЫ_ИНФОРМАЦИЯ!S:S,"&gt;="&amp;БАЗА_ДАННЫХ!D142))</f>
        <v>10</v>
      </c>
    </row>
    <row r="143" spans="4:21" ht="15" customHeight="1" x14ac:dyDescent="0.25">
      <c r="D143" s="185">
        <v>45278</v>
      </c>
      <c r="E143" s="187">
        <f t="shared" si="4"/>
        <v>51</v>
      </c>
      <c r="F143" s="9" t="str">
        <f t="shared" si="5"/>
        <v>Пн</v>
      </c>
      <c r="G143" s="18">
        <v>0.66666666666666663</v>
      </c>
      <c r="H143" s="8" t="s">
        <v>7</v>
      </c>
      <c r="I143" s="8" t="s">
        <v>32</v>
      </c>
      <c r="J143" s="8" t="s">
        <v>9</v>
      </c>
      <c r="K143" s="8" t="s">
        <v>8</v>
      </c>
      <c r="L143" s="188" t="s">
        <v>70</v>
      </c>
      <c r="M143" s="189" t="str">
        <f ca="1">IF(COUNTIFS(АБОНЕМЕНТЫ_ИНФОРМАЦИЯ!H:H,БАЗА_ДАННЫХ!L143,АБОНЕМЕНТЫ_ИНФОРМАЦИЯ!F:F,БАЗА_ДАННЫХ!J143,АБОНЕМЕНТЫ_ИНФОРМАЦИЯ!G:G,БАЗА_ДАННЫХ!K143,АБОНЕМЕНТЫ_ИНФОРМАЦИЯ!Q:Q,"&lt;="&amp;БАЗА_ДАННЫХ!D143,АБОНЕМЕНТЫ_ИНФОРМАЦИЯ!S:S,"&gt;="&amp;БАЗА_ДАННЫХ!D143,АБОНЕМЕНТЫ_ИНФОРМАЦИЯ!AB:AB,"да")=1,"да","нет")</f>
        <v>нет</v>
      </c>
      <c r="N143" s="188" t="str">
        <f ca="1">IF(M143="да",SUMIFS(АБОНЕМЕНТЫ_ИНФОРМАЦИЯ!AC:AC,АБОНЕМЕНТЫ_ИНФОРМАЦИЯ!H:H,БАЗА_ДАННЫХ!L143,АБОНЕМЕНТЫ_ИНФОРМАЦИЯ!G:G,БАЗА_ДАННЫХ!K143,АБОНЕМЕНТЫ_ИНФОРМАЦИЯ!F:F,БАЗА_ДАННЫХ!J143,АБОНЕМЕНТЫ_ИНФОРМАЦИЯ!AB:AB,БАЗА_ДАННЫХ!M143),"")</f>
        <v/>
      </c>
      <c r="R143" s="189" t="s">
        <v>21</v>
      </c>
      <c r="S143" s="17"/>
      <c r="U143" s="194">
        <f>IF(S143="перенос",0,SUMIFS(АБОНЕМЕНТЫ_ИНФОРМАЦИЯ!P:P,АБОНЕМЕНТЫ_ИНФОРМАЦИЯ!H:H,БАЗА_ДАННЫХ!L143,АБОНЕМЕНТЫ_ИНФОРМАЦИЯ!F:F,БАЗА_ДАННЫХ!J143,АБОНЕМЕНТЫ_ИНФОРМАЦИЯ!G:G,БАЗА_ДАННЫХ!K143,АБОНЕМЕНТЫ_ИНФОРМАЦИЯ!Q:Q,"&lt;="&amp;БАЗА_ДАННЫХ!D143,АБОНЕМЕНТЫ_ИНФОРМАЦИЯ!S:S,"&gt;="&amp;БАЗА_ДАННЫХ!D143))</f>
        <v>10</v>
      </c>
    </row>
    <row r="144" spans="4:21" ht="15" customHeight="1" x14ac:dyDescent="0.25">
      <c r="D144" s="185">
        <v>45278</v>
      </c>
      <c r="E144" s="187">
        <f t="shared" si="4"/>
        <v>51</v>
      </c>
      <c r="F144" s="9" t="str">
        <f t="shared" si="5"/>
        <v>Пн</v>
      </c>
      <c r="G144" s="18">
        <v>0.66666666666666663</v>
      </c>
      <c r="H144" s="8" t="s">
        <v>7</v>
      </c>
      <c r="I144" s="8" t="s">
        <v>32</v>
      </c>
      <c r="J144" s="8" t="s">
        <v>9</v>
      </c>
      <c r="K144" s="8" t="s">
        <v>8</v>
      </c>
      <c r="L144" s="188" t="s">
        <v>71</v>
      </c>
      <c r="M144" s="189" t="str">
        <f ca="1">IF(COUNTIFS(АБОНЕМЕНТЫ_ИНФОРМАЦИЯ!H:H,БАЗА_ДАННЫХ!L144,АБОНЕМЕНТЫ_ИНФОРМАЦИЯ!F:F,БАЗА_ДАННЫХ!J144,АБОНЕМЕНТЫ_ИНФОРМАЦИЯ!G:G,БАЗА_ДАННЫХ!K144,АБОНЕМЕНТЫ_ИНФОРМАЦИЯ!Q:Q,"&lt;="&amp;БАЗА_ДАННЫХ!D144,АБОНЕМЕНТЫ_ИНФОРМАЦИЯ!S:S,"&gt;="&amp;БАЗА_ДАННЫХ!D144,АБОНЕМЕНТЫ_ИНФОРМАЦИЯ!AB:AB,"да")=1,"да","нет")</f>
        <v>нет</v>
      </c>
      <c r="N144" s="188" t="str">
        <f ca="1">IF(M144="да",SUMIFS(АБОНЕМЕНТЫ_ИНФОРМАЦИЯ!AC:AC,АБОНЕМЕНТЫ_ИНФОРМАЦИЯ!H:H,БАЗА_ДАННЫХ!L144,АБОНЕМЕНТЫ_ИНФОРМАЦИЯ!G:G,БАЗА_ДАННЫХ!K144,АБОНЕМЕНТЫ_ИНФОРМАЦИЯ!F:F,БАЗА_ДАННЫХ!J144,АБОНЕМЕНТЫ_ИНФОРМАЦИЯ!AB:AB,БАЗА_ДАННЫХ!M144),"")</f>
        <v/>
      </c>
      <c r="R144" s="189" t="s">
        <v>21</v>
      </c>
      <c r="S144" s="17"/>
      <c r="U144" s="194">
        <f>IF(S144="перенос",0,SUMIFS(АБОНЕМЕНТЫ_ИНФОРМАЦИЯ!P:P,АБОНЕМЕНТЫ_ИНФОРМАЦИЯ!H:H,БАЗА_ДАННЫХ!L144,АБОНЕМЕНТЫ_ИНФОРМАЦИЯ!F:F,БАЗА_ДАННЫХ!J144,АБОНЕМЕНТЫ_ИНФОРМАЦИЯ!G:G,БАЗА_ДАННЫХ!K144,АБОНЕМЕНТЫ_ИНФОРМАЦИЯ!Q:Q,"&lt;="&amp;БАЗА_ДАННЫХ!D144,АБОНЕМЕНТЫ_ИНФОРМАЦИЯ!S:S,"&gt;="&amp;БАЗА_ДАННЫХ!D144))</f>
        <v>10</v>
      </c>
    </row>
    <row r="145" spans="4:21" ht="15" customHeight="1" x14ac:dyDescent="0.25">
      <c r="D145" s="185">
        <v>45278</v>
      </c>
      <c r="E145" s="187">
        <f t="shared" si="4"/>
        <v>51</v>
      </c>
      <c r="F145" s="9" t="str">
        <f t="shared" si="5"/>
        <v>Пн</v>
      </c>
      <c r="G145" s="18">
        <v>0.66666666666666663</v>
      </c>
      <c r="H145" s="8" t="s">
        <v>7</v>
      </c>
      <c r="I145" s="8" t="s">
        <v>32</v>
      </c>
      <c r="J145" s="8" t="s">
        <v>9</v>
      </c>
      <c r="K145" s="8" t="s">
        <v>8</v>
      </c>
      <c r="L145" s="188" t="s">
        <v>72</v>
      </c>
      <c r="M145" s="189" t="str">
        <f ca="1">IF(COUNTIFS(АБОНЕМЕНТЫ_ИНФОРМАЦИЯ!H:H,БАЗА_ДАННЫХ!L145,АБОНЕМЕНТЫ_ИНФОРМАЦИЯ!F:F,БАЗА_ДАННЫХ!J145,АБОНЕМЕНТЫ_ИНФОРМАЦИЯ!G:G,БАЗА_ДАННЫХ!K145,АБОНЕМЕНТЫ_ИНФОРМАЦИЯ!Q:Q,"&lt;="&amp;БАЗА_ДАННЫХ!D145,АБОНЕМЕНТЫ_ИНФОРМАЦИЯ!S:S,"&gt;="&amp;БАЗА_ДАННЫХ!D145,АБОНЕМЕНТЫ_ИНФОРМАЦИЯ!AB:AB,"да")=1,"да","нет")</f>
        <v>нет</v>
      </c>
      <c r="N145" s="188" t="str">
        <f ca="1">IF(M145="да",SUMIFS(АБОНЕМЕНТЫ_ИНФОРМАЦИЯ!AC:AC,АБОНЕМЕНТЫ_ИНФОРМАЦИЯ!H:H,БАЗА_ДАННЫХ!L145,АБОНЕМЕНТЫ_ИНФОРМАЦИЯ!G:G,БАЗА_ДАННЫХ!K145,АБОНЕМЕНТЫ_ИНФОРМАЦИЯ!F:F,БАЗА_ДАННЫХ!J145,АБОНЕМЕНТЫ_ИНФОРМАЦИЯ!AB:AB,БАЗА_ДАННЫХ!M145),"")</f>
        <v/>
      </c>
      <c r="R145" s="189" t="s">
        <v>21</v>
      </c>
      <c r="S145" s="17"/>
      <c r="U145" s="194">
        <f>IF(S145="перенос",0,SUMIFS(АБОНЕМЕНТЫ_ИНФОРМАЦИЯ!P:P,АБОНЕМЕНТЫ_ИНФОРМАЦИЯ!H:H,БАЗА_ДАННЫХ!L145,АБОНЕМЕНТЫ_ИНФОРМАЦИЯ!F:F,БАЗА_ДАННЫХ!J145,АБОНЕМЕНТЫ_ИНФОРМАЦИЯ!G:G,БАЗА_ДАННЫХ!K145,АБОНЕМЕНТЫ_ИНФОРМАЦИЯ!Q:Q,"&lt;="&amp;БАЗА_ДАННЫХ!D145,АБОНЕМЕНТЫ_ИНФОРМАЦИЯ!S:S,"&gt;="&amp;БАЗА_ДАННЫХ!D145))</f>
        <v>10</v>
      </c>
    </row>
    <row r="146" spans="4:21" ht="15" customHeight="1" x14ac:dyDescent="0.25">
      <c r="D146" s="185">
        <v>45278</v>
      </c>
      <c r="E146" s="187">
        <f t="shared" si="4"/>
        <v>51</v>
      </c>
      <c r="F146" s="9" t="str">
        <f t="shared" si="5"/>
        <v>Пн</v>
      </c>
      <c r="G146" s="18">
        <v>0.66666666666666663</v>
      </c>
      <c r="H146" s="8" t="s">
        <v>7</v>
      </c>
      <c r="I146" s="8" t="s">
        <v>32</v>
      </c>
      <c r="J146" s="8" t="s">
        <v>9</v>
      </c>
      <c r="K146" s="8" t="s">
        <v>8</v>
      </c>
      <c r="L146" s="188" t="s">
        <v>73</v>
      </c>
      <c r="M146" s="189" t="str">
        <f ca="1">IF(COUNTIFS(АБОНЕМЕНТЫ_ИНФОРМАЦИЯ!H:H,БАЗА_ДАННЫХ!L146,АБОНЕМЕНТЫ_ИНФОРМАЦИЯ!F:F,БАЗА_ДАННЫХ!J146,АБОНЕМЕНТЫ_ИНФОРМАЦИЯ!G:G,БАЗА_ДАННЫХ!K146,АБОНЕМЕНТЫ_ИНФОРМАЦИЯ!Q:Q,"&lt;="&amp;БАЗА_ДАННЫХ!D146,АБОНЕМЕНТЫ_ИНФОРМАЦИЯ!S:S,"&gt;="&amp;БАЗА_ДАННЫХ!D146,АБОНЕМЕНТЫ_ИНФОРМАЦИЯ!AB:AB,"да")=1,"да","нет")</f>
        <v>нет</v>
      </c>
      <c r="N146" s="188" t="str">
        <f ca="1">IF(M146="да",SUMIFS(АБОНЕМЕНТЫ_ИНФОРМАЦИЯ!AC:AC,АБОНЕМЕНТЫ_ИНФОРМАЦИЯ!H:H,БАЗА_ДАННЫХ!L146,АБОНЕМЕНТЫ_ИНФОРМАЦИЯ!G:G,БАЗА_ДАННЫХ!K146,АБОНЕМЕНТЫ_ИНФОРМАЦИЯ!F:F,БАЗА_ДАННЫХ!J146,АБОНЕМЕНТЫ_ИНФОРМАЦИЯ!AB:AB,БАЗА_ДАННЫХ!M146),"")</f>
        <v/>
      </c>
      <c r="R146" s="189" t="s">
        <v>21</v>
      </c>
      <c r="S146" s="17"/>
      <c r="U146" s="194">
        <f>IF(S146="перенос",0,SUMIFS(АБОНЕМЕНТЫ_ИНФОРМАЦИЯ!P:P,АБОНЕМЕНТЫ_ИНФОРМАЦИЯ!H:H,БАЗА_ДАННЫХ!L146,АБОНЕМЕНТЫ_ИНФОРМАЦИЯ!F:F,БАЗА_ДАННЫХ!J146,АБОНЕМЕНТЫ_ИНФОРМАЦИЯ!G:G,БАЗА_ДАННЫХ!K146,АБОНЕМЕНТЫ_ИНФОРМАЦИЯ!Q:Q,"&lt;="&amp;БАЗА_ДАННЫХ!D146,АБОНЕМЕНТЫ_ИНФОРМАЦИЯ!S:S,"&gt;="&amp;БАЗА_ДАННЫХ!D146))</f>
        <v>10</v>
      </c>
    </row>
    <row r="147" spans="4:21" ht="15" customHeight="1" x14ac:dyDescent="0.25">
      <c r="D147" s="185">
        <v>45278</v>
      </c>
      <c r="E147" s="187">
        <f t="shared" si="4"/>
        <v>51</v>
      </c>
      <c r="F147" s="9" t="str">
        <f t="shared" si="5"/>
        <v>Пн</v>
      </c>
      <c r="G147" s="18">
        <v>0.66666666666666663</v>
      </c>
      <c r="H147" s="8" t="s">
        <v>7</v>
      </c>
      <c r="I147" s="8" t="s">
        <v>32</v>
      </c>
      <c r="J147" s="8" t="s">
        <v>9</v>
      </c>
      <c r="K147" s="8" t="s">
        <v>8</v>
      </c>
      <c r="L147" s="188" t="s">
        <v>74</v>
      </c>
      <c r="M147" s="189" t="str">
        <f ca="1">IF(COUNTIFS(АБОНЕМЕНТЫ_ИНФОРМАЦИЯ!H:H,БАЗА_ДАННЫХ!L147,АБОНЕМЕНТЫ_ИНФОРМАЦИЯ!F:F,БАЗА_ДАННЫХ!J147,АБОНЕМЕНТЫ_ИНФОРМАЦИЯ!G:G,БАЗА_ДАННЫХ!K147,АБОНЕМЕНТЫ_ИНФОРМАЦИЯ!Q:Q,"&lt;="&amp;БАЗА_ДАННЫХ!D147,АБОНЕМЕНТЫ_ИНФОРМАЦИЯ!S:S,"&gt;="&amp;БАЗА_ДАННЫХ!D147,АБОНЕМЕНТЫ_ИНФОРМАЦИЯ!AB:AB,"да")=1,"да","нет")</f>
        <v>нет</v>
      </c>
      <c r="N147" s="188" t="str">
        <f ca="1">IF(M147="да",SUMIFS(АБОНЕМЕНТЫ_ИНФОРМАЦИЯ!AC:AC,АБОНЕМЕНТЫ_ИНФОРМАЦИЯ!H:H,БАЗА_ДАННЫХ!L147,АБОНЕМЕНТЫ_ИНФОРМАЦИЯ!G:G,БАЗА_ДАННЫХ!K147,АБОНЕМЕНТЫ_ИНФОРМАЦИЯ!F:F,БАЗА_ДАННЫХ!J147,АБОНЕМЕНТЫ_ИНФОРМАЦИЯ!AB:AB,БАЗА_ДАННЫХ!M147),"")</f>
        <v/>
      </c>
      <c r="R147" s="189" t="s">
        <v>21</v>
      </c>
      <c r="S147" s="17"/>
      <c r="U147" s="194">
        <f>IF(S147="перенос",0,SUMIFS(АБОНЕМЕНТЫ_ИНФОРМАЦИЯ!P:P,АБОНЕМЕНТЫ_ИНФОРМАЦИЯ!H:H,БАЗА_ДАННЫХ!L147,АБОНЕМЕНТЫ_ИНФОРМАЦИЯ!F:F,БАЗА_ДАННЫХ!J147,АБОНЕМЕНТЫ_ИНФОРМАЦИЯ!G:G,БАЗА_ДАННЫХ!K147,АБОНЕМЕНТЫ_ИНФОРМАЦИЯ!Q:Q,"&lt;="&amp;БАЗА_ДАННЫХ!D147,АБОНЕМЕНТЫ_ИНФОРМАЦИЯ!S:S,"&gt;="&amp;БАЗА_ДАННЫХ!D147))</f>
        <v>10</v>
      </c>
    </row>
    <row r="148" spans="4:21" ht="15" customHeight="1" x14ac:dyDescent="0.25">
      <c r="D148" s="185">
        <v>45278</v>
      </c>
      <c r="E148" s="187">
        <f t="shared" si="4"/>
        <v>51</v>
      </c>
      <c r="F148" s="9" t="str">
        <f t="shared" si="5"/>
        <v>Пн</v>
      </c>
      <c r="G148" s="18">
        <v>0.66666666666666663</v>
      </c>
      <c r="H148" s="8" t="s">
        <v>7</v>
      </c>
      <c r="I148" s="8" t="s">
        <v>32</v>
      </c>
      <c r="J148" s="8" t="s">
        <v>9</v>
      </c>
      <c r="K148" s="8" t="s">
        <v>8</v>
      </c>
      <c r="L148" s="188" t="s">
        <v>75</v>
      </c>
      <c r="M148" s="189" t="str">
        <f ca="1">IF(COUNTIFS(АБОНЕМЕНТЫ_ИНФОРМАЦИЯ!H:H,БАЗА_ДАННЫХ!L148,АБОНЕМЕНТЫ_ИНФОРМАЦИЯ!F:F,БАЗА_ДАННЫХ!J148,АБОНЕМЕНТЫ_ИНФОРМАЦИЯ!G:G,БАЗА_ДАННЫХ!K148,АБОНЕМЕНТЫ_ИНФОРМАЦИЯ!Q:Q,"&lt;="&amp;БАЗА_ДАННЫХ!D148,АБОНЕМЕНТЫ_ИНФОРМАЦИЯ!S:S,"&gt;="&amp;БАЗА_ДАННЫХ!D148,АБОНЕМЕНТЫ_ИНФОРМАЦИЯ!AB:AB,"да")=1,"да","нет")</f>
        <v>нет</v>
      </c>
      <c r="N148" s="188" t="str">
        <f ca="1">IF(M148="да",SUMIFS(АБОНЕМЕНТЫ_ИНФОРМАЦИЯ!AC:AC,АБОНЕМЕНТЫ_ИНФОРМАЦИЯ!H:H,БАЗА_ДАННЫХ!L148,АБОНЕМЕНТЫ_ИНФОРМАЦИЯ!G:G,БАЗА_ДАННЫХ!K148,АБОНЕМЕНТЫ_ИНФОРМАЦИЯ!F:F,БАЗА_ДАННЫХ!J148,АБОНЕМЕНТЫ_ИНФОРМАЦИЯ!AB:AB,БАЗА_ДАННЫХ!M148),"")</f>
        <v/>
      </c>
      <c r="R148" s="189" t="s">
        <v>21</v>
      </c>
      <c r="S148" s="17"/>
      <c r="U148" s="194">
        <f>IF(S148="перенос",0,SUMIFS(АБОНЕМЕНТЫ_ИНФОРМАЦИЯ!P:P,АБОНЕМЕНТЫ_ИНФОРМАЦИЯ!H:H,БАЗА_ДАННЫХ!L148,АБОНЕМЕНТЫ_ИНФОРМАЦИЯ!F:F,БАЗА_ДАННЫХ!J148,АБОНЕМЕНТЫ_ИНФОРМАЦИЯ!G:G,БАЗА_ДАННЫХ!K148,АБОНЕМЕНТЫ_ИНФОРМАЦИЯ!Q:Q,"&lt;="&amp;БАЗА_ДАННЫХ!D148,АБОНЕМЕНТЫ_ИНФОРМАЦИЯ!S:S,"&gt;="&amp;БАЗА_ДАННЫХ!D148))</f>
        <v>10</v>
      </c>
    </row>
    <row r="149" spans="4:21" ht="15" customHeight="1" x14ac:dyDescent="0.25">
      <c r="D149" s="185">
        <v>45278</v>
      </c>
      <c r="E149" s="187">
        <f t="shared" si="4"/>
        <v>51</v>
      </c>
      <c r="F149" s="9" t="str">
        <f t="shared" si="5"/>
        <v>Пн</v>
      </c>
      <c r="G149" s="18">
        <v>0.66666666666666663</v>
      </c>
      <c r="H149" s="8" t="s">
        <v>7</v>
      </c>
      <c r="I149" s="8" t="s">
        <v>32</v>
      </c>
      <c r="J149" s="8" t="s">
        <v>9</v>
      </c>
      <c r="K149" s="8" t="s">
        <v>8</v>
      </c>
      <c r="L149" s="188" t="s">
        <v>76</v>
      </c>
      <c r="M149" s="189" t="str">
        <f ca="1">IF(COUNTIFS(АБОНЕМЕНТЫ_ИНФОРМАЦИЯ!H:H,БАЗА_ДАННЫХ!L149,АБОНЕМЕНТЫ_ИНФОРМАЦИЯ!F:F,БАЗА_ДАННЫХ!J149,АБОНЕМЕНТЫ_ИНФОРМАЦИЯ!G:G,БАЗА_ДАННЫХ!K149,АБОНЕМЕНТЫ_ИНФОРМАЦИЯ!Q:Q,"&lt;="&amp;БАЗА_ДАННЫХ!D149,АБОНЕМЕНТЫ_ИНФОРМАЦИЯ!S:S,"&gt;="&amp;БАЗА_ДАННЫХ!D149,АБОНЕМЕНТЫ_ИНФОРМАЦИЯ!AB:AB,"да")=1,"да","нет")</f>
        <v>нет</v>
      </c>
      <c r="N149" s="188" t="str">
        <f ca="1">IF(M149="да",SUMIFS(АБОНЕМЕНТЫ_ИНФОРМАЦИЯ!AC:AC,АБОНЕМЕНТЫ_ИНФОРМАЦИЯ!H:H,БАЗА_ДАННЫХ!L149,АБОНЕМЕНТЫ_ИНФОРМАЦИЯ!G:G,БАЗА_ДАННЫХ!K149,АБОНЕМЕНТЫ_ИНФОРМАЦИЯ!F:F,БАЗА_ДАННЫХ!J149,АБОНЕМЕНТЫ_ИНФОРМАЦИЯ!AB:AB,БАЗА_ДАННЫХ!M149),"")</f>
        <v/>
      </c>
      <c r="R149" s="189" t="s">
        <v>21</v>
      </c>
      <c r="S149" s="17"/>
      <c r="U149" s="194">
        <f>IF(S149="перенос",0,SUMIFS(АБОНЕМЕНТЫ_ИНФОРМАЦИЯ!P:P,АБОНЕМЕНТЫ_ИНФОРМАЦИЯ!H:H,БАЗА_ДАННЫХ!L149,АБОНЕМЕНТЫ_ИНФОРМАЦИЯ!F:F,БАЗА_ДАННЫХ!J149,АБОНЕМЕНТЫ_ИНФОРМАЦИЯ!G:G,БАЗА_ДАННЫХ!K149,АБОНЕМЕНТЫ_ИНФОРМАЦИЯ!Q:Q,"&lt;="&amp;БАЗА_ДАННЫХ!D149,АБОНЕМЕНТЫ_ИНФОРМАЦИЯ!S:S,"&gt;="&amp;БАЗА_ДАННЫХ!D149))</f>
        <v>10</v>
      </c>
    </row>
    <row r="150" spans="4:21" ht="15" customHeight="1" x14ac:dyDescent="0.25">
      <c r="D150" s="185">
        <v>45278</v>
      </c>
      <c r="E150" s="187">
        <f t="shared" si="4"/>
        <v>51</v>
      </c>
      <c r="F150" s="9" t="str">
        <f t="shared" si="5"/>
        <v>Пн</v>
      </c>
      <c r="G150" s="18">
        <v>0.66666666666666663</v>
      </c>
      <c r="H150" s="8" t="s">
        <v>7</v>
      </c>
      <c r="I150" s="8" t="s">
        <v>32</v>
      </c>
      <c r="J150" s="8" t="s">
        <v>9</v>
      </c>
      <c r="K150" s="8" t="s">
        <v>8</v>
      </c>
      <c r="L150" s="188" t="s">
        <v>77</v>
      </c>
      <c r="M150" s="189" t="str">
        <f ca="1">IF(COUNTIFS(АБОНЕМЕНТЫ_ИНФОРМАЦИЯ!H:H,БАЗА_ДАННЫХ!L150,АБОНЕМЕНТЫ_ИНФОРМАЦИЯ!F:F,БАЗА_ДАННЫХ!J150,АБОНЕМЕНТЫ_ИНФОРМАЦИЯ!G:G,БАЗА_ДАННЫХ!K150,АБОНЕМЕНТЫ_ИНФОРМАЦИЯ!Q:Q,"&lt;="&amp;БАЗА_ДАННЫХ!D150,АБОНЕМЕНТЫ_ИНФОРМАЦИЯ!S:S,"&gt;="&amp;БАЗА_ДАННЫХ!D150,АБОНЕМЕНТЫ_ИНФОРМАЦИЯ!AB:AB,"да")=1,"да","нет")</f>
        <v>нет</v>
      </c>
      <c r="N150" s="188" t="str">
        <f ca="1">IF(M150="да",SUMIFS(АБОНЕМЕНТЫ_ИНФОРМАЦИЯ!AC:AC,АБОНЕМЕНТЫ_ИНФОРМАЦИЯ!H:H,БАЗА_ДАННЫХ!L150,АБОНЕМЕНТЫ_ИНФОРМАЦИЯ!G:G,БАЗА_ДАННЫХ!K150,АБОНЕМЕНТЫ_ИНФОРМАЦИЯ!F:F,БАЗА_ДАННЫХ!J150,АБОНЕМЕНТЫ_ИНФОРМАЦИЯ!AB:AB,БАЗА_ДАННЫХ!M150),"")</f>
        <v/>
      </c>
      <c r="R150" s="189" t="s">
        <v>21</v>
      </c>
      <c r="S150" s="17"/>
      <c r="U150" s="194">
        <f>IF(S150="перенос",0,SUMIFS(АБОНЕМЕНТЫ_ИНФОРМАЦИЯ!P:P,АБОНЕМЕНТЫ_ИНФОРМАЦИЯ!H:H,БАЗА_ДАННЫХ!L150,АБОНЕМЕНТЫ_ИНФОРМАЦИЯ!F:F,БАЗА_ДАННЫХ!J150,АБОНЕМЕНТЫ_ИНФОРМАЦИЯ!G:G,БАЗА_ДАННЫХ!K150,АБОНЕМЕНТЫ_ИНФОРМАЦИЯ!Q:Q,"&lt;="&amp;БАЗА_ДАННЫХ!D150,АБОНЕМЕНТЫ_ИНФОРМАЦИЯ!S:S,"&gt;="&amp;БАЗА_ДАННЫХ!D150))</f>
        <v>10</v>
      </c>
    </row>
    <row r="151" spans="4:21" ht="15" customHeight="1" x14ac:dyDescent="0.25">
      <c r="D151" s="185">
        <v>45278</v>
      </c>
      <c r="E151" s="187">
        <f t="shared" si="4"/>
        <v>51</v>
      </c>
      <c r="F151" s="9" t="str">
        <f t="shared" si="5"/>
        <v>Пн</v>
      </c>
      <c r="G151" s="18">
        <v>0.70833333333333337</v>
      </c>
      <c r="H151" s="8" t="s">
        <v>14</v>
      </c>
      <c r="I151" s="8" t="s">
        <v>30</v>
      </c>
      <c r="J151" s="8" t="s">
        <v>11</v>
      </c>
      <c r="K151" s="8" t="s">
        <v>36</v>
      </c>
      <c r="L151" s="188" t="s">
        <v>78</v>
      </c>
      <c r="M151" s="189" t="str">
        <f ca="1">IF(COUNTIFS(АБОНЕМЕНТЫ_ИНФОРМАЦИЯ!H:H,БАЗА_ДАННЫХ!L151,АБОНЕМЕНТЫ_ИНФОРМАЦИЯ!F:F,БАЗА_ДАННЫХ!J151,АБОНЕМЕНТЫ_ИНФОРМАЦИЯ!G:G,БАЗА_ДАННЫХ!K151,АБОНЕМЕНТЫ_ИНФОРМАЦИЯ!Q:Q,"&lt;="&amp;БАЗА_ДАННЫХ!D151,АБОНЕМЕНТЫ_ИНФОРМАЦИЯ!S:S,"&gt;="&amp;БАЗА_ДАННЫХ!D151,АБОНЕМЕНТЫ_ИНФОРМАЦИЯ!AB:AB,"да")=1,"да","нет")</f>
        <v>нет</v>
      </c>
      <c r="N151" s="188" t="str">
        <f ca="1">IF(M151="да",SUMIFS(АБОНЕМЕНТЫ_ИНФОРМАЦИЯ!AC:AC,АБОНЕМЕНТЫ_ИНФОРМАЦИЯ!H:H,БАЗА_ДАННЫХ!L151,АБОНЕМЕНТЫ_ИНФОРМАЦИЯ!G:G,БАЗА_ДАННЫХ!K151,АБОНЕМЕНТЫ_ИНФОРМАЦИЯ!F:F,БАЗА_ДАННЫХ!J151,АБОНЕМЕНТЫ_ИНФОРМАЦИЯ!AB:AB,БАЗА_ДАННЫХ!M151),"")</f>
        <v/>
      </c>
      <c r="R151" s="189" t="s">
        <v>21</v>
      </c>
      <c r="S151" s="17"/>
      <c r="U151" s="194">
        <f>IF(S151="перенос",0,SUMIFS(АБОНЕМЕНТЫ_ИНФОРМАЦИЯ!P:P,АБОНЕМЕНТЫ_ИНФОРМАЦИЯ!H:H,БАЗА_ДАННЫХ!L151,АБОНЕМЕНТЫ_ИНФОРМАЦИЯ!F:F,БАЗА_ДАННЫХ!J151,АБОНЕМЕНТЫ_ИНФОРМАЦИЯ!G:G,БАЗА_ДАННЫХ!K151,АБОНЕМЕНТЫ_ИНФОРМАЦИЯ!Q:Q,"&lt;="&amp;БАЗА_ДАННЫХ!D151,АБОНЕМЕНТЫ_ИНФОРМАЦИЯ!S:S,"&gt;="&amp;БАЗА_ДАННЫХ!D151))</f>
        <v>10</v>
      </c>
    </row>
    <row r="152" spans="4:21" ht="15" customHeight="1" x14ac:dyDescent="0.25">
      <c r="D152" s="185">
        <v>45278</v>
      </c>
      <c r="E152" s="187">
        <f t="shared" si="4"/>
        <v>51</v>
      </c>
      <c r="F152" s="9" t="str">
        <f t="shared" si="5"/>
        <v>Пн</v>
      </c>
      <c r="G152" s="18">
        <v>0.70833333333333337</v>
      </c>
      <c r="H152" s="8" t="s">
        <v>14</v>
      </c>
      <c r="I152" s="8" t="s">
        <v>30</v>
      </c>
      <c r="J152" s="8" t="s">
        <v>11</v>
      </c>
      <c r="K152" s="8" t="s">
        <v>36</v>
      </c>
      <c r="L152" s="188" t="s">
        <v>79</v>
      </c>
      <c r="M152" s="189" t="str">
        <f ca="1">IF(COUNTIFS(АБОНЕМЕНТЫ_ИНФОРМАЦИЯ!H:H,БАЗА_ДАННЫХ!L152,АБОНЕМЕНТЫ_ИНФОРМАЦИЯ!F:F,БАЗА_ДАННЫХ!J152,АБОНЕМЕНТЫ_ИНФОРМАЦИЯ!G:G,БАЗА_ДАННЫХ!K152,АБОНЕМЕНТЫ_ИНФОРМАЦИЯ!Q:Q,"&lt;="&amp;БАЗА_ДАННЫХ!D152,АБОНЕМЕНТЫ_ИНФОРМАЦИЯ!S:S,"&gt;="&amp;БАЗА_ДАННЫХ!D152,АБОНЕМЕНТЫ_ИНФОРМАЦИЯ!AB:AB,"да")=1,"да","нет")</f>
        <v>нет</v>
      </c>
      <c r="N152" s="188" t="str">
        <f ca="1">IF(M152="да",SUMIFS(АБОНЕМЕНТЫ_ИНФОРМАЦИЯ!AC:AC,АБОНЕМЕНТЫ_ИНФОРМАЦИЯ!H:H,БАЗА_ДАННЫХ!L152,АБОНЕМЕНТЫ_ИНФОРМАЦИЯ!G:G,БАЗА_ДАННЫХ!K152,АБОНЕМЕНТЫ_ИНФОРМАЦИЯ!F:F,БАЗА_ДАННЫХ!J152,АБОНЕМЕНТЫ_ИНФОРМАЦИЯ!AB:AB,БАЗА_ДАННЫХ!M152),"")</f>
        <v/>
      </c>
      <c r="R152" s="189" t="s">
        <v>21</v>
      </c>
      <c r="S152" s="17"/>
      <c r="U152" s="194">
        <f>IF(S152="перенос",0,SUMIFS(АБОНЕМЕНТЫ_ИНФОРМАЦИЯ!P:P,АБОНЕМЕНТЫ_ИНФОРМАЦИЯ!H:H,БАЗА_ДАННЫХ!L152,АБОНЕМЕНТЫ_ИНФОРМАЦИЯ!F:F,БАЗА_ДАННЫХ!J152,АБОНЕМЕНТЫ_ИНФОРМАЦИЯ!G:G,БАЗА_ДАННЫХ!K152,АБОНЕМЕНТЫ_ИНФОРМАЦИЯ!Q:Q,"&lt;="&amp;БАЗА_ДАННЫХ!D152,АБОНЕМЕНТЫ_ИНФОРМАЦИЯ!S:S,"&gt;="&amp;БАЗА_ДАННЫХ!D152))</f>
        <v>10</v>
      </c>
    </row>
    <row r="153" spans="4:21" ht="15" customHeight="1" x14ac:dyDescent="0.25">
      <c r="D153" s="185">
        <v>45278</v>
      </c>
      <c r="E153" s="187">
        <f t="shared" si="4"/>
        <v>51</v>
      </c>
      <c r="F153" s="9" t="str">
        <f t="shared" si="5"/>
        <v>Пн</v>
      </c>
      <c r="G153" s="18">
        <v>0.70833333333333337</v>
      </c>
      <c r="H153" s="8" t="s">
        <v>14</v>
      </c>
      <c r="I153" s="8" t="s">
        <v>30</v>
      </c>
      <c r="J153" s="8" t="s">
        <v>11</v>
      </c>
      <c r="K153" s="8" t="s">
        <v>36</v>
      </c>
      <c r="L153" s="188" t="s">
        <v>80</v>
      </c>
      <c r="M153" s="189" t="str">
        <f ca="1">IF(COUNTIFS(АБОНЕМЕНТЫ_ИНФОРМАЦИЯ!H:H,БАЗА_ДАННЫХ!L153,АБОНЕМЕНТЫ_ИНФОРМАЦИЯ!F:F,БАЗА_ДАННЫХ!J153,АБОНЕМЕНТЫ_ИНФОРМАЦИЯ!G:G,БАЗА_ДАННЫХ!K153,АБОНЕМЕНТЫ_ИНФОРМАЦИЯ!Q:Q,"&lt;="&amp;БАЗА_ДАННЫХ!D153,АБОНЕМЕНТЫ_ИНФОРМАЦИЯ!S:S,"&gt;="&amp;БАЗА_ДАННЫХ!D153,АБОНЕМЕНТЫ_ИНФОРМАЦИЯ!AB:AB,"да")=1,"да","нет")</f>
        <v>нет</v>
      </c>
      <c r="N153" s="188" t="str">
        <f ca="1">IF(M153="да",SUMIFS(АБОНЕМЕНТЫ_ИНФОРМАЦИЯ!AC:AC,АБОНЕМЕНТЫ_ИНФОРМАЦИЯ!H:H,БАЗА_ДАННЫХ!L153,АБОНЕМЕНТЫ_ИНФОРМАЦИЯ!G:G,БАЗА_ДАННЫХ!K153,АБОНЕМЕНТЫ_ИНФОРМАЦИЯ!F:F,БАЗА_ДАННЫХ!J153,АБОНЕМЕНТЫ_ИНФОРМАЦИЯ!AB:AB,БАЗА_ДАННЫХ!M153),"")</f>
        <v/>
      </c>
      <c r="R153" s="189" t="s">
        <v>21</v>
      </c>
      <c r="S153" s="17"/>
      <c r="U153" s="194">
        <f>IF(S153="перенос",0,SUMIFS(АБОНЕМЕНТЫ_ИНФОРМАЦИЯ!P:P,АБОНЕМЕНТЫ_ИНФОРМАЦИЯ!H:H,БАЗА_ДАННЫХ!L153,АБОНЕМЕНТЫ_ИНФОРМАЦИЯ!F:F,БАЗА_ДАННЫХ!J153,АБОНЕМЕНТЫ_ИНФОРМАЦИЯ!G:G,БАЗА_ДАННЫХ!K153,АБОНЕМЕНТЫ_ИНФОРМАЦИЯ!Q:Q,"&lt;="&amp;БАЗА_ДАННЫХ!D153,АБОНЕМЕНТЫ_ИНФОРМАЦИЯ!S:S,"&gt;="&amp;БАЗА_ДАННЫХ!D153))</f>
        <v>10</v>
      </c>
    </row>
    <row r="154" spans="4:21" ht="15" customHeight="1" x14ac:dyDescent="0.25">
      <c r="D154" s="185">
        <v>45278</v>
      </c>
      <c r="E154" s="187">
        <f t="shared" si="4"/>
        <v>51</v>
      </c>
      <c r="F154" s="9" t="str">
        <f t="shared" si="5"/>
        <v>Пн</v>
      </c>
      <c r="G154" s="18">
        <v>0.70833333333333337</v>
      </c>
      <c r="H154" s="8" t="s">
        <v>14</v>
      </c>
      <c r="I154" s="8" t="s">
        <v>30</v>
      </c>
      <c r="J154" s="8" t="s">
        <v>11</v>
      </c>
      <c r="K154" s="8" t="s">
        <v>36</v>
      </c>
      <c r="L154" s="188" t="s">
        <v>81</v>
      </c>
      <c r="M154" s="189" t="str">
        <f ca="1">IF(COUNTIFS(АБОНЕМЕНТЫ_ИНФОРМАЦИЯ!H:H,БАЗА_ДАННЫХ!L154,АБОНЕМЕНТЫ_ИНФОРМАЦИЯ!F:F,БАЗА_ДАННЫХ!J154,АБОНЕМЕНТЫ_ИНФОРМАЦИЯ!G:G,БАЗА_ДАННЫХ!K154,АБОНЕМЕНТЫ_ИНФОРМАЦИЯ!Q:Q,"&lt;="&amp;БАЗА_ДАННЫХ!D154,АБОНЕМЕНТЫ_ИНФОРМАЦИЯ!S:S,"&gt;="&amp;БАЗА_ДАННЫХ!D154,АБОНЕМЕНТЫ_ИНФОРМАЦИЯ!AB:AB,"да")=1,"да","нет")</f>
        <v>нет</v>
      </c>
      <c r="N154" s="188" t="str">
        <f ca="1">IF(M154="да",SUMIFS(АБОНЕМЕНТЫ_ИНФОРМАЦИЯ!AC:AC,АБОНЕМЕНТЫ_ИНФОРМАЦИЯ!H:H,БАЗА_ДАННЫХ!L154,АБОНЕМЕНТЫ_ИНФОРМАЦИЯ!G:G,БАЗА_ДАННЫХ!K154,АБОНЕМЕНТЫ_ИНФОРМАЦИЯ!F:F,БАЗА_ДАННЫХ!J154,АБОНЕМЕНТЫ_ИНФОРМАЦИЯ!AB:AB,БАЗА_ДАННЫХ!M154),"")</f>
        <v/>
      </c>
      <c r="R154" s="189" t="s">
        <v>21</v>
      </c>
      <c r="S154" s="17"/>
      <c r="U154" s="194">
        <f>IF(S154="перенос",0,SUMIFS(АБОНЕМЕНТЫ_ИНФОРМАЦИЯ!P:P,АБОНЕМЕНТЫ_ИНФОРМАЦИЯ!H:H,БАЗА_ДАННЫХ!L154,АБОНЕМЕНТЫ_ИНФОРМАЦИЯ!F:F,БАЗА_ДАННЫХ!J154,АБОНЕМЕНТЫ_ИНФОРМАЦИЯ!G:G,БАЗА_ДАННЫХ!K154,АБОНЕМЕНТЫ_ИНФОРМАЦИЯ!Q:Q,"&lt;="&amp;БАЗА_ДАННЫХ!D154,АБОНЕМЕНТЫ_ИНФОРМАЦИЯ!S:S,"&gt;="&amp;БАЗА_ДАННЫХ!D154))</f>
        <v>10</v>
      </c>
    </row>
    <row r="155" spans="4:21" ht="15" customHeight="1" x14ac:dyDescent="0.25">
      <c r="D155" s="185">
        <v>45278</v>
      </c>
      <c r="E155" s="187">
        <f t="shared" si="4"/>
        <v>51</v>
      </c>
      <c r="F155" s="9" t="str">
        <f t="shared" si="5"/>
        <v>Пн</v>
      </c>
      <c r="G155" s="18">
        <v>0.70833333333333337</v>
      </c>
      <c r="H155" s="8" t="s">
        <v>14</v>
      </c>
      <c r="I155" s="8" t="s">
        <v>30</v>
      </c>
      <c r="J155" s="8" t="s">
        <v>11</v>
      </c>
      <c r="K155" s="8" t="s">
        <v>36</v>
      </c>
      <c r="L155" s="188" t="s">
        <v>82</v>
      </c>
      <c r="M155" s="189" t="str">
        <f ca="1">IF(COUNTIFS(АБОНЕМЕНТЫ_ИНФОРМАЦИЯ!H:H,БАЗА_ДАННЫХ!L155,АБОНЕМЕНТЫ_ИНФОРМАЦИЯ!F:F,БАЗА_ДАННЫХ!J155,АБОНЕМЕНТЫ_ИНФОРМАЦИЯ!G:G,БАЗА_ДАННЫХ!K155,АБОНЕМЕНТЫ_ИНФОРМАЦИЯ!Q:Q,"&lt;="&amp;БАЗА_ДАННЫХ!D155,АБОНЕМЕНТЫ_ИНФОРМАЦИЯ!S:S,"&gt;="&amp;БАЗА_ДАННЫХ!D155,АБОНЕМЕНТЫ_ИНФОРМАЦИЯ!AB:AB,"да")=1,"да","нет")</f>
        <v>нет</v>
      </c>
      <c r="N155" s="188" t="str">
        <f ca="1">IF(M155="да",SUMIFS(АБОНЕМЕНТЫ_ИНФОРМАЦИЯ!AC:AC,АБОНЕМЕНТЫ_ИНФОРМАЦИЯ!H:H,БАЗА_ДАННЫХ!L155,АБОНЕМЕНТЫ_ИНФОРМАЦИЯ!G:G,БАЗА_ДАННЫХ!K155,АБОНЕМЕНТЫ_ИНФОРМАЦИЯ!F:F,БАЗА_ДАННЫХ!J155,АБОНЕМЕНТЫ_ИНФОРМАЦИЯ!AB:AB,БАЗА_ДАННЫХ!M155),"")</f>
        <v/>
      </c>
      <c r="R155" s="189" t="s">
        <v>21</v>
      </c>
      <c r="S155" s="17"/>
      <c r="U155" s="194">
        <f>IF(S155="перенос",0,SUMIFS(АБОНЕМЕНТЫ_ИНФОРМАЦИЯ!P:P,АБОНЕМЕНТЫ_ИНФОРМАЦИЯ!H:H,БАЗА_ДАННЫХ!L155,АБОНЕМЕНТЫ_ИНФОРМАЦИЯ!F:F,БАЗА_ДАННЫХ!J155,АБОНЕМЕНТЫ_ИНФОРМАЦИЯ!G:G,БАЗА_ДАННЫХ!K155,АБОНЕМЕНТЫ_ИНФОРМАЦИЯ!Q:Q,"&lt;="&amp;БАЗА_ДАННЫХ!D155,АБОНЕМЕНТЫ_ИНФОРМАЦИЯ!S:S,"&gt;="&amp;БАЗА_ДАННЫХ!D155))</f>
        <v>10</v>
      </c>
    </row>
    <row r="156" spans="4:21" ht="15" customHeight="1" x14ac:dyDescent="0.25">
      <c r="D156" s="185">
        <v>45278</v>
      </c>
      <c r="E156" s="187">
        <f t="shared" si="4"/>
        <v>51</v>
      </c>
      <c r="F156" s="9" t="str">
        <f t="shared" si="5"/>
        <v>Пн</v>
      </c>
      <c r="G156" s="18">
        <v>0.70833333333333337</v>
      </c>
      <c r="H156" s="8" t="s">
        <v>14</v>
      </c>
      <c r="I156" s="8" t="s">
        <v>30</v>
      </c>
      <c r="J156" s="8" t="s">
        <v>11</v>
      </c>
      <c r="K156" s="8" t="s">
        <v>36</v>
      </c>
      <c r="L156" s="188" t="s">
        <v>83</v>
      </c>
      <c r="M156" s="189" t="str">
        <f ca="1">IF(COUNTIFS(АБОНЕМЕНТЫ_ИНФОРМАЦИЯ!H:H,БАЗА_ДАННЫХ!L156,АБОНЕМЕНТЫ_ИНФОРМАЦИЯ!F:F,БАЗА_ДАННЫХ!J156,АБОНЕМЕНТЫ_ИНФОРМАЦИЯ!G:G,БАЗА_ДАННЫХ!K156,АБОНЕМЕНТЫ_ИНФОРМАЦИЯ!Q:Q,"&lt;="&amp;БАЗА_ДАННЫХ!D156,АБОНЕМЕНТЫ_ИНФОРМАЦИЯ!S:S,"&gt;="&amp;БАЗА_ДАННЫХ!D156,АБОНЕМЕНТЫ_ИНФОРМАЦИЯ!AB:AB,"да")=1,"да","нет")</f>
        <v>нет</v>
      </c>
      <c r="N156" s="188" t="str">
        <f ca="1">IF(M156="да",SUMIFS(АБОНЕМЕНТЫ_ИНФОРМАЦИЯ!AC:AC,АБОНЕМЕНТЫ_ИНФОРМАЦИЯ!H:H,БАЗА_ДАННЫХ!L156,АБОНЕМЕНТЫ_ИНФОРМАЦИЯ!G:G,БАЗА_ДАННЫХ!K156,АБОНЕМЕНТЫ_ИНФОРМАЦИЯ!F:F,БАЗА_ДАННЫХ!J156,АБОНЕМЕНТЫ_ИНФОРМАЦИЯ!AB:AB,БАЗА_ДАННЫХ!M156),"")</f>
        <v/>
      </c>
      <c r="R156" s="189" t="s">
        <v>21</v>
      </c>
      <c r="S156" s="17"/>
      <c r="U156" s="194">
        <f>IF(S156="перенос",0,SUMIFS(АБОНЕМЕНТЫ_ИНФОРМАЦИЯ!P:P,АБОНЕМЕНТЫ_ИНФОРМАЦИЯ!H:H,БАЗА_ДАННЫХ!L156,АБОНЕМЕНТЫ_ИНФОРМАЦИЯ!F:F,БАЗА_ДАННЫХ!J156,АБОНЕМЕНТЫ_ИНФОРМАЦИЯ!G:G,БАЗА_ДАННЫХ!K156,АБОНЕМЕНТЫ_ИНФОРМАЦИЯ!Q:Q,"&lt;="&amp;БАЗА_ДАННЫХ!D156,АБОНЕМЕНТЫ_ИНФОРМАЦИЯ!S:S,"&gt;="&amp;БАЗА_ДАННЫХ!D156))</f>
        <v>10</v>
      </c>
    </row>
    <row r="157" spans="4:21" ht="15" customHeight="1" x14ac:dyDescent="0.25">
      <c r="D157" s="185">
        <v>45278</v>
      </c>
      <c r="E157" s="187">
        <f t="shared" si="4"/>
        <v>51</v>
      </c>
      <c r="F157" s="9" t="str">
        <f t="shared" si="5"/>
        <v>Пн</v>
      </c>
      <c r="G157" s="18">
        <v>0.70833333333333337</v>
      </c>
      <c r="H157" s="8" t="s">
        <v>14</v>
      </c>
      <c r="I157" s="8" t="s">
        <v>30</v>
      </c>
      <c r="J157" s="8" t="s">
        <v>11</v>
      </c>
      <c r="K157" s="8" t="s">
        <v>36</v>
      </c>
      <c r="L157" s="188" t="s">
        <v>84</v>
      </c>
      <c r="M157" s="189" t="str">
        <f ca="1">IF(COUNTIFS(АБОНЕМЕНТЫ_ИНФОРМАЦИЯ!H:H,БАЗА_ДАННЫХ!L157,АБОНЕМЕНТЫ_ИНФОРМАЦИЯ!F:F,БАЗА_ДАННЫХ!J157,АБОНЕМЕНТЫ_ИНФОРМАЦИЯ!G:G,БАЗА_ДАННЫХ!K157,АБОНЕМЕНТЫ_ИНФОРМАЦИЯ!Q:Q,"&lt;="&amp;БАЗА_ДАННЫХ!D157,АБОНЕМЕНТЫ_ИНФОРМАЦИЯ!S:S,"&gt;="&amp;БАЗА_ДАННЫХ!D157,АБОНЕМЕНТЫ_ИНФОРМАЦИЯ!AB:AB,"да")=1,"да","нет")</f>
        <v>нет</v>
      </c>
      <c r="N157" s="188" t="str">
        <f ca="1">IF(M157="да",SUMIFS(АБОНЕМЕНТЫ_ИНФОРМАЦИЯ!AC:AC,АБОНЕМЕНТЫ_ИНФОРМАЦИЯ!H:H,БАЗА_ДАННЫХ!L157,АБОНЕМЕНТЫ_ИНФОРМАЦИЯ!G:G,БАЗА_ДАННЫХ!K157,АБОНЕМЕНТЫ_ИНФОРМАЦИЯ!F:F,БАЗА_ДАННЫХ!J157,АБОНЕМЕНТЫ_ИНФОРМАЦИЯ!AB:AB,БАЗА_ДАННЫХ!M157),"")</f>
        <v/>
      </c>
      <c r="R157" s="189" t="s">
        <v>21</v>
      </c>
      <c r="S157" s="17"/>
      <c r="U157" s="194">
        <f>IF(S157="перенос",0,SUMIFS(АБОНЕМЕНТЫ_ИНФОРМАЦИЯ!P:P,АБОНЕМЕНТЫ_ИНФОРМАЦИЯ!H:H,БАЗА_ДАННЫХ!L157,АБОНЕМЕНТЫ_ИНФОРМАЦИЯ!F:F,БАЗА_ДАННЫХ!J157,АБОНЕМЕНТЫ_ИНФОРМАЦИЯ!G:G,БАЗА_ДАННЫХ!K157,АБОНЕМЕНТЫ_ИНФОРМАЦИЯ!Q:Q,"&lt;="&amp;БАЗА_ДАННЫХ!D157,АБОНЕМЕНТЫ_ИНФОРМАЦИЯ!S:S,"&gt;="&amp;БАЗА_ДАННЫХ!D157))</f>
        <v>10</v>
      </c>
    </row>
    <row r="158" spans="4:21" ht="15" customHeight="1" x14ac:dyDescent="0.25">
      <c r="D158" s="185">
        <v>45278</v>
      </c>
      <c r="E158" s="187">
        <f t="shared" si="4"/>
        <v>51</v>
      </c>
      <c r="F158" s="9" t="str">
        <f t="shared" si="5"/>
        <v>Пн</v>
      </c>
      <c r="G158" s="18">
        <v>0.70833333333333337</v>
      </c>
      <c r="H158" s="8" t="s">
        <v>14</v>
      </c>
      <c r="I158" s="8" t="s">
        <v>30</v>
      </c>
      <c r="J158" s="8" t="s">
        <v>11</v>
      </c>
      <c r="K158" s="8" t="s">
        <v>36</v>
      </c>
      <c r="L158" s="188" t="s">
        <v>85</v>
      </c>
      <c r="M158" s="189" t="str">
        <f ca="1">IF(COUNTIFS(АБОНЕМЕНТЫ_ИНФОРМАЦИЯ!H:H,БАЗА_ДАННЫХ!L158,АБОНЕМЕНТЫ_ИНФОРМАЦИЯ!F:F,БАЗА_ДАННЫХ!J158,АБОНЕМЕНТЫ_ИНФОРМАЦИЯ!G:G,БАЗА_ДАННЫХ!K158,АБОНЕМЕНТЫ_ИНФОРМАЦИЯ!Q:Q,"&lt;="&amp;БАЗА_ДАННЫХ!D158,АБОНЕМЕНТЫ_ИНФОРМАЦИЯ!S:S,"&gt;="&amp;БАЗА_ДАННЫХ!D158,АБОНЕМЕНТЫ_ИНФОРМАЦИЯ!AB:AB,"да")=1,"да","нет")</f>
        <v>нет</v>
      </c>
      <c r="N158" s="188" t="str">
        <f ca="1">IF(M158="да",SUMIFS(АБОНЕМЕНТЫ_ИНФОРМАЦИЯ!AC:AC,АБОНЕМЕНТЫ_ИНФОРМАЦИЯ!H:H,БАЗА_ДАННЫХ!L158,АБОНЕМЕНТЫ_ИНФОРМАЦИЯ!G:G,БАЗА_ДАННЫХ!K158,АБОНЕМЕНТЫ_ИНФОРМАЦИЯ!F:F,БАЗА_ДАННЫХ!J158,АБОНЕМЕНТЫ_ИНФОРМАЦИЯ!AB:AB,БАЗА_ДАННЫХ!M158),"")</f>
        <v/>
      </c>
      <c r="R158" s="189" t="s">
        <v>21</v>
      </c>
      <c r="S158" s="17"/>
      <c r="U158" s="194">
        <f>IF(S158="перенос",0,SUMIFS(АБОНЕМЕНТЫ_ИНФОРМАЦИЯ!P:P,АБОНЕМЕНТЫ_ИНФОРМАЦИЯ!H:H,БАЗА_ДАННЫХ!L158,АБОНЕМЕНТЫ_ИНФОРМАЦИЯ!F:F,БАЗА_ДАННЫХ!J158,АБОНЕМЕНТЫ_ИНФОРМАЦИЯ!G:G,БАЗА_ДАННЫХ!K158,АБОНЕМЕНТЫ_ИНФОРМАЦИЯ!Q:Q,"&lt;="&amp;БАЗА_ДАННЫХ!D158,АБОНЕМЕНТЫ_ИНФОРМАЦИЯ!S:S,"&gt;="&amp;БАЗА_ДАННЫХ!D158))</f>
        <v>10</v>
      </c>
    </row>
    <row r="159" spans="4:21" ht="15" customHeight="1" x14ac:dyDescent="0.25">
      <c r="D159" s="185">
        <v>45278</v>
      </c>
      <c r="E159" s="187">
        <f t="shared" si="4"/>
        <v>51</v>
      </c>
      <c r="F159" s="9" t="str">
        <f t="shared" si="5"/>
        <v>Пн</v>
      </c>
      <c r="G159" s="18">
        <v>0.70833333333333337</v>
      </c>
      <c r="H159" s="8" t="s">
        <v>14</v>
      </c>
      <c r="I159" s="8" t="s">
        <v>30</v>
      </c>
      <c r="J159" s="8" t="s">
        <v>11</v>
      </c>
      <c r="K159" s="8" t="s">
        <v>36</v>
      </c>
      <c r="L159" s="188" t="s">
        <v>86</v>
      </c>
      <c r="M159" s="189" t="str">
        <f ca="1">IF(COUNTIFS(АБОНЕМЕНТЫ_ИНФОРМАЦИЯ!H:H,БАЗА_ДАННЫХ!L159,АБОНЕМЕНТЫ_ИНФОРМАЦИЯ!F:F,БАЗА_ДАННЫХ!J159,АБОНЕМЕНТЫ_ИНФОРМАЦИЯ!G:G,БАЗА_ДАННЫХ!K159,АБОНЕМЕНТЫ_ИНФОРМАЦИЯ!Q:Q,"&lt;="&amp;БАЗА_ДАННЫХ!D159,АБОНЕМЕНТЫ_ИНФОРМАЦИЯ!S:S,"&gt;="&amp;БАЗА_ДАННЫХ!D159,АБОНЕМЕНТЫ_ИНФОРМАЦИЯ!AB:AB,"да")=1,"да","нет")</f>
        <v>нет</v>
      </c>
      <c r="N159" s="188" t="str">
        <f ca="1">IF(M159="да",SUMIFS(АБОНЕМЕНТЫ_ИНФОРМАЦИЯ!AC:AC,АБОНЕМЕНТЫ_ИНФОРМАЦИЯ!H:H,БАЗА_ДАННЫХ!L159,АБОНЕМЕНТЫ_ИНФОРМАЦИЯ!G:G,БАЗА_ДАННЫХ!K159,АБОНЕМЕНТЫ_ИНФОРМАЦИЯ!F:F,БАЗА_ДАННЫХ!J159,АБОНЕМЕНТЫ_ИНФОРМАЦИЯ!AB:AB,БАЗА_ДАННЫХ!M159),"")</f>
        <v/>
      </c>
      <c r="R159" s="189" t="s">
        <v>21</v>
      </c>
      <c r="S159" s="17"/>
      <c r="U159" s="194">
        <f>IF(S159="перенос",0,SUMIFS(АБОНЕМЕНТЫ_ИНФОРМАЦИЯ!P:P,АБОНЕМЕНТЫ_ИНФОРМАЦИЯ!H:H,БАЗА_ДАННЫХ!L159,АБОНЕМЕНТЫ_ИНФОРМАЦИЯ!F:F,БАЗА_ДАННЫХ!J159,АБОНЕМЕНТЫ_ИНФОРМАЦИЯ!G:G,БАЗА_ДАННЫХ!K159,АБОНЕМЕНТЫ_ИНФОРМАЦИЯ!Q:Q,"&lt;="&amp;БАЗА_ДАННЫХ!D159,АБОНЕМЕНТЫ_ИНФОРМАЦИЯ!S:S,"&gt;="&amp;БАЗА_ДАННЫХ!D159))</f>
        <v>10</v>
      </c>
    </row>
    <row r="160" spans="4:21" ht="15" customHeight="1" x14ac:dyDescent="0.25">
      <c r="D160" s="185">
        <v>45278</v>
      </c>
      <c r="E160" s="187">
        <f t="shared" si="4"/>
        <v>51</v>
      </c>
      <c r="F160" s="9" t="str">
        <f t="shared" si="5"/>
        <v>Пн</v>
      </c>
      <c r="G160" s="18">
        <v>0.75</v>
      </c>
      <c r="H160" s="8" t="s">
        <v>7</v>
      </c>
      <c r="I160" s="8" t="s">
        <v>33</v>
      </c>
      <c r="J160" s="8" t="s">
        <v>6</v>
      </c>
      <c r="K160" s="8" t="s">
        <v>31</v>
      </c>
      <c r="L160" s="188" t="s">
        <v>87</v>
      </c>
      <c r="M160" s="189" t="str">
        <f ca="1">IF(COUNTIFS(АБОНЕМЕНТЫ_ИНФОРМАЦИЯ!H:H,БАЗА_ДАННЫХ!L160,АБОНЕМЕНТЫ_ИНФОРМАЦИЯ!F:F,БАЗА_ДАННЫХ!J160,АБОНЕМЕНТЫ_ИНФОРМАЦИЯ!G:G,БАЗА_ДАННЫХ!K160,АБОНЕМЕНТЫ_ИНФОРМАЦИЯ!Q:Q,"&lt;="&amp;БАЗА_ДАННЫХ!D160,АБОНЕМЕНТЫ_ИНФОРМАЦИЯ!S:S,"&gt;="&amp;БАЗА_ДАННЫХ!D160,АБОНЕМЕНТЫ_ИНФОРМАЦИЯ!AB:AB,"да")=1,"да","нет")</f>
        <v>нет</v>
      </c>
      <c r="N160" s="188" t="str">
        <f ca="1">IF(M160="да",SUMIFS(АБОНЕМЕНТЫ_ИНФОРМАЦИЯ!AC:AC,АБОНЕМЕНТЫ_ИНФОРМАЦИЯ!H:H,БАЗА_ДАННЫХ!L160,АБОНЕМЕНТЫ_ИНФОРМАЦИЯ!G:G,БАЗА_ДАННЫХ!K160,АБОНЕМЕНТЫ_ИНФОРМАЦИЯ!F:F,БАЗА_ДАННЫХ!J160,АБОНЕМЕНТЫ_ИНФОРМАЦИЯ!AB:AB,БАЗА_ДАННЫХ!M160),"")</f>
        <v/>
      </c>
      <c r="R160" s="189" t="s">
        <v>21</v>
      </c>
      <c r="S160" s="17"/>
      <c r="U160" s="194">
        <f>IF(S160="перенос",0,SUMIFS(АБОНЕМЕНТЫ_ИНФОРМАЦИЯ!P:P,АБОНЕМЕНТЫ_ИНФОРМАЦИЯ!H:H,БАЗА_ДАННЫХ!L160,АБОНЕМЕНТЫ_ИНФОРМАЦИЯ!F:F,БАЗА_ДАННЫХ!J160,АБОНЕМЕНТЫ_ИНФОРМАЦИЯ!G:G,БАЗА_ДАННЫХ!K160,АБОНЕМЕНТЫ_ИНФОРМАЦИЯ!Q:Q,"&lt;="&amp;БАЗА_ДАННЫХ!D160,АБОНЕМЕНТЫ_ИНФОРМАЦИЯ!S:S,"&gt;="&amp;БАЗА_ДАННЫХ!D160))</f>
        <v>10</v>
      </c>
    </row>
    <row r="161" spans="4:21" ht="15" customHeight="1" x14ac:dyDescent="0.25">
      <c r="D161" s="185">
        <v>45278</v>
      </c>
      <c r="E161" s="187">
        <f t="shared" si="4"/>
        <v>51</v>
      </c>
      <c r="F161" s="9" t="str">
        <f t="shared" si="5"/>
        <v>Пн</v>
      </c>
      <c r="G161" s="18">
        <v>0.75</v>
      </c>
      <c r="H161" s="8" t="s">
        <v>7</v>
      </c>
      <c r="I161" s="8" t="s">
        <v>33</v>
      </c>
      <c r="J161" s="8" t="s">
        <v>6</v>
      </c>
      <c r="K161" s="8" t="s">
        <v>31</v>
      </c>
      <c r="L161" s="188" t="s">
        <v>88</v>
      </c>
      <c r="M161" s="189" t="str">
        <f ca="1">IF(COUNTIFS(АБОНЕМЕНТЫ_ИНФОРМАЦИЯ!H:H,БАЗА_ДАННЫХ!L161,АБОНЕМЕНТЫ_ИНФОРМАЦИЯ!F:F,БАЗА_ДАННЫХ!J161,АБОНЕМЕНТЫ_ИНФОРМАЦИЯ!G:G,БАЗА_ДАННЫХ!K161,АБОНЕМЕНТЫ_ИНФОРМАЦИЯ!Q:Q,"&lt;="&amp;БАЗА_ДАННЫХ!D161,АБОНЕМЕНТЫ_ИНФОРМАЦИЯ!S:S,"&gt;="&amp;БАЗА_ДАННЫХ!D161,АБОНЕМЕНТЫ_ИНФОРМАЦИЯ!AB:AB,"да")=1,"да","нет")</f>
        <v>нет</v>
      </c>
      <c r="N161" s="188" t="str">
        <f ca="1">IF(M161="да",SUMIFS(АБОНЕМЕНТЫ_ИНФОРМАЦИЯ!AC:AC,АБОНЕМЕНТЫ_ИНФОРМАЦИЯ!H:H,БАЗА_ДАННЫХ!L161,АБОНЕМЕНТЫ_ИНФОРМАЦИЯ!G:G,БАЗА_ДАННЫХ!K161,АБОНЕМЕНТЫ_ИНФОРМАЦИЯ!F:F,БАЗА_ДАННЫХ!J161,АБОНЕМЕНТЫ_ИНФОРМАЦИЯ!AB:AB,БАЗА_ДАННЫХ!M161),"")</f>
        <v/>
      </c>
      <c r="R161" s="189" t="s">
        <v>21</v>
      </c>
      <c r="S161" s="17"/>
      <c r="U161" s="194">
        <f>IF(S161="перенос",0,SUMIFS(АБОНЕМЕНТЫ_ИНФОРМАЦИЯ!P:P,АБОНЕМЕНТЫ_ИНФОРМАЦИЯ!H:H,БАЗА_ДАННЫХ!L161,АБОНЕМЕНТЫ_ИНФОРМАЦИЯ!F:F,БАЗА_ДАННЫХ!J161,АБОНЕМЕНТЫ_ИНФОРМАЦИЯ!G:G,БАЗА_ДАННЫХ!K161,АБОНЕМЕНТЫ_ИНФОРМАЦИЯ!Q:Q,"&lt;="&amp;БАЗА_ДАННЫХ!D161,АБОНЕМЕНТЫ_ИНФОРМАЦИЯ!S:S,"&gt;="&amp;БАЗА_ДАННЫХ!D161))</f>
        <v>10</v>
      </c>
    </row>
    <row r="162" spans="4:21" ht="15" customHeight="1" x14ac:dyDescent="0.25">
      <c r="D162" s="185">
        <v>45278</v>
      </c>
      <c r="E162" s="187">
        <f t="shared" si="4"/>
        <v>51</v>
      </c>
      <c r="F162" s="9" t="str">
        <f t="shared" si="5"/>
        <v>Пн</v>
      </c>
      <c r="G162" s="18">
        <v>0.75</v>
      </c>
      <c r="H162" s="8" t="s">
        <v>7</v>
      </c>
      <c r="I162" s="8" t="s">
        <v>33</v>
      </c>
      <c r="J162" s="8" t="s">
        <v>6</v>
      </c>
      <c r="K162" s="8" t="s">
        <v>31</v>
      </c>
      <c r="L162" s="188" t="s">
        <v>89</v>
      </c>
      <c r="M162" s="189" t="str">
        <f ca="1">IF(COUNTIFS(АБОНЕМЕНТЫ_ИНФОРМАЦИЯ!H:H,БАЗА_ДАННЫХ!L162,АБОНЕМЕНТЫ_ИНФОРМАЦИЯ!F:F,БАЗА_ДАННЫХ!J162,АБОНЕМЕНТЫ_ИНФОРМАЦИЯ!G:G,БАЗА_ДАННЫХ!K162,АБОНЕМЕНТЫ_ИНФОРМАЦИЯ!Q:Q,"&lt;="&amp;БАЗА_ДАННЫХ!D162,АБОНЕМЕНТЫ_ИНФОРМАЦИЯ!S:S,"&gt;="&amp;БАЗА_ДАННЫХ!D162,АБОНЕМЕНТЫ_ИНФОРМАЦИЯ!AB:AB,"да")=1,"да","нет")</f>
        <v>нет</v>
      </c>
      <c r="N162" s="188" t="str">
        <f ca="1">IF(M162="да",SUMIFS(АБОНЕМЕНТЫ_ИНФОРМАЦИЯ!AC:AC,АБОНЕМЕНТЫ_ИНФОРМАЦИЯ!H:H,БАЗА_ДАННЫХ!L162,АБОНЕМЕНТЫ_ИНФОРМАЦИЯ!G:G,БАЗА_ДАННЫХ!K162,АБОНЕМЕНТЫ_ИНФОРМАЦИЯ!F:F,БАЗА_ДАННЫХ!J162,АБОНЕМЕНТЫ_ИНФОРМАЦИЯ!AB:AB,БАЗА_ДАННЫХ!M162),"")</f>
        <v/>
      </c>
      <c r="R162" s="189" t="s">
        <v>21</v>
      </c>
      <c r="S162" s="17"/>
      <c r="U162" s="194">
        <f>IF(S162="перенос",0,SUMIFS(АБОНЕМЕНТЫ_ИНФОРМАЦИЯ!P:P,АБОНЕМЕНТЫ_ИНФОРМАЦИЯ!H:H,БАЗА_ДАННЫХ!L162,АБОНЕМЕНТЫ_ИНФОРМАЦИЯ!F:F,БАЗА_ДАННЫХ!J162,АБОНЕМЕНТЫ_ИНФОРМАЦИЯ!G:G,БАЗА_ДАННЫХ!K162,АБОНЕМЕНТЫ_ИНФОРМАЦИЯ!Q:Q,"&lt;="&amp;БАЗА_ДАННЫХ!D162,АБОНЕМЕНТЫ_ИНФОРМАЦИЯ!S:S,"&gt;="&amp;БАЗА_ДАННЫХ!D162))</f>
        <v>10</v>
      </c>
    </row>
    <row r="163" spans="4:21" ht="15" customHeight="1" x14ac:dyDescent="0.25">
      <c r="D163" s="185">
        <v>45278</v>
      </c>
      <c r="E163" s="187">
        <f t="shared" si="4"/>
        <v>51</v>
      </c>
      <c r="F163" s="9" t="str">
        <f t="shared" si="5"/>
        <v>Пн</v>
      </c>
      <c r="G163" s="18">
        <v>0.75</v>
      </c>
      <c r="H163" s="8" t="s">
        <v>7</v>
      </c>
      <c r="I163" s="8" t="s">
        <v>33</v>
      </c>
      <c r="J163" s="8" t="s">
        <v>6</v>
      </c>
      <c r="K163" s="8" t="s">
        <v>31</v>
      </c>
      <c r="L163" s="188" t="s">
        <v>90</v>
      </c>
      <c r="M163" s="189" t="str">
        <f ca="1">IF(COUNTIFS(АБОНЕМЕНТЫ_ИНФОРМАЦИЯ!H:H,БАЗА_ДАННЫХ!L163,АБОНЕМЕНТЫ_ИНФОРМАЦИЯ!F:F,БАЗА_ДАННЫХ!J163,АБОНЕМЕНТЫ_ИНФОРМАЦИЯ!G:G,БАЗА_ДАННЫХ!K163,АБОНЕМЕНТЫ_ИНФОРМАЦИЯ!Q:Q,"&lt;="&amp;БАЗА_ДАННЫХ!D163,АБОНЕМЕНТЫ_ИНФОРМАЦИЯ!S:S,"&gt;="&amp;БАЗА_ДАННЫХ!D163,АБОНЕМЕНТЫ_ИНФОРМАЦИЯ!AB:AB,"да")=1,"да","нет")</f>
        <v>нет</v>
      </c>
      <c r="N163" s="188" t="str">
        <f ca="1">IF(M163="да",SUMIFS(АБОНЕМЕНТЫ_ИНФОРМАЦИЯ!AC:AC,АБОНЕМЕНТЫ_ИНФОРМАЦИЯ!H:H,БАЗА_ДАННЫХ!L163,АБОНЕМЕНТЫ_ИНФОРМАЦИЯ!G:G,БАЗА_ДАННЫХ!K163,АБОНЕМЕНТЫ_ИНФОРМАЦИЯ!F:F,БАЗА_ДАННЫХ!J163,АБОНЕМЕНТЫ_ИНФОРМАЦИЯ!AB:AB,БАЗА_ДАННЫХ!M163),"")</f>
        <v/>
      </c>
      <c r="R163" s="189" t="s">
        <v>21</v>
      </c>
      <c r="S163" s="17"/>
      <c r="U163" s="194">
        <f>IF(S163="перенос",0,SUMIFS(АБОНЕМЕНТЫ_ИНФОРМАЦИЯ!P:P,АБОНЕМЕНТЫ_ИНФОРМАЦИЯ!H:H,БАЗА_ДАННЫХ!L163,АБОНЕМЕНТЫ_ИНФОРМАЦИЯ!F:F,БАЗА_ДАННЫХ!J163,АБОНЕМЕНТЫ_ИНФОРМАЦИЯ!G:G,БАЗА_ДАННЫХ!K163,АБОНЕМЕНТЫ_ИНФОРМАЦИЯ!Q:Q,"&lt;="&amp;БАЗА_ДАННЫХ!D163,АБОНЕМЕНТЫ_ИНФОРМАЦИЯ!S:S,"&gt;="&amp;БАЗА_ДАННЫХ!D163))</f>
        <v>10</v>
      </c>
    </row>
    <row r="164" spans="4:21" ht="15" customHeight="1" x14ac:dyDescent="0.25">
      <c r="D164" s="185">
        <v>45278</v>
      </c>
      <c r="E164" s="187">
        <f t="shared" si="4"/>
        <v>51</v>
      </c>
      <c r="F164" s="9" t="str">
        <f t="shared" si="5"/>
        <v>Пн</v>
      </c>
      <c r="G164" s="18">
        <v>0.75</v>
      </c>
      <c r="H164" s="8" t="s">
        <v>7</v>
      </c>
      <c r="I164" s="8" t="s">
        <v>33</v>
      </c>
      <c r="J164" s="8" t="s">
        <v>6</v>
      </c>
      <c r="K164" s="8" t="s">
        <v>31</v>
      </c>
      <c r="L164" s="188" t="s">
        <v>91</v>
      </c>
      <c r="M164" s="189" t="str">
        <f ca="1">IF(COUNTIFS(АБОНЕМЕНТЫ_ИНФОРМАЦИЯ!H:H,БАЗА_ДАННЫХ!L164,АБОНЕМЕНТЫ_ИНФОРМАЦИЯ!F:F,БАЗА_ДАННЫХ!J164,АБОНЕМЕНТЫ_ИНФОРМАЦИЯ!G:G,БАЗА_ДАННЫХ!K164,АБОНЕМЕНТЫ_ИНФОРМАЦИЯ!Q:Q,"&lt;="&amp;БАЗА_ДАННЫХ!D164,АБОНЕМЕНТЫ_ИНФОРМАЦИЯ!S:S,"&gt;="&amp;БАЗА_ДАННЫХ!D164,АБОНЕМЕНТЫ_ИНФОРМАЦИЯ!AB:AB,"да")=1,"да","нет")</f>
        <v>нет</v>
      </c>
      <c r="N164" s="188" t="str">
        <f ca="1">IF(M164="да",SUMIFS(АБОНЕМЕНТЫ_ИНФОРМАЦИЯ!AC:AC,АБОНЕМЕНТЫ_ИНФОРМАЦИЯ!H:H,БАЗА_ДАННЫХ!L164,АБОНЕМЕНТЫ_ИНФОРМАЦИЯ!G:G,БАЗА_ДАННЫХ!K164,АБОНЕМЕНТЫ_ИНФОРМАЦИЯ!F:F,БАЗА_ДАННЫХ!J164,АБОНЕМЕНТЫ_ИНФОРМАЦИЯ!AB:AB,БАЗА_ДАННЫХ!M164),"")</f>
        <v/>
      </c>
      <c r="R164" s="189" t="s">
        <v>21</v>
      </c>
      <c r="S164" s="17"/>
      <c r="U164" s="194">
        <f>IF(S164="перенос",0,SUMIFS(АБОНЕМЕНТЫ_ИНФОРМАЦИЯ!P:P,АБОНЕМЕНТЫ_ИНФОРМАЦИЯ!H:H,БАЗА_ДАННЫХ!L164,АБОНЕМЕНТЫ_ИНФОРМАЦИЯ!F:F,БАЗА_ДАННЫХ!J164,АБОНЕМЕНТЫ_ИНФОРМАЦИЯ!G:G,БАЗА_ДАННЫХ!K164,АБОНЕМЕНТЫ_ИНФОРМАЦИЯ!Q:Q,"&lt;="&amp;БАЗА_ДАННЫХ!D164,АБОНЕМЕНТЫ_ИНФОРМАЦИЯ!S:S,"&gt;="&amp;БАЗА_ДАННЫХ!D164))</f>
        <v>10</v>
      </c>
    </row>
    <row r="165" spans="4:21" ht="15" customHeight="1" x14ac:dyDescent="0.25">
      <c r="D165" s="185">
        <v>45278</v>
      </c>
      <c r="E165" s="187">
        <f t="shared" si="4"/>
        <v>51</v>
      </c>
      <c r="F165" s="9" t="str">
        <f t="shared" si="5"/>
        <v>Пн</v>
      </c>
      <c r="G165" s="18">
        <v>0.75</v>
      </c>
      <c r="H165" s="8" t="s">
        <v>7</v>
      </c>
      <c r="I165" s="8" t="s">
        <v>33</v>
      </c>
      <c r="J165" s="8" t="s">
        <v>6</v>
      </c>
      <c r="K165" s="8" t="s">
        <v>31</v>
      </c>
      <c r="L165" s="188" t="s">
        <v>92</v>
      </c>
      <c r="M165" s="189" t="str">
        <f ca="1">IF(COUNTIFS(АБОНЕМЕНТЫ_ИНФОРМАЦИЯ!H:H,БАЗА_ДАННЫХ!L165,АБОНЕМЕНТЫ_ИНФОРМАЦИЯ!F:F,БАЗА_ДАННЫХ!J165,АБОНЕМЕНТЫ_ИНФОРМАЦИЯ!G:G,БАЗА_ДАННЫХ!K165,АБОНЕМЕНТЫ_ИНФОРМАЦИЯ!Q:Q,"&lt;="&amp;БАЗА_ДАННЫХ!D165,АБОНЕМЕНТЫ_ИНФОРМАЦИЯ!S:S,"&gt;="&amp;БАЗА_ДАННЫХ!D165,АБОНЕМЕНТЫ_ИНФОРМАЦИЯ!AB:AB,"да")=1,"да","нет")</f>
        <v>нет</v>
      </c>
      <c r="N165" s="188" t="str">
        <f ca="1">IF(M165="да",SUMIFS(АБОНЕМЕНТЫ_ИНФОРМАЦИЯ!AC:AC,АБОНЕМЕНТЫ_ИНФОРМАЦИЯ!H:H,БАЗА_ДАННЫХ!L165,АБОНЕМЕНТЫ_ИНФОРМАЦИЯ!G:G,БАЗА_ДАННЫХ!K165,АБОНЕМЕНТЫ_ИНФОРМАЦИЯ!F:F,БАЗА_ДАННЫХ!J165,АБОНЕМЕНТЫ_ИНФОРМАЦИЯ!AB:AB,БАЗА_ДАННЫХ!M165),"")</f>
        <v/>
      </c>
      <c r="R165" s="189" t="s">
        <v>21</v>
      </c>
      <c r="S165" s="17"/>
      <c r="U165" s="194">
        <f>IF(S165="перенос",0,SUMIFS(АБОНЕМЕНТЫ_ИНФОРМАЦИЯ!P:P,АБОНЕМЕНТЫ_ИНФОРМАЦИЯ!H:H,БАЗА_ДАННЫХ!L165,АБОНЕМЕНТЫ_ИНФОРМАЦИЯ!F:F,БАЗА_ДАННЫХ!J165,АБОНЕМЕНТЫ_ИНФОРМАЦИЯ!G:G,БАЗА_ДАННЫХ!K165,АБОНЕМЕНТЫ_ИНФОРМАЦИЯ!Q:Q,"&lt;="&amp;БАЗА_ДАННЫХ!D165,АБОНЕМЕНТЫ_ИНФОРМАЦИЯ!S:S,"&gt;="&amp;БАЗА_ДАННЫХ!D165))</f>
        <v>10</v>
      </c>
    </row>
    <row r="166" spans="4:21" ht="15" customHeight="1" x14ac:dyDescent="0.25">
      <c r="D166" s="185">
        <v>45278</v>
      </c>
      <c r="E166" s="187">
        <f t="shared" si="4"/>
        <v>51</v>
      </c>
      <c r="F166" s="9" t="str">
        <f t="shared" si="5"/>
        <v>Пн</v>
      </c>
      <c r="G166" s="18">
        <v>0.75</v>
      </c>
      <c r="H166" s="8" t="s">
        <v>7</v>
      </c>
      <c r="I166" s="8" t="s">
        <v>33</v>
      </c>
      <c r="J166" s="8" t="s">
        <v>6</v>
      </c>
      <c r="K166" s="8" t="s">
        <v>31</v>
      </c>
      <c r="L166" s="188" t="s">
        <v>93</v>
      </c>
      <c r="M166" s="189" t="str">
        <f ca="1">IF(COUNTIFS(АБОНЕМЕНТЫ_ИНФОРМАЦИЯ!H:H,БАЗА_ДАННЫХ!L166,АБОНЕМЕНТЫ_ИНФОРМАЦИЯ!F:F,БАЗА_ДАННЫХ!J166,АБОНЕМЕНТЫ_ИНФОРМАЦИЯ!G:G,БАЗА_ДАННЫХ!K166,АБОНЕМЕНТЫ_ИНФОРМАЦИЯ!Q:Q,"&lt;="&amp;БАЗА_ДАННЫХ!D166,АБОНЕМЕНТЫ_ИНФОРМАЦИЯ!S:S,"&gt;="&amp;БАЗА_ДАННЫХ!D166,АБОНЕМЕНТЫ_ИНФОРМАЦИЯ!AB:AB,"да")=1,"да","нет")</f>
        <v>нет</v>
      </c>
      <c r="N166" s="188" t="str">
        <f ca="1">IF(M166="да",SUMIFS(АБОНЕМЕНТЫ_ИНФОРМАЦИЯ!AC:AC,АБОНЕМЕНТЫ_ИНФОРМАЦИЯ!H:H,БАЗА_ДАННЫХ!L166,АБОНЕМЕНТЫ_ИНФОРМАЦИЯ!G:G,БАЗА_ДАННЫХ!K166,АБОНЕМЕНТЫ_ИНФОРМАЦИЯ!F:F,БАЗА_ДАННЫХ!J166,АБОНЕМЕНТЫ_ИНФОРМАЦИЯ!AB:AB,БАЗА_ДАННЫХ!M166),"")</f>
        <v/>
      </c>
      <c r="R166" s="189" t="s">
        <v>21</v>
      </c>
      <c r="S166" s="17"/>
      <c r="U166" s="194">
        <f>IF(S166="перенос",0,SUMIFS(АБОНЕМЕНТЫ_ИНФОРМАЦИЯ!P:P,АБОНЕМЕНТЫ_ИНФОРМАЦИЯ!H:H,БАЗА_ДАННЫХ!L166,АБОНЕМЕНТЫ_ИНФОРМАЦИЯ!F:F,БАЗА_ДАННЫХ!J166,АБОНЕМЕНТЫ_ИНФОРМАЦИЯ!G:G,БАЗА_ДАННЫХ!K166,АБОНЕМЕНТЫ_ИНФОРМАЦИЯ!Q:Q,"&lt;="&amp;БАЗА_ДАННЫХ!D166,АБОНЕМЕНТЫ_ИНФОРМАЦИЯ!S:S,"&gt;="&amp;БАЗА_ДАННЫХ!D166))</f>
        <v>10</v>
      </c>
    </row>
    <row r="167" spans="4:21" ht="15" customHeight="1" x14ac:dyDescent="0.25">
      <c r="D167" s="185">
        <v>45278</v>
      </c>
      <c r="E167" s="187">
        <f t="shared" si="4"/>
        <v>51</v>
      </c>
      <c r="F167" s="9" t="str">
        <f t="shared" si="5"/>
        <v>Пн</v>
      </c>
      <c r="G167" s="18">
        <v>0.75</v>
      </c>
      <c r="H167" s="8" t="s">
        <v>7</v>
      </c>
      <c r="I167" s="8" t="s">
        <v>33</v>
      </c>
      <c r="J167" s="8" t="s">
        <v>6</v>
      </c>
      <c r="K167" s="8" t="s">
        <v>31</v>
      </c>
      <c r="L167" s="188" t="s">
        <v>94</v>
      </c>
      <c r="M167" s="189" t="str">
        <f ca="1">IF(COUNTIFS(АБОНЕМЕНТЫ_ИНФОРМАЦИЯ!H:H,БАЗА_ДАННЫХ!L167,АБОНЕМЕНТЫ_ИНФОРМАЦИЯ!F:F,БАЗА_ДАННЫХ!J167,АБОНЕМЕНТЫ_ИНФОРМАЦИЯ!G:G,БАЗА_ДАННЫХ!K167,АБОНЕМЕНТЫ_ИНФОРМАЦИЯ!Q:Q,"&lt;="&amp;БАЗА_ДАННЫХ!D167,АБОНЕМЕНТЫ_ИНФОРМАЦИЯ!S:S,"&gt;="&amp;БАЗА_ДАННЫХ!D167,АБОНЕМЕНТЫ_ИНФОРМАЦИЯ!AB:AB,"да")=1,"да","нет")</f>
        <v>нет</v>
      </c>
      <c r="N167" s="188" t="str">
        <f ca="1">IF(M167="да",SUMIFS(АБОНЕМЕНТЫ_ИНФОРМАЦИЯ!AC:AC,АБОНЕМЕНТЫ_ИНФОРМАЦИЯ!H:H,БАЗА_ДАННЫХ!L167,АБОНЕМЕНТЫ_ИНФОРМАЦИЯ!G:G,БАЗА_ДАННЫХ!K167,АБОНЕМЕНТЫ_ИНФОРМАЦИЯ!F:F,БАЗА_ДАННЫХ!J167,АБОНЕМЕНТЫ_ИНФОРМАЦИЯ!AB:AB,БАЗА_ДАННЫХ!M167),"")</f>
        <v/>
      </c>
      <c r="R167" s="189" t="s">
        <v>21</v>
      </c>
      <c r="S167" s="17"/>
      <c r="U167" s="194">
        <f>IF(S167="перенос",0,SUMIFS(АБОНЕМЕНТЫ_ИНФОРМАЦИЯ!P:P,АБОНЕМЕНТЫ_ИНФОРМАЦИЯ!H:H,БАЗА_ДАННЫХ!L167,АБОНЕМЕНТЫ_ИНФОРМАЦИЯ!F:F,БАЗА_ДАННЫХ!J167,АБОНЕМЕНТЫ_ИНФОРМАЦИЯ!G:G,БАЗА_ДАННЫХ!K167,АБОНЕМЕНТЫ_ИНФОРМАЦИЯ!Q:Q,"&lt;="&amp;БАЗА_ДАННЫХ!D167,АБОНЕМЕНТЫ_ИНФОРМАЦИЯ!S:S,"&gt;="&amp;БАЗА_ДАННЫХ!D167))</f>
        <v>10</v>
      </c>
    </row>
    <row r="168" spans="4:21" ht="15" customHeight="1" x14ac:dyDescent="0.25">
      <c r="D168" s="185">
        <v>45278</v>
      </c>
      <c r="E168" s="187">
        <f t="shared" si="4"/>
        <v>51</v>
      </c>
      <c r="F168" s="9" t="str">
        <f t="shared" si="5"/>
        <v>Пн</v>
      </c>
      <c r="G168" s="18">
        <v>0.75</v>
      </c>
      <c r="H168" s="8" t="s">
        <v>7</v>
      </c>
      <c r="I168" s="8" t="s">
        <v>33</v>
      </c>
      <c r="J168" s="8" t="s">
        <v>6</v>
      </c>
      <c r="K168" s="8" t="s">
        <v>31</v>
      </c>
      <c r="L168" s="188" t="s">
        <v>95</v>
      </c>
      <c r="M168" s="189" t="str">
        <f ca="1">IF(COUNTIFS(АБОНЕМЕНТЫ_ИНФОРМАЦИЯ!H:H,БАЗА_ДАННЫХ!L168,АБОНЕМЕНТЫ_ИНФОРМАЦИЯ!F:F,БАЗА_ДАННЫХ!J168,АБОНЕМЕНТЫ_ИНФОРМАЦИЯ!G:G,БАЗА_ДАННЫХ!K168,АБОНЕМЕНТЫ_ИНФОРМАЦИЯ!Q:Q,"&lt;="&amp;БАЗА_ДАННЫХ!D168,АБОНЕМЕНТЫ_ИНФОРМАЦИЯ!S:S,"&gt;="&amp;БАЗА_ДАННЫХ!D168,АБОНЕМЕНТЫ_ИНФОРМАЦИЯ!AB:AB,"да")=1,"да","нет")</f>
        <v>нет</v>
      </c>
      <c r="N168" s="188" t="str">
        <f ca="1">IF(M168="да",SUMIFS(АБОНЕМЕНТЫ_ИНФОРМАЦИЯ!AC:AC,АБОНЕМЕНТЫ_ИНФОРМАЦИЯ!H:H,БАЗА_ДАННЫХ!L168,АБОНЕМЕНТЫ_ИНФОРМАЦИЯ!G:G,БАЗА_ДАННЫХ!K168,АБОНЕМЕНТЫ_ИНФОРМАЦИЯ!F:F,БАЗА_ДАННЫХ!J168,АБОНЕМЕНТЫ_ИНФОРМАЦИЯ!AB:AB,БАЗА_ДАННЫХ!M168),"")</f>
        <v/>
      </c>
      <c r="R168" s="189" t="s">
        <v>21</v>
      </c>
      <c r="S168" s="17"/>
      <c r="U168" s="194">
        <f>IF(S168="перенос",0,SUMIFS(АБОНЕМЕНТЫ_ИНФОРМАЦИЯ!P:P,АБОНЕМЕНТЫ_ИНФОРМАЦИЯ!H:H,БАЗА_ДАННЫХ!L168,АБОНЕМЕНТЫ_ИНФОРМАЦИЯ!F:F,БАЗА_ДАННЫХ!J168,АБОНЕМЕНТЫ_ИНФОРМАЦИЯ!G:G,БАЗА_ДАННЫХ!K168,АБОНЕМЕНТЫ_ИНФОРМАЦИЯ!Q:Q,"&lt;="&amp;БАЗА_ДАННЫХ!D168,АБОНЕМЕНТЫ_ИНФОРМАЦИЯ!S:S,"&gt;="&amp;БАЗА_ДАННЫХ!D168))</f>
        <v>10</v>
      </c>
    </row>
    <row r="169" spans="4:21" ht="15" customHeight="1" x14ac:dyDescent="0.25">
      <c r="D169" s="185">
        <v>45278</v>
      </c>
      <c r="E169" s="187">
        <f t="shared" si="4"/>
        <v>51</v>
      </c>
      <c r="F169" s="9" t="str">
        <f t="shared" si="5"/>
        <v>Пн</v>
      </c>
      <c r="G169" s="18">
        <v>0.75</v>
      </c>
      <c r="H169" s="8" t="s">
        <v>7</v>
      </c>
      <c r="I169" s="8" t="s">
        <v>33</v>
      </c>
      <c r="J169" s="8" t="s">
        <v>6</v>
      </c>
      <c r="K169" s="8" t="s">
        <v>31</v>
      </c>
      <c r="L169" s="188" t="s">
        <v>96</v>
      </c>
      <c r="M169" s="189" t="str">
        <f ca="1">IF(COUNTIFS(АБОНЕМЕНТЫ_ИНФОРМАЦИЯ!H:H,БАЗА_ДАННЫХ!L169,АБОНЕМЕНТЫ_ИНФОРМАЦИЯ!F:F,БАЗА_ДАННЫХ!J169,АБОНЕМЕНТЫ_ИНФОРМАЦИЯ!G:G,БАЗА_ДАННЫХ!K169,АБОНЕМЕНТЫ_ИНФОРМАЦИЯ!Q:Q,"&lt;="&amp;БАЗА_ДАННЫХ!D169,АБОНЕМЕНТЫ_ИНФОРМАЦИЯ!S:S,"&gt;="&amp;БАЗА_ДАННЫХ!D169,АБОНЕМЕНТЫ_ИНФОРМАЦИЯ!AB:AB,"да")=1,"да","нет")</f>
        <v>нет</v>
      </c>
      <c r="N169" s="188" t="str">
        <f ca="1">IF(M169="да",SUMIFS(АБОНЕМЕНТЫ_ИНФОРМАЦИЯ!AC:AC,АБОНЕМЕНТЫ_ИНФОРМАЦИЯ!H:H,БАЗА_ДАННЫХ!L169,АБОНЕМЕНТЫ_ИНФОРМАЦИЯ!G:G,БАЗА_ДАННЫХ!K169,АБОНЕМЕНТЫ_ИНФОРМАЦИЯ!F:F,БАЗА_ДАННЫХ!J169,АБОНЕМЕНТЫ_ИНФОРМАЦИЯ!AB:AB,БАЗА_ДАННЫХ!M169),"")</f>
        <v/>
      </c>
      <c r="R169" s="189" t="s">
        <v>21</v>
      </c>
      <c r="S169" s="17"/>
      <c r="U169" s="194">
        <f>IF(S169="перенос",0,SUMIFS(АБОНЕМЕНТЫ_ИНФОРМАЦИЯ!P:P,АБОНЕМЕНТЫ_ИНФОРМАЦИЯ!H:H,БАЗА_ДАННЫХ!L169,АБОНЕМЕНТЫ_ИНФОРМАЦИЯ!F:F,БАЗА_ДАННЫХ!J169,АБОНЕМЕНТЫ_ИНФОРМАЦИЯ!G:G,БАЗА_ДАННЫХ!K169,АБОНЕМЕНТЫ_ИНФОРМАЦИЯ!Q:Q,"&lt;="&amp;БАЗА_ДАННЫХ!D169,АБОНЕМЕНТЫ_ИНФОРМАЦИЯ!S:S,"&gt;="&amp;БАЗА_ДАННЫХ!D169))</f>
        <v>10</v>
      </c>
    </row>
    <row r="170" spans="4:21" ht="15" customHeight="1" x14ac:dyDescent="0.25">
      <c r="D170" s="185">
        <v>45278</v>
      </c>
      <c r="E170" s="187">
        <f t="shared" si="4"/>
        <v>51</v>
      </c>
      <c r="F170" s="9" t="str">
        <f t="shared" si="5"/>
        <v>Пн</v>
      </c>
      <c r="G170" s="18">
        <v>0.75</v>
      </c>
      <c r="H170" s="8" t="s">
        <v>7</v>
      </c>
      <c r="I170" s="8" t="s">
        <v>33</v>
      </c>
      <c r="J170" s="8" t="s">
        <v>6</v>
      </c>
      <c r="K170" s="8" t="s">
        <v>31</v>
      </c>
      <c r="L170" s="188" t="s">
        <v>97</v>
      </c>
      <c r="M170" s="189" t="str">
        <f ca="1">IF(COUNTIFS(АБОНЕМЕНТЫ_ИНФОРМАЦИЯ!H:H,БАЗА_ДАННЫХ!L170,АБОНЕМЕНТЫ_ИНФОРМАЦИЯ!F:F,БАЗА_ДАННЫХ!J170,АБОНЕМЕНТЫ_ИНФОРМАЦИЯ!G:G,БАЗА_ДАННЫХ!K170,АБОНЕМЕНТЫ_ИНФОРМАЦИЯ!Q:Q,"&lt;="&amp;БАЗА_ДАННЫХ!D170,АБОНЕМЕНТЫ_ИНФОРМАЦИЯ!S:S,"&gt;="&amp;БАЗА_ДАННЫХ!D170,АБОНЕМЕНТЫ_ИНФОРМАЦИЯ!AB:AB,"да")=1,"да","нет")</f>
        <v>нет</v>
      </c>
      <c r="N170" s="188" t="str">
        <f ca="1">IF(M170="да",SUMIFS(АБОНЕМЕНТЫ_ИНФОРМАЦИЯ!AC:AC,АБОНЕМЕНТЫ_ИНФОРМАЦИЯ!H:H,БАЗА_ДАННЫХ!L170,АБОНЕМЕНТЫ_ИНФОРМАЦИЯ!G:G,БАЗА_ДАННЫХ!K170,АБОНЕМЕНТЫ_ИНФОРМАЦИЯ!F:F,БАЗА_ДАННЫХ!J170,АБОНЕМЕНТЫ_ИНФОРМАЦИЯ!AB:AB,БАЗА_ДАННЫХ!M170),"")</f>
        <v/>
      </c>
      <c r="R170" s="189" t="s">
        <v>21</v>
      </c>
      <c r="S170" s="17"/>
      <c r="U170" s="194">
        <f>IF(S170="перенос",0,SUMIFS(АБОНЕМЕНТЫ_ИНФОРМАЦИЯ!P:P,АБОНЕМЕНТЫ_ИНФОРМАЦИЯ!H:H,БАЗА_ДАННЫХ!L170,АБОНЕМЕНТЫ_ИНФОРМАЦИЯ!F:F,БАЗА_ДАННЫХ!J170,АБОНЕМЕНТЫ_ИНФОРМАЦИЯ!G:G,БАЗА_ДАННЫХ!K170,АБОНЕМЕНТЫ_ИНФОРМАЦИЯ!Q:Q,"&lt;="&amp;БАЗА_ДАННЫХ!D170,АБОНЕМЕНТЫ_ИНФОРМАЦИЯ!S:S,"&gt;="&amp;БАЗА_ДАННЫХ!D170))</f>
        <v>10</v>
      </c>
    </row>
    <row r="171" spans="4:21" ht="15" customHeight="1" x14ac:dyDescent="0.25">
      <c r="D171" s="185">
        <v>45278</v>
      </c>
      <c r="E171" s="187">
        <f t="shared" si="4"/>
        <v>51</v>
      </c>
      <c r="F171" s="9" t="str">
        <f t="shared" si="5"/>
        <v>Пн</v>
      </c>
      <c r="G171" s="18">
        <v>0.75</v>
      </c>
      <c r="H171" s="8" t="s">
        <v>14</v>
      </c>
      <c r="I171" s="8" t="s">
        <v>30</v>
      </c>
      <c r="J171" s="8" t="s">
        <v>11</v>
      </c>
      <c r="K171" s="8" t="s">
        <v>17</v>
      </c>
      <c r="L171" s="188" t="s">
        <v>78</v>
      </c>
      <c r="M171" s="189" t="str">
        <f ca="1">IF(COUNTIFS(АБОНЕМЕНТЫ_ИНФОРМАЦИЯ!H:H,БАЗА_ДАННЫХ!L171,АБОНЕМЕНТЫ_ИНФОРМАЦИЯ!F:F,БАЗА_ДАННЫХ!J171,АБОНЕМЕНТЫ_ИНФОРМАЦИЯ!G:G,БАЗА_ДАННЫХ!K171,АБОНЕМЕНТЫ_ИНФОРМАЦИЯ!Q:Q,"&lt;="&amp;БАЗА_ДАННЫХ!D171,АБОНЕМЕНТЫ_ИНФОРМАЦИЯ!S:S,"&gt;="&amp;БАЗА_ДАННЫХ!D171,АБОНЕМЕНТЫ_ИНФОРМАЦИЯ!AB:AB,"да")=1,"да","нет")</f>
        <v>нет</v>
      </c>
      <c r="N171" s="188" t="str">
        <f ca="1">IF(M171="да",SUMIFS(АБОНЕМЕНТЫ_ИНФОРМАЦИЯ!AC:AC,АБОНЕМЕНТЫ_ИНФОРМАЦИЯ!H:H,БАЗА_ДАННЫХ!L171,АБОНЕМЕНТЫ_ИНФОРМАЦИЯ!G:G,БАЗА_ДАННЫХ!K171,АБОНЕМЕНТЫ_ИНФОРМАЦИЯ!F:F,БАЗА_ДАННЫХ!J171,АБОНЕМЕНТЫ_ИНФОРМАЦИЯ!AB:AB,БАЗА_ДАННЫХ!M171),"")</f>
        <v/>
      </c>
      <c r="R171" s="189" t="s">
        <v>21</v>
      </c>
      <c r="S171" s="17"/>
      <c r="U171" s="194">
        <f>IF(S171="перенос",0,SUMIFS(АБОНЕМЕНТЫ_ИНФОРМАЦИЯ!P:P,АБОНЕМЕНТЫ_ИНФОРМАЦИЯ!H:H,БАЗА_ДАННЫХ!L171,АБОНЕМЕНТЫ_ИНФОРМАЦИЯ!F:F,БАЗА_ДАННЫХ!J171,АБОНЕМЕНТЫ_ИНФОРМАЦИЯ!G:G,БАЗА_ДАННЫХ!K171,АБОНЕМЕНТЫ_ИНФОРМАЦИЯ!Q:Q,"&lt;="&amp;БАЗА_ДАННЫХ!D171,АБОНЕМЕНТЫ_ИНФОРМАЦИЯ!S:S,"&gt;="&amp;БАЗА_ДАННЫХ!D171))</f>
        <v>10</v>
      </c>
    </row>
    <row r="172" spans="4:21" ht="15" customHeight="1" x14ac:dyDescent="0.25">
      <c r="D172" s="185">
        <v>45278</v>
      </c>
      <c r="E172" s="187">
        <f t="shared" si="4"/>
        <v>51</v>
      </c>
      <c r="F172" s="9" t="str">
        <f t="shared" si="5"/>
        <v>Пн</v>
      </c>
      <c r="G172" s="18">
        <v>0.75</v>
      </c>
      <c r="H172" s="8" t="s">
        <v>14</v>
      </c>
      <c r="I172" s="8" t="s">
        <v>30</v>
      </c>
      <c r="J172" s="8" t="s">
        <v>11</v>
      </c>
      <c r="K172" s="8" t="s">
        <v>17</v>
      </c>
      <c r="L172" s="188" t="s">
        <v>79</v>
      </c>
      <c r="M172" s="189" t="str">
        <f ca="1">IF(COUNTIFS(АБОНЕМЕНТЫ_ИНФОРМАЦИЯ!H:H,БАЗА_ДАННЫХ!L172,АБОНЕМЕНТЫ_ИНФОРМАЦИЯ!F:F,БАЗА_ДАННЫХ!J172,АБОНЕМЕНТЫ_ИНФОРМАЦИЯ!G:G,БАЗА_ДАННЫХ!K172,АБОНЕМЕНТЫ_ИНФОРМАЦИЯ!Q:Q,"&lt;="&amp;БАЗА_ДАННЫХ!D172,АБОНЕМЕНТЫ_ИНФОРМАЦИЯ!S:S,"&gt;="&amp;БАЗА_ДАННЫХ!D172,АБОНЕМЕНТЫ_ИНФОРМАЦИЯ!AB:AB,"да")=1,"да","нет")</f>
        <v>нет</v>
      </c>
      <c r="N172" s="188" t="str">
        <f ca="1">IF(M172="да",SUMIFS(АБОНЕМЕНТЫ_ИНФОРМАЦИЯ!AC:AC,АБОНЕМЕНТЫ_ИНФОРМАЦИЯ!H:H,БАЗА_ДАННЫХ!L172,АБОНЕМЕНТЫ_ИНФОРМАЦИЯ!G:G,БАЗА_ДАННЫХ!K172,АБОНЕМЕНТЫ_ИНФОРМАЦИЯ!F:F,БАЗА_ДАННЫХ!J172,АБОНЕМЕНТЫ_ИНФОРМАЦИЯ!AB:AB,БАЗА_ДАННЫХ!M172),"")</f>
        <v/>
      </c>
      <c r="R172" s="189" t="s">
        <v>21</v>
      </c>
      <c r="S172" s="17"/>
      <c r="U172" s="194">
        <f>IF(S172="перенос",0,SUMIFS(АБОНЕМЕНТЫ_ИНФОРМАЦИЯ!P:P,АБОНЕМЕНТЫ_ИНФОРМАЦИЯ!H:H,БАЗА_ДАННЫХ!L172,АБОНЕМЕНТЫ_ИНФОРМАЦИЯ!F:F,БАЗА_ДАННЫХ!J172,АБОНЕМЕНТЫ_ИНФОРМАЦИЯ!G:G,БАЗА_ДАННЫХ!K172,АБОНЕМЕНТЫ_ИНФОРМАЦИЯ!Q:Q,"&lt;="&amp;БАЗА_ДАННЫХ!D172,АБОНЕМЕНТЫ_ИНФОРМАЦИЯ!S:S,"&gt;="&amp;БАЗА_ДАННЫХ!D172))</f>
        <v>10</v>
      </c>
    </row>
    <row r="173" spans="4:21" ht="15" customHeight="1" x14ac:dyDescent="0.25">
      <c r="D173" s="185">
        <v>45278</v>
      </c>
      <c r="E173" s="187">
        <f t="shared" si="4"/>
        <v>51</v>
      </c>
      <c r="F173" s="9" t="str">
        <f t="shared" si="5"/>
        <v>Пн</v>
      </c>
      <c r="G173" s="18">
        <v>0.75</v>
      </c>
      <c r="H173" s="8" t="s">
        <v>14</v>
      </c>
      <c r="I173" s="8" t="s">
        <v>30</v>
      </c>
      <c r="J173" s="8" t="s">
        <v>11</v>
      </c>
      <c r="K173" s="8" t="s">
        <v>17</v>
      </c>
      <c r="L173" s="188" t="s">
        <v>80</v>
      </c>
      <c r="M173" s="189" t="str">
        <f ca="1">IF(COUNTIFS(АБОНЕМЕНТЫ_ИНФОРМАЦИЯ!H:H,БАЗА_ДАННЫХ!L173,АБОНЕМЕНТЫ_ИНФОРМАЦИЯ!F:F,БАЗА_ДАННЫХ!J173,АБОНЕМЕНТЫ_ИНФОРМАЦИЯ!G:G,БАЗА_ДАННЫХ!K173,АБОНЕМЕНТЫ_ИНФОРМАЦИЯ!Q:Q,"&lt;="&amp;БАЗА_ДАННЫХ!D173,АБОНЕМЕНТЫ_ИНФОРМАЦИЯ!S:S,"&gt;="&amp;БАЗА_ДАННЫХ!D173,АБОНЕМЕНТЫ_ИНФОРМАЦИЯ!AB:AB,"да")=1,"да","нет")</f>
        <v>нет</v>
      </c>
      <c r="N173" s="188" t="str">
        <f ca="1">IF(M173="да",SUMIFS(АБОНЕМЕНТЫ_ИНФОРМАЦИЯ!AC:AC,АБОНЕМЕНТЫ_ИНФОРМАЦИЯ!H:H,БАЗА_ДАННЫХ!L173,АБОНЕМЕНТЫ_ИНФОРМАЦИЯ!G:G,БАЗА_ДАННЫХ!K173,АБОНЕМЕНТЫ_ИНФОРМАЦИЯ!F:F,БАЗА_ДАННЫХ!J173,АБОНЕМЕНТЫ_ИНФОРМАЦИЯ!AB:AB,БАЗА_ДАННЫХ!M173),"")</f>
        <v/>
      </c>
      <c r="R173" s="189" t="s">
        <v>21</v>
      </c>
      <c r="S173" s="17"/>
      <c r="U173" s="194">
        <f>IF(S173="перенос",0,SUMIFS(АБОНЕМЕНТЫ_ИНФОРМАЦИЯ!P:P,АБОНЕМЕНТЫ_ИНФОРМАЦИЯ!H:H,БАЗА_ДАННЫХ!L173,АБОНЕМЕНТЫ_ИНФОРМАЦИЯ!F:F,БАЗА_ДАННЫХ!J173,АБОНЕМЕНТЫ_ИНФОРМАЦИЯ!G:G,БАЗА_ДАННЫХ!K173,АБОНЕМЕНТЫ_ИНФОРМАЦИЯ!Q:Q,"&lt;="&amp;БАЗА_ДАННЫХ!D173,АБОНЕМЕНТЫ_ИНФОРМАЦИЯ!S:S,"&gt;="&amp;БАЗА_ДАННЫХ!D173))</f>
        <v>10</v>
      </c>
    </row>
    <row r="174" spans="4:21" ht="15" customHeight="1" x14ac:dyDescent="0.25">
      <c r="D174" s="185">
        <v>45278</v>
      </c>
      <c r="E174" s="187">
        <f t="shared" si="4"/>
        <v>51</v>
      </c>
      <c r="F174" s="9" t="str">
        <f t="shared" si="5"/>
        <v>Пн</v>
      </c>
      <c r="G174" s="18">
        <v>0.75</v>
      </c>
      <c r="H174" s="8" t="s">
        <v>14</v>
      </c>
      <c r="I174" s="8" t="s">
        <v>30</v>
      </c>
      <c r="J174" s="8" t="s">
        <v>11</v>
      </c>
      <c r="K174" s="8" t="s">
        <v>17</v>
      </c>
      <c r="L174" s="188" t="s">
        <v>81</v>
      </c>
      <c r="M174" s="189" t="str">
        <f ca="1">IF(COUNTIFS(АБОНЕМЕНТЫ_ИНФОРМАЦИЯ!H:H,БАЗА_ДАННЫХ!L174,АБОНЕМЕНТЫ_ИНФОРМАЦИЯ!F:F,БАЗА_ДАННЫХ!J174,АБОНЕМЕНТЫ_ИНФОРМАЦИЯ!G:G,БАЗА_ДАННЫХ!K174,АБОНЕМЕНТЫ_ИНФОРМАЦИЯ!Q:Q,"&lt;="&amp;БАЗА_ДАННЫХ!D174,АБОНЕМЕНТЫ_ИНФОРМАЦИЯ!S:S,"&gt;="&amp;БАЗА_ДАННЫХ!D174,АБОНЕМЕНТЫ_ИНФОРМАЦИЯ!AB:AB,"да")=1,"да","нет")</f>
        <v>нет</v>
      </c>
      <c r="N174" s="188" t="str">
        <f ca="1">IF(M174="да",SUMIFS(АБОНЕМЕНТЫ_ИНФОРМАЦИЯ!AC:AC,АБОНЕМЕНТЫ_ИНФОРМАЦИЯ!H:H,БАЗА_ДАННЫХ!L174,АБОНЕМЕНТЫ_ИНФОРМАЦИЯ!G:G,БАЗА_ДАННЫХ!K174,АБОНЕМЕНТЫ_ИНФОРМАЦИЯ!F:F,БАЗА_ДАННЫХ!J174,АБОНЕМЕНТЫ_ИНФОРМАЦИЯ!AB:AB,БАЗА_ДАННЫХ!M174),"")</f>
        <v/>
      </c>
      <c r="R174" s="189" t="s">
        <v>21</v>
      </c>
      <c r="S174" s="17"/>
      <c r="U174" s="194">
        <f>IF(S174="перенос",0,SUMIFS(АБОНЕМЕНТЫ_ИНФОРМАЦИЯ!P:P,АБОНЕМЕНТЫ_ИНФОРМАЦИЯ!H:H,БАЗА_ДАННЫХ!L174,АБОНЕМЕНТЫ_ИНФОРМАЦИЯ!F:F,БАЗА_ДАННЫХ!J174,АБОНЕМЕНТЫ_ИНФОРМАЦИЯ!G:G,БАЗА_ДАННЫХ!K174,АБОНЕМЕНТЫ_ИНФОРМАЦИЯ!Q:Q,"&lt;="&amp;БАЗА_ДАННЫХ!D174,АБОНЕМЕНТЫ_ИНФОРМАЦИЯ!S:S,"&gt;="&amp;БАЗА_ДАННЫХ!D174))</f>
        <v>10</v>
      </c>
    </row>
    <row r="175" spans="4:21" ht="15" customHeight="1" x14ac:dyDescent="0.25">
      <c r="D175" s="185">
        <v>45278</v>
      </c>
      <c r="E175" s="187">
        <f t="shared" si="4"/>
        <v>51</v>
      </c>
      <c r="F175" s="9" t="str">
        <f t="shared" si="5"/>
        <v>Пн</v>
      </c>
      <c r="G175" s="18">
        <v>0.75</v>
      </c>
      <c r="H175" s="8" t="s">
        <v>14</v>
      </c>
      <c r="I175" s="8" t="s">
        <v>30</v>
      </c>
      <c r="J175" s="8" t="s">
        <v>11</v>
      </c>
      <c r="K175" s="8" t="s">
        <v>17</v>
      </c>
      <c r="L175" s="188" t="s">
        <v>82</v>
      </c>
      <c r="M175" s="189" t="str">
        <f ca="1">IF(COUNTIFS(АБОНЕМЕНТЫ_ИНФОРМАЦИЯ!H:H,БАЗА_ДАННЫХ!L175,АБОНЕМЕНТЫ_ИНФОРМАЦИЯ!F:F,БАЗА_ДАННЫХ!J175,АБОНЕМЕНТЫ_ИНФОРМАЦИЯ!G:G,БАЗА_ДАННЫХ!K175,АБОНЕМЕНТЫ_ИНФОРМАЦИЯ!Q:Q,"&lt;="&amp;БАЗА_ДАННЫХ!D175,АБОНЕМЕНТЫ_ИНФОРМАЦИЯ!S:S,"&gt;="&amp;БАЗА_ДАННЫХ!D175,АБОНЕМЕНТЫ_ИНФОРМАЦИЯ!AB:AB,"да")=1,"да","нет")</f>
        <v>нет</v>
      </c>
      <c r="N175" s="188" t="str">
        <f ca="1">IF(M175="да",SUMIFS(АБОНЕМЕНТЫ_ИНФОРМАЦИЯ!AC:AC,АБОНЕМЕНТЫ_ИНФОРМАЦИЯ!H:H,БАЗА_ДАННЫХ!L175,АБОНЕМЕНТЫ_ИНФОРМАЦИЯ!G:G,БАЗА_ДАННЫХ!K175,АБОНЕМЕНТЫ_ИНФОРМАЦИЯ!F:F,БАЗА_ДАННЫХ!J175,АБОНЕМЕНТЫ_ИНФОРМАЦИЯ!AB:AB,БАЗА_ДАННЫХ!M175),"")</f>
        <v/>
      </c>
      <c r="R175" s="189" t="s">
        <v>21</v>
      </c>
      <c r="S175" s="17"/>
      <c r="U175" s="194">
        <f>IF(S175="перенос",0,SUMIFS(АБОНЕМЕНТЫ_ИНФОРМАЦИЯ!P:P,АБОНЕМЕНТЫ_ИНФОРМАЦИЯ!H:H,БАЗА_ДАННЫХ!L175,АБОНЕМЕНТЫ_ИНФОРМАЦИЯ!F:F,БАЗА_ДАННЫХ!J175,АБОНЕМЕНТЫ_ИНФОРМАЦИЯ!G:G,БАЗА_ДАННЫХ!K175,АБОНЕМЕНТЫ_ИНФОРМАЦИЯ!Q:Q,"&lt;="&amp;БАЗА_ДАННЫХ!D175,АБОНЕМЕНТЫ_ИНФОРМАЦИЯ!S:S,"&gt;="&amp;БАЗА_ДАННЫХ!D175))</f>
        <v>10</v>
      </c>
    </row>
    <row r="176" spans="4:21" ht="15" customHeight="1" x14ac:dyDescent="0.25">
      <c r="D176" s="185">
        <v>45278</v>
      </c>
      <c r="E176" s="187">
        <f t="shared" si="4"/>
        <v>51</v>
      </c>
      <c r="F176" s="9" t="str">
        <f t="shared" si="5"/>
        <v>Пн</v>
      </c>
      <c r="G176" s="18">
        <v>0.79166666666666663</v>
      </c>
      <c r="H176" s="8" t="s">
        <v>14</v>
      </c>
      <c r="I176" s="8" t="s">
        <v>34</v>
      </c>
      <c r="J176" s="8" t="s">
        <v>11</v>
      </c>
      <c r="K176" s="8" t="s">
        <v>35</v>
      </c>
      <c r="L176" s="188" t="s">
        <v>78</v>
      </c>
      <c r="M176" s="189" t="str">
        <f ca="1">IF(COUNTIFS(АБОНЕМЕНТЫ_ИНФОРМАЦИЯ!H:H,БАЗА_ДАННЫХ!L176,АБОНЕМЕНТЫ_ИНФОРМАЦИЯ!F:F,БАЗА_ДАННЫХ!J176,АБОНЕМЕНТЫ_ИНФОРМАЦИЯ!G:G,БАЗА_ДАННЫХ!K176,АБОНЕМЕНТЫ_ИНФОРМАЦИЯ!Q:Q,"&lt;="&amp;БАЗА_ДАННЫХ!D176,АБОНЕМЕНТЫ_ИНФОРМАЦИЯ!S:S,"&gt;="&amp;БАЗА_ДАННЫХ!D176,АБОНЕМЕНТЫ_ИНФОРМАЦИЯ!AB:AB,"да")=1,"да","нет")</f>
        <v>нет</v>
      </c>
      <c r="N176" s="188" t="str">
        <f ca="1">IF(M176="да",SUMIFS(АБОНЕМЕНТЫ_ИНФОРМАЦИЯ!AC:AC,АБОНЕМЕНТЫ_ИНФОРМАЦИЯ!H:H,БАЗА_ДАННЫХ!L176,АБОНЕМЕНТЫ_ИНФОРМАЦИЯ!G:G,БАЗА_ДАННЫХ!K176,АБОНЕМЕНТЫ_ИНФОРМАЦИЯ!F:F,БАЗА_ДАННЫХ!J176,АБОНЕМЕНТЫ_ИНФОРМАЦИЯ!AB:AB,БАЗА_ДАННЫХ!M176),"")</f>
        <v/>
      </c>
      <c r="R176" s="189" t="s">
        <v>21</v>
      </c>
      <c r="S176" s="17"/>
      <c r="U176" s="194">
        <f>IF(S176="перенос",0,SUMIFS(АБОНЕМЕНТЫ_ИНФОРМАЦИЯ!P:P,АБОНЕМЕНТЫ_ИНФОРМАЦИЯ!H:H,БАЗА_ДАННЫХ!L176,АБОНЕМЕНТЫ_ИНФОРМАЦИЯ!F:F,БАЗА_ДАННЫХ!J176,АБОНЕМЕНТЫ_ИНФОРМАЦИЯ!G:G,БАЗА_ДАННЫХ!K176,АБОНЕМЕНТЫ_ИНФОРМАЦИЯ!Q:Q,"&lt;="&amp;БАЗА_ДАННЫХ!D176,АБОНЕМЕНТЫ_ИНФОРМАЦИЯ!S:S,"&gt;="&amp;БАЗА_ДАННЫХ!D176))</f>
        <v>10</v>
      </c>
    </row>
    <row r="177" spans="4:21" ht="15" customHeight="1" x14ac:dyDescent="0.25">
      <c r="D177" s="185">
        <v>45278</v>
      </c>
      <c r="E177" s="187">
        <f t="shared" si="4"/>
        <v>51</v>
      </c>
      <c r="F177" s="9" t="str">
        <f t="shared" si="5"/>
        <v>Пн</v>
      </c>
      <c r="G177" s="18">
        <v>0.79166666666666663</v>
      </c>
      <c r="H177" s="8" t="s">
        <v>14</v>
      </c>
      <c r="I177" s="8" t="s">
        <v>34</v>
      </c>
      <c r="J177" s="8" t="s">
        <v>11</v>
      </c>
      <c r="K177" s="8" t="s">
        <v>35</v>
      </c>
      <c r="L177" s="188" t="s">
        <v>79</v>
      </c>
      <c r="M177" s="189" t="str">
        <f ca="1">IF(COUNTIFS(АБОНЕМЕНТЫ_ИНФОРМАЦИЯ!H:H,БАЗА_ДАННЫХ!L177,АБОНЕМЕНТЫ_ИНФОРМАЦИЯ!F:F,БАЗА_ДАННЫХ!J177,АБОНЕМЕНТЫ_ИНФОРМАЦИЯ!G:G,БАЗА_ДАННЫХ!K177,АБОНЕМЕНТЫ_ИНФОРМАЦИЯ!Q:Q,"&lt;="&amp;БАЗА_ДАННЫХ!D177,АБОНЕМЕНТЫ_ИНФОРМАЦИЯ!S:S,"&gt;="&amp;БАЗА_ДАННЫХ!D177,АБОНЕМЕНТЫ_ИНФОРМАЦИЯ!AB:AB,"да")=1,"да","нет")</f>
        <v>нет</v>
      </c>
      <c r="N177" s="188" t="str">
        <f ca="1">IF(M177="да",SUMIFS(АБОНЕМЕНТЫ_ИНФОРМАЦИЯ!AC:AC,АБОНЕМЕНТЫ_ИНФОРМАЦИЯ!H:H,БАЗА_ДАННЫХ!L177,АБОНЕМЕНТЫ_ИНФОРМАЦИЯ!G:G,БАЗА_ДАННЫХ!K177,АБОНЕМЕНТЫ_ИНФОРМАЦИЯ!F:F,БАЗА_ДАННЫХ!J177,АБОНЕМЕНТЫ_ИНФОРМАЦИЯ!AB:AB,БАЗА_ДАННЫХ!M177),"")</f>
        <v/>
      </c>
      <c r="R177" s="189" t="s">
        <v>21</v>
      </c>
      <c r="S177" s="17"/>
      <c r="U177" s="194">
        <f>IF(S177="перенос",0,SUMIFS(АБОНЕМЕНТЫ_ИНФОРМАЦИЯ!P:P,АБОНЕМЕНТЫ_ИНФОРМАЦИЯ!H:H,БАЗА_ДАННЫХ!L177,АБОНЕМЕНТЫ_ИНФОРМАЦИЯ!F:F,БАЗА_ДАННЫХ!J177,АБОНЕМЕНТЫ_ИНФОРМАЦИЯ!G:G,БАЗА_ДАННЫХ!K177,АБОНЕМЕНТЫ_ИНФОРМАЦИЯ!Q:Q,"&lt;="&amp;БАЗА_ДАННЫХ!D177,АБОНЕМЕНТЫ_ИНФОРМАЦИЯ!S:S,"&gt;="&amp;БАЗА_ДАННЫХ!D177))</f>
        <v>10</v>
      </c>
    </row>
    <row r="178" spans="4:21" ht="15" customHeight="1" x14ac:dyDescent="0.25">
      <c r="D178" s="185">
        <v>45278</v>
      </c>
      <c r="E178" s="187">
        <f t="shared" si="4"/>
        <v>51</v>
      </c>
      <c r="F178" s="9" t="str">
        <f t="shared" si="5"/>
        <v>Пн</v>
      </c>
      <c r="G178" s="18">
        <v>0.79166666666666663</v>
      </c>
      <c r="H178" s="8" t="s">
        <v>14</v>
      </c>
      <c r="I178" s="8" t="s">
        <v>34</v>
      </c>
      <c r="J178" s="8" t="s">
        <v>11</v>
      </c>
      <c r="K178" s="8" t="s">
        <v>35</v>
      </c>
      <c r="L178" s="188" t="s">
        <v>80</v>
      </c>
      <c r="M178" s="189" t="str">
        <f ca="1">IF(COUNTIFS(АБОНЕМЕНТЫ_ИНФОРМАЦИЯ!H:H,БАЗА_ДАННЫХ!L178,АБОНЕМЕНТЫ_ИНФОРМАЦИЯ!F:F,БАЗА_ДАННЫХ!J178,АБОНЕМЕНТЫ_ИНФОРМАЦИЯ!G:G,БАЗА_ДАННЫХ!K178,АБОНЕМЕНТЫ_ИНФОРМАЦИЯ!Q:Q,"&lt;="&amp;БАЗА_ДАННЫХ!D178,АБОНЕМЕНТЫ_ИНФОРМАЦИЯ!S:S,"&gt;="&amp;БАЗА_ДАННЫХ!D178,АБОНЕМЕНТЫ_ИНФОРМАЦИЯ!AB:AB,"да")=1,"да","нет")</f>
        <v>нет</v>
      </c>
      <c r="N178" s="188" t="str">
        <f ca="1">IF(M178="да",SUMIFS(АБОНЕМЕНТЫ_ИНФОРМАЦИЯ!AC:AC,АБОНЕМЕНТЫ_ИНФОРМАЦИЯ!H:H,БАЗА_ДАННЫХ!L178,АБОНЕМЕНТЫ_ИНФОРМАЦИЯ!G:G,БАЗА_ДАННЫХ!K178,АБОНЕМЕНТЫ_ИНФОРМАЦИЯ!F:F,БАЗА_ДАННЫХ!J178,АБОНЕМЕНТЫ_ИНФОРМАЦИЯ!AB:AB,БАЗА_ДАННЫХ!M178),"")</f>
        <v/>
      </c>
      <c r="R178" s="189" t="s">
        <v>21</v>
      </c>
      <c r="S178" s="17"/>
      <c r="U178" s="194">
        <f>IF(S178="перенос",0,SUMIFS(АБОНЕМЕНТЫ_ИНФОРМАЦИЯ!P:P,АБОНЕМЕНТЫ_ИНФОРМАЦИЯ!H:H,БАЗА_ДАННЫХ!L178,АБОНЕМЕНТЫ_ИНФОРМАЦИЯ!F:F,БАЗА_ДАННЫХ!J178,АБОНЕМЕНТЫ_ИНФОРМАЦИЯ!G:G,БАЗА_ДАННЫХ!K178,АБОНЕМЕНТЫ_ИНФОРМАЦИЯ!Q:Q,"&lt;="&amp;БАЗА_ДАННЫХ!D178,АБОНЕМЕНТЫ_ИНФОРМАЦИЯ!S:S,"&gt;="&amp;БАЗА_ДАННЫХ!D178))</f>
        <v>10</v>
      </c>
    </row>
    <row r="179" spans="4:21" ht="15" customHeight="1" x14ac:dyDescent="0.25">
      <c r="D179" s="185">
        <v>45278</v>
      </c>
      <c r="E179" s="187">
        <f t="shared" si="4"/>
        <v>51</v>
      </c>
      <c r="F179" s="9" t="str">
        <f t="shared" si="5"/>
        <v>Пн</v>
      </c>
      <c r="G179" s="18">
        <v>0.79166666666666663</v>
      </c>
      <c r="H179" s="8" t="s">
        <v>14</v>
      </c>
      <c r="I179" s="8" t="s">
        <v>34</v>
      </c>
      <c r="J179" s="8" t="s">
        <v>11</v>
      </c>
      <c r="K179" s="8" t="s">
        <v>35</v>
      </c>
      <c r="L179" s="188" t="s">
        <v>81</v>
      </c>
      <c r="M179" s="189" t="str">
        <f ca="1">IF(COUNTIFS(АБОНЕМЕНТЫ_ИНФОРМАЦИЯ!H:H,БАЗА_ДАННЫХ!L179,АБОНЕМЕНТЫ_ИНФОРМАЦИЯ!F:F,БАЗА_ДАННЫХ!J179,АБОНЕМЕНТЫ_ИНФОРМАЦИЯ!G:G,БАЗА_ДАННЫХ!K179,АБОНЕМЕНТЫ_ИНФОРМАЦИЯ!Q:Q,"&lt;="&amp;БАЗА_ДАННЫХ!D179,АБОНЕМЕНТЫ_ИНФОРМАЦИЯ!S:S,"&gt;="&amp;БАЗА_ДАННЫХ!D179,АБОНЕМЕНТЫ_ИНФОРМАЦИЯ!AB:AB,"да")=1,"да","нет")</f>
        <v>нет</v>
      </c>
      <c r="N179" s="188" t="str">
        <f ca="1">IF(M179="да",SUMIFS(АБОНЕМЕНТЫ_ИНФОРМАЦИЯ!AC:AC,АБОНЕМЕНТЫ_ИНФОРМАЦИЯ!H:H,БАЗА_ДАННЫХ!L179,АБОНЕМЕНТЫ_ИНФОРМАЦИЯ!G:G,БАЗА_ДАННЫХ!K179,АБОНЕМЕНТЫ_ИНФОРМАЦИЯ!F:F,БАЗА_ДАННЫХ!J179,АБОНЕМЕНТЫ_ИНФОРМАЦИЯ!AB:AB,БАЗА_ДАННЫХ!M179),"")</f>
        <v/>
      </c>
      <c r="R179" s="189" t="s">
        <v>21</v>
      </c>
      <c r="S179" s="17"/>
      <c r="U179" s="194">
        <f>IF(S179="перенос",0,SUMIFS(АБОНЕМЕНТЫ_ИНФОРМАЦИЯ!P:P,АБОНЕМЕНТЫ_ИНФОРМАЦИЯ!H:H,БАЗА_ДАННЫХ!L179,АБОНЕМЕНТЫ_ИНФОРМАЦИЯ!F:F,БАЗА_ДАННЫХ!J179,АБОНЕМЕНТЫ_ИНФОРМАЦИЯ!G:G,БАЗА_ДАННЫХ!K179,АБОНЕМЕНТЫ_ИНФОРМАЦИЯ!Q:Q,"&lt;="&amp;БАЗА_ДАННЫХ!D179,АБОНЕМЕНТЫ_ИНФОРМАЦИЯ!S:S,"&gt;="&amp;БАЗА_ДАННЫХ!D179))</f>
        <v>10</v>
      </c>
    </row>
    <row r="180" spans="4:21" ht="15" customHeight="1" x14ac:dyDescent="0.25">
      <c r="D180" s="185">
        <v>45278</v>
      </c>
      <c r="E180" s="187">
        <f t="shared" si="4"/>
        <v>51</v>
      </c>
      <c r="F180" s="9" t="str">
        <f t="shared" si="5"/>
        <v>Пн</v>
      </c>
      <c r="G180" s="18">
        <v>0.79166666666666663</v>
      </c>
      <c r="H180" s="8" t="s">
        <v>14</v>
      </c>
      <c r="I180" s="8" t="s">
        <v>34</v>
      </c>
      <c r="J180" s="8" t="s">
        <v>11</v>
      </c>
      <c r="K180" s="8" t="s">
        <v>35</v>
      </c>
      <c r="L180" s="188" t="s">
        <v>82</v>
      </c>
      <c r="M180" s="189" t="str">
        <f ca="1">IF(COUNTIFS(АБОНЕМЕНТЫ_ИНФОРМАЦИЯ!H:H,БАЗА_ДАННЫХ!L180,АБОНЕМЕНТЫ_ИНФОРМАЦИЯ!F:F,БАЗА_ДАННЫХ!J180,АБОНЕМЕНТЫ_ИНФОРМАЦИЯ!G:G,БАЗА_ДАННЫХ!K180,АБОНЕМЕНТЫ_ИНФОРМАЦИЯ!Q:Q,"&lt;="&amp;БАЗА_ДАННЫХ!D180,АБОНЕМЕНТЫ_ИНФОРМАЦИЯ!S:S,"&gt;="&amp;БАЗА_ДАННЫХ!D180,АБОНЕМЕНТЫ_ИНФОРМАЦИЯ!AB:AB,"да")=1,"да","нет")</f>
        <v>нет</v>
      </c>
      <c r="N180" s="188" t="str">
        <f ca="1">IF(M180="да",SUMIFS(АБОНЕМЕНТЫ_ИНФОРМАЦИЯ!AC:AC,АБОНЕМЕНТЫ_ИНФОРМАЦИЯ!H:H,БАЗА_ДАННЫХ!L180,АБОНЕМЕНТЫ_ИНФОРМАЦИЯ!G:G,БАЗА_ДАННЫХ!K180,АБОНЕМЕНТЫ_ИНФОРМАЦИЯ!F:F,БАЗА_ДАННЫХ!J180,АБОНЕМЕНТЫ_ИНФОРМАЦИЯ!AB:AB,БАЗА_ДАННЫХ!M180),"")</f>
        <v/>
      </c>
      <c r="R180" s="189" t="s">
        <v>21</v>
      </c>
      <c r="S180" s="17"/>
      <c r="U180" s="194">
        <f>IF(S180="перенос",0,SUMIFS(АБОНЕМЕНТЫ_ИНФОРМАЦИЯ!P:P,АБОНЕМЕНТЫ_ИНФОРМАЦИЯ!H:H,БАЗА_ДАННЫХ!L180,АБОНЕМЕНТЫ_ИНФОРМАЦИЯ!F:F,БАЗА_ДАННЫХ!J180,АБОНЕМЕНТЫ_ИНФОРМАЦИЯ!G:G,БАЗА_ДАННЫХ!K180,АБОНЕМЕНТЫ_ИНФОРМАЦИЯ!Q:Q,"&lt;="&amp;БАЗА_ДАННЫХ!D180,АБОНЕМЕНТЫ_ИНФОРМАЦИЯ!S:S,"&gt;="&amp;БАЗА_ДАННЫХ!D180))</f>
        <v>10</v>
      </c>
    </row>
    <row r="181" spans="4:21" ht="15" customHeight="1" x14ac:dyDescent="0.25">
      <c r="D181" s="185">
        <v>45278</v>
      </c>
      <c r="E181" s="187">
        <f t="shared" si="4"/>
        <v>51</v>
      </c>
      <c r="F181" s="9" t="str">
        <f t="shared" si="5"/>
        <v>Пн</v>
      </c>
      <c r="G181" s="18">
        <v>0.79166666666666663</v>
      </c>
      <c r="H181" s="8" t="s">
        <v>14</v>
      </c>
      <c r="I181" s="8" t="s">
        <v>34</v>
      </c>
      <c r="J181" s="8" t="s">
        <v>11</v>
      </c>
      <c r="K181" s="8" t="s">
        <v>35</v>
      </c>
      <c r="L181" s="188" t="s">
        <v>83</v>
      </c>
      <c r="M181" s="189" t="str">
        <f ca="1">IF(COUNTIFS(АБОНЕМЕНТЫ_ИНФОРМАЦИЯ!H:H,БАЗА_ДАННЫХ!L181,АБОНЕМЕНТЫ_ИНФОРМАЦИЯ!F:F,БАЗА_ДАННЫХ!J181,АБОНЕМЕНТЫ_ИНФОРМАЦИЯ!G:G,БАЗА_ДАННЫХ!K181,АБОНЕМЕНТЫ_ИНФОРМАЦИЯ!Q:Q,"&lt;="&amp;БАЗА_ДАННЫХ!D181,АБОНЕМЕНТЫ_ИНФОРМАЦИЯ!S:S,"&gt;="&amp;БАЗА_ДАННЫХ!D181,АБОНЕМЕНТЫ_ИНФОРМАЦИЯ!AB:AB,"да")=1,"да","нет")</f>
        <v>нет</v>
      </c>
      <c r="N181" s="188" t="str">
        <f ca="1">IF(M181="да",SUMIFS(АБОНЕМЕНТЫ_ИНФОРМАЦИЯ!AC:AC,АБОНЕМЕНТЫ_ИНФОРМАЦИЯ!H:H,БАЗА_ДАННЫХ!L181,АБОНЕМЕНТЫ_ИНФОРМАЦИЯ!G:G,БАЗА_ДАННЫХ!K181,АБОНЕМЕНТЫ_ИНФОРМАЦИЯ!F:F,БАЗА_ДАННЫХ!J181,АБОНЕМЕНТЫ_ИНФОРМАЦИЯ!AB:AB,БАЗА_ДАННЫХ!M181),"")</f>
        <v/>
      </c>
      <c r="R181" s="189" t="s">
        <v>21</v>
      </c>
      <c r="S181" s="17"/>
      <c r="U181" s="194">
        <f>IF(S181="перенос",0,SUMIFS(АБОНЕМЕНТЫ_ИНФОРМАЦИЯ!P:P,АБОНЕМЕНТЫ_ИНФОРМАЦИЯ!H:H,БАЗА_ДАННЫХ!L181,АБОНЕМЕНТЫ_ИНФОРМАЦИЯ!F:F,БАЗА_ДАННЫХ!J181,АБОНЕМЕНТЫ_ИНФОРМАЦИЯ!G:G,БАЗА_ДАННЫХ!K181,АБОНЕМЕНТЫ_ИНФОРМАЦИЯ!Q:Q,"&lt;="&amp;БАЗА_ДАННЫХ!D181,АБОНЕМЕНТЫ_ИНФОРМАЦИЯ!S:S,"&gt;="&amp;БАЗА_ДАННЫХ!D181))</f>
        <v>10</v>
      </c>
    </row>
    <row r="182" spans="4:21" ht="15" customHeight="1" x14ac:dyDescent="0.25">
      <c r="D182" s="185">
        <v>45279</v>
      </c>
      <c r="E182" s="187">
        <f t="shared" si="4"/>
        <v>51</v>
      </c>
      <c r="F182" s="9" t="str">
        <f t="shared" si="5"/>
        <v>Вт</v>
      </c>
      <c r="G182" s="18">
        <v>0.45833333333333331</v>
      </c>
      <c r="H182" s="8" t="s">
        <v>14</v>
      </c>
      <c r="I182" s="8" t="s">
        <v>39</v>
      </c>
      <c r="J182" s="8" t="s">
        <v>10</v>
      </c>
      <c r="K182" s="8" t="s">
        <v>28</v>
      </c>
      <c r="L182" s="188" t="s">
        <v>98</v>
      </c>
      <c r="M182" s="189" t="str">
        <f ca="1">IF(COUNTIFS(АБОНЕМЕНТЫ_ИНФОРМАЦИЯ!H:H,БАЗА_ДАННЫХ!L182,АБОНЕМЕНТЫ_ИНФОРМАЦИЯ!F:F,БАЗА_ДАННЫХ!J182,АБОНЕМЕНТЫ_ИНФОРМАЦИЯ!G:G,БАЗА_ДАННЫХ!K182,АБОНЕМЕНТЫ_ИНФОРМАЦИЯ!Q:Q,"&lt;="&amp;БАЗА_ДАННЫХ!D182,АБОНЕМЕНТЫ_ИНФОРМАЦИЯ!S:S,"&gt;="&amp;БАЗА_ДАННЫХ!D182,АБОНЕМЕНТЫ_ИНФОРМАЦИЯ!AB:AB,"да")=1,"да","нет")</f>
        <v>нет</v>
      </c>
      <c r="N182" s="188" t="str">
        <f ca="1">IF(M182="да",SUMIFS(АБОНЕМЕНТЫ_ИНФОРМАЦИЯ!AC:AC,АБОНЕМЕНТЫ_ИНФОРМАЦИЯ!H:H,БАЗА_ДАННЫХ!L182,АБОНЕМЕНТЫ_ИНФОРМАЦИЯ!G:G,БАЗА_ДАННЫХ!K182,АБОНЕМЕНТЫ_ИНФОРМАЦИЯ!F:F,БАЗА_ДАННЫХ!J182,АБОНЕМЕНТЫ_ИНФОРМАЦИЯ!AB:AB,БАЗА_ДАННЫХ!M182),"")</f>
        <v/>
      </c>
      <c r="R182" s="189" t="s">
        <v>21</v>
      </c>
      <c r="S182" s="17"/>
      <c r="U182" s="194">
        <f>IF(S182="перенос",0,SUMIFS(АБОНЕМЕНТЫ_ИНФОРМАЦИЯ!P:P,АБОНЕМЕНТЫ_ИНФОРМАЦИЯ!H:H,БАЗА_ДАННЫХ!L182,АБОНЕМЕНТЫ_ИНФОРМАЦИЯ!F:F,БАЗА_ДАННЫХ!J182,АБОНЕМЕНТЫ_ИНФОРМАЦИЯ!G:G,БАЗА_ДАННЫХ!K182,АБОНЕМЕНТЫ_ИНФОРМАЦИЯ!Q:Q,"&lt;="&amp;БАЗА_ДАННЫХ!D182,АБОНЕМЕНТЫ_ИНФОРМАЦИЯ!S:S,"&gt;="&amp;БАЗА_ДАННЫХ!D182))</f>
        <v>10</v>
      </c>
    </row>
    <row r="183" spans="4:21" ht="15" customHeight="1" x14ac:dyDescent="0.25">
      <c r="D183" s="185">
        <v>45279</v>
      </c>
      <c r="E183" s="187">
        <f t="shared" si="4"/>
        <v>51</v>
      </c>
      <c r="F183" s="9" t="str">
        <f t="shared" si="5"/>
        <v>Вт</v>
      </c>
      <c r="G183" s="18">
        <v>0.45833333333333331</v>
      </c>
      <c r="H183" s="8" t="s">
        <v>14</v>
      </c>
      <c r="I183" s="8" t="s">
        <v>39</v>
      </c>
      <c r="J183" s="8" t="s">
        <v>10</v>
      </c>
      <c r="K183" s="8" t="s">
        <v>28</v>
      </c>
      <c r="L183" s="188" t="s">
        <v>99</v>
      </c>
      <c r="M183" s="189" t="str">
        <f ca="1">IF(COUNTIFS(АБОНЕМЕНТЫ_ИНФОРМАЦИЯ!H:H,БАЗА_ДАННЫХ!L183,АБОНЕМЕНТЫ_ИНФОРМАЦИЯ!F:F,БАЗА_ДАННЫХ!J183,АБОНЕМЕНТЫ_ИНФОРМАЦИЯ!G:G,БАЗА_ДАННЫХ!K183,АБОНЕМЕНТЫ_ИНФОРМАЦИЯ!Q:Q,"&lt;="&amp;БАЗА_ДАННЫХ!D183,АБОНЕМЕНТЫ_ИНФОРМАЦИЯ!S:S,"&gt;="&amp;БАЗА_ДАННЫХ!D183,АБОНЕМЕНТЫ_ИНФОРМАЦИЯ!AB:AB,"да")=1,"да","нет")</f>
        <v>нет</v>
      </c>
      <c r="N183" s="188" t="str">
        <f ca="1">IF(M183="да",SUMIFS(АБОНЕМЕНТЫ_ИНФОРМАЦИЯ!AC:AC,АБОНЕМЕНТЫ_ИНФОРМАЦИЯ!H:H,БАЗА_ДАННЫХ!L183,АБОНЕМЕНТЫ_ИНФОРМАЦИЯ!G:G,БАЗА_ДАННЫХ!K183,АБОНЕМЕНТЫ_ИНФОРМАЦИЯ!F:F,БАЗА_ДАННЫХ!J183,АБОНЕМЕНТЫ_ИНФОРМАЦИЯ!AB:AB,БАЗА_ДАННЫХ!M183),"")</f>
        <v/>
      </c>
      <c r="R183" s="189" t="s">
        <v>21</v>
      </c>
      <c r="S183" s="17"/>
      <c r="U183" s="194">
        <f>IF(S183="перенос",0,SUMIFS(АБОНЕМЕНТЫ_ИНФОРМАЦИЯ!P:P,АБОНЕМЕНТЫ_ИНФОРМАЦИЯ!H:H,БАЗА_ДАННЫХ!L183,АБОНЕМЕНТЫ_ИНФОРМАЦИЯ!F:F,БАЗА_ДАННЫХ!J183,АБОНЕМЕНТЫ_ИНФОРМАЦИЯ!G:G,БАЗА_ДАННЫХ!K183,АБОНЕМЕНТЫ_ИНФОРМАЦИЯ!Q:Q,"&lt;="&amp;БАЗА_ДАННЫХ!D183,АБОНЕМЕНТЫ_ИНФОРМАЦИЯ!S:S,"&gt;="&amp;БАЗА_ДАННЫХ!D183))</f>
        <v>10</v>
      </c>
    </row>
    <row r="184" spans="4:21" ht="15" customHeight="1" x14ac:dyDescent="0.25">
      <c r="D184" s="185">
        <v>45279</v>
      </c>
      <c r="E184" s="187">
        <f t="shared" si="4"/>
        <v>51</v>
      </c>
      <c r="F184" s="9" t="str">
        <f t="shared" si="5"/>
        <v>Вт</v>
      </c>
      <c r="G184" s="18">
        <v>0.45833333333333331</v>
      </c>
      <c r="H184" s="8" t="s">
        <v>14</v>
      </c>
      <c r="I184" s="8" t="s">
        <v>39</v>
      </c>
      <c r="J184" s="8" t="s">
        <v>10</v>
      </c>
      <c r="K184" s="8" t="s">
        <v>28</v>
      </c>
      <c r="L184" s="188" t="s">
        <v>100</v>
      </c>
      <c r="M184" s="189" t="str">
        <f ca="1">IF(COUNTIFS(АБОНЕМЕНТЫ_ИНФОРМАЦИЯ!H:H,БАЗА_ДАННЫХ!L184,АБОНЕМЕНТЫ_ИНФОРМАЦИЯ!F:F,БАЗА_ДАННЫХ!J184,АБОНЕМЕНТЫ_ИНФОРМАЦИЯ!G:G,БАЗА_ДАННЫХ!K184,АБОНЕМЕНТЫ_ИНФОРМАЦИЯ!Q:Q,"&lt;="&amp;БАЗА_ДАННЫХ!D184,АБОНЕМЕНТЫ_ИНФОРМАЦИЯ!S:S,"&gt;="&amp;БАЗА_ДАННЫХ!D184,АБОНЕМЕНТЫ_ИНФОРМАЦИЯ!AB:AB,"да")=1,"да","нет")</f>
        <v>нет</v>
      </c>
      <c r="N184" s="188" t="str">
        <f ca="1">IF(M184="да",SUMIFS(АБОНЕМЕНТЫ_ИНФОРМАЦИЯ!AC:AC,АБОНЕМЕНТЫ_ИНФОРМАЦИЯ!H:H,БАЗА_ДАННЫХ!L184,АБОНЕМЕНТЫ_ИНФОРМАЦИЯ!G:G,БАЗА_ДАННЫХ!K184,АБОНЕМЕНТЫ_ИНФОРМАЦИЯ!F:F,БАЗА_ДАННЫХ!J184,АБОНЕМЕНТЫ_ИНФОРМАЦИЯ!AB:AB,БАЗА_ДАННЫХ!M184),"")</f>
        <v/>
      </c>
      <c r="R184" s="189" t="s">
        <v>21</v>
      </c>
      <c r="S184" s="17"/>
      <c r="U184" s="194">
        <f>IF(S184="перенос",0,SUMIFS(АБОНЕМЕНТЫ_ИНФОРМАЦИЯ!P:P,АБОНЕМЕНТЫ_ИНФОРМАЦИЯ!H:H,БАЗА_ДАННЫХ!L184,АБОНЕМЕНТЫ_ИНФОРМАЦИЯ!F:F,БАЗА_ДАННЫХ!J184,АБОНЕМЕНТЫ_ИНФОРМАЦИЯ!G:G,БАЗА_ДАННЫХ!K184,АБОНЕМЕНТЫ_ИНФОРМАЦИЯ!Q:Q,"&lt;="&amp;БАЗА_ДАННЫХ!D184,АБОНЕМЕНТЫ_ИНФОРМАЦИЯ!S:S,"&gt;="&amp;БАЗА_ДАННЫХ!D184))</f>
        <v>10</v>
      </c>
    </row>
    <row r="185" spans="4:21" ht="15" customHeight="1" x14ac:dyDescent="0.25">
      <c r="D185" s="185">
        <v>45279</v>
      </c>
      <c r="E185" s="187">
        <f t="shared" si="4"/>
        <v>51</v>
      </c>
      <c r="F185" s="9" t="str">
        <f t="shared" si="5"/>
        <v>Вт</v>
      </c>
      <c r="G185" s="18">
        <v>0.45833333333333331</v>
      </c>
      <c r="H185" s="8" t="s">
        <v>14</v>
      </c>
      <c r="I185" s="8" t="s">
        <v>39</v>
      </c>
      <c r="J185" s="8" t="s">
        <v>10</v>
      </c>
      <c r="K185" s="8" t="s">
        <v>28</v>
      </c>
      <c r="L185" s="188" t="s">
        <v>101</v>
      </c>
      <c r="M185" s="189" t="str">
        <f ca="1">IF(COUNTIFS(АБОНЕМЕНТЫ_ИНФОРМАЦИЯ!H:H,БАЗА_ДАННЫХ!L185,АБОНЕМЕНТЫ_ИНФОРМАЦИЯ!F:F,БАЗА_ДАННЫХ!J185,АБОНЕМЕНТЫ_ИНФОРМАЦИЯ!G:G,БАЗА_ДАННЫХ!K185,АБОНЕМЕНТЫ_ИНФОРМАЦИЯ!Q:Q,"&lt;="&amp;БАЗА_ДАННЫХ!D185,АБОНЕМЕНТЫ_ИНФОРМАЦИЯ!S:S,"&gt;="&amp;БАЗА_ДАННЫХ!D185,АБОНЕМЕНТЫ_ИНФОРМАЦИЯ!AB:AB,"да")=1,"да","нет")</f>
        <v>нет</v>
      </c>
      <c r="N185" s="188" t="str">
        <f ca="1">IF(M185="да",SUMIFS(АБОНЕМЕНТЫ_ИНФОРМАЦИЯ!AC:AC,АБОНЕМЕНТЫ_ИНФОРМАЦИЯ!H:H,БАЗА_ДАННЫХ!L185,АБОНЕМЕНТЫ_ИНФОРМАЦИЯ!G:G,БАЗА_ДАННЫХ!K185,АБОНЕМЕНТЫ_ИНФОРМАЦИЯ!F:F,БАЗА_ДАННЫХ!J185,АБОНЕМЕНТЫ_ИНФОРМАЦИЯ!AB:AB,БАЗА_ДАННЫХ!M185),"")</f>
        <v/>
      </c>
      <c r="R185" s="189" t="s">
        <v>21</v>
      </c>
      <c r="S185" s="17"/>
      <c r="U185" s="194">
        <f>IF(S185="перенос",0,SUMIFS(АБОНЕМЕНТЫ_ИНФОРМАЦИЯ!P:P,АБОНЕМЕНТЫ_ИНФОРМАЦИЯ!H:H,БАЗА_ДАННЫХ!L185,АБОНЕМЕНТЫ_ИНФОРМАЦИЯ!F:F,БАЗА_ДАННЫХ!J185,АБОНЕМЕНТЫ_ИНФОРМАЦИЯ!G:G,БАЗА_ДАННЫХ!K185,АБОНЕМЕНТЫ_ИНФОРМАЦИЯ!Q:Q,"&lt;="&amp;БАЗА_ДАННЫХ!D185,АБОНЕМЕНТЫ_ИНФОРМАЦИЯ!S:S,"&gt;="&amp;БАЗА_ДАННЫХ!D185))</f>
        <v>10</v>
      </c>
    </row>
    <row r="186" spans="4:21" ht="15" customHeight="1" x14ac:dyDescent="0.25">
      <c r="D186" s="185">
        <v>45279</v>
      </c>
      <c r="E186" s="187">
        <f t="shared" si="4"/>
        <v>51</v>
      </c>
      <c r="F186" s="9" t="str">
        <f t="shared" si="5"/>
        <v>Вт</v>
      </c>
      <c r="G186" s="18">
        <v>0.45833333333333331</v>
      </c>
      <c r="H186" s="8" t="s">
        <v>14</v>
      </c>
      <c r="I186" s="8" t="s">
        <v>39</v>
      </c>
      <c r="J186" s="8" t="s">
        <v>10</v>
      </c>
      <c r="K186" s="8" t="s">
        <v>28</v>
      </c>
      <c r="L186" s="188" t="s">
        <v>102</v>
      </c>
      <c r="M186" s="189" t="str">
        <f ca="1">IF(COUNTIFS(АБОНЕМЕНТЫ_ИНФОРМАЦИЯ!H:H,БАЗА_ДАННЫХ!L186,АБОНЕМЕНТЫ_ИНФОРМАЦИЯ!F:F,БАЗА_ДАННЫХ!J186,АБОНЕМЕНТЫ_ИНФОРМАЦИЯ!G:G,БАЗА_ДАННЫХ!K186,АБОНЕМЕНТЫ_ИНФОРМАЦИЯ!Q:Q,"&lt;="&amp;БАЗА_ДАННЫХ!D186,АБОНЕМЕНТЫ_ИНФОРМАЦИЯ!S:S,"&gt;="&amp;БАЗА_ДАННЫХ!D186,АБОНЕМЕНТЫ_ИНФОРМАЦИЯ!AB:AB,"да")=1,"да","нет")</f>
        <v>нет</v>
      </c>
      <c r="N186" s="188" t="str">
        <f ca="1">IF(M186="да",SUMIFS(АБОНЕМЕНТЫ_ИНФОРМАЦИЯ!AC:AC,АБОНЕМЕНТЫ_ИНФОРМАЦИЯ!H:H,БАЗА_ДАННЫХ!L186,АБОНЕМЕНТЫ_ИНФОРМАЦИЯ!G:G,БАЗА_ДАННЫХ!K186,АБОНЕМЕНТЫ_ИНФОРМАЦИЯ!F:F,БАЗА_ДАННЫХ!J186,АБОНЕМЕНТЫ_ИНФОРМАЦИЯ!AB:AB,БАЗА_ДАННЫХ!M186),"")</f>
        <v/>
      </c>
      <c r="R186" s="189" t="s">
        <v>21</v>
      </c>
      <c r="S186" s="17"/>
      <c r="U186" s="194">
        <f>IF(S186="перенос",0,SUMIFS(АБОНЕМЕНТЫ_ИНФОРМАЦИЯ!P:P,АБОНЕМЕНТЫ_ИНФОРМАЦИЯ!H:H,БАЗА_ДАННЫХ!L186,АБОНЕМЕНТЫ_ИНФОРМАЦИЯ!F:F,БАЗА_ДАННЫХ!J186,АБОНЕМЕНТЫ_ИНФОРМАЦИЯ!G:G,БАЗА_ДАННЫХ!K186,АБОНЕМЕНТЫ_ИНФОРМАЦИЯ!Q:Q,"&lt;="&amp;БАЗА_ДАННЫХ!D186,АБОНЕМЕНТЫ_ИНФОРМАЦИЯ!S:S,"&gt;="&amp;БАЗА_ДАННЫХ!D186))</f>
        <v>10</v>
      </c>
    </row>
    <row r="187" spans="4:21" ht="15" customHeight="1" x14ac:dyDescent="0.25">
      <c r="D187" s="185">
        <v>45279</v>
      </c>
      <c r="E187" s="187">
        <f t="shared" si="4"/>
        <v>51</v>
      </c>
      <c r="F187" s="9" t="str">
        <f t="shared" si="5"/>
        <v>Вт</v>
      </c>
      <c r="G187" s="18">
        <v>0.45833333333333331</v>
      </c>
      <c r="H187" s="8" t="s">
        <v>14</v>
      </c>
      <c r="I187" s="8" t="s">
        <v>39</v>
      </c>
      <c r="J187" s="8" t="s">
        <v>10</v>
      </c>
      <c r="K187" s="8" t="s">
        <v>28</v>
      </c>
      <c r="L187" s="188" t="s">
        <v>103</v>
      </c>
      <c r="M187" s="189" t="str">
        <f ca="1">IF(COUNTIFS(АБОНЕМЕНТЫ_ИНФОРМАЦИЯ!H:H,БАЗА_ДАННЫХ!L187,АБОНЕМЕНТЫ_ИНФОРМАЦИЯ!F:F,БАЗА_ДАННЫХ!J187,АБОНЕМЕНТЫ_ИНФОРМАЦИЯ!G:G,БАЗА_ДАННЫХ!K187,АБОНЕМЕНТЫ_ИНФОРМАЦИЯ!Q:Q,"&lt;="&amp;БАЗА_ДАННЫХ!D187,АБОНЕМЕНТЫ_ИНФОРМАЦИЯ!S:S,"&gt;="&amp;БАЗА_ДАННЫХ!D187,АБОНЕМЕНТЫ_ИНФОРМАЦИЯ!AB:AB,"да")=1,"да","нет")</f>
        <v>нет</v>
      </c>
      <c r="N187" s="188" t="str">
        <f ca="1">IF(M187="да",SUMIFS(АБОНЕМЕНТЫ_ИНФОРМАЦИЯ!AC:AC,АБОНЕМЕНТЫ_ИНФОРМАЦИЯ!H:H,БАЗА_ДАННЫХ!L187,АБОНЕМЕНТЫ_ИНФОРМАЦИЯ!G:G,БАЗА_ДАННЫХ!K187,АБОНЕМЕНТЫ_ИНФОРМАЦИЯ!F:F,БАЗА_ДАННЫХ!J187,АБОНЕМЕНТЫ_ИНФОРМАЦИЯ!AB:AB,БАЗА_ДАННЫХ!M187),"")</f>
        <v/>
      </c>
      <c r="R187" s="189" t="s">
        <v>21</v>
      </c>
      <c r="S187" s="17"/>
      <c r="U187" s="194">
        <f>IF(S187="перенос",0,SUMIFS(АБОНЕМЕНТЫ_ИНФОРМАЦИЯ!P:P,АБОНЕМЕНТЫ_ИНФОРМАЦИЯ!H:H,БАЗА_ДАННЫХ!L187,АБОНЕМЕНТЫ_ИНФОРМАЦИЯ!F:F,БАЗА_ДАННЫХ!J187,АБОНЕМЕНТЫ_ИНФОРМАЦИЯ!G:G,БАЗА_ДАННЫХ!K187,АБОНЕМЕНТЫ_ИНФОРМАЦИЯ!Q:Q,"&lt;="&amp;БАЗА_ДАННЫХ!D187,АБОНЕМЕНТЫ_ИНФОРМАЦИЯ!S:S,"&gt;="&amp;БАЗА_ДАННЫХ!D187))</f>
        <v>10</v>
      </c>
    </row>
    <row r="188" spans="4:21" ht="15" customHeight="1" x14ac:dyDescent="0.25">
      <c r="D188" s="185">
        <v>45279</v>
      </c>
      <c r="E188" s="187">
        <f t="shared" si="4"/>
        <v>51</v>
      </c>
      <c r="F188" s="9" t="str">
        <f t="shared" si="5"/>
        <v>Вт</v>
      </c>
      <c r="G188" s="18">
        <v>0.45833333333333331</v>
      </c>
      <c r="H188" s="8" t="s">
        <v>14</v>
      </c>
      <c r="I188" s="8" t="s">
        <v>39</v>
      </c>
      <c r="J188" s="8" t="s">
        <v>10</v>
      </c>
      <c r="K188" s="8" t="s">
        <v>28</v>
      </c>
      <c r="L188" s="188" t="s">
        <v>104</v>
      </c>
      <c r="M188" s="189" t="str">
        <f ca="1">IF(COUNTIFS(АБОНЕМЕНТЫ_ИНФОРМАЦИЯ!H:H,БАЗА_ДАННЫХ!L188,АБОНЕМЕНТЫ_ИНФОРМАЦИЯ!F:F,БАЗА_ДАННЫХ!J188,АБОНЕМЕНТЫ_ИНФОРМАЦИЯ!G:G,БАЗА_ДАННЫХ!K188,АБОНЕМЕНТЫ_ИНФОРМАЦИЯ!Q:Q,"&lt;="&amp;БАЗА_ДАННЫХ!D188,АБОНЕМЕНТЫ_ИНФОРМАЦИЯ!S:S,"&gt;="&amp;БАЗА_ДАННЫХ!D188,АБОНЕМЕНТЫ_ИНФОРМАЦИЯ!AB:AB,"да")=1,"да","нет")</f>
        <v>нет</v>
      </c>
      <c r="N188" s="188" t="str">
        <f ca="1">IF(M188="да",SUMIFS(АБОНЕМЕНТЫ_ИНФОРМАЦИЯ!AC:AC,АБОНЕМЕНТЫ_ИНФОРМАЦИЯ!H:H,БАЗА_ДАННЫХ!L188,АБОНЕМЕНТЫ_ИНФОРМАЦИЯ!G:G,БАЗА_ДАННЫХ!K188,АБОНЕМЕНТЫ_ИНФОРМАЦИЯ!F:F,БАЗА_ДАННЫХ!J188,АБОНЕМЕНТЫ_ИНФОРМАЦИЯ!AB:AB,БАЗА_ДАННЫХ!M188),"")</f>
        <v/>
      </c>
      <c r="R188" s="189" t="s">
        <v>21</v>
      </c>
      <c r="S188" s="17"/>
      <c r="U188" s="194">
        <f>IF(S188="перенос",0,SUMIFS(АБОНЕМЕНТЫ_ИНФОРМАЦИЯ!P:P,АБОНЕМЕНТЫ_ИНФОРМАЦИЯ!H:H,БАЗА_ДАННЫХ!L188,АБОНЕМЕНТЫ_ИНФОРМАЦИЯ!F:F,БАЗА_ДАННЫХ!J188,АБОНЕМЕНТЫ_ИНФОРМАЦИЯ!G:G,БАЗА_ДАННЫХ!K188,АБОНЕМЕНТЫ_ИНФОРМАЦИЯ!Q:Q,"&lt;="&amp;БАЗА_ДАННЫХ!D188,АБОНЕМЕНТЫ_ИНФОРМАЦИЯ!S:S,"&gt;="&amp;БАЗА_ДАННЫХ!D188))</f>
        <v>10</v>
      </c>
    </row>
    <row r="189" spans="4:21" ht="15" customHeight="1" x14ac:dyDescent="0.25">
      <c r="D189" s="185">
        <v>45279</v>
      </c>
      <c r="E189" s="187">
        <f t="shared" si="4"/>
        <v>51</v>
      </c>
      <c r="F189" s="9" t="str">
        <f t="shared" si="5"/>
        <v>Вт</v>
      </c>
      <c r="G189" s="18">
        <v>0.45833333333333331</v>
      </c>
      <c r="H189" s="8" t="s">
        <v>14</v>
      </c>
      <c r="I189" s="8" t="s">
        <v>39</v>
      </c>
      <c r="J189" s="8" t="s">
        <v>10</v>
      </c>
      <c r="K189" s="8" t="s">
        <v>28</v>
      </c>
      <c r="L189" s="188" t="s">
        <v>105</v>
      </c>
      <c r="M189" s="189" t="str">
        <f ca="1">IF(COUNTIFS(АБОНЕМЕНТЫ_ИНФОРМАЦИЯ!H:H,БАЗА_ДАННЫХ!L189,АБОНЕМЕНТЫ_ИНФОРМАЦИЯ!F:F,БАЗА_ДАННЫХ!J189,АБОНЕМЕНТЫ_ИНФОРМАЦИЯ!G:G,БАЗА_ДАННЫХ!K189,АБОНЕМЕНТЫ_ИНФОРМАЦИЯ!Q:Q,"&lt;="&amp;БАЗА_ДАННЫХ!D189,АБОНЕМЕНТЫ_ИНФОРМАЦИЯ!S:S,"&gt;="&amp;БАЗА_ДАННЫХ!D189,АБОНЕМЕНТЫ_ИНФОРМАЦИЯ!AB:AB,"да")=1,"да","нет")</f>
        <v>нет</v>
      </c>
      <c r="N189" s="188" t="str">
        <f ca="1">IF(M189="да",SUMIFS(АБОНЕМЕНТЫ_ИНФОРМАЦИЯ!AC:AC,АБОНЕМЕНТЫ_ИНФОРМАЦИЯ!H:H,БАЗА_ДАННЫХ!L189,АБОНЕМЕНТЫ_ИНФОРМАЦИЯ!G:G,БАЗА_ДАННЫХ!K189,АБОНЕМЕНТЫ_ИНФОРМАЦИЯ!F:F,БАЗА_ДАННЫХ!J189,АБОНЕМЕНТЫ_ИНФОРМАЦИЯ!AB:AB,БАЗА_ДАННЫХ!M189),"")</f>
        <v/>
      </c>
      <c r="R189" s="189" t="s">
        <v>21</v>
      </c>
      <c r="S189" s="17"/>
      <c r="U189" s="194">
        <f>IF(S189="перенос",0,SUMIFS(АБОНЕМЕНТЫ_ИНФОРМАЦИЯ!P:P,АБОНЕМЕНТЫ_ИНФОРМАЦИЯ!H:H,БАЗА_ДАННЫХ!L189,АБОНЕМЕНТЫ_ИНФОРМАЦИЯ!F:F,БАЗА_ДАННЫХ!J189,АБОНЕМЕНТЫ_ИНФОРМАЦИЯ!G:G,БАЗА_ДАННЫХ!K189,АБОНЕМЕНТЫ_ИНФОРМАЦИЯ!Q:Q,"&lt;="&amp;БАЗА_ДАННЫХ!D189,АБОНЕМЕНТЫ_ИНФОРМАЦИЯ!S:S,"&gt;="&amp;БАЗА_ДАННЫХ!D189))</f>
        <v>10</v>
      </c>
    </row>
    <row r="190" spans="4:21" ht="15" customHeight="1" x14ac:dyDescent="0.25">
      <c r="D190" s="185">
        <v>45279</v>
      </c>
      <c r="E190" s="187">
        <f t="shared" si="4"/>
        <v>51</v>
      </c>
      <c r="F190" s="9" t="str">
        <f t="shared" si="5"/>
        <v>Вт</v>
      </c>
      <c r="G190" s="18">
        <v>0.45833333333333331</v>
      </c>
      <c r="H190" s="8" t="s">
        <v>14</v>
      </c>
      <c r="I190" s="8" t="s">
        <v>39</v>
      </c>
      <c r="J190" s="8" t="s">
        <v>10</v>
      </c>
      <c r="K190" s="8" t="s">
        <v>28</v>
      </c>
      <c r="L190" s="188" t="s">
        <v>106</v>
      </c>
      <c r="M190" s="189" t="str">
        <f ca="1">IF(COUNTIFS(АБОНЕМЕНТЫ_ИНФОРМАЦИЯ!H:H,БАЗА_ДАННЫХ!L190,АБОНЕМЕНТЫ_ИНФОРМАЦИЯ!F:F,БАЗА_ДАННЫХ!J190,АБОНЕМЕНТЫ_ИНФОРМАЦИЯ!G:G,БАЗА_ДАННЫХ!K190,АБОНЕМЕНТЫ_ИНФОРМАЦИЯ!Q:Q,"&lt;="&amp;БАЗА_ДАННЫХ!D190,АБОНЕМЕНТЫ_ИНФОРМАЦИЯ!S:S,"&gt;="&amp;БАЗА_ДАННЫХ!D190,АБОНЕМЕНТЫ_ИНФОРМАЦИЯ!AB:AB,"да")=1,"да","нет")</f>
        <v>нет</v>
      </c>
      <c r="N190" s="188" t="str">
        <f ca="1">IF(M190="да",SUMIFS(АБОНЕМЕНТЫ_ИНФОРМАЦИЯ!AC:AC,АБОНЕМЕНТЫ_ИНФОРМАЦИЯ!H:H,БАЗА_ДАННЫХ!L190,АБОНЕМЕНТЫ_ИНФОРМАЦИЯ!G:G,БАЗА_ДАННЫХ!K190,АБОНЕМЕНТЫ_ИНФОРМАЦИЯ!F:F,БАЗА_ДАННЫХ!J190,АБОНЕМЕНТЫ_ИНФОРМАЦИЯ!AB:AB,БАЗА_ДАННЫХ!M190),"")</f>
        <v/>
      </c>
      <c r="R190" s="189" t="s">
        <v>21</v>
      </c>
      <c r="S190" s="17"/>
      <c r="U190" s="194">
        <f>IF(S190="перенос",0,SUMIFS(АБОНЕМЕНТЫ_ИНФОРМАЦИЯ!P:P,АБОНЕМЕНТЫ_ИНФОРМАЦИЯ!H:H,БАЗА_ДАННЫХ!L190,АБОНЕМЕНТЫ_ИНФОРМАЦИЯ!F:F,БАЗА_ДАННЫХ!J190,АБОНЕМЕНТЫ_ИНФОРМАЦИЯ!G:G,БАЗА_ДАННЫХ!K190,АБОНЕМЕНТЫ_ИНФОРМАЦИЯ!Q:Q,"&lt;="&amp;БАЗА_ДАННЫХ!D190,АБОНЕМЕНТЫ_ИНФОРМАЦИЯ!S:S,"&gt;="&amp;БАЗА_ДАННЫХ!D190))</f>
        <v>10</v>
      </c>
    </row>
    <row r="191" spans="4:21" ht="15" customHeight="1" x14ac:dyDescent="0.25">
      <c r="D191" s="185">
        <v>45279</v>
      </c>
      <c r="E191" s="187">
        <f t="shared" si="4"/>
        <v>51</v>
      </c>
      <c r="F191" s="9" t="str">
        <f t="shared" si="5"/>
        <v>Вт</v>
      </c>
      <c r="G191" s="18">
        <v>0.45833333333333331</v>
      </c>
      <c r="H191" s="8" t="s">
        <v>14</v>
      </c>
      <c r="I191" s="8" t="s">
        <v>39</v>
      </c>
      <c r="J191" s="8" t="s">
        <v>10</v>
      </c>
      <c r="K191" s="8" t="s">
        <v>28</v>
      </c>
      <c r="L191" s="188" t="s">
        <v>107</v>
      </c>
      <c r="M191" s="189" t="str">
        <f ca="1">IF(COUNTIFS(АБОНЕМЕНТЫ_ИНФОРМАЦИЯ!H:H,БАЗА_ДАННЫХ!L191,АБОНЕМЕНТЫ_ИНФОРМАЦИЯ!F:F,БАЗА_ДАННЫХ!J191,АБОНЕМЕНТЫ_ИНФОРМАЦИЯ!G:G,БАЗА_ДАННЫХ!K191,АБОНЕМЕНТЫ_ИНФОРМАЦИЯ!Q:Q,"&lt;="&amp;БАЗА_ДАННЫХ!D191,АБОНЕМЕНТЫ_ИНФОРМАЦИЯ!S:S,"&gt;="&amp;БАЗА_ДАННЫХ!D191,АБОНЕМЕНТЫ_ИНФОРМАЦИЯ!AB:AB,"да")=1,"да","нет")</f>
        <v>нет</v>
      </c>
      <c r="N191" s="188" t="str">
        <f ca="1">IF(M191="да",SUMIFS(АБОНЕМЕНТЫ_ИНФОРМАЦИЯ!AC:AC,АБОНЕМЕНТЫ_ИНФОРМАЦИЯ!H:H,БАЗА_ДАННЫХ!L191,АБОНЕМЕНТЫ_ИНФОРМАЦИЯ!G:G,БАЗА_ДАННЫХ!K191,АБОНЕМЕНТЫ_ИНФОРМАЦИЯ!F:F,БАЗА_ДАННЫХ!J191,АБОНЕМЕНТЫ_ИНФОРМАЦИЯ!AB:AB,БАЗА_ДАННЫХ!M191),"")</f>
        <v/>
      </c>
      <c r="R191" s="189" t="s">
        <v>21</v>
      </c>
      <c r="S191" s="17"/>
      <c r="U191" s="194">
        <f>IF(S191="перенос",0,SUMIFS(АБОНЕМЕНТЫ_ИНФОРМАЦИЯ!P:P,АБОНЕМЕНТЫ_ИНФОРМАЦИЯ!H:H,БАЗА_ДАННЫХ!L191,АБОНЕМЕНТЫ_ИНФОРМАЦИЯ!F:F,БАЗА_ДАННЫХ!J191,АБОНЕМЕНТЫ_ИНФОРМАЦИЯ!G:G,БАЗА_ДАННЫХ!K191,АБОНЕМЕНТЫ_ИНФОРМАЦИЯ!Q:Q,"&lt;="&amp;БАЗА_ДАННЫХ!D191,АБОНЕМЕНТЫ_ИНФОРМАЦИЯ!S:S,"&gt;="&amp;БАЗА_ДАННЫХ!D191))</f>
        <v>10</v>
      </c>
    </row>
    <row r="192" spans="4:21" ht="15" customHeight="1" x14ac:dyDescent="0.25">
      <c r="D192" s="185">
        <v>45279</v>
      </c>
      <c r="E192" s="187">
        <f t="shared" si="4"/>
        <v>51</v>
      </c>
      <c r="F192" s="9" t="str">
        <f t="shared" si="5"/>
        <v>Вт</v>
      </c>
      <c r="G192" s="18">
        <v>0.6875</v>
      </c>
      <c r="H192" s="8" t="s">
        <v>15</v>
      </c>
      <c r="I192" s="8" t="s">
        <v>27</v>
      </c>
      <c r="J192" s="8" t="s">
        <v>22</v>
      </c>
      <c r="K192" s="8" t="s">
        <v>29</v>
      </c>
      <c r="L192" s="188" t="s">
        <v>108</v>
      </c>
      <c r="M192" s="189" t="str">
        <f ca="1">IF(COUNTIFS(АБОНЕМЕНТЫ_ИНФОРМАЦИЯ!H:H,БАЗА_ДАННЫХ!L192,АБОНЕМЕНТЫ_ИНФОРМАЦИЯ!F:F,БАЗА_ДАННЫХ!J192,АБОНЕМЕНТЫ_ИНФОРМАЦИЯ!G:G,БАЗА_ДАННЫХ!K192,АБОНЕМЕНТЫ_ИНФОРМАЦИЯ!Q:Q,"&lt;="&amp;БАЗА_ДАННЫХ!D192,АБОНЕМЕНТЫ_ИНФОРМАЦИЯ!S:S,"&gt;="&amp;БАЗА_ДАННЫХ!D192,АБОНЕМЕНТЫ_ИНФОРМАЦИЯ!AB:AB,"да")=1,"да","нет")</f>
        <v>нет</v>
      </c>
      <c r="N192" s="188" t="str">
        <f ca="1">IF(M192="да",SUMIFS(АБОНЕМЕНТЫ_ИНФОРМАЦИЯ!AC:AC,АБОНЕМЕНТЫ_ИНФОРМАЦИЯ!H:H,БАЗА_ДАННЫХ!L192,АБОНЕМЕНТЫ_ИНФОРМАЦИЯ!G:G,БАЗА_ДАННЫХ!K192,АБОНЕМЕНТЫ_ИНФОРМАЦИЯ!F:F,БАЗА_ДАННЫХ!J192,АБОНЕМЕНТЫ_ИНФОРМАЦИЯ!AB:AB,БАЗА_ДАННЫХ!M192),"")</f>
        <v/>
      </c>
      <c r="R192" s="189" t="s">
        <v>21</v>
      </c>
      <c r="S192" s="17"/>
      <c r="U192" s="194">
        <f>IF(S192="перенос",0,SUMIFS(АБОНЕМЕНТЫ_ИНФОРМАЦИЯ!P:P,АБОНЕМЕНТЫ_ИНФОРМАЦИЯ!H:H,БАЗА_ДАННЫХ!L192,АБОНЕМЕНТЫ_ИНФОРМАЦИЯ!F:F,БАЗА_ДАННЫХ!J192,АБОНЕМЕНТЫ_ИНФОРМАЦИЯ!G:G,БАЗА_ДАННЫХ!K192,АБОНЕМЕНТЫ_ИНФОРМАЦИЯ!Q:Q,"&lt;="&amp;БАЗА_ДАННЫХ!D192,АБОНЕМЕНТЫ_ИНФОРМАЦИЯ!S:S,"&gt;="&amp;БАЗА_ДАННЫХ!D192))</f>
        <v>10</v>
      </c>
    </row>
    <row r="193" spans="4:21" ht="15" customHeight="1" x14ac:dyDescent="0.25">
      <c r="D193" s="185">
        <v>45279</v>
      </c>
      <c r="E193" s="187">
        <f t="shared" si="4"/>
        <v>51</v>
      </c>
      <c r="F193" s="9" t="str">
        <f t="shared" si="5"/>
        <v>Вт</v>
      </c>
      <c r="G193" s="18">
        <v>0.6875</v>
      </c>
      <c r="H193" s="8" t="s">
        <v>15</v>
      </c>
      <c r="I193" s="8" t="s">
        <v>27</v>
      </c>
      <c r="J193" s="8" t="s">
        <v>22</v>
      </c>
      <c r="K193" s="8" t="s">
        <v>29</v>
      </c>
      <c r="L193" s="188" t="s">
        <v>109</v>
      </c>
      <c r="M193" s="189" t="str">
        <f ca="1">IF(COUNTIFS(АБОНЕМЕНТЫ_ИНФОРМАЦИЯ!H:H,БАЗА_ДАННЫХ!L193,АБОНЕМЕНТЫ_ИНФОРМАЦИЯ!F:F,БАЗА_ДАННЫХ!J193,АБОНЕМЕНТЫ_ИНФОРМАЦИЯ!G:G,БАЗА_ДАННЫХ!K193,АБОНЕМЕНТЫ_ИНФОРМАЦИЯ!Q:Q,"&lt;="&amp;БАЗА_ДАННЫХ!D193,АБОНЕМЕНТЫ_ИНФОРМАЦИЯ!S:S,"&gt;="&amp;БАЗА_ДАННЫХ!D193,АБОНЕМЕНТЫ_ИНФОРМАЦИЯ!AB:AB,"да")=1,"да","нет")</f>
        <v>нет</v>
      </c>
      <c r="N193" s="188" t="str">
        <f ca="1">IF(M193="да",SUMIFS(АБОНЕМЕНТЫ_ИНФОРМАЦИЯ!AC:AC,АБОНЕМЕНТЫ_ИНФОРМАЦИЯ!H:H,БАЗА_ДАННЫХ!L193,АБОНЕМЕНТЫ_ИНФОРМАЦИЯ!G:G,БАЗА_ДАННЫХ!K193,АБОНЕМЕНТЫ_ИНФОРМАЦИЯ!F:F,БАЗА_ДАННЫХ!J193,АБОНЕМЕНТЫ_ИНФОРМАЦИЯ!AB:AB,БАЗА_ДАННЫХ!M193),"")</f>
        <v/>
      </c>
      <c r="R193" s="189" t="s">
        <v>21</v>
      </c>
      <c r="S193" s="17"/>
      <c r="U193" s="194">
        <f>IF(S193="перенос",0,SUMIFS(АБОНЕМЕНТЫ_ИНФОРМАЦИЯ!P:P,АБОНЕМЕНТЫ_ИНФОРМАЦИЯ!H:H,БАЗА_ДАННЫХ!L193,АБОНЕМЕНТЫ_ИНФОРМАЦИЯ!F:F,БАЗА_ДАННЫХ!J193,АБОНЕМЕНТЫ_ИНФОРМАЦИЯ!G:G,БАЗА_ДАННЫХ!K193,АБОНЕМЕНТЫ_ИНФОРМАЦИЯ!Q:Q,"&lt;="&amp;БАЗА_ДАННЫХ!D193,АБОНЕМЕНТЫ_ИНФОРМАЦИЯ!S:S,"&gt;="&amp;БАЗА_ДАННЫХ!D193))</f>
        <v>10</v>
      </c>
    </row>
    <row r="194" spans="4:21" ht="15" customHeight="1" x14ac:dyDescent="0.25">
      <c r="D194" s="185">
        <v>45279</v>
      </c>
      <c r="E194" s="187">
        <f t="shared" si="4"/>
        <v>51</v>
      </c>
      <c r="F194" s="9" t="str">
        <f t="shared" si="5"/>
        <v>Вт</v>
      </c>
      <c r="G194" s="18">
        <v>0.6875</v>
      </c>
      <c r="H194" s="8" t="s">
        <v>15</v>
      </c>
      <c r="I194" s="8" t="s">
        <v>27</v>
      </c>
      <c r="J194" s="8" t="s">
        <v>22</v>
      </c>
      <c r="K194" s="8" t="s">
        <v>29</v>
      </c>
      <c r="L194" s="188" t="s">
        <v>110</v>
      </c>
      <c r="M194" s="189" t="str">
        <f ca="1">IF(COUNTIFS(АБОНЕМЕНТЫ_ИНФОРМАЦИЯ!H:H,БАЗА_ДАННЫХ!L194,АБОНЕМЕНТЫ_ИНФОРМАЦИЯ!F:F,БАЗА_ДАННЫХ!J194,АБОНЕМЕНТЫ_ИНФОРМАЦИЯ!G:G,БАЗА_ДАННЫХ!K194,АБОНЕМЕНТЫ_ИНФОРМАЦИЯ!Q:Q,"&lt;="&amp;БАЗА_ДАННЫХ!D194,АБОНЕМЕНТЫ_ИНФОРМАЦИЯ!S:S,"&gt;="&amp;БАЗА_ДАННЫХ!D194,АБОНЕМЕНТЫ_ИНФОРМАЦИЯ!AB:AB,"да")=1,"да","нет")</f>
        <v>нет</v>
      </c>
      <c r="N194" s="188" t="str">
        <f ca="1">IF(M194="да",SUMIFS(АБОНЕМЕНТЫ_ИНФОРМАЦИЯ!AC:AC,АБОНЕМЕНТЫ_ИНФОРМАЦИЯ!H:H,БАЗА_ДАННЫХ!L194,АБОНЕМЕНТЫ_ИНФОРМАЦИЯ!G:G,БАЗА_ДАННЫХ!K194,АБОНЕМЕНТЫ_ИНФОРМАЦИЯ!F:F,БАЗА_ДАННЫХ!J194,АБОНЕМЕНТЫ_ИНФОРМАЦИЯ!AB:AB,БАЗА_ДАННЫХ!M194),"")</f>
        <v/>
      </c>
      <c r="R194" s="189" t="s">
        <v>21</v>
      </c>
      <c r="S194" s="17"/>
      <c r="U194" s="194">
        <f>IF(S194="перенос",0,SUMIFS(АБОНЕМЕНТЫ_ИНФОРМАЦИЯ!P:P,АБОНЕМЕНТЫ_ИНФОРМАЦИЯ!H:H,БАЗА_ДАННЫХ!L194,АБОНЕМЕНТЫ_ИНФОРМАЦИЯ!F:F,БАЗА_ДАННЫХ!J194,АБОНЕМЕНТЫ_ИНФОРМАЦИЯ!G:G,БАЗА_ДАННЫХ!K194,АБОНЕМЕНТЫ_ИНФОРМАЦИЯ!Q:Q,"&lt;="&amp;БАЗА_ДАННЫХ!D194,АБОНЕМЕНТЫ_ИНФОРМАЦИЯ!S:S,"&gt;="&amp;БАЗА_ДАННЫХ!D194))</f>
        <v>10</v>
      </c>
    </row>
    <row r="195" spans="4:21" ht="15" customHeight="1" x14ac:dyDescent="0.25">
      <c r="D195" s="185">
        <v>45279</v>
      </c>
      <c r="E195" s="187">
        <f t="shared" si="4"/>
        <v>51</v>
      </c>
      <c r="F195" s="9" t="str">
        <f t="shared" si="5"/>
        <v>Вт</v>
      </c>
      <c r="G195" s="18">
        <v>0.6875</v>
      </c>
      <c r="H195" s="8" t="s">
        <v>15</v>
      </c>
      <c r="I195" s="8" t="s">
        <v>27</v>
      </c>
      <c r="J195" s="8" t="s">
        <v>22</v>
      </c>
      <c r="K195" s="8" t="s">
        <v>29</v>
      </c>
      <c r="L195" s="188" t="s">
        <v>111</v>
      </c>
      <c r="M195" s="189" t="str">
        <f ca="1">IF(COUNTIFS(АБОНЕМЕНТЫ_ИНФОРМАЦИЯ!H:H,БАЗА_ДАННЫХ!L195,АБОНЕМЕНТЫ_ИНФОРМАЦИЯ!F:F,БАЗА_ДАННЫХ!J195,АБОНЕМЕНТЫ_ИНФОРМАЦИЯ!G:G,БАЗА_ДАННЫХ!K195,АБОНЕМЕНТЫ_ИНФОРМАЦИЯ!Q:Q,"&lt;="&amp;БАЗА_ДАННЫХ!D195,АБОНЕМЕНТЫ_ИНФОРМАЦИЯ!S:S,"&gt;="&amp;БАЗА_ДАННЫХ!D195,АБОНЕМЕНТЫ_ИНФОРМАЦИЯ!AB:AB,"да")=1,"да","нет")</f>
        <v>нет</v>
      </c>
      <c r="N195" s="188" t="str">
        <f ca="1">IF(M195="да",SUMIFS(АБОНЕМЕНТЫ_ИНФОРМАЦИЯ!AC:AC,АБОНЕМЕНТЫ_ИНФОРМАЦИЯ!H:H,БАЗА_ДАННЫХ!L195,АБОНЕМЕНТЫ_ИНФОРМАЦИЯ!G:G,БАЗА_ДАННЫХ!K195,АБОНЕМЕНТЫ_ИНФОРМАЦИЯ!F:F,БАЗА_ДАННЫХ!J195,АБОНЕМЕНТЫ_ИНФОРМАЦИЯ!AB:AB,БАЗА_ДАННЫХ!M195),"")</f>
        <v/>
      </c>
      <c r="R195" s="189" t="s">
        <v>21</v>
      </c>
      <c r="S195" s="17"/>
      <c r="U195" s="194">
        <f>IF(S195="перенос",0,SUMIFS(АБОНЕМЕНТЫ_ИНФОРМАЦИЯ!P:P,АБОНЕМЕНТЫ_ИНФОРМАЦИЯ!H:H,БАЗА_ДАННЫХ!L195,АБОНЕМЕНТЫ_ИНФОРМАЦИЯ!F:F,БАЗА_ДАННЫХ!J195,АБОНЕМЕНТЫ_ИНФОРМАЦИЯ!G:G,БАЗА_ДАННЫХ!K195,АБОНЕМЕНТЫ_ИНФОРМАЦИЯ!Q:Q,"&lt;="&amp;БАЗА_ДАННЫХ!D195,АБОНЕМЕНТЫ_ИНФОРМАЦИЯ!S:S,"&gt;="&amp;БАЗА_ДАННЫХ!D195))</f>
        <v>10</v>
      </c>
    </row>
    <row r="196" spans="4:21" ht="15" customHeight="1" x14ac:dyDescent="0.25">
      <c r="D196" s="185">
        <v>45279</v>
      </c>
      <c r="E196" s="187">
        <f t="shared" si="4"/>
        <v>51</v>
      </c>
      <c r="F196" s="9" t="str">
        <f t="shared" si="5"/>
        <v>Вт</v>
      </c>
      <c r="G196" s="18">
        <v>0.6875</v>
      </c>
      <c r="H196" s="8" t="s">
        <v>15</v>
      </c>
      <c r="I196" s="8" t="s">
        <v>27</v>
      </c>
      <c r="J196" s="8" t="s">
        <v>22</v>
      </c>
      <c r="K196" s="8" t="s">
        <v>29</v>
      </c>
      <c r="L196" s="188" t="s">
        <v>112</v>
      </c>
      <c r="M196" s="189" t="str">
        <f ca="1">IF(COUNTIFS(АБОНЕМЕНТЫ_ИНФОРМАЦИЯ!H:H,БАЗА_ДАННЫХ!L196,АБОНЕМЕНТЫ_ИНФОРМАЦИЯ!F:F,БАЗА_ДАННЫХ!J196,АБОНЕМЕНТЫ_ИНФОРМАЦИЯ!G:G,БАЗА_ДАННЫХ!K196,АБОНЕМЕНТЫ_ИНФОРМАЦИЯ!Q:Q,"&lt;="&amp;БАЗА_ДАННЫХ!D196,АБОНЕМЕНТЫ_ИНФОРМАЦИЯ!S:S,"&gt;="&amp;БАЗА_ДАННЫХ!D196,АБОНЕМЕНТЫ_ИНФОРМАЦИЯ!AB:AB,"да")=1,"да","нет")</f>
        <v>нет</v>
      </c>
      <c r="N196" s="188" t="str">
        <f ca="1">IF(M196="да",SUMIFS(АБОНЕМЕНТЫ_ИНФОРМАЦИЯ!AC:AC,АБОНЕМЕНТЫ_ИНФОРМАЦИЯ!H:H,БАЗА_ДАННЫХ!L196,АБОНЕМЕНТЫ_ИНФОРМАЦИЯ!G:G,БАЗА_ДАННЫХ!K196,АБОНЕМЕНТЫ_ИНФОРМАЦИЯ!F:F,БАЗА_ДАННЫХ!J196,АБОНЕМЕНТЫ_ИНФОРМАЦИЯ!AB:AB,БАЗА_ДАННЫХ!M196),"")</f>
        <v/>
      </c>
      <c r="R196" s="189" t="s">
        <v>21</v>
      </c>
      <c r="S196" s="17"/>
      <c r="U196" s="194">
        <f>IF(S196="перенос",0,SUMIFS(АБОНЕМЕНТЫ_ИНФОРМАЦИЯ!P:P,АБОНЕМЕНТЫ_ИНФОРМАЦИЯ!H:H,БАЗА_ДАННЫХ!L196,АБОНЕМЕНТЫ_ИНФОРМАЦИЯ!F:F,БАЗА_ДАННЫХ!J196,АБОНЕМЕНТЫ_ИНФОРМАЦИЯ!G:G,БАЗА_ДАННЫХ!K196,АБОНЕМЕНТЫ_ИНФОРМАЦИЯ!Q:Q,"&lt;="&amp;БАЗА_ДАННЫХ!D196,АБОНЕМЕНТЫ_ИНФОРМАЦИЯ!S:S,"&gt;="&amp;БАЗА_ДАННЫХ!D196))</f>
        <v>10</v>
      </c>
    </row>
    <row r="197" spans="4:21" ht="15" customHeight="1" x14ac:dyDescent="0.25">
      <c r="D197" s="185">
        <v>45279</v>
      </c>
      <c r="E197" s="187">
        <f t="shared" si="4"/>
        <v>51</v>
      </c>
      <c r="F197" s="9" t="str">
        <f t="shared" si="5"/>
        <v>Вт</v>
      </c>
      <c r="G197" s="18">
        <v>0.72916666666666663</v>
      </c>
      <c r="H197" s="8" t="s">
        <v>15</v>
      </c>
      <c r="I197" s="8" t="s">
        <v>27</v>
      </c>
      <c r="J197" s="8" t="s">
        <v>22</v>
      </c>
      <c r="K197" s="8" t="s">
        <v>12</v>
      </c>
      <c r="L197" s="188" t="s">
        <v>108</v>
      </c>
      <c r="M197" s="189" t="str">
        <f ca="1">IF(COUNTIFS(АБОНЕМЕНТЫ_ИНФОРМАЦИЯ!H:H,БАЗА_ДАННЫХ!L197,АБОНЕМЕНТЫ_ИНФОРМАЦИЯ!F:F,БАЗА_ДАННЫХ!J197,АБОНЕМЕНТЫ_ИНФОРМАЦИЯ!G:G,БАЗА_ДАННЫХ!K197,АБОНЕМЕНТЫ_ИНФОРМАЦИЯ!Q:Q,"&lt;="&amp;БАЗА_ДАННЫХ!D197,АБОНЕМЕНТЫ_ИНФОРМАЦИЯ!S:S,"&gt;="&amp;БАЗА_ДАННЫХ!D197,АБОНЕМЕНТЫ_ИНФОРМАЦИЯ!AB:AB,"да")=1,"да","нет")</f>
        <v>нет</v>
      </c>
      <c r="N197" s="188" t="str">
        <f ca="1">IF(M197="да",SUMIFS(АБОНЕМЕНТЫ_ИНФОРМАЦИЯ!AC:AC,АБОНЕМЕНТЫ_ИНФОРМАЦИЯ!H:H,БАЗА_ДАННЫХ!L197,АБОНЕМЕНТЫ_ИНФОРМАЦИЯ!G:G,БАЗА_ДАННЫХ!K197,АБОНЕМЕНТЫ_ИНФОРМАЦИЯ!F:F,БАЗА_ДАННЫХ!J197,АБОНЕМЕНТЫ_ИНФОРМАЦИЯ!AB:AB,БАЗА_ДАННЫХ!M197),"")</f>
        <v/>
      </c>
      <c r="R197" s="189" t="s">
        <v>21</v>
      </c>
      <c r="S197" s="17"/>
      <c r="U197" s="194">
        <f>IF(S197="перенос",0,SUMIFS(АБОНЕМЕНТЫ_ИНФОРМАЦИЯ!P:P,АБОНЕМЕНТЫ_ИНФОРМАЦИЯ!H:H,БАЗА_ДАННЫХ!L197,АБОНЕМЕНТЫ_ИНФОРМАЦИЯ!F:F,БАЗА_ДАННЫХ!J197,АБОНЕМЕНТЫ_ИНФОРМАЦИЯ!G:G,БАЗА_ДАННЫХ!K197,АБОНЕМЕНТЫ_ИНФОРМАЦИЯ!Q:Q,"&lt;="&amp;БАЗА_ДАННЫХ!D197,АБОНЕМЕНТЫ_ИНФОРМАЦИЯ!S:S,"&gt;="&amp;БАЗА_ДАННЫХ!D197))</f>
        <v>10</v>
      </c>
    </row>
    <row r="198" spans="4:21" ht="15" customHeight="1" x14ac:dyDescent="0.25">
      <c r="D198" s="185">
        <v>45279</v>
      </c>
      <c r="E198" s="187">
        <f t="shared" si="4"/>
        <v>51</v>
      </c>
      <c r="F198" s="9" t="str">
        <f t="shared" si="5"/>
        <v>Вт</v>
      </c>
      <c r="G198" s="18">
        <v>0.72916666666666663</v>
      </c>
      <c r="H198" s="8" t="s">
        <v>15</v>
      </c>
      <c r="I198" s="8" t="s">
        <v>27</v>
      </c>
      <c r="J198" s="8" t="s">
        <v>22</v>
      </c>
      <c r="K198" s="8" t="s">
        <v>12</v>
      </c>
      <c r="L198" s="188" t="s">
        <v>109</v>
      </c>
      <c r="M198" s="189" t="str">
        <f ca="1">IF(COUNTIFS(АБОНЕМЕНТЫ_ИНФОРМАЦИЯ!H:H,БАЗА_ДАННЫХ!L198,АБОНЕМЕНТЫ_ИНФОРМАЦИЯ!F:F,БАЗА_ДАННЫХ!J198,АБОНЕМЕНТЫ_ИНФОРМАЦИЯ!G:G,БАЗА_ДАННЫХ!K198,АБОНЕМЕНТЫ_ИНФОРМАЦИЯ!Q:Q,"&lt;="&amp;БАЗА_ДАННЫХ!D198,АБОНЕМЕНТЫ_ИНФОРМАЦИЯ!S:S,"&gt;="&amp;БАЗА_ДАННЫХ!D198,АБОНЕМЕНТЫ_ИНФОРМАЦИЯ!AB:AB,"да")=1,"да","нет")</f>
        <v>нет</v>
      </c>
      <c r="N198" s="188" t="str">
        <f ca="1">IF(M198="да",SUMIFS(АБОНЕМЕНТЫ_ИНФОРМАЦИЯ!AC:AC,АБОНЕМЕНТЫ_ИНФОРМАЦИЯ!H:H,БАЗА_ДАННЫХ!L198,АБОНЕМЕНТЫ_ИНФОРМАЦИЯ!G:G,БАЗА_ДАННЫХ!K198,АБОНЕМЕНТЫ_ИНФОРМАЦИЯ!F:F,БАЗА_ДАННЫХ!J198,АБОНЕМЕНТЫ_ИНФОРМАЦИЯ!AB:AB,БАЗА_ДАННЫХ!M198),"")</f>
        <v/>
      </c>
      <c r="R198" s="189" t="s">
        <v>21</v>
      </c>
      <c r="S198" s="17"/>
      <c r="U198" s="194">
        <f>IF(S198="перенос",0,SUMIFS(АБОНЕМЕНТЫ_ИНФОРМАЦИЯ!P:P,АБОНЕМЕНТЫ_ИНФОРМАЦИЯ!H:H,БАЗА_ДАННЫХ!L198,АБОНЕМЕНТЫ_ИНФОРМАЦИЯ!F:F,БАЗА_ДАННЫХ!J198,АБОНЕМЕНТЫ_ИНФОРМАЦИЯ!G:G,БАЗА_ДАННЫХ!K198,АБОНЕМЕНТЫ_ИНФОРМАЦИЯ!Q:Q,"&lt;="&amp;БАЗА_ДАННЫХ!D198,АБОНЕМЕНТЫ_ИНФОРМАЦИЯ!S:S,"&gt;="&amp;БАЗА_ДАННЫХ!D198))</f>
        <v>10</v>
      </c>
    </row>
    <row r="199" spans="4:21" ht="15" customHeight="1" x14ac:dyDescent="0.25">
      <c r="D199" s="185">
        <v>45279</v>
      </c>
      <c r="E199" s="187">
        <f t="shared" si="4"/>
        <v>51</v>
      </c>
      <c r="F199" s="9" t="str">
        <f t="shared" si="5"/>
        <v>Вт</v>
      </c>
      <c r="G199" s="18">
        <v>0.72916666666666663</v>
      </c>
      <c r="H199" s="8" t="s">
        <v>15</v>
      </c>
      <c r="I199" s="8" t="s">
        <v>27</v>
      </c>
      <c r="J199" s="8" t="s">
        <v>22</v>
      </c>
      <c r="K199" s="8" t="s">
        <v>12</v>
      </c>
      <c r="L199" s="188" t="s">
        <v>110</v>
      </c>
      <c r="M199" s="189" t="str">
        <f ca="1">IF(COUNTIFS(АБОНЕМЕНТЫ_ИНФОРМАЦИЯ!H:H,БАЗА_ДАННЫХ!L199,АБОНЕМЕНТЫ_ИНФОРМАЦИЯ!F:F,БАЗА_ДАННЫХ!J199,АБОНЕМЕНТЫ_ИНФОРМАЦИЯ!G:G,БАЗА_ДАННЫХ!K199,АБОНЕМЕНТЫ_ИНФОРМАЦИЯ!Q:Q,"&lt;="&amp;БАЗА_ДАННЫХ!D199,АБОНЕМЕНТЫ_ИНФОРМАЦИЯ!S:S,"&gt;="&amp;БАЗА_ДАННЫХ!D199,АБОНЕМЕНТЫ_ИНФОРМАЦИЯ!AB:AB,"да")=1,"да","нет")</f>
        <v>нет</v>
      </c>
      <c r="N199" s="188" t="str">
        <f ca="1">IF(M199="да",SUMIFS(АБОНЕМЕНТЫ_ИНФОРМАЦИЯ!AC:AC,АБОНЕМЕНТЫ_ИНФОРМАЦИЯ!H:H,БАЗА_ДАННЫХ!L199,АБОНЕМЕНТЫ_ИНФОРМАЦИЯ!G:G,БАЗА_ДАННЫХ!K199,АБОНЕМЕНТЫ_ИНФОРМАЦИЯ!F:F,БАЗА_ДАННЫХ!J199,АБОНЕМЕНТЫ_ИНФОРМАЦИЯ!AB:AB,БАЗА_ДАННЫХ!M199),"")</f>
        <v/>
      </c>
      <c r="R199" s="189" t="s">
        <v>21</v>
      </c>
      <c r="S199" s="17"/>
      <c r="U199" s="194">
        <f>IF(S199="перенос",0,SUMIFS(АБОНЕМЕНТЫ_ИНФОРМАЦИЯ!P:P,АБОНЕМЕНТЫ_ИНФОРМАЦИЯ!H:H,БАЗА_ДАННЫХ!L199,АБОНЕМЕНТЫ_ИНФОРМАЦИЯ!F:F,БАЗА_ДАННЫХ!J199,АБОНЕМЕНТЫ_ИНФОРМАЦИЯ!G:G,БАЗА_ДАННЫХ!K199,АБОНЕМЕНТЫ_ИНФОРМАЦИЯ!Q:Q,"&lt;="&amp;БАЗА_ДАННЫХ!D199,АБОНЕМЕНТЫ_ИНФОРМАЦИЯ!S:S,"&gt;="&amp;БАЗА_ДАННЫХ!D199))</f>
        <v>10</v>
      </c>
    </row>
    <row r="200" spans="4:21" ht="15" customHeight="1" x14ac:dyDescent="0.25">
      <c r="D200" s="185">
        <v>45279</v>
      </c>
      <c r="E200" s="187">
        <f t="shared" ref="E200:E263" si="6">WEEKNUM(D200)</f>
        <v>51</v>
      </c>
      <c r="F200" s="9" t="str">
        <f t="shared" ref="F200:F263" si="7">TEXT(D200,"ддд")</f>
        <v>Вт</v>
      </c>
      <c r="G200" s="18">
        <v>0.72916666666666663</v>
      </c>
      <c r="H200" s="8" t="s">
        <v>15</v>
      </c>
      <c r="I200" s="8" t="s">
        <v>27</v>
      </c>
      <c r="J200" s="8" t="s">
        <v>22</v>
      </c>
      <c r="K200" s="8" t="s">
        <v>12</v>
      </c>
      <c r="L200" s="188" t="s">
        <v>111</v>
      </c>
      <c r="M200" s="189" t="str">
        <f ca="1">IF(COUNTIFS(АБОНЕМЕНТЫ_ИНФОРМАЦИЯ!H:H,БАЗА_ДАННЫХ!L200,АБОНЕМЕНТЫ_ИНФОРМАЦИЯ!F:F,БАЗА_ДАННЫХ!J200,АБОНЕМЕНТЫ_ИНФОРМАЦИЯ!G:G,БАЗА_ДАННЫХ!K200,АБОНЕМЕНТЫ_ИНФОРМАЦИЯ!Q:Q,"&lt;="&amp;БАЗА_ДАННЫХ!D200,АБОНЕМЕНТЫ_ИНФОРМАЦИЯ!S:S,"&gt;="&amp;БАЗА_ДАННЫХ!D200,АБОНЕМЕНТЫ_ИНФОРМАЦИЯ!AB:AB,"да")=1,"да","нет")</f>
        <v>нет</v>
      </c>
      <c r="N200" s="188" t="str">
        <f ca="1">IF(M200="да",SUMIFS(АБОНЕМЕНТЫ_ИНФОРМАЦИЯ!AC:AC,АБОНЕМЕНТЫ_ИНФОРМАЦИЯ!H:H,БАЗА_ДАННЫХ!L200,АБОНЕМЕНТЫ_ИНФОРМАЦИЯ!G:G,БАЗА_ДАННЫХ!K200,АБОНЕМЕНТЫ_ИНФОРМАЦИЯ!F:F,БАЗА_ДАННЫХ!J200,АБОНЕМЕНТЫ_ИНФОРМАЦИЯ!AB:AB,БАЗА_ДАННЫХ!M200),"")</f>
        <v/>
      </c>
      <c r="R200" s="189" t="s">
        <v>21</v>
      </c>
      <c r="S200" s="17"/>
      <c r="U200" s="194">
        <f>IF(S200="перенос",0,SUMIFS(АБОНЕМЕНТЫ_ИНФОРМАЦИЯ!P:P,АБОНЕМЕНТЫ_ИНФОРМАЦИЯ!H:H,БАЗА_ДАННЫХ!L200,АБОНЕМЕНТЫ_ИНФОРМАЦИЯ!F:F,БАЗА_ДАННЫХ!J200,АБОНЕМЕНТЫ_ИНФОРМАЦИЯ!G:G,БАЗА_ДАННЫХ!K200,АБОНЕМЕНТЫ_ИНФОРМАЦИЯ!Q:Q,"&lt;="&amp;БАЗА_ДАННЫХ!D200,АБОНЕМЕНТЫ_ИНФОРМАЦИЯ!S:S,"&gt;="&amp;БАЗА_ДАННЫХ!D200))</f>
        <v>10</v>
      </c>
    </row>
    <row r="201" spans="4:21" ht="15" customHeight="1" x14ac:dyDescent="0.25">
      <c r="D201" s="185">
        <v>45279</v>
      </c>
      <c r="E201" s="187">
        <f t="shared" si="6"/>
        <v>51</v>
      </c>
      <c r="F201" s="9" t="str">
        <f t="shared" si="7"/>
        <v>Вт</v>
      </c>
      <c r="G201" s="18">
        <v>0.72916666666666663</v>
      </c>
      <c r="H201" s="8" t="s">
        <v>15</v>
      </c>
      <c r="I201" s="8" t="s">
        <v>27</v>
      </c>
      <c r="J201" s="8" t="s">
        <v>22</v>
      </c>
      <c r="K201" s="8" t="s">
        <v>12</v>
      </c>
      <c r="L201" s="188" t="s">
        <v>112</v>
      </c>
      <c r="M201" s="189" t="str">
        <f ca="1">IF(COUNTIFS(АБОНЕМЕНТЫ_ИНФОРМАЦИЯ!H:H,БАЗА_ДАННЫХ!L201,АБОНЕМЕНТЫ_ИНФОРМАЦИЯ!F:F,БАЗА_ДАННЫХ!J201,АБОНЕМЕНТЫ_ИНФОРМАЦИЯ!G:G,БАЗА_ДАННЫХ!K201,АБОНЕМЕНТЫ_ИНФОРМАЦИЯ!Q:Q,"&lt;="&amp;БАЗА_ДАННЫХ!D201,АБОНЕМЕНТЫ_ИНФОРМАЦИЯ!S:S,"&gt;="&amp;БАЗА_ДАННЫХ!D201,АБОНЕМЕНТЫ_ИНФОРМАЦИЯ!AB:AB,"да")=1,"да","нет")</f>
        <v>нет</v>
      </c>
      <c r="N201" s="188" t="str">
        <f ca="1">IF(M201="да",SUMIFS(АБОНЕМЕНТЫ_ИНФОРМАЦИЯ!AC:AC,АБОНЕМЕНТЫ_ИНФОРМАЦИЯ!H:H,БАЗА_ДАННЫХ!L201,АБОНЕМЕНТЫ_ИНФОРМАЦИЯ!G:G,БАЗА_ДАННЫХ!K201,АБОНЕМЕНТЫ_ИНФОРМАЦИЯ!F:F,БАЗА_ДАННЫХ!J201,АБОНЕМЕНТЫ_ИНФОРМАЦИЯ!AB:AB,БАЗА_ДАННЫХ!M201),"")</f>
        <v/>
      </c>
      <c r="R201" s="189" t="s">
        <v>21</v>
      </c>
      <c r="S201" s="17"/>
      <c r="U201" s="194">
        <f>IF(S201="перенос",0,SUMIFS(АБОНЕМЕНТЫ_ИНФОРМАЦИЯ!P:P,АБОНЕМЕНТЫ_ИНФОРМАЦИЯ!H:H,БАЗА_ДАННЫХ!L201,АБОНЕМЕНТЫ_ИНФОРМАЦИЯ!F:F,БАЗА_ДАННЫХ!J201,АБОНЕМЕНТЫ_ИНФОРМАЦИЯ!G:G,БАЗА_ДАННЫХ!K201,АБОНЕМЕНТЫ_ИНФОРМАЦИЯ!Q:Q,"&lt;="&amp;БАЗА_ДАННЫХ!D201,АБОНЕМЕНТЫ_ИНФОРМАЦИЯ!S:S,"&gt;="&amp;БАЗА_ДАННЫХ!D201))</f>
        <v>10</v>
      </c>
    </row>
    <row r="202" spans="4:21" ht="15" customHeight="1" x14ac:dyDescent="0.25">
      <c r="D202" s="185">
        <v>45280</v>
      </c>
      <c r="E202" s="187">
        <f t="shared" si="6"/>
        <v>51</v>
      </c>
      <c r="F202" s="9" t="str">
        <f t="shared" si="7"/>
        <v>Ср</v>
      </c>
      <c r="G202" s="18">
        <v>0.6875</v>
      </c>
      <c r="H202" s="8" t="s">
        <v>14</v>
      </c>
      <c r="I202" s="8" t="s">
        <v>30</v>
      </c>
      <c r="J202" s="8" t="s">
        <v>11</v>
      </c>
      <c r="K202" s="8" t="s">
        <v>36</v>
      </c>
      <c r="L202" s="188" t="s">
        <v>78</v>
      </c>
      <c r="M202" s="189" t="str">
        <f ca="1">IF(COUNTIFS(АБОНЕМЕНТЫ_ИНФОРМАЦИЯ!H:H,БАЗА_ДАННЫХ!L202,АБОНЕМЕНТЫ_ИНФОРМАЦИЯ!F:F,БАЗА_ДАННЫХ!J202,АБОНЕМЕНТЫ_ИНФОРМАЦИЯ!G:G,БАЗА_ДАННЫХ!K202,АБОНЕМЕНТЫ_ИНФОРМАЦИЯ!Q:Q,"&lt;="&amp;БАЗА_ДАННЫХ!D202,АБОНЕМЕНТЫ_ИНФОРМАЦИЯ!S:S,"&gt;="&amp;БАЗА_ДАННЫХ!D202,АБОНЕМЕНТЫ_ИНФОРМАЦИЯ!AB:AB,"да")=1,"да","нет")</f>
        <v>нет</v>
      </c>
      <c r="N202" s="188" t="str">
        <f ca="1">IF(M202="да",SUMIFS(АБОНЕМЕНТЫ_ИНФОРМАЦИЯ!AC:AC,АБОНЕМЕНТЫ_ИНФОРМАЦИЯ!H:H,БАЗА_ДАННЫХ!L202,АБОНЕМЕНТЫ_ИНФОРМАЦИЯ!G:G,БАЗА_ДАННЫХ!K202,АБОНЕМЕНТЫ_ИНФОРМАЦИЯ!F:F,БАЗА_ДАННЫХ!J202,АБОНЕМЕНТЫ_ИНФОРМАЦИЯ!AB:AB,БАЗА_ДАННЫХ!M202),"")</f>
        <v/>
      </c>
      <c r="R202" s="189" t="s">
        <v>21</v>
      </c>
      <c r="S202" s="17"/>
      <c r="U202" s="194">
        <f>IF(S202="перенос",0,SUMIFS(АБОНЕМЕНТЫ_ИНФОРМАЦИЯ!P:P,АБОНЕМЕНТЫ_ИНФОРМАЦИЯ!H:H,БАЗА_ДАННЫХ!L202,АБОНЕМЕНТЫ_ИНФОРМАЦИЯ!F:F,БАЗА_ДАННЫХ!J202,АБОНЕМЕНТЫ_ИНФОРМАЦИЯ!G:G,БАЗА_ДАННЫХ!K202,АБОНЕМЕНТЫ_ИНФОРМАЦИЯ!Q:Q,"&lt;="&amp;БАЗА_ДАННЫХ!D202,АБОНЕМЕНТЫ_ИНФОРМАЦИЯ!S:S,"&gt;="&amp;БАЗА_ДАННЫХ!D202))</f>
        <v>10</v>
      </c>
    </row>
    <row r="203" spans="4:21" ht="15" customHeight="1" x14ac:dyDescent="0.25">
      <c r="D203" s="185">
        <v>45280</v>
      </c>
      <c r="E203" s="187">
        <f t="shared" si="6"/>
        <v>51</v>
      </c>
      <c r="F203" s="9" t="str">
        <f t="shared" si="7"/>
        <v>Ср</v>
      </c>
      <c r="G203" s="18">
        <v>0.6875</v>
      </c>
      <c r="H203" s="8" t="s">
        <v>14</v>
      </c>
      <c r="I203" s="8" t="s">
        <v>30</v>
      </c>
      <c r="J203" s="8" t="s">
        <v>11</v>
      </c>
      <c r="K203" s="8" t="s">
        <v>36</v>
      </c>
      <c r="L203" s="188" t="s">
        <v>79</v>
      </c>
      <c r="M203" s="189" t="str">
        <f ca="1">IF(COUNTIFS(АБОНЕМЕНТЫ_ИНФОРМАЦИЯ!H:H,БАЗА_ДАННЫХ!L203,АБОНЕМЕНТЫ_ИНФОРМАЦИЯ!F:F,БАЗА_ДАННЫХ!J203,АБОНЕМЕНТЫ_ИНФОРМАЦИЯ!G:G,БАЗА_ДАННЫХ!K203,АБОНЕМЕНТЫ_ИНФОРМАЦИЯ!Q:Q,"&lt;="&amp;БАЗА_ДАННЫХ!D203,АБОНЕМЕНТЫ_ИНФОРМАЦИЯ!S:S,"&gt;="&amp;БАЗА_ДАННЫХ!D203,АБОНЕМЕНТЫ_ИНФОРМАЦИЯ!AB:AB,"да")=1,"да","нет")</f>
        <v>нет</v>
      </c>
      <c r="N203" s="188" t="str">
        <f ca="1">IF(M203="да",SUMIFS(АБОНЕМЕНТЫ_ИНФОРМАЦИЯ!AC:AC,АБОНЕМЕНТЫ_ИНФОРМАЦИЯ!H:H,БАЗА_ДАННЫХ!L203,АБОНЕМЕНТЫ_ИНФОРМАЦИЯ!G:G,БАЗА_ДАННЫХ!K203,АБОНЕМЕНТЫ_ИНФОРМАЦИЯ!F:F,БАЗА_ДАННЫХ!J203,АБОНЕМЕНТЫ_ИНФОРМАЦИЯ!AB:AB,БАЗА_ДАННЫХ!M203),"")</f>
        <v/>
      </c>
      <c r="R203" s="189" t="s">
        <v>21</v>
      </c>
      <c r="S203" s="17"/>
      <c r="U203" s="194">
        <f>IF(S203="перенос",0,SUMIFS(АБОНЕМЕНТЫ_ИНФОРМАЦИЯ!P:P,АБОНЕМЕНТЫ_ИНФОРМАЦИЯ!H:H,БАЗА_ДАННЫХ!L203,АБОНЕМЕНТЫ_ИНФОРМАЦИЯ!F:F,БАЗА_ДАННЫХ!J203,АБОНЕМЕНТЫ_ИНФОРМАЦИЯ!G:G,БАЗА_ДАННЫХ!K203,АБОНЕМЕНТЫ_ИНФОРМАЦИЯ!Q:Q,"&lt;="&amp;БАЗА_ДАННЫХ!D203,АБОНЕМЕНТЫ_ИНФОРМАЦИЯ!S:S,"&gt;="&amp;БАЗА_ДАННЫХ!D203))</f>
        <v>10</v>
      </c>
    </row>
    <row r="204" spans="4:21" ht="15" customHeight="1" x14ac:dyDescent="0.25">
      <c r="D204" s="185">
        <v>45280</v>
      </c>
      <c r="E204" s="187">
        <f t="shared" si="6"/>
        <v>51</v>
      </c>
      <c r="F204" s="9" t="str">
        <f t="shared" si="7"/>
        <v>Ср</v>
      </c>
      <c r="G204" s="18">
        <v>0.6875</v>
      </c>
      <c r="H204" s="8" t="s">
        <v>14</v>
      </c>
      <c r="I204" s="8" t="s">
        <v>30</v>
      </c>
      <c r="J204" s="8" t="s">
        <v>11</v>
      </c>
      <c r="K204" s="8" t="s">
        <v>36</v>
      </c>
      <c r="L204" s="188" t="s">
        <v>80</v>
      </c>
      <c r="M204" s="189" t="str">
        <f ca="1">IF(COUNTIFS(АБОНЕМЕНТЫ_ИНФОРМАЦИЯ!H:H,БАЗА_ДАННЫХ!L204,АБОНЕМЕНТЫ_ИНФОРМАЦИЯ!F:F,БАЗА_ДАННЫХ!J204,АБОНЕМЕНТЫ_ИНФОРМАЦИЯ!G:G,БАЗА_ДАННЫХ!K204,АБОНЕМЕНТЫ_ИНФОРМАЦИЯ!Q:Q,"&lt;="&amp;БАЗА_ДАННЫХ!D204,АБОНЕМЕНТЫ_ИНФОРМАЦИЯ!S:S,"&gt;="&amp;БАЗА_ДАННЫХ!D204,АБОНЕМЕНТЫ_ИНФОРМАЦИЯ!AB:AB,"да")=1,"да","нет")</f>
        <v>нет</v>
      </c>
      <c r="N204" s="188" t="str">
        <f ca="1">IF(M204="да",SUMIFS(АБОНЕМЕНТЫ_ИНФОРМАЦИЯ!AC:AC,АБОНЕМЕНТЫ_ИНФОРМАЦИЯ!H:H,БАЗА_ДАННЫХ!L204,АБОНЕМЕНТЫ_ИНФОРМАЦИЯ!G:G,БАЗА_ДАННЫХ!K204,АБОНЕМЕНТЫ_ИНФОРМАЦИЯ!F:F,БАЗА_ДАННЫХ!J204,АБОНЕМЕНТЫ_ИНФОРМАЦИЯ!AB:AB,БАЗА_ДАННЫХ!M204),"")</f>
        <v/>
      </c>
      <c r="R204" s="189" t="s">
        <v>21</v>
      </c>
      <c r="S204" s="17"/>
      <c r="U204" s="194">
        <f>IF(S204="перенос",0,SUMIFS(АБОНЕМЕНТЫ_ИНФОРМАЦИЯ!P:P,АБОНЕМЕНТЫ_ИНФОРМАЦИЯ!H:H,БАЗА_ДАННЫХ!L204,АБОНЕМЕНТЫ_ИНФОРМАЦИЯ!F:F,БАЗА_ДАННЫХ!J204,АБОНЕМЕНТЫ_ИНФОРМАЦИЯ!G:G,БАЗА_ДАННЫХ!K204,АБОНЕМЕНТЫ_ИНФОРМАЦИЯ!Q:Q,"&lt;="&amp;БАЗА_ДАННЫХ!D204,АБОНЕМЕНТЫ_ИНФОРМАЦИЯ!S:S,"&gt;="&amp;БАЗА_ДАННЫХ!D204))</f>
        <v>10</v>
      </c>
    </row>
    <row r="205" spans="4:21" ht="15" customHeight="1" x14ac:dyDescent="0.25">
      <c r="D205" s="185">
        <v>45280</v>
      </c>
      <c r="E205" s="187">
        <f t="shared" si="6"/>
        <v>51</v>
      </c>
      <c r="F205" s="9" t="str">
        <f t="shared" si="7"/>
        <v>Ср</v>
      </c>
      <c r="G205" s="18">
        <v>0.6875</v>
      </c>
      <c r="H205" s="8" t="s">
        <v>14</v>
      </c>
      <c r="I205" s="8" t="s">
        <v>30</v>
      </c>
      <c r="J205" s="8" t="s">
        <v>11</v>
      </c>
      <c r="K205" s="8" t="s">
        <v>36</v>
      </c>
      <c r="L205" s="188" t="s">
        <v>81</v>
      </c>
      <c r="M205" s="189" t="str">
        <f ca="1">IF(COUNTIFS(АБОНЕМЕНТЫ_ИНФОРМАЦИЯ!H:H,БАЗА_ДАННЫХ!L205,АБОНЕМЕНТЫ_ИНФОРМАЦИЯ!F:F,БАЗА_ДАННЫХ!J205,АБОНЕМЕНТЫ_ИНФОРМАЦИЯ!G:G,БАЗА_ДАННЫХ!K205,АБОНЕМЕНТЫ_ИНФОРМАЦИЯ!Q:Q,"&lt;="&amp;БАЗА_ДАННЫХ!D205,АБОНЕМЕНТЫ_ИНФОРМАЦИЯ!S:S,"&gt;="&amp;БАЗА_ДАННЫХ!D205,АБОНЕМЕНТЫ_ИНФОРМАЦИЯ!AB:AB,"да")=1,"да","нет")</f>
        <v>нет</v>
      </c>
      <c r="N205" s="188" t="str">
        <f ca="1">IF(M205="да",SUMIFS(АБОНЕМЕНТЫ_ИНФОРМАЦИЯ!AC:AC,АБОНЕМЕНТЫ_ИНФОРМАЦИЯ!H:H,БАЗА_ДАННЫХ!L205,АБОНЕМЕНТЫ_ИНФОРМАЦИЯ!G:G,БАЗА_ДАННЫХ!K205,АБОНЕМЕНТЫ_ИНФОРМАЦИЯ!F:F,БАЗА_ДАННЫХ!J205,АБОНЕМЕНТЫ_ИНФОРМАЦИЯ!AB:AB,БАЗА_ДАННЫХ!M205),"")</f>
        <v/>
      </c>
      <c r="R205" s="189" t="s">
        <v>21</v>
      </c>
      <c r="S205" s="17"/>
      <c r="U205" s="194">
        <f>IF(S205="перенос",0,SUMIFS(АБОНЕМЕНТЫ_ИНФОРМАЦИЯ!P:P,АБОНЕМЕНТЫ_ИНФОРМАЦИЯ!H:H,БАЗА_ДАННЫХ!L205,АБОНЕМЕНТЫ_ИНФОРМАЦИЯ!F:F,БАЗА_ДАННЫХ!J205,АБОНЕМЕНТЫ_ИНФОРМАЦИЯ!G:G,БАЗА_ДАННЫХ!K205,АБОНЕМЕНТЫ_ИНФОРМАЦИЯ!Q:Q,"&lt;="&amp;БАЗА_ДАННЫХ!D205,АБОНЕМЕНТЫ_ИНФОРМАЦИЯ!S:S,"&gt;="&amp;БАЗА_ДАННЫХ!D205))</f>
        <v>10</v>
      </c>
    </row>
    <row r="206" spans="4:21" ht="15" customHeight="1" x14ac:dyDescent="0.25">
      <c r="D206" s="185">
        <v>45280</v>
      </c>
      <c r="E206" s="187">
        <f t="shared" si="6"/>
        <v>51</v>
      </c>
      <c r="F206" s="9" t="str">
        <f t="shared" si="7"/>
        <v>Ср</v>
      </c>
      <c r="G206" s="18">
        <v>0.6875</v>
      </c>
      <c r="H206" s="8" t="s">
        <v>14</v>
      </c>
      <c r="I206" s="8" t="s">
        <v>30</v>
      </c>
      <c r="J206" s="8" t="s">
        <v>11</v>
      </c>
      <c r="K206" s="8" t="s">
        <v>36</v>
      </c>
      <c r="L206" s="188" t="s">
        <v>82</v>
      </c>
      <c r="M206" s="189" t="str">
        <f ca="1">IF(COUNTIFS(АБОНЕМЕНТЫ_ИНФОРМАЦИЯ!H:H,БАЗА_ДАННЫХ!L206,АБОНЕМЕНТЫ_ИНФОРМАЦИЯ!F:F,БАЗА_ДАННЫХ!J206,АБОНЕМЕНТЫ_ИНФОРМАЦИЯ!G:G,БАЗА_ДАННЫХ!K206,АБОНЕМЕНТЫ_ИНФОРМАЦИЯ!Q:Q,"&lt;="&amp;БАЗА_ДАННЫХ!D206,АБОНЕМЕНТЫ_ИНФОРМАЦИЯ!S:S,"&gt;="&amp;БАЗА_ДАННЫХ!D206,АБОНЕМЕНТЫ_ИНФОРМАЦИЯ!AB:AB,"да")=1,"да","нет")</f>
        <v>нет</v>
      </c>
      <c r="N206" s="188" t="str">
        <f ca="1">IF(M206="да",SUMIFS(АБОНЕМЕНТЫ_ИНФОРМАЦИЯ!AC:AC,АБОНЕМЕНТЫ_ИНФОРМАЦИЯ!H:H,БАЗА_ДАННЫХ!L206,АБОНЕМЕНТЫ_ИНФОРМАЦИЯ!G:G,БАЗА_ДАННЫХ!K206,АБОНЕМЕНТЫ_ИНФОРМАЦИЯ!F:F,БАЗА_ДАННЫХ!J206,АБОНЕМЕНТЫ_ИНФОРМАЦИЯ!AB:AB,БАЗА_ДАННЫХ!M206),"")</f>
        <v/>
      </c>
      <c r="R206" s="189" t="s">
        <v>21</v>
      </c>
      <c r="S206" s="17"/>
      <c r="U206" s="194">
        <f>IF(S206="перенос",0,SUMIFS(АБОНЕМЕНТЫ_ИНФОРМАЦИЯ!P:P,АБОНЕМЕНТЫ_ИНФОРМАЦИЯ!H:H,БАЗА_ДАННЫХ!L206,АБОНЕМЕНТЫ_ИНФОРМАЦИЯ!F:F,БАЗА_ДАННЫХ!J206,АБОНЕМЕНТЫ_ИНФОРМАЦИЯ!G:G,БАЗА_ДАННЫХ!K206,АБОНЕМЕНТЫ_ИНФОРМАЦИЯ!Q:Q,"&lt;="&amp;БАЗА_ДАННЫХ!D206,АБОНЕМЕНТЫ_ИНФОРМАЦИЯ!S:S,"&gt;="&amp;БАЗА_ДАННЫХ!D206))</f>
        <v>10</v>
      </c>
    </row>
    <row r="207" spans="4:21" ht="15" customHeight="1" x14ac:dyDescent="0.25">
      <c r="D207" s="185">
        <v>45280</v>
      </c>
      <c r="E207" s="187">
        <f t="shared" si="6"/>
        <v>51</v>
      </c>
      <c r="F207" s="9" t="str">
        <f t="shared" si="7"/>
        <v>Ср</v>
      </c>
      <c r="G207" s="18">
        <v>0.6875</v>
      </c>
      <c r="H207" s="8" t="s">
        <v>14</v>
      </c>
      <c r="I207" s="8" t="s">
        <v>30</v>
      </c>
      <c r="J207" s="8" t="s">
        <v>11</v>
      </c>
      <c r="K207" s="8" t="s">
        <v>36</v>
      </c>
      <c r="L207" s="188" t="s">
        <v>83</v>
      </c>
      <c r="M207" s="189" t="str">
        <f ca="1">IF(COUNTIFS(АБОНЕМЕНТЫ_ИНФОРМАЦИЯ!H:H,БАЗА_ДАННЫХ!L207,АБОНЕМЕНТЫ_ИНФОРМАЦИЯ!F:F,БАЗА_ДАННЫХ!J207,АБОНЕМЕНТЫ_ИНФОРМАЦИЯ!G:G,БАЗА_ДАННЫХ!K207,АБОНЕМЕНТЫ_ИНФОРМАЦИЯ!Q:Q,"&lt;="&amp;БАЗА_ДАННЫХ!D207,АБОНЕМЕНТЫ_ИНФОРМАЦИЯ!S:S,"&gt;="&amp;БАЗА_ДАННЫХ!D207,АБОНЕМЕНТЫ_ИНФОРМАЦИЯ!AB:AB,"да")=1,"да","нет")</f>
        <v>нет</v>
      </c>
      <c r="N207" s="188" t="str">
        <f ca="1">IF(M207="да",SUMIFS(АБОНЕМЕНТЫ_ИНФОРМАЦИЯ!AC:AC,АБОНЕМЕНТЫ_ИНФОРМАЦИЯ!H:H,БАЗА_ДАННЫХ!L207,АБОНЕМЕНТЫ_ИНФОРМАЦИЯ!G:G,БАЗА_ДАННЫХ!K207,АБОНЕМЕНТЫ_ИНФОРМАЦИЯ!F:F,БАЗА_ДАННЫХ!J207,АБОНЕМЕНТЫ_ИНФОРМАЦИЯ!AB:AB,БАЗА_ДАННЫХ!M207),"")</f>
        <v/>
      </c>
      <c r="R207" s="189" t="s">
        <v>21</v>
      </c>
      <c r="S207" s="17"/>
      <c r="U207" s="194">
        <f>IF(S207="перенос",0,SUMIFS(АБОНЕМЕНТЫ_ИНФОРМАЦИЯ!P:P,АБОНЕМЕНТЫ_ИНФОРМАЦИЯ!H:H,БАЗА_ДАННЫХ!L207,АБОНЕМЕНТЫ_ИНФОРМАЦИЯ!F:F,БАЗА_ДАННЫХ!J207,АБОНЕМЕНТЫ_ИНФОРМАЦИЯ!G:G,БАЗА_ДАННЫХ!K207,АБОНЕМЕНТЫ_ИНФОРМАЦИЯ!Q:Q,"&lt;="&amp;БАЗА_ДАННЫХ!D207,АБОНЕМЕНТЫ_ИНФОРМАЦИЯ!S:S,"&gt;="&amp;БАЗА_ДАННЫХ!D207))</f>
        <v>10</v>
      </c>
    </row>
    <row r="208" spans="4:21" ht="15" customHeight="1" x14ac:dyDescent="0.25">
      <c r="D208" s="185">
        <v>45280</v>
      </c>
      <c r="E208" s="187">
        <f t="shared" si="6"/>
        <v>51</v>
      </c>
      <c r="F208" s="9" t="str">
        <f t="shared" si="7"/>
        <v>Ср</v>
      </c>
      <c r="G208" s="18">
        <v>0.6875</v>
      </c>
      <c r="H208" s="8" t="s">
        <v>14</v>
      </c>
      <c r="I208" s="8" t="s">
        <v>30</v>
      </c>
      <c r="J208" s="8" t="s">
        <v>11</v>
      </c>
      <c r="K208" s="8" t="s">
        <v>36</v>
      </c>
      <c r="L208" s="188" t="s">
        <v>84</v>
      </c>
      <c r="M208" s="189" t="str">
        <f ca="1">IF(COUNTIFS(АБОНЕМЕНТЫ_ИНФОРМАЦИЯ!H:H,БАЗА_ДАННЫХ!L208,АБОНЕМЕНТЫ_ИНФОРМАЦИЯ!F:F,БАЗА_ДАННЫХ!J208,АБОНЕМЕНТЫ_ИНФОРМАЦИЯ!G:G,БАЗА_ДАННЫХ!K208,АБОНЕМЕНТЫ_ИНФОРМАЦИЯ!Q:Q,"&lt;="&amp;БАЗА_ДАННЫХ!D208,АБОНЕМЕНТЫ_ИНФОРМАЦИЯ!S:S,"&gt;="&amp;БАЗА_ДАННЫХ!D208,АБОНЕМЕНТЫ_ИНФОРМАЦИЯ!AB:AB,"да")=1,"да","нет")</f>
        <v>нет</v>
      </c>
      <c r="N208" s="188" t="str">
        <f ca="1">IF(M208="да",SUMIFS(АБОНЕМЕНТЫ_ИНФОРМАЦИЯ!AC:AC,АБОНЕМЕНТЫ_ИНФОРМАЦИЯ!H:H,БАЗА_ДАННЫХ!L208,АБОНЕМЕНТЫ_ИНФОРМАЦИЯ!G:G,БАЗА_ДАННЫХ!K208,АБОНЕМЕНТЫ_ИНФОРМАЦИЯ!F:F,БАЗА_ДАННЫХ!J208,АБОНЕМЕНТЫ_ИНФОРМАЦИЯ!AB:AB,БАЗА_ДАННЫХ!M208),"")</f>
        <v/>
      </c>
      <c r="R208" s="189" t="s">
        <v>21</v>
      </c>
      <c r="S208" s="17"/>
      <c r="U208" s="194">
        <f>IF(S208="перенос",0,SUMIFS(АБОНЕМЕНТЫ_ИНФОРМАЦИЯ!P:P,АБОНЕМЕНТЫ_ИНФОРМАЦИЯ!H:H,БАЗА_ДАННЫХ!L208,АБОНЕМЕНТЫ_ИНФОРМАЦИЯ!F:F,БАЗА_ДАННЫХ!J208,АБОНЕМЕНТЫ_ИНФОРМАЦИЯ!G:G,БАЗА_ДАННЫХ!K208,АБОНЕМЕНТЫ_ИНФОРМАЦИЯ!Q:Q,"&lt;="&amp;БАЗА_ДАННЫХ!D208,АБОНЕМЕНТЫ_ИНФОРМАЦИЯ!S:S,"&gt;="&amp;БАЗА_ДАННЫХ!D208))</f>
        <v>10</v>
      </c>
    </row>
    <row r="209" spans="4:21" ht="15" customHeight="1" x14ac:dyDescent="0.25">
      <c r="D209" s="185">
        <v>45280</v>
      </c>
      <c r="E209" s="187">
        <f t="shared" si="6"/>
        <v>51</v>
      </c>
      <c r="F209" s="9" t="str">
        <f t="shared" si="7"/>
        <v>Ср</v>
      </c>
      <c r="G209" s="18">
        <v>0.6875</v>
      </c>
      <c r="H209" s="8" t="s">
        <v>14</v>
      </c>
      <c r="I209" s="8" t="s">
        <v>30</v>
      </c>
      <c r="J209" s="8" t="s">
        <v>11</v>
      </c>
      <c r="K209" s="8" t="s">
        <v>36</v>
      </c>
      <c r="L209" s="188" t="s">
        <v>85</v>
      </c>
      <c r="M209" s="189" t="str">
        <f ca="1">IF(COUNTIFS(АБОНЕМЕНТЫ_ИНФОРМАЦИЯ!H:H,БАЗА_ДАННЫХ!L209,АБОНЕМЕНТЫ_ИНФОРМАЦИЯ!F:F,БАЗА_ДАННЫХ!J209,АБОНЕМЕНТЫ_ИНФОРМАЦИЯ!G:G,БАЗА_ДАННЫХ!K209,АБОНЕМЕНТЫ_ИНФОРМАЦИЯ!Q:Q,"&lt;="&amp;БАЗА_ДАННЫХ!D209,АБОНЕМЕНТЫ_ИНФОРМАЦИЯ!S:S,"&gt;="&amp;БАЗА_ДАННЫХ!D209,АБОНЕМЕНТЫ_ИНФОРМАЦИЯ!AB:AB,"да")=1,"да","нет")</f>
        <v>нет</v>
      </c>
      <c r="N209" s="188" t="str">
        <f ca="1">IF(M209="да",SUMIFS(АБОНЕМЕНТЫ_ИНФОРМАЦИЯ!AC:AC,АБОНЕМЕНТЫ_ИНФОРМАЦИЯ!H:H,БАЗА_ДАННЫХ!L209,АБОНЕМЕНТЫ_ИНФОРМАЦИЯ!G:G,БАЗА_ДАННЫХ!K209,АБОНЕМЕНТЫ_ИНФОРМАЦИЯ!F:F,БАЗА_ДАННЫХ!J209,АБОНЕМЕНТЫ_ИНФОРМАЦИЯ!AB:AB,БАЗА_ДАННЫХ!M209),"")</f>
        <v/>
      </c>
      <c r="R209" s="189" t="s">
        <v>21</v>
      </c>
      <c r="S209" s="17"/>
      <c r="U209" s="194">
        <f>IF(S209="перенос",0,SUMIFS(АБОНЕМЕНТЫ_ИНФОРМАЦИЯ!P:P,АБОНЕМЕНТЫ_ИНФОРМАЦИЯ!H:H,БАЗА_ДАННЫХ!L209,АБОНЕМЕНТЫ_ИНФОРМАЦИЯ!F:F,БАЗА_ДАННЫХ!J209,АБОНЕМЕНТЫ_ИНФОРМАЦИЯ!G:G,БАЗА_ДАННЫХ!K209,АБОНЕМЕНТЫ_ИНФОРМАЦИЯ!Q:Q,"&lt;="&amp;БАЗА_ДАННЫХ!D209,АБОНЕМЕНТЫ_ИНФОРМАЦИЯ!S:S,"&gt;="&amp;БАЗА_ДАННЫХ!D209))</f>
        <v>10</v>
      </c>
    </row>
    <row r="210" spans="4:21" ht="15" customHeight="1" x14ac:dyDescent="0.25">
      <c r="D210" s="185">
        <v>45280</v>
      </c>
      <c r="E210" s="187">
        <f t="shared" si="6"/>
        <v>51</v>
      </c>
      <c r="F210" s="9" t="str">
        <f t="shared" si="7"/>
        <v>Ср</v>
      </c>
      <c r="G210" s="18">
        <v>0.6875</v>
      </c>
      <c r="H210" s="8" t="s">
        <v>14</v>
      </c>
      <c r="I210" s="8" t="s">
        <v>30</v>
      </c>
      <c r="J210" s="8" t="s">
        <v>11</v>
      </c>
      <c r="K210" s="8" t="s">
        <v>36</v>
      </c>
      <c r="L210" s="188" t="s">
        <v>86</v>
      </c>
      <c r="M210" s="189" t="str">
        <f ca="1">IF(COUNTIFS(АБОНЕМЕНТЫ_ИНФОРМАЦИЯ!H:H,БАЗА_ДАННЫХ!L210,АБОНЕМЕНТЫ_ИНФОРМАЦИЯ!F:F,БАЗА_ДАННЫХ!J210,АБОНЕМЕНТЫ_ИНФОРМАЦИЯ!G:G,БАЗА_ДАННЫХ!K210,АБОНЕМЕНТЫ_ИНФОРМАЦИЯ!Q:Q,"&lt;="&amp;БАЗА_ДАННЫХ!D210,АБОНЕМЕНТЫ_ИНФОРМАЦИЯ!S:S,"&gt;="&amp;БАЗА_ДАННЫХ!D210,АБОНЕМЕНТЫ_ИНФОРМАЦИЯ!AB:AB,"да")=1,"да","нет")</f>
        <v>нет</v>
      </c>
      <c r="N210" s="188" t="str">
        <f ca="1">IF(M210="да",SUMIFS(АБОНЕМЕНТЫ_ИНФОРМАЦИЯ!AC:AC,АБОНЕМЕНТЫ_ИНФОРМАЦИЯ!H:H,БАЗА_ДАННЫХ!L210,АБОНЕМЕНТЫ_ИНФОРМАЦИЯ!G:G,БАЗА_ДАННЫХ!K210,АБОНЕМЕНТЫ_ИНФОРМАЦИЯ!F:F,БАЗА_ДАННЫХ!J210,АБОНЕМЕНТЫ_ИНФОРМАЦИЯ!AB:AB,БАЗА_ДАННЫХ!M210),"")</f>
        <v/>
      </c>
      <c r="R210" s="189" t="s">
        <v>21</v>
      </c>
      <c r="S210" s="17"/>
      <c r="U210" s="194">
        <f>IF(S210="перенос",0,SUMIFS(АБОНЕМЕНТЫ_ИНФОРМАЦИЯ!P:P,АБОНЕМЕНТЫ_ИНФОРМАЦИЯ!H:H,БАЗА_ДАННЫХ!L210,АБОНЕМЕНТЫ_ИНФОРМАЦИЯ!F:F,БАЗА_ДАННЫХ!J210,АБОНЕМЕНТЫ_ИНФОРМАЦИЯ!G:G,БАЗА_ДАННЫХ!K210,АБОНЕМЕНТЫ_ИНФОРМАЦИЯ!Q:Q,"&lt;="&amp;БАЗА_ДАННЫХ!D210,АБОНЕМЕНТЫ_ИНФОРМАЦИЯ!S:S,"&gt;="&amp;БАЗА_ДАННЫХ!D210))</f>
        <v>10</v>
      </c>
    </row>
    <row r="211" spans="4:21" ht="15" customHeight="1" x14ac:dyDescent="0.25">
      <c r="D211" s="185">
        <v>45280</v>
      </c>
      <c r="E211" s="187">
        <f t="shared" si="6"/>
        <v>51</v>
      </c>
      <c r="F211" s="9" t="str">
        <f t="shared" si="7"/>
        <v>Ср</v>
      </c>
      <c r="G211" s="18">
        <v>0.75</v>
      </c>
      <c r="H211" s="8" t="s">
        <v>14</v>
      </c>
      <c r="I211" s="8" t="s">
        <v>30</v>
      </c>
      <c r="J211" s="8" t="s">
        <v>11</v>
      </c>
      <c r="K211" s="8" t="s">
        <v>17</v>
      </c>
      <c r="L211" s="188" t="s">
        <v>78</v>
      </c>
      <c r="M211" s="189" t="str">
        <f ca="1">IF(COUNTIFS(АБОНЕМЕНТЫ_ИНФОРМАЦИЯ!H:H,БАЗА_ДАННЫХ!L211,АБОНЕМЕНТЫ_ИНФОРМАЦИЯ!F:F,БАЗА_ДАННЫХ!J211,АБОНЕМЕНТЫ_ИНФОРМАЦИЯ!G:G,БАЗА_ДАННЫХ!K211,АБОНЕМЕНТЫ_ИНФОРМАЦИЯ!Q:Q,"&lt;="&amp;БАЗА_ДАННЫХ!D211,АБОНЕМЕНТЫ_ИНФОРМАЦИЯ!S:S,"&gt;="&amp;БАЗА_ДАННЫХ!D211,АБОНЕМЕНТЫ_ИНФОРМАЦИЯ!AB:AB,"да")=1,"да","нет")</f>
        <v>нет</v>
      </c>
      <c r="N211" s="188" t="str">
        <f ca="1">IF(M211="да",SUMIFS(АБОНЕМЕНТЫ_ИНФОРМАЦИЯ!AC:AC,АБОНЕМЕНТЫ_ИНФОРМАЦИЯ!H:H,БАЗА_ДАННЫХ!L211,АБОНЕМЕНТЫ_ИНФОРМАЦИЯ!G:G,БАЗА_ДАННЫХ!K211,АБОНЕМЕНТЫ_ИНФОРМАЦИЯ!F:F,БАЗА_ДАННЫХ!J211,АБОНЕМЕНТЫ_ИНФОРМАЦИЯ!AB:AB,БАЗА_ДАННЫХ!M211),"")</f>
        <v/>
      </c>
      <c r="R211" s="189" t="s">
        <v>21</v>
      </c>
      <c r="S211" s="17"/>
      <c r="U211" s="194">
        <f>IF(S211="перенос",0,SUMIFS(АБОНЕМЕНТЫ_ИНФОРМАЦИЯ!P:P,АБОНЕМЕНТЫ_ИНФОРМАЦИЯ!H:H,БАЗА_ДАННЫХ!L211,АБОНЕМЕНТЫ_ИНФОРМАЦИЯ!F:F,БАЗА_ДАННЫХ!J211,АБОНЕМЕНТЫ_ИНФОРМАЦИЯ!G:G,БАЗА_ДАННЫХ!K211,АБОНЕМЕНТЫ_ИНФОРМАЦИЯ!Q:Q,"&lt;="&amp;БАЗА_ДАННЫХ!D211,АБОНЕМЕНТЫ_ИНФОРМАЦИЯ!S:S,"&gt;="&amp;БАЗА_ДАННЫХ!D211))</f>
        <v>10</v>
      </c>
    </row>
    <row r="212" spans="4:21" ht="15" customHeight="1" x14ac:dyDescent="0.25">
      <c r="D212" s="185">
        <v>45280</v>
      </c>
      <c r="E212" s="187">
        <f t="shared" si="6"/>
        <v>51</v>
      </c>
      <c r="F212" s="9" t="str">
        <f t="shared" si="7"/>
        <v>Ср</v>
      </c>
      <c r="G212" s="18">
        <v>0.75</v>
      </c>
      <c r="H212" s="8" t="s">
        <v>14</v>
      </c>
      <c r="I212" s="8" t="s">
        <v>30</v>
      </c>
      <c r="J212" s="8" t="s">
        <v>11</v>
      </c>
      <c r="K212" s="8" t="s">
        <v>17</v>
      </c>
      <c r="L212" s="188" t="s">
        <v>79</v>
      </c>
      <c r="M212" s="189" t="str">
        <f ca="1">IF(COUNTIFS(АБОНЕМЕНТЫ_ИНФОРМАЦИЯ!H:H,БАЗА_ДАННЫХ!L212,АБОНЕМЕНТЫ_ИНФОРМАЦИЯ!F:F,БАЗА_ДАННЫХ!J212,АБОНЕМЕНТЫ_ИНФОРМАЦИЯ!G:G,БАЗА_ДАННЫХ!K212,АБОНЕМЕНТЫ_ИНФОРМАЦИЯ!Q:Q,"&lt;="&amp;БАЗА_ДАННЫХ!D212,АБОНЕМЕНТЫ_ИНФОРМАЦИЯ!S:S,"&gt;="&amp;БАЗА_ДАННЫХ!D212,АБОНЕМЕНТЫ_ИНФОРМАЦИЯ!AB:AB,"да")=1,"да","нет")</f>
        <v>нет</v>
      </c>
      <c r="N212" s="188" t="str">
        <f ca="1">IF(M212="да",SUMIFS(АБОНЕМЕНТЫ_ИНФОРМАЦИЯ!AC:AC,АБОНЕМЕНТЫ_ИНФОРМАЦИЯ!H:H,БАЗА_ДАННЫХ!L212,АБОНЕМЕНТЫ_ИНФОРМАЦИЯ!G:G,БАЗА_ДАННЫХ!K212,АБОНЕМЕНТЫ_ИНФОРМАЦИЯ!F:F,БАЗА_ДАННЫХ!J212,АБОНЕМЕНТЫ_ИНФОРМАЦИЯ!AB:AB,БАЗА_ДАННЫХ!M212),"")</f>
        <v/>
      </c>
      <c r="R212" s="189" t="s">
        <v>21</v>
      </c>
      <c r="S212" s="17"/>
      <c r="U212" s="194">
        <f>IF(S212="перенос",0,SUMIFS(АБОНЕМЕНТЫ_ИНФОРМАЦИЯ!P:P,АБОНЕМЕНТЫ_ИНФОРМАЦИЯ!H:H,БАЗА_ДАННЫХ!L212,АБОНЕМЕНТЫ_ИНФОРМАЦИЯ!F:F,БАЗА_ДАННЫХ!J212,АБОНЕМЕНТЫ_ИНФОРМАЦИЯ!G:G,БАЗА_ДАННЫХ!K212,АБОНЕМЕНТЫ_ИНФОРМАЦИЯ!Q:Q,"&lt;="&amp;БАЗА_ДАННЫХ!D212,АБОНЕМЕНТЫ_ИНФОРМАЦИЯ!S:S,"&gt;="&amp;БАЗА_ДАННЫХ!D212))</f>
        <v>10</v>
      </c>
    </row>
    <row r="213" spans="4:21" ht="15" customHeight="1" x14ac:dyDescent="0.25">
      <c r="D213" s="185">
        <v>45280</v>
      </c>
      <c r="E213" s="187">
        <f t="shared" si="6"/>
        <v>51</v>
      </c>
      <c r="F213" s="9" t="str">
        <f t="shared" si="7"/>
        <v>Ср</v>
      </c>
      <c r="G213" s="18">
        <v>0.75</v>
      </c>
      <c r="H213" s="8" t="s">
        <v>14</v>
      </c>
      <c r="I213" s="8" t="s">
        <v>30</v>
      </c>
      <c r="J213" s="8" t="s">
        <v>11</v>
      </c>
      <c r="K213" s="8" t="s">
        <v>17</v>
      </c>
      <c r="L213" s="188" t="s">
        <v>80</v>
      </c>
      <c r="M213" s="189" t="str">
        <f ca="1">IF(COUNTIFS(АБОНЕМЕНТЫ_ИНФОРМАЦИЯ!H:H,БАЗА_ДАННЫХ!L213,АБОНЕМЕНТЫ_ИНФОРМАЦИЯ!F:F,БАЗА_ДАННЫХ!J213,АБОНЕМЕНТЫ_ИНФОРМАЦИЯ!G:G,БАЗА_ДАННЫХ!K213,АБОНЕМЕНТЫ_ИНФОРМАЦИЯ!Q:Q,"&lt;="&amp;БАЗА_ДАННЫХ!D213,АБОНЕМЕНТЫ_ИНФОРМАЦИЯ!S:S,"&gt;="&amp;БАЗА_ДАННЫХ!D213,АБОНЕМЕНТЫ_ИНФОРМАЦИЯ!AB:AB,"да")=1,"да","нет")</f>
        <v>нет</v>
      </c>
      <c r="N213" s="188" t="str">
        <f ca="1">IF(M213="да",SUMIFS(АБОНЕМЕНТЫ_ИНФОРМАЦИЯ!AC:AC,АБОНЕМЕНТЫ_ИНФОРМАЦИЯ!H:H,БАЗА_ДАННЫХ!L213,АБОНЕМЕНТЫ_ИНФОРМАЦИЯ!G:G,БАЗА_ДАННЫХ!K213,АБОНЕМЕНТЫ_ИНФОРМАЦИЯ!F:F,БАЗА_ДАННЫХ!J213,АБОНЕМЕНТЫ_ИНФОРМАЦИЯ!AB:AB,БАЗА_ДАННЫХ!M213),"")</f>
        <v/>
      </c>
      <c r="R213" s="189" t="s">
        <v>21</v>
      </c>
      <c r="S213" s="17"/>
      <c r="U213" s="194">
        <f>IF(S213="перенос",0,SUMIFS(АБОНЕМЕНТЫ_ИНФОРМАЦИЯ!P:P,АБОНЕМЕНТЫ_ИНФОРМАЦИЯ!H:H,БАЗА_ДАННЫХ!L213,АБОНЕМЕНТЫ_ИНФОРМАЦИЯ!F:F,БАЗА_ДАННЫХ!J213,АБОНЕМЕНТЫ_ИНФОРМАЦИЯ!G:G,БАЗА_ДАННЫХ!K213,АБОНЕМЕНТЫ_ИНФОРМАЦИЯ!Q:Q,"&lt;="&amp;БАЗА_ДАННЫХ!D213,АБОНЕМЕНТЫ_ИНФОРМАЦИЯ!S:S,"&gt;="&amp;БАЗА_ДАННЫХ!D213))</f>
        <v>10</v>
      </c>
    </row>
    <row r="214" spans="4:21" ht="15" customHeight="1" x14ac:dyDescent="0.25">
      <c r="D214" s="185">
        <v>45280</v>
      </c>
      <c r="E214" s="187">
        <f t="shared" si="6"/>
        <v>51</v>
      </c>
      <c r="F214" s="9" t="str">
        <f t="shared" si="7"/>
        <v>Ср</v>
      </c>
      <c r="G214" s="18">
        <v>0.75</v>
      </c>
      <c r="H214" s="8" t="s">
        <v>14</v>
      </c>
      <c r="I214" s="8" t="s">
        <v>30</v>
      </c>
      <c r="J214" s="8" t="s">
        <v>11</v>
      </c>
      <c r="K214" s="8" t="s">
        <v>17</v>
      </c>
      <c r="L214" s="188" t="s">
        <v>81</v>
      </c>
      <c r="M214" s="189" t="str">
        <f ca="1">IF(COUNTIFS(АБОНЕМЕНТЫ_ИНФОРМАЦИЯ!H:H,БАЗА_ДАННЫХ!L214,АБОНЕМЕНТЫ_ИНФОРМАЦИЯ!F:F,БАЗА_ДАННЫХ!J214,АБОНЕМЕНТЫ_ИНФОРМАЦИЯ!G:G,БАЗА_ДАННЫХ!K214,АБОНЕМЕНТЫ_ИНФОРМАЦИЯ!Q:Q,"&lt;="&amp;БАЗА_ДАННЫХ!D214,АБОНЕМЕНТЫ_ИНФОРМАЦИЯ!S:S,"&gt;="&amp;БАЗА_ДАННЫХ!D214,АБОНЕМЕНТЫ_ИНФОРМАЦИЯ!AB:AB,"да")=1,"да","нет")</f>
        <v>нет</v>
      </c>
      <c r="N214" s="188" t="str">
        <f ca="1">IF(M214="да",SUMIFS(АБОНЕМЕНТЫ_ИНФОРМАЦИЯ!AC:AC,АБОНЕМЕНТЫ_ИНФОРМАЦИЯ!H:H,БАЗА_ДАННЫХ!L214,АБОНЕМЕНТЫ_ИНФОРМАЦИЯ!G:G,БАЗА_ДАННЫХ!K214,АБОНЕМЕНТЫ_ИНФОРМАЦИЯ!F:F,БАЗА_ДАННЫХ!J214,АБОНЕМЕНТЫ_ИНФОРМАЦИЯ!AB:AB,БАЗА_ДАННЫХ!M214),"")</f>
        <v/>
      </c>
      <c r="R214" s="189" t="s">
        <v>21</v>
      </c>
      <c r="S214" s="17"/>
      <c r="U214" s="194">
        <f>IF(S214="перенос",0,SUMIFS(АБОНЕМЕНТЫ_ИНФОРМАЦИЯ!P:P,АБОНЕМЕНТЫ_ИНФОРМАЦИЯ!H:H,БАЗА_ДАННЫХ!L214,АБОНЕМЕНТЫ_ИНФОРМАЦИЯ!F:F,БАЗА_ДАННЫХ!J214,АБОНЕМЕНТЫ_ИНФОРМАЦИЯ!G:G,БАЗА_ДАННЫХ!K214,АБОНЕМЕНТЫ_ИНФОРМАЦИЯ!Q:Q,"&lt;="&amp;БАЗА_ДАННЫХ!D214,АБОНЕМЕНТЫ_ИНФОРМАЦИЯ!S:S,"&gt;="&amp;БАЗА_ДАННЫХ!D214))</f>
        <v>10</v>
      </c>
    </row>
    <row r="215" spans="4:21" ht="15" customHeight="1" x14ac:dyDescent="0.25">
      <c r="D215" s="185">
        <v>45280</v>
      </c>
      <c r="E215" s="187">
        <f t="shared" si="6"/>
        <v>51</v>
      </c>
      <c r="F215" s="9" t="str">
        <f t="shared" si="7"/>
        <v>Ср</v>
      </c>
      <c r="G215" s="18">
        <v>0.75</v>
      </c>
      <c r="H215" s="8" t="s">
        <v>14</v>
      </c>
      <c r="I215" s="8" t="s">
        <v>30</v>
      </c>
      <c r="J215" s="8" t="s">
        <v>11</v>
      </c>
      <c r="K215" s="8" t="s">
        <v>17</v>
      </c>
      <c r="L215" s="188" t="s">
        <v>82</v>
      </c>
      <c r="M215" s="189" t="str">
        <f ca="1">IF(COUNTIFS(АБОНЕМЕНТЫ_ИНФОРМАЦИЯ!H:H,БАЗА_ДАННЫХ!L215,АБОНЕМЕНТЫ_ИНФОРМАЦИЯ!F:F,БАЗА_ДАННЫХ!J215,АБОНЕМЕНТЫ_ИНФОРМАЦИЯ!G:G,БАЗА_ДАННЫХ!K215,АБОНЕМЕНТЫ_ИНФОРМАЦИЯ!Q:Q,"&lt;="&amp;БАЗА_ДАННЫХ!D215,АБОНЕМЕНТЫ_ИНФОРМАЦИЯ!S:S,"&gt;="&amp;БАЗА_ДАННЫХ!D215,АБОНЕМЕНТЫ_ИНФОРМАЦИЯ!AB:AB,"да")=1,"да","нет")</f>
        <v>нет</v>
      </c>
      <c r="N215" s="188" t="str">
        <f ca="1">IF(M215="да",SUMIFS(АБОНЕМЕНТЫ_ИНФОРМАЦИЯ!AC:AC,АБОНЕМЕНТЫ_ИНФОРМАЦИЯ!H:H,БАЗА_ДАННЫХ!L215,АБОНЕМЕНТЫ_ИНФОРМАЦИЯ!G:G,БАЗА_ДАННЫХ!K215,АБОНЕМЕНТЫ_ИНФОРМАЦИЯ!F:F,БАЗА_ДАННЫХ!J215,АБОНЕМЕНТЫ_ИНФОРМАЦИЯ!AB:AB,БАЗА_ДАННЫХ!M215),"")</f>
        <v/>
      </c>
      <c r="R215" s="189" t="s">
        <v>21</v>
      </c>
      <c r="S215" s="17"/>
      <c r="U215" s="194">
        <f>IF(S215="перенос",0,SUMIFS(АБОНЕМЕНТЫ_ИНФОРМАЦИЯ!P:P,АБОНЕМЕНТЫ_ИНФОРМАЦИЯ!H:H,БАЗА_ДАННЫХ!L215,АБОНЕМЕНТЫ_ИНФОРМАЦИЯ!F:F,БАЗА_ДАННЫХ!J215,АБОНЕМЕНТЫ_ИНФОРМАЦИЯ!G:G,БАЗА_ДАННЫХ!K215,АБОНЕМЕНТЫ_ИНФОРМАЦИЯ!Q:Q,"&lt;="&amp;БАЗА_ДАННЫХ!D215,АБОНЕМЕНТЫ_ИНФОРМАЦИЯ!S:S,"&gt;="&amp;БАЗА_ДАННЫХ!D215))</f>
        <v>10</v>
      </c>
    </row>
    <row r="216" spans="4:21" ht="15" customHeight="1" x14ac:dyDescent="0.25">
      <c r="D216" s="185">
        <v>45281</v>
      </c>
      <c r="E216" s="187">
        <f t="shared" si="6"/>
        <v>51</v>
      </c>
      <c r="F216" s="9" t="str">
        <f t="shared" si="7"/>
        <v>Чт</v>
      </c>
      <c r="G216" s="18">
        <v>0.66666666666666663</v>
      </c>
      <c r="H216" s="8" t="s">
        <v>7</v>
      </c>
      <c r="I216" s="8" t="s">
        <v>32</v>
      </c>
      <c r="J216" s="8" t="s">
        <v>9</v>
      </c>
      <c r="K216" s="8" t="s">
        <v>8</v>
      </c>
      <c r="L216" s="188" t="s">
        <v>64</v>
      </c>
      <c r="M216" s="189" t="str">
        <f ca="1">IF(COUNTIFS(АБОНЕМЕНТЫ_ИНФОРМАЦИЯ!H:H,БАЗА_ДАННЫХ!L216,АБОНЕМЕНТЫ_ИНФОРМАЦИЯ!F:F,БАЗА_ДАННЫХ!J216,АБОНЕМЕНТЫ_ИНФОРМАЦИЯ!G:G,БАЗА_ДАННЫХ!K216,АБОНЕМЕНТЫ_ИНФОРМАЦИЯ!Q:Q,"&lt;="&amp;БАЗА_ДАННЫХ!D216,АБОНЕМЕНТЫ_ИНФОРМАЦИЯ!S:S,"&gt;="&amp;БАЗА_ДАННЫХ!D216,АБОНЕМЕНТЫ_ИНФОРМАЦИЯ!AB:AB,"да")=1,"да","нет")</f>
        <v>нет</v>
      </c>
      <c r="N216" s="188" t="str">
        <f ca="1">IF(M216="да",SUMIFS(АБОНЕМЕНТЫ_ИНФОРМАЦИЯ!AC:AC,АБОНЕМЕНТЫ_ИНФОРМАЦИЯ!H:H,БАЗА_ДАННЫХ!L216,АБОНЕМЕНТЫ_ИНФОРМАЦИЯ!G:G,БАЗА_ДАННЫХ!K216,АБОНЕМЕНТЫ_ИНФОРМАЦИЯ!F:F,БАЗА_ДАННЫХ!J216,АБОНЕМЕНТЫ_ИНФОРМАЦИЯ!AB:AB,БАЗА_ДАННЫХ!M216),"")</f>
        <v/>
      </c>
      <c r="R216" s="189" t="s">
        <v>21</v>
      </c>
      <c r="S216" s="17"/>
      <c r="U216" s="194">
        <f>IF(S216="перенос",0,SUMIFS(АБОНЕМЕНТЫ_ИНФОРМАЦИЯ!P:P,АБОНЕМЕНТЫ_ИНФОРМАЦИЯ!H:H,БАЗА_ДАННЫХ!L216,АБОНЕМЕНТЫ_ИНФОРМАЦИЯ!F:F,БАЗА_ДАННЫХ!J216,АБОНЕМЕНТЫ_ИНФОРМАЦИЯ!G:G,БАЗА_ДАННЫХ!K216,АБОНЕМЕНТЫ_ИНФОРМАЦИЯ!Q:Q,"&lt;="&amp;БАЗА_ДАННЫХ!D216,АБОНЕМЕНТЫ_ИНФОРМАЦИЯ!S:S,"&gt;="&amp;БАЗА_ДАННЫХ!D216))</f>
        <v>10</v>
      </c>
    </row>
    <row r="217" spans="4:21" ht="15" customHeight="1" x14ac:dyDescent="0.25">
      <c r="D217" s="185">
        <v>45281</v>
      </c>
      <c r="E217" s="187">
        <f t="shared" si="6"/>
        <v>51</v>
      </c>
      <c r="F217" s="9" t="str">
        <f t="shared" si="7"/>
        <v>Чт</v>
      </c>
      <c r="G217" s="18">
        <v>0.66666666666666663</v>
      </c>
      <c r="H217" s="8" t="s">
        <v>7</v>
      </c>
      <c r="I217" s="8" t="s">
        <v>32</v>
      </c>
      <c r="J217" s="8" t="s">
        <v>9</v>
      </c>
      <c r="K217" s="8" t="s">
        <v>8</v>
      </c>
      <c r="L217" s="188" t="s">
        <v>65</v>
      </c>
      <c r="M217" s="189" t="str">
        <f ca="1">IF(COUNTIFS(АБОНЕМЕНТЫ_ИНФОРМАЦИЯ!H:H,БАЗА_ДАННЫХ!L217,АБОНЕМЕНТЫ_ИНФОРМАЦИЯ!F:F,БАЗА_ДАННЫХ!J217,АБОНЕМЕНТЫ_ИНФОРМАЦИЯ!G:G,БАЗА_ДАННЫХ!K217,АБОНЕМЕНТЫ_ИНФОРМАЦИЯ!Q:Q,"&lt;="&amp;БАЗА_ДАННЫХ!D217,АБОНЕМЕНТЫ_ИНФОРМАЦИЯ!S:S,"&gt;="&amp;БАЗА_ДАННЫХ!D217,АБОНЕМЕНТЫ_ИНФОРМАЦИЯ!AB:AB,"да")=1,"да","нет")</f>
        <v>нет</v>
      </c>
      <c r="N217" s="188" t="str">
        <f ca="1">IF(M217="да",SUMIFS(АБОНЕМЕНТЫ_ИНФОРМАЦИЯ!AC:AC,АБОНЕМЕНТЫ_ИНФОРМАЦИЯ!H:H,БАЗА_ДАННЫХ!L217,АБОНЕМЕНТЫ_ИНФОРМАЦИЯ!G:G,БАЗА_ДАННЫХ!K217,АБОНЕМЕНТЫ_ИНФОРМАЦИЯ!F:F,БАЗА_ДАННЫХ!J217,АБОНЕМЕНТЫ_ИНФОРМАЦИЯ!AB:AB,БАЗА_ДАННЫХ!M217),"")</f>
        <v/>
      </c>
      <c r="R217" s="189" t="s">
        <v>21</v>
      </c>
      <c r="S217" s="17"/>
      <c r="U217" s="194">
        <f>IF(S217="перенос",0,SUMIFS(АБОНЕМЕНТЫ_ИНФОРМАЦИЯ!P:P,АБОНЕМЕНТЫ_ИНФОРМАЦИЯ!H:H,БАЗА_ДАННЫХ!L217,АБОНЕМЕНТЫ_ИНФОРМАЦИЯ!F:F,БАЗА_ДАННЫХ!J217,АБОНЕМЕНТЫ_ИНФОРМАЦИЯ!G:G,БАЗА_ДАННЫХ!K217,АБОНЕМЕНТЫ_ИНФОРМАЦИЯ!Q:Q,"&lt;="&amp;БАЗА_ДАННЫХ!D217,АБОНЕМЕНТЫ_ИНФОРМАЦИЯ!S:S,"&gt;="&amp;БАЗА_ДАННЫХ!D217))</f>
        <v>10</v>
      </c>
    </row>
    <row r="218" spans="4:21" ht="15" customHeight="1" x14ac:dyDescent="0.25">
      <c r="D218" s="185">
        <v>45281</v>
      </c>
      <c r="E218" s="187">
        <f t="shared" si="6"/>
        <v>51</v>
      </c>
      <c r="F218" s="9" t="str">
        <f t="shared" si="7"/>
        <v>Чт</v>
      </c>
      <c r="G218" s="18">
        <v>0.66666666666666663</v>
      </c>
      <c r="H218" s="8" t="s">
        <v>7</v>
      </c>
      <c r="I218" s="8" t="s">
        <v>32</v>
      </c>
      <c r="J218" s="8" t="s">
        <v>9</v>
      </c>
      <c r="K218" s="8" t="s">
        <v>8</v>
      </c>
      <c r="L218" s="188" t="s">
        <v>66</v>
      </c>
      <c r="M218" s="189" t="str">
        <f ca="1">IF(COUNTIFS(АБОНЕМЕНТЫ_ИНФОРМАЦИЯ!H:H,БАЗА_ДАННЫХ!L218,АБОНЕМЕНТЫ_ИНФОРМАЦИЯ!F:F,БАЗА_ДАННЫХ!J218,АБОНЕМЕНТЫ_ИНФОРМАЦИЯ!G:G,БАЗА_ДАННЫХ!K218,АБОНЕМЕНТЫ_ИНФОРМАЦИЯ!Q:Q,"&lt;="&amp;БАЗА_ДАННЫХ!D218,АБОНЕМЕНТЫ_ИНФОРМАЦИЯ!S:S,"&gt;="&amp;БАЗА_ДАННЫХ!D218,АБОНЕМЕНТЫ_ИНФОРМАЦИЯ!AB:AB,"да")=1,"да","нет")</f>
        <v>нет</v>
      </c>
      <c r="N218" s="188" t="str">
        <f ca="1">IF(M218="да",SUMIFS(АБОНЕМЕНТЫ_ИНФОРМАЦИЯ!AC:AC,АБОНЕМЕНТЫ_ИНФОРМАЦИЯ!H:H,БАЗА_ДАННЫХ!L218,АБОНЕМЕНТЫ_ИНФОРМАЦИЯ!G:G,БАЗА_ДАННЫХ!K218,АБОНЕМЕНТЫ_ИНФОРМАЦИЯ!F:F,БАЗА_ДАННЫХ!J218,АБОНЕМЕНТЫ_ИНФОРМАЦИЯ!AB:AB,БАЗА_ДАННЫХ!M218),"")</f>
        <v/>
      </c>
      <c r="R218" s="189" t="s">
        <v>21</v>
      </c>
      <c r="S218" s="17"/>
      <c r="U218" s="194">
        <f>IF(S218="перенос",0,SUMIFS(АБОНЕМЕНТЫ_ИНФОРМАЦИЯ!P:P,АБОНЕМЕНТЫ_ИНФОРМАЦИЯ!H:H,БАЗА_ДАННЫХ!L218,АБОНЕМЕНТЫ_ИНФОРМАЦИЯ!F:F,БАЗА_ДАННЫХ!J218,АБОНЕМЕНТЫ_ИНФОРМАЦИЯ!G:G,БАЗА_ДАННЫХ!K218,АБОНЕМЕНТЫ_ИНФОРМАЦИЯ!Q:Q,"&lt;="&amp;БАЗА_ДАННЫХ!D218,АБОНЕМЕНТЫ_ИНФОРМАЦИЯ!S:S,"&gt;="&amp;БАЗА_ДАННЫХ!D218))</f>
        <v>10</v>
      </c>
    </row>
    <row r="219" spans="4:21" ht="15" customHeight="1" x14ac:dyDescent="0.25">
      <c r="D219" s="185">
        <v>45281</v>
      </c>
      <c r="E219" s="187">
        <f t="shared" si="6"/>
        <v>51</v>
      </c>
      <c r="F219" s="9" t="str">
        <f t="shared" si="7"/>
        <v>Чт</v>
      </c>
      <c r="G219" s="18">
        <v>0.66666666666666663</v>
      </c>
      <c r="H219" s="8" t="s">
        <v>7</v>
      </c>
      <c r="I219" s="8" t="s">
        <v>32</v>
      </c>
      <c r="J219" s="8" t="s">
        <v>9</v>
      </c>
      <c r="K219" s="8" t="s">
        <v>8</v>
      </c>
      <c r="L219" s="188" t="s">
        <v>67</v>
      </c>
      <c r="M219" s="189" t="str">
        <f ca="1">IF(COUNTIFS(АБОНЕМЕНТЫ_ИНФОРМАЦИЯ!H:H,БАЗА_ДАННЫХ!L219,АБОНЕМЕНТЫ_ИНФОРМАЦИЯ!F:F,БАЗА_ДАННЫХ!J219,АБОНЕМЕНТЫ_ИНФОРМАЦИЯ!G:G,БАЗА_ДАННЫХ!K219,АБОНЕМЕНТЫ_ИНФОРМАЦИЯ!Q:Q,"&lt;="&amp;БАЗА_ДАННЫХ!D219,АБОНЕМЕНТЫ_ИНФОРМАЦИЯ!S:S,"&gt;="&amp;БАЗА_ДАННЫХ!D219,АБОНЕМЕНТЫ_ИНФОРМАЦИЯ!AB:AB,"да")=1,"да","нет")</f>
        <v>нет</v>
      </c>
      <c r="N219" s="188" t="str">
        <f ca="1">IF(M219="да",SUMIFS(АБОНЕМЕНТЫ_ИНФОРМАЦИЯ!AC:AC,АБОНЕМЕНТЫ_ИНФОРМАЦИЯ!H:H,БАЗА_ДАННЫХ!L219,АБОНЕМЕНТЫ_ИНФОРМАЦИЯ!G:G,БАЗА_ДАННЫХ!K219,АБОНЕМЕНТЫ_ИНФОРМАЦИЯ!F:F,БАЗА_ДАННЫХ!J219,АБОНЕМЕНТЫ_ИНФОРМАЦИЯ!AB:AB,БАЗА_ДАННЫХ!M219),"")</f>
        <v/>
      </c>
      <c r="R219" s="189" t="s">
        <v>21</v>
      </c>
      <c r="S219" s="17"/>
      <c r="U219" s="194">
        <f>IF(S219="перенос",0,SUMIFS(АБОНЕМЕНТЫ_ИНФОРМАЦИЯ!P:P,АБОНЕМЕНТЫ_ИНФОРМАЦИЯ!H:H,БАЗА_ДАННЫХ!L219,АБОНЕМЕНТЫ_ИНФОРМАЦИЯ!F:F,БАЗА_ДАННЫХ!J219,АБОНЕМЕНТЫ_ИНФОРМАЦИЯ!G:G,БАЗА_ДАННЫХ!K219,АБОНЕМЕНТЫ_ИНФОРМАЦИЯ!Q:Q,"&lt;="&amp;БАЗА_ДАННЫХ!D219,АБОНЕМЕНТЫ_ИНФОРМАЦИЯ!S:S,"&gt;="&amp;БАЗА_ДАННЫХ!D219))</f>
        <v>10</v>
      </c>
    </row>
    <row r="220" spans="4:21" ht="15" customHeight="1" x14ac:dyDescent="0.25">
      <c r="D220" s="185">
        <v>45281</v>
      </c>
      <c r="E220" s="187">
        <f t="shared" si="6"/>
        <v>51</v>
      </c>
      <c r="F220" s="9" t="str">
        <f t="shared" si="7"/>
        <v>Чт</v>
      </c>
      <c r="G220" s="18">
        <v>0.66666666666666663</v>
      </c>
      <c r="H220" s="8" t="s">
        <v>7</v>
      </c>
      <c r="I220" s="8" t="s">
        <v>32</v>
      </c>
      <c r="J220" s="8" t="s">
        <v>9</v>
      </c>
      <c r="K220" s="8" t="s">
        <v>8</v>
      </c>
      <c r="L220" s="188" t="s">
        <v>68</v>
      </c>
      <c r="M220" s="189" t="str">
        <f ca="1">IF(COUNTIFS(АБОНЕМЕНТЫ_ИНФОРМАЦИЯ!H:H,БАЗА_ДАННЫХ!L220,АБОНЕМЕНТЫ_ИНФОРМАЦИЯ!F:F,БАЗА_ДАННЫХ!J220,АБОНЕМЕНТЫ_ИНФОРМАЦИЯ!G:G,БАЗА_ДАННЫХ!K220,АБОНЕМЕНТЫ_ИНФОРМАЦИЯ!Q:Q,"&lt;="&amp;БАЗА_ДАННЫХ!D220,АБОНЕМЕНТЫ_ИНФОРМАЦИЯ!S:S,"&gt;="&amp;БАЗА_ДАННЫХ!D220,АБОНЕМЕНТЫ_ИНФОРМАЦИЯ!AB:AB,"да")=1,"да","нет")</f>
        <v>нет</v>
      </c>
      <c r="N220" s="188" t="str">
        <f ca="1">IF(M220="да",SUMIFS(АБОНЕМЕНТЫ_ИНФОРМАЦИЯ!AC:AC,АБОНЕМЕНТЫ_ИНФОРМАЦИЯ!H:H,БАЗА_ДАННЫХ!L220,АБОНЕМЕНТЫ_ИНФОРМАЦИЯ!G:G,БАЗА_ДАННЫХ!K220,АБОНЕМЕНТЫ_ИНФОРМАЦИЯ!F:F,БАЗА_ДАННЫХ!J220,АБОНЕМЕНТЫ_ИНФОРМАЦИЯ!AB:AB,БАЗА_ДАННЫХ!M220),"")</f>
        <v/>
      </c>
      <c r="R220" s="189" t="s">
        <v>21</v>
      </c>
      <c r="S220" s="17"/>
      <c r="U220" s="194">
        <f>IF(S220="перенос",0,SUMIFS(АБОНЕМЕНТЫ_ИНФОРМАЦИЯ!P:P,АБОНЕМЕНТЫ_ИНФОРМАЦИЯ!H:H,БАЗА_ДАННЫХ!L220,АБОНЕМЕНТЫ_ИНФОРМАЦИЯ!F:F,БАЗА_ДАННЫХ!J220,АБОНЕМЕНТЫ_ИНФОРМАЦИЯ!G:G,БАЗА_ДАННЫХ!K220,АБОНЕМЕНТЫ_ИНФОРМАЦИЯ!Q:Q,"&lt;="&amp;БАЗА_ДАННЫХ!D220,АБОНЕМЕНТЫ_ИНФОРМАЦИЯ!S:S,"&gt;="&amp;БАЗА_ДАННЫХ!D220))</f>
        <v>10</v>
      </c>
    </row>
    <row r="221" spans="4:21" ht="15" customHeight="1" x14ac:dyDescent="0.25">
      <c r="D221" s="185">
        <v>45281</v>
      </c>
      <c r="E221" s="187">
        <f t="shared" si="6"/>
        <v>51</v>
      </c>
      <c r="F221" s="9" t="str">
        <f t="shared" si="7"/>
        <v>Чт</v>
      </c>
      <c r="G221" s="18">
        <v>0.66666666666666663</v>
      </c>
      <c r="H221" s="8" t="s">
        <v>7</v>
      </c>
      <c r="I221" s="8" t="s">
        <v>32</v>
      </c>
      <c r="J221" s="8" t="s">
        <v>9</v>
      </c>
      <c r="K221" s="8" t="s">
        <v>8</v>
      </c>
      <c r="L221" s="188" t="s">
        <v>69</v>
      </c>
      <c r="M221" s="189" t="str">
        <f ca="1">IF(COUNTIFS(АБОНЕМЕНТЫ_ИНФОРМАЦИЯ!H:H,БАЗА_ДАННЫХ!L221,АБОНЕМЕНТЫ_ИНФОРМАЦИЯ!F:F,БАЗА_ДАННЫХ!J221,АБОНЕМЕНТЫ_ИНФОРМАЦИЯ!G:G,БАЗА_ДАННЫХ!K221,АБОНЕМЕНТЫ_ИНФОРМАЦИЯ!Q:Q,"&lt;="&amp;БАЗА_ДАННЫХ!D221,АБОНЕМЕНТЫ_ИНФОРМАЦИЯ!S:S,"&gt;="&amp;БАЗА_ДАННЫХ!D221,АБОНЕМЕНТЫ_ИНФОРМАЦИЯ!AB:AB,"да")=1,"да","нет")</f>
        <v>нет</v>
      </c>
      <c r="N221" s="188" t="str">
        <f ca="1">IF(M221="да",SUMIFS(АБОНЕМЕНТЫ_ИНФОРМАЦИЯ!AC:AC,АБОНЕМЕНТЫ_ИНФОРМАЦИЯ!H:H,БАЗА_ДАННЫХ!L221,АБОНЕМЕНТЫ_ИНФОРМАЦИЯ!G:G,БАЗА_ДАННЫХ!K221,АБОНЕМЕНТЫ_ИНФОРМАЦИЯ!F:F,БАЗА_ДАННЫХ!J221,АБОНЕМЕНТЫ_ИНФОРМАЦИЯ!AB:AB,БАЗА_ДАННЫХ!M221),"")</f>
        <v/>
      </c>
      <c r="R221" s="189" t="s">
        <v>21</v>
      </c>
      <c r="S221" s="17"/>
      <c r="U221" s="194">
        <f>IF(S221="перенос",0,SUMIFS(АБОНЕМЕНТЫ_ИНФОРМАЦИЯ!P:P,АБОНЕМЕНТЫ_ИНФОРМАЦИЯ!H:H,БАЗА_ДАННЫХ!L221,АБОНЕМЕНТЫ_ИНФОРМАЦИЯ!F:F,БАЗА_ДАННЫХ!J221,АБОНЕМЕНТЫ_ИНФОРМАЦИЯ!G:G,БАЗА_ДАННЫХ!K221,АБОНЕМЕНТЫ_ИНФОРМАЦИЯ!Q:Q,"&lt;="&amp;БАЗА_ДАННЫХ!D221,АБОНЕМЕНТЫ_ИНФОРМАЦИЯ!S:S,"&gt;="&amp;БАЗА_ДАННЫХ!D221))</f>
        <v>10</v>
      </c>
    </row>
    <row r="222" spans="4:21" ht="15" customHeight="1" x14ac:dyDescent="0.25">
      <c r="D222" s="185">
        <v>45281</v>
      </c>
      <c r="E222" s="187">
        <f t="shared" si="6"/>
        <v>51</v>
      </c>
      <c r="F222" s="9" t="str">
        <f t="shared" si="7"/>
        <v>Чт</v>
      </c>
      <c r="G222" s="18">
        <v>0.66666666666666663</v>
      </c>
      <c r="H222" s="8" t="s">
        <v>7</v>
      </c>
      <c r="I222" s="8" t="s">
        <v>32</v>
      </c>
      <c r="J222" s="8" t="s">
        <v>9</v>
      </c>
      <c r="K222" s="8" t="s">
        <v>8</v>
      </c>
      <c r="L222" s="188" t="s">
        <v>70</v>
      </c>
      <c r="M222" s="189" t="str">
        <f ca="1">IF(COUNTIFS(АБОНЕМЕНТЫ_ИНФОРМАЦИЯ!H:H,БАЗА_ДАННЫХ!L222,АБОНЕМЕНТЫ_ИНФОРМАЦИЯ!F:F,БАЗА_ДАННЫХ!J222,АБОНЕМЕНТЫ_ИНФОРМАЦИЯ!G:G,БАЗА_ДАННЫХ!K222,АБОНЕМЕНТЫ_ИНФОРМАЦИЯ!Q:Q,"&lt;="&amp;БАЗА_ДАННЫХ!D222,АБОНЕМЕНТЫ_ИНФОРМАЦИЯ!S:S,"&gt;="&amp;БАЗА_ДАННЫХ!D222,АБОНЕМЕНТЫ_ИНФОРМАЦИЯ!AB:AB,"да")=1,"да","нет")</f>
        <v>нет</v>
      </c>
      <c r="N222" s="188" t="str">
        <f ca="1">IF(M222="да",SUMIFS(АБОНЕМЕНТЫ_ИНФОРМАЦИЯ!AC:AC,АБОНЕМЕНТЫ_ИНФОРМАЦИЯ!H:H,БАЗА_ДАННЫХ!L222,АБОНЕМЕНТЫ_ИНФОРМАЦИЯ!G:G,БАЗА_ДАННЫХ!K222,АБОНЕМЕНТЫ_ИНФОРМАЦИЯ!F:F,БАЗА_ДАННЫХ!J222,АБОНЕМЕНТЫ_ИНФОРМАЦИЯ!AB:AB,БАЗА_ДАННЫХ!M222),"")</f>
        <v/>
      </c>
      <c r="R222" s="189" t="s">
        <v>21</v>
      </c>
      <c r="S222" s="17"/>
      <c r="U222" s="194">
        <f>IF(S222="перенос",0,SUMIFS(АБОНЕМЕНТЫ_ИНФОРМАЦИЯ!P:P,АБОНЕМЕНТЫ_ИНФОРМАЦИЯ!H:H,БАЗА_ДАННЫХ!L222,АБОНЕМЕНТЫ_ИНФОРМАЦИЯ!F:F,БАЗА_ДАННЫХ!J222,АБОНЕМЕНТЫ_ИНФОРМАЦИЯ!G:G,БАЗА_ДАННЫХ!K222,АБОНЕМЕНТЫ_ИНФОРМАЦИЯ!Q:Q,"&lt;="&amp;БАЗА_ДАННЫХ!D222,АБОНЕМЕНТЫ_ИНФОРМАЦИЯ!S:S,"&gt;="&amp;БАЗА_ДАННЫХ!D222))</f>
        <v>10</v>
      </c>
    </row>
    <row r="223" spans="4:21" ht="15" customHeight="1" x14ac:dyDescent="0.25">
      <c r="D223" s="185">
        <v>45281</v>
      </c>
      <c r="E223" s="187">
        <f t="shared" si="6"/>
        <v>51</v>
      </c>
      <c r="F223" s="9" t="str">
        <f t="shared" si="7"/>
        <v>Чт</v>
      </c>
      <c r="G223" s="18">
        <v>0.66666666666666663</v>
      </c>
      <c r="H223" s="8" t="s">
        <v>7</v>
      </c>
      <c r="I223" s="8" t="s">
        <v>32</v>
      </c>
      <c r="J223" s="8" t="s">
        <v>9</v>
      </c>
      <c r="K223" s="8" t="s">
        <v>8</v>
      </c>
      <c r="L223" s="188" t="s">
        <v>71</v>
      </c>
      <c r="M223" s="189" t="str">
        <f ca="1">IF(COUNTIFS(АБОНЕМЕНТЫ_ИНФОРМАЦИЯ!H:H,БАЗА_ДАННЫХ!L223,АБОНЕМЕНТЫ_ИНФОРМАЦИЯ!F:F,БАЗА_ДАННЫХ!J223,АБОНЕМЕНТЫ_ИНФОРМАЦИЯ!G:G,БАЗА_ДАННЫХ!K223,АБОНЕМЕНТЫ_ИНФОРМАЦИЯ!Q:Q,"&lt;="&amp;БАЗА_ДАННЫХ!D223,АБОНЕМЕНТЫ_ИНФОРМАЦИЯ!S:S,"&gt;="&amp;БАЗА_ДАННЫХ!D223,АБОНЕМЕНТЫ_ИНФОРМАЦИЯ!AB:AB,"да")=1,"да","нет")</f>
        <v>нет</v>
      </c>
      <c r="N223" s="188" t="str">
        <f ca="1">IF(M223="да",SUMIFS(АБОНЕМЕНТЫ_ИНФОРМАЦИЯ!AC:AC,АБОНЕМЕНТЫ_ИНФОРМАЦИЯ!H:H,БАЗА_ДАННЫХ!L223,АБОНЕМЕНТЫ_ИНФОРМАЦИЯ!G:G,БАЗА_ДАННЫХ!K223,АБОНЕМЕНТЫ_ИНФОРМАЦИЯ!F:F,БАЗА_ДАННЫХ!J223,АБОНЕМЕНТЫ_ИНФОРМАЦИЯ!AB:AB,БАЗА_ДАННЫХ!M223),"")</f>
        <v/>
      </c>
      <c r="R223" s="189" t="s">
        <v>21</v>
      </c>
      <c r="S223" s="17"/>
      <c r="U223" s="194">
        <f>IF(S223="перенос",0,SUMIFS(АБОНЕМЕНТЫ_ИНФОРМАЦИЯ!P:P,АБОНЕМЕНТЫ_ИНФОРМАЦИЯ!H:H,БАЗА_ДАННЫХ!L223,АБОНЕМЕНТЫ_ИНФОРМАЦИЯ!F:F,БАЗА_ДАННЫХ!J223,АБОНЕМЕНТЫ_ИНФОРМАЦИЯ!G:G,БАЗА_ДАННЫХ!K223,АБОНЕМЕНТЫ_ИНФОРМАЦИЯ!Q:Q,"&lt;="&amp;БАЗА_ДАННЫХ!D223,АБОНЕМЕНТЫ_ИНФОРМАЦИЯ!S:S,"&gt;="&amp;БАЗА_ДАННЫХ!D223))</f>
        <v>10</v>
      </c>
    </row>
    <row r="224" spans="4:21" ht="15" customHeight="1" x14ac:dyDescent="0.25">
      <c r="D224" s="185">
        <v>45281</v>
      </c>
      <c r="E224" s="187">
        <f t="shared" si="6"/>
        <v>51</v>
      </c>
      <c r="F224" s="9" t="str">
        <f t="shared" si="7"/>
        <v>Чт</v>
      </c>
      <c r="G224" s="18">
        <v>0.66666666666666663</v>
      </c>
      <c r="H224" s="8" t="s">
        <v>7</v>
      </c>
      <c r="I224" s="8" t="s">
        <v>32</v>
      </c>
      <c r="J224" s="8" t="s">
        <v>9</v>
      </c>
      <c r="K224" s="8" t="s">
        <v>8</v>
      </c>
      <c r="L224" s="188" t="s">
        <v>72</v>
      </c>
      <c r="M224" s="189" t="str">
        <f ca="1">IF(COUNTIFS(АБОНЕМЕНТЫ_ИНФОРМАЦИЯ!H:H,БАЗА_ДАННЫХ!L224,АБОНЕМЕНТЫ_ИНФОРМАЦИЯ!F:F,БАЗА_ДАННЫХ!J224,АБОНЕМЕНТЫ_ИНФОРМАЦИЯ!G:G,БАЗА_ДАННЫХ!K224,АБОНЕМЕНТЫ_ИНФОРМАЦИЯ!Q:Q,"&lt;="&amp;БАЗА_ДАННЫХ!D224,АБОНЕМЕНТЫ_ИНФОРМАЦИЯ!S:S,"&gt;="&amp;БАЗА_ДАННЫХ!D224,АБОНЕМЕНТЫ_ИНФОРМАЦИЯ!AB:AB,"да")=1,"да","нет")</f>
        <v>нет</v>
      </c>
      <c r="N224" s="188" t="str">
        <f ca="1">IF(M224="да",SUMIFS(АБОНЕМЕНТЫ_ИНФОРМАЦИЯ!AC:AC,АБОНЕМЕНТЫ_ИНФОРМАЦИЯ!H:H,БАЗА_ДАННЫХ!L224,АБОНЕМЕНТЫ_ИНФОРМАЦИЯ!G:G,БАЗА_ДАННЫХ!K224,АБОНЕМЕНТЫ_ИНФОРМАЦИЯ!F:F,БАЗА_ДАННЫХ!J224,АБОНЕМЕНТЫ_ИНФОРМАЦИЯ!AB:AB,БАЗА_ДАННЫХ!M224),"")</f>
        <v/>
      </c>
      <c r="R224" s="189" t="s">
        <v>21</v>
      </c>
      <c r="S224" s="17"/>
      <c r="U224" s="194">
        <f>IF(S224="перенос",0,SUMIFS(АБОНЕМЕНТЫ_ИНФОРМАЦИЯ!P:P,АБОНЕМЕНТЫ_ИНФОРМАЦИЯ!H:H,БАЗА_ДАННЫХ!L224,АБОНЕМЕНТЫ_ИНФОРМАЦИЯ!F:F,БАЗА_ДАННЫХ!J224,АБОНЕМЕНТЫ_ИНФОРМАЦИЯ!G:G,БАЗА_ДАННЫХ!K224,АБОНЕМЕНТЫ_ИНФОРМАЦИЯ!Q:Q,"&lt;="&amp;БАЗА_ДАННЫХ!D224,АБОНЕМЕНТЫ_ИНФОРМАЦИЯ!S:S,"&gt;="&amp;БАЗА_ДАННЫХ!D224))</f>
        <v>10</v>
      </c>
    </row>
    <row r="225" spans="4:21" ht="15" customHeight="1" x14ac:dyDescent="0.25">
      <c r="D225" s="185">
        <v>45281</v>
      </c>
      <c r="E225" s="187">
        <f t="shared" si="6"/>
        <v>51</v>
      </c>
      <c r="F225" s="9" t="str">
        <f t="shared" si="7"/>
        <v>Чт</v>
      </c>
      <c r="G225" s="18">
        <v>0.66666666666666663</v>
      </c>
      <c r="H225" s="8" t="s">
        <v>7</v>
      </c>
      <c r="I225" s="8" t="s">
        <v>32</v>
      </c>
      <c r="J225" s="8" t="s">
        <v>9</v>
      </c>
      <c r="K225" s="8" t="s">
        <v>8</v>
      </c>
      <c r="L225" s="188" t="s">
        <v>73</v>
      </c>
      <c r="M225" s="189" t="str">
        <f ca="1">IF(COUNTIFS(АБОНЕМЕНТЫ_ИНФОРМАЦИЯ!H:H,БАЗА_ДАННЫХ!L225,АБОНЕМЕНТЫ_ИНФОРМАЦИЯ!F:F,БАЗА_ДАННЫХ!J225,АБОНЕМЕНТЫ_ИНФОРМАЦИЯ!G:G,БАЗА_ДАННЫХ!K225,АБОНЕМЕНТЫ_ИНФОРМАЦИЯ!Q:Q,"&lt;="&amp;БАЗА_ДАННЫХ!D225,АБОНЕМЕНТЫ_ИНФОРМАЦИЯ!S:S,"&gt;="&amp;БАЗА_ДАННЫХ!D225,АБОНЕМЕНТЫ_ИНФОРМАЦИЯ!AB:AB,"да")=1,"да","нет")</f>
        <v>нет</v>
      </c>
      <c r="N225" s="188" t="str">
        <f ca="1">IF(M225="да",SUMIFS(АБОНЕМЕНТЫ_ИНФОРМАЦИЯ!AC:AC,АБОНЕМЕНТЫ_ИНФОРМАЦИЯ!H:H,БАЗА_ДАННЫХ!L225,АБОНЕМЕНТЫ_ИНФОРМАЦИЯ!G:G,БАЗА_ДАННЫХ!K225,АБОНЕМЕНТЫ_ИНФОРМАЦИЯ!F:F,БАЗА_ДАННЫХ!J225,АБОНЕМЕНТЫ_ИНФОРМАЦИЯ!AB:AB,БАЗА_ДАННЫХ!M225),"")</f>
        <v/>
      </c>
      <c r="R225" s="189" t="s">
        <v>21</v>
      </c>
      <c r="S225" s="17"/>
      <c r="U225" s="194">
        <f>IF(S225="перенос",0,SUMIFS(АБОНЕМЕНТЫ_ИНФОРМАЦИЯ!P:P,АБОНЕМЕНТЫ_ИНФОРМАЦИЯ!H:H,БАЗА_ДАННЫХ!L225,АБОНЕМЕНТЫ_ИНФОРМАЦИЯ!F:F,БАЗА_ДАННЫХ!J225,АБОНЕМЕНТЫ_ИНФОРМАЦИЯ!G:G,БАЗА_ДАННЫХ!K225,АБОНЕМЕНТЫ_ИНФОРМАЦИЯ!Q:Q,"&lt;="&amp;БАЗА_ДАННЫХ!D225,АБОНЕМЕНТЫ_ИНФОРМАЦИЯ!S:S,"&gt;="&amp;БАЗА_ДАННЫХ!D225))</f>
        <v>10</v>
      </c>
    </row>
    <row r="226" spans="4:21" ht="15" customHeight="1" x14ac:dyDescent="0.25">
      <c r="D226" s="185">
        <v>45281</v>
      </c>
      <c r="E226" s="187">
        <f t="shared" si="6"/>
        <v>51</v>
      </c>
      <c r="F226" s="9" t="str">
        <f t="shared" si="7"/>
        <v>Чт</v>
      </c>
      <c r="G226" s="18">
        <v>0.66666666666666663</v>
      </c>
      <c r="H226" s="8" t="s">
        <v>7</v>
      </c>
      <c r="I226" s="8" t="s">
        <v>32</v>
      </c>
      <c r="J226" s="8" t="s">
        <v>9</v>
      </c>
      <c r="K226" s="8" t="s">
        <v>8</v>
      </c>
      <c r="L226" s="188" t="s">
        <v>74</v>
      </c>
      <c r="M226" s="189" t="str">
        <f ca="1">IF(COUNTIFS(АБОНЕМЕНТЫ_ИНФОРМАЦИЯ!H:H,БАЗА_ДАННЫХ!L226,АБОНЕМЕНТЫ_ИНФОРМАЦИЯ!F:F,БАЗА_ДАННЫХ!J226,АБОНЕМЕНТЫ_ИНФОРМАЦИЯ!G:G,БАЗА_ДАННЫХ!K226,АБОНЕМЕНТЫ_ИНФОРМАЦИЯ!Q:Q,"&lt;="&amp;БАЗА_ДАННЫХ!D226,АБОНЕМЕНТЫ_ИНФОРМАЦИЯ!S:S,"&gt;="&amp;БАЗА_ДАННЫХ!D226,АБОНЕМЕНТЫ_ИНФОРМАЦИЯ!AB:AB,"да")=1,"да","нет")</f>
        <v>нет</v>
      </c>
      <c r="N226" s="188" t="str">
        <f ca="1">IF(M226="да",SUMIFS(АБОНЕМЕНТЫ_ИНФОРМАЦИЯ!AC:AC,АБОНЕМЕНТЫ_ИНФОРМАЦИЯ!H:H,БАЗА_ДАННЫХ!L226,АБОНЕМЕНТЫ_ИНФОРМАЦИЯ!G:G,БАЗА_ДАННЫХ!K226,АБОНЕМЕНТЫ_ИНФОРМАЦИЯ!F:F,БАЗА_ДАННЫХ!J226,АБОНЕМЕНТЫ_ИНФОРМАЦИЯ!AB:AB,БАЗА_ДАННЫХ!M226),"")</f>
        <v/>
      </c>
      <c r="R226" s="189" t="s">
        <v>21</v>
      </c>
      <c r="S226" s="17"/>
      <c r="U226" s="194">
        <f>IF(S226="перенос",0,SUMIFS(АБОНЕМЕНТЫ_ИНФОРМАЦИЯ!P:P,АБОНЕМЕНТЫ_ИНФОРМАЦИЯ!H:H,БАЗА_ДАННЫХ!L226,АБОНЕМЕНТЫ_ИНФОРМАЦИЯ!F:F,БАЗА_ДАННЫХ!J226,АБОНЕМЕНТЫ_ИНФОРМАЦИЯ!G:G,БАЗА_ДАННЫХ!K226,АБОНЕМЕНТЫ_ИНФОРМАЦИЯ!Q:Q,"&lt;="&amp;БАЗА_ДАННЫХ!D226,АБОНЕМЕНТЫ_ИНФОРМАЦИЯ!S:S,"&gt;="&amp;БАЗА_ДАННЫХ!D226))</f>
        <v>10</v>
      </c>
    </row>
    <row r="227" spans="4:21" ht="15" customHeight="1" x14ac:dyDescent="0.25">
      <c r="D227" s="185">
        <v>45281</v>
      </c>
      <c r="E227" s="187">
        <f t="shared" si="6"/>
        <v>51</v>
      </c>
      <c r="F227" s="9" t="str">
        <f t="shared" si="7"/>
        <v>Чт</v>
      </c>
      <c r="G227" s="18">
        <v>0.66666666666666663</v>
      </c>
      <c r="H227" s="8" t="s">
        <v>7</v>
      </c>
      <c r="I227" s="8" t="s">
        <v>32</v>
      </c>
      <c r="J227" s="8" t="s">
        <v>9</v>
      </c>
      <c r="K227" s="8" t="s">
        <v>8</v>
      </c>
      <c r="L227" s="188" t="s">
        <v>75</v>
      </c>
      <c r="M227" s="189" t="str">
        <f ca="1">IF(COUNTIFS(АБОНЕМЕНТЫ_ИНФОРМАЦИЯ!H:H,БАЗА_ДАННЫХ!L227,АБОНЕМЕНТЫ_ИНФОРМАЦИЯ!F:F,БАЗА_ДАННЫХ!J227,АБОНЕМЕНТЫ_ИНФОРМАЦИЯ!G:G,БАЗА_ДАННЫХ!K227,АБОНЕМЕНТЫ_ИНФОРМАЦИЯ!Q:Q,"&lt;="&amp;БАЗА_ДАННЫХ!D227,АБОНЕМЕНТЫ_ИНФОРМАЦИЯ!S:S,"&gt;="&amp;БАЗА_ДАННЫХ!D227,АБОНЕМЕНТЫ_ИНФОРМАЦИЯ!AB:AB,"да")=1,"да","нет")</f>
        <v>нет</v>
      </c>
      <c r="N227" s="188" t="str">
        <f ca="1">IF(M227="да",SUMIFS(АБОНЕМЕНТЫ_ИНФОРМАЦИЯ!AC:AC,АБОНЕМЕНТЫ_ИНФОРМАЦИЯ!H:H,БАЗА_ДАННЫХ!L227,АБОНЕМЕНТЫ_ИНФОРМАЦИЯ!G:G,БАЗА_ДАННЫХ!K227,АБОНЕМЕНТЫ_ИНФОРМАЦИЯ!F:F,БАЗА_ДАННЫХ!J227,АБОНЕМЕНТЫ_ИНФОРМАЦИЯ!AB:AB,БАЗА_ДАННЫХ!M227),"")</f>
        <v/>
      </c>
      <c r="R227" s="189" t="s">
        <v>21</v>
      </c>
      <c r="S227" s="17"/>
      <c r="U227" s="194">
        <f>IF(S227="перенос",0,SUMIFS(АБОНЕМЕНТЫ_ИНФОРМАЦИЯ!P:P,АБОНЕМЕНТЫ_ИНФОРМАЦИЯ!H:H,БАЗА_ДАННЫХ!L227,АБОНЕМЕНТЫ_ИНФОРМАЦИЯ!F:F,БАЗА_ДАННЫХ!J227,АБОНЕМЕНТЫ_ИНФОРМАЦИЯ!G:G,БАЗА_ДАННЫХ!K227,АБОНЕМЕНТЫ_ИНФОРМАЦИЯ!Q:Q,"&lt;="&amp;БАЗА_ДАННЫХ!D227,АБОНЕМЕНТЫ_ИНФОРМАЦИЯ!S:S,"&gt;="&amp;БАЗА_ДАННЫХ!D227))</f>
        <v>10</v>
      </c>
    </row>
    <row r="228" spans="4:21" ht="15" customHeight="1" x14ac:dyDescent="0.25">
      <c r="D228" s="185">
        <v>45281</v>
      </c>
      <c r="E228" s="187">
        <f t="shared" si="6"/>
        <v>51</v>
      </c>
      <c r="F228" s="9" t="str">
        <f t="shared" si="7"/>
        <v>Чт</v>
      </c>
      <c r="G228" s="18">
        <v>0.66666666666666663</v>
      </c>
      <c r="H228" s="8" t="s">
        <v>7</v>
      </c>
      <c r="I228" s="8" t="s">
        <v>32</v>
      </c>
      <c r="J228" s="8" t="s">
        <v>9</v>
      </c>
      <c r="K228" s="8" t="s">
        <v>8</v>
      </c>
      <c r="L228" s="188" t="s">
        <v>76</v>
      </c>
      <c r="M228" s="189" t="str">
        <f ca="1">IF(COUNTIFS(АБОНЕМЕНТЫ_ИНФОРМАЦИЯ!H:H,БАЗА_ДАННЫХ!L228,АБОНЕМЕНТЫ_ИНФОРМАЦИЯ!F:F,БАЗА_ДАННЫХ!J228,АБОНЕМЕНТЫ_ИНФОРМАЦИЯ!G:G,БАЗА_ДАННЫХ!K228,АБОНЕМЕНТЫ_ИНФОРМАЦИЯ!Q:Q,"&lt;="&amp;БАЗА_ДАННЫХ!D228,АБОНЕМЕНТЫ_ИНФОРМАЦИЯ!S:S,"&gt;="&amp;БАЗА_ДАННЫХ!D228,АБОНЕМЕНТЫ_ИНФОРМАЦИЯ!AB:AB,"да")=1,"да","нет")</f>
        <v>нет</v>
      </c>
      <c r="N228" s="188" t="str">
        <f ca="1">IF(M228="да",SUMIFS(АБОНЕМЕНТЫ_ИНФОРМАЦИЯ!AC:AC,АБОНЕМЕНТЫ_ИНФОРМАЦИЯ!H:H,БАЗА_ДАННЫХ!L228,АБОНЕМЕНТЫ_ИНФОРМАЦИЯ!G:G,БАЗА_ДАННЫХ!K228,АБОНЕМЕНТЫ_ИНФОРМАЦИЯ!F:F,БАЗА_ДАННЫХ!J228,АБОНЕМЕНТЫ_ИНФОРМАЦИЯ!AB:AB,БАЗА_ДАННЫХ!M228),"")</f>
        <v/>
      </c>
      <c r="R228" s="189" t="s">
        <v>21</v>
      </c>
      <c r="S228" s="17"/>
      <c r="U228" s="194">
        <f>IF(S228="перенос",0,SUMIFS(АБОНЕМЕНТЫ_ИНФОРМАЦИЯ!P:P,АБОНЕМЕНТЫ_ИНФОРМАЦИЯ!H:H,БАЗА_ДАННЫХ!L228,АБОНЕМЕНТЫ_ИНФОРМАЦИЯ!F:F,БАЗА_ДАННЫХ!J228,АБОНЕМЕНТЫ_ИНФОРМАЦИЯ!G:G,БАЗА_ДАННЫХ!K228,АБОНЕМЕНТЫ_ИНФОРМАЦИЯ!Q:Q,"&lt;="&amp;БАЗА_ДАННЫХ!D228,АБОНЕМЕНТЫ_ИНФОРМАЦИЯ!S:S,"&gt;="&amp;БАЗА_ДАННЫХ!D228))</f>
        <v>10</v>
      </c>
    </row>
    <row r="229" spans="4:21" ht="15" customHeight="1" x14ac:dyDescent="0.25">
      <c r="D229" s="185">
        <v>45281</v>
      </c>
      <c r="E229" s="187">
        <f t="shared" si="6"/>
        <v>51</v>
      </c>
      <c r="F229" s="9" t="str">
        <f t="shared" si="7"/>
        <v>Чт</v>
      </c>
      <c r="G229" s="18">
        <v>0.66666666666666663</v>
      </c>
      <c r="H229" s="8" t="s">
        <v>7</v>
      </c>
      <c r="I229" s="8" t="s">
        <v>32</v>
      </c>
      <c r="J229" s="8" t="s">
        <v>9</v>
      </c>
      <c r="K229" s="8" t="s">
        <v>8</v>
      </c>
      <c r="L229" s="188" t="s">
        <v>77</v>
      </c>
      <c r="M229" s="189" t="str">
        <f ca="1">IF(COUNTIFS(АБОНЕМЕНТЫ_ИНФОРМАЦИЯ!H:H,БАЗА_ДАННЫХ!L229,АБОНЕМЕНТЫ_ИНФОРМАЦИЯ!F:F,БАЗА_ДАННЫХ!J229,АБОНЕМЕНТЫ_ИНФОРМАЦИЯ!G:G,БАЗА_ДАННЫХ!K229,АБОНЕМЕНТЫ_ИНФОРМАЦИЯ!Q:Q,"&lt;="&amp;БАЗА_ДАННЫХ!D229,АБОНЕМЕНТЫ_ИНФОРМАЦИЯ!S:S,"&gt;="&amp;БАЗА_ДАННЫХ!D229,АБОНЕМЕНТЫ_ИНФОРМАЦИЯ!AB:AB,"да")=1,"да","нет")</f>
        <v>нет</v>
      </c>
      <c r="N229" s="188" t="str">
        <f ca="1">IF(M229="да",SUMIFS(АБОНЕМЕНТЫ_ИНФОРМАЦИЯ!AC:AC,АБОНЕМЕНТЫ_ИНФОРМАЦИЯ!H:H,БАЗА_ДАННЫХ!L229,АБОНЕМЕНТЫ_ИНФОРМАЦИЯ!G:G,БАЗА_ДАННЫХ!K229,АБОНЕМЕНТЫ_ИНФОРМАЦИЯ!F:F,БАЗА_ДАННЫХ!J229,АБОНЕМЕНТЫ_ИНФОРМАЦИЯ!AB:AB,БАЗА_ДАННЫХ!M229),"")</f>
        <v/>
      </c>
      <c r="R229" s="189" t="s">
        <v>21</v>
      </c>
      <c r="S229" s="17"/>
      <c r="U229" s="194">
        <f>IF(S229="перенос",0,SUMIFS(АБОНЕМЕНТЫ_ИНФОРМАЦИЯ!P:P,АБОНЕМЕНТЫ_ИНФОРМАЦИЯ!H:H,БАЗА_ДАННЫХ!L229,АБОНЕМЕНТЫ_ИНФОРМАЦИЯ!F:F,БАЗА_ДАННЫХ!J229,АБОНЕМЕНТЫ_ИНФОРМАЦИЯ!G:G,БАЗА_ДАННЫХ!K229,АБОНЕМЕНТЫ_ИНФОРМАЦИЯ!Q:Q,"&lt;="&amp;БАЗА_ДАННЫХ!D229,АБОНЕМЕНТЫ_ИНФОРМАЦИЯ!S:S,"&gt;="&amp;БАЗА_ДАННЫХ!D229))</f>
        <v>10</v>
      </c>
    </row>
    <row r="230" spans="4:21" ht="15" customHeight="1" x14ac:dyDescent="0.25">
      <c r="D230" s="185">
        <v>45281</v>
      </c>
      <c r="E230" s="187">
        <f t="shared" si="6"/>
        <v>51</v>
      </c>
      <c r="F230" s="9" t="str">
        <f t="shared" si="7"/>
        <v>Чт</v>
      </c>
      <c r="G230" s="18">
        <v>0.6875</v>
      </c>
      <c r="H230" s="8" t="s">
        <v>14</v>
      </c>
      <c r="I230" s="8" t="s">
        <v>39</v>
      </c>
      <c r="J230" s="8" t="s">
        <v>10</v>
      </c>
      <c r="K230" s="8" t="s">
        <v>28</v>
      </c>
      <c r="L230" s="188" t="s">
        <v>98</v>
      </c>
      <c r="M230" s="189" t="str">
        <f ca="1">IF(COUNTIFS(АБОНЕМЕНТЫ_ИНФОРМАЦИЯ!H:H,БАЗА_ДАННЫХ!L230,АБОНЕМЕНТЫ_ИНФОРМАЦИЯ!F:F,БАЗА_ДАННЫХ!J230,АБОНЕМЕНТЫ_ИНФОРМАЦИЯ!G:G,БАЗА_ДАННЫХ!K230,АБОНЕМЕНТЫ_ИНФОРМАЦИЯ!Q:Q,"&lt;="&amp;БАЗА_ДАННЫХ!D230,АБОНЕМЕНТЫ_ИНФОРМАЦИЯ!S:S,"&gt;="&amp;БАЗА_ДАННЫХ!D230,АБОНЕМЕНТЫ_ИНФОРМАЦИЯ!AB:AB,"да")=1,"да","нет")</f>
        <v>нет</v>
      </c>
      <c r="N230" s="188" t="str">
        <f ca="1">IF(M230="да",SUMIFS(АБОНЕМЕНТЫ_ИНФОРМАЦИЯ!AC:AC,АБОНЕМЕНТЫ_ИНФОРМАЦИЯ!H:H,БАЗА_ДАННЫХ!L230,АБОНЕМЕНТЫ_ИНФОРМАЦИЯ!G:G,БАЗА_ДАННЫХ!K230,АБОНЕМЕНТЫ_ИНФОРМАЦИЯ!F:F,БАЗА_ДАННЫХ!J230,АБОНЕМЕНТЫ_ИНФОРМАЦИЯ!AB:AB,БАЗА_ДАННЫХ!M230),"")</f>
        <v/>
      </c>
      <c r="R230" s="189" t="s">
        <v>21</v>
      </c>
      <c r="S230" s="17"/>
      <c r="U230" s="194">
        <f>IF(S230="перенос",0,SUMIFS(АБОНЕМЕНТЫ_ИНФОРМАЦИЯ!P:P,АБОНЕМЕНТЫ_ИНФОРМАЦИЯ!H:H,БАЗА_ДАННЫХ!L230,АБОНЕМЕНТЫ_ИНФОРМАЦИЯ!F:F,БАЗА_ДАННЫХ!J230,АБОНЕМЕНТЫ_ИНФОРМАЦИЯ!G:G,БАЗА_ДАННЫХ!K230,АБОНЕМЕНТЫ_ИНФОРМАЦИЯ!Q:Q,"&lt;="&amp;БАЗА_ДАННЫХ!D230,АБОНЕМЕНТЫ_ИНФОРМАЦИЯ!S:S,"&gt;="&amp;БАЗА_ДАННЫХ!D230))</f>
        <v>10</v>
      </c>
    </row>
    <row r="231" spans="4:21" ht="15" customHeight="1" x14ac:dyDescent="0.25">
      <c r="D231" s="185">
        <v>45281</v>
      </c>
      <c r="E231" s="187">
        <f t="shared" si="6"/>
        <v>51</v>
      </c>
      <c r="F231" s="9" t="str">
        <f t="shared" si="7"/>
        <v>Чт</v>
      </c>
      <c r="G231" s="18">
        <v>0.6875</v>
      </c>
      <c r="H231" s="8" t="s">
        <v>14</v>
      </c>
      <c r="I231" s="8" t="s">
        <v>39</v>
      </c>
      <c r="J231" s="8" t="s">
        <v>10</v>
      </c>
      <c r="K231" s="8" t="s">
        <v>28</v>
      </c>
      <c r="L231" s="188" t="s">
        <v>99</v>
      </c>
      <c r="M231" s="189" t="str">
        <f ca="1">IF(COUNTIFS(АБОНЕМЕНТЫ_ИНФОРМАЦИЯ!H:H,БАЗА_ДАННЫХ!L231,АБОНЕМЕНТЫ_ИНФОРМАЦИЯ!F:F,БАЗА_ДАННЫХ!J231,АБОНЕМЕНТЫ_ИНФОРМАЦИЯ!G:G,БАЗА_ДАННЫХ!K231,АБОНЕМЕНТЫ_ИНФОРМАЦИЯ!Q:Q,"&lt;="&amp;БАЗА_ДАННЫХ!D231,АБОНЕМЕНТЫ_ИНФОРМАЦИЯ!S:S,"&gt;="&amp;БАЗА_ДАННЫХ!D231,АБОНЕМЕНТЫ_ИНФОРМАЦИЯ!AB:AB,"да")=1,"да","нет")</f>
        <v>нет</v>
      </c>
      <c r="N231" s="188" t="str">
        <f ca="1">IF(M231="да",SUMIFS(АБОНЕМЕНТЫ_ИНФОРМАЦИЯ!AC:AC,АБОНЕМЕНТЫ_ИНФОРМАЦИЯ!H:H,БАЗА_ДАННЫХ!L231,АБОНЕМЕНТЫ_ИНФОРМАЦИЯ!G:G,БАЗА_ДАННЫХ!K231,АБОНЕМЕНТЫ_ИНФОРМАЦИЯ!F:F,БАЗА_ДАННЫХ!J231,АБОНЕМЕНТЫ_ИНФОРМАЦИЯ!AB:AB,БАЗА_ДАННЫХ!M231),"")</f>
        <v/>
      </c>
      <c r="R231" s="189" t="s">
        <v>21</v>
      </c>
      <c r="S231" s="17"/>
      <c r="U231" s="194">
        <f>IF(S231="перенос",0,SUMIFS(АБОНЕМЕНТЫ_ИНФОРМАЦИЯ!P:P,АБОНЕМЕНТЫ_ИНФОРМАЦИЯ!H:H,БАЗА_ДАННЫХ!L231,АБОНЕМЕНТЫ_ИНФОРМАЦИЯ!F:F,БАЗА_ДАННЫХ!J231,АБОНЕМЕНТЫ_ИНФОРМАЦИЯ!G:G,БАЗА_ДАННЫХ!K231,АБОНЕМЕНТЫ_ИНФОРМАЦИЯ!Q:Q,"&lt;="&amp;БАЗА_ДАННЫХ!D231,АБОНЕМЕНТЫ_ИНФОРМАЦИЯ!S:S,"&gt;="&amp;БАЗА_ДАННЫХ!D231))</f>
        <v>10</v>
      </c>
    </row>
    <row r="232" spans="4:21" ht="15" customHeight="1" x14ac:dyDescent="0.25">
      <c r="D232" s="185">
        <v>45281</v>
      </c>
      <c r="E232" s="187">
        <f t="shared" si="6"/>
        <v>51</v>
      </c>
      <c r="F232" s="9" t="str">
        <f t="shared" si="7"/>
        <v>Чт</v>
      </c>
      <c r="G232" s="18">
        <v>0.6875</v>
      </c>
      <c r="H232" s="8" t="s">
        <v>14</v>
      </c>
      <c r="I232" s="8" t="s">
        <v>39</v>
      </c>
      <c r="J232" s="8" t="s">
        <v>10</v>
      </c>
      <c r="K232" s="8" t="s">
        <v>28</v>
      </c>
      <c r="L232" s="188" t="s">
        <v>100</v>
      </c>
      <c r="M232" s="189" t="str">
        <f ca="1">IF(COUNTIFS(АБОНЕМЕНТЫ_ИНФОРМАЦИЯ!H:H,БАЗА_ДАННЫХ!L232,АБОНЕМЕНТЫ_ИНФОРМАЦИЯ!F:F,БАЗА_ДАННЫХ!J232,АБОНЕМЕНТЫ_ИНФОРМАЦИЯ!G:G,БАЗА_ДАННЫХ!K232,АБОНЕМЕНТЫ_ИНФОРМАЦИЯ!Q:Q,"&lt;="&amp;БАЗА_ДАННЫХ!D232,АБОНЕМЕНТЫ_ИНФОРМАЦИЯ!S:S,"&gt;="&amp;БАЗА_ДАННЫХ!D232,АБОНЕМЕНТЫ_ИНФОРМАЦИЯ!AB:AB,"да")=1,"да","нет")</f>
        <v>нет</v>
      </c>
      <c r="N232" s="188" t="str">
        <f ca="1">IF(M232="да",SUMIFS(АБОНЕМЕНТЫ_ИНФОРМАЦИЯ!AC:AC,АБОНЕМЕНТЫ_ИНФОРМАЦИЯ!H:H,БАЗА_ДАННЫХ!L232,АБОНЕМЕНТЫ_ИНФОРМАЦИЯ!G:G,БАЗА_ДАННЫХ!K232,АБОНЕМЕНТЫ_ИНФОРМАЦИЯ!F:F,БАЗА_ДАННЫХ!J232,АБОНЕМЕНТЫ_ИНФОРМАЦИЯ!AB:AB,БАЗА_ДАННЫХ!M232),"")</f>
        <v/>
      </c>
      <c r="R232" s="189" t="s">
        <v>21</v>
      </c>
      <c r="S232" s="17"/>
      <c r="U232" s="194">
        <f>IF(S232="перенос",0,SUMIFS(АБОНЕМЕНТЫ_ИНФОРМАЦИЯ!P:P,АБОНЕМЕНТЫ_ИНФОРМАЦИЯ!H:H,БАЗА_ДАННЫХ!L232,АБОНЕМЕНТЫ_ИНФОРМАЦИЯ!F:F,БАЗА_ДАННЫХ!J232,АБОНЕМЕНТЫ_ИНФОРМАЦИЯ!G:G,БАЗА_ДАННЫХ!K232,АБОНЕМЕНТЫ_ИНФОРМАЦИЯ!Q:Q,"&lt;="&amp;БАЗА_ДАННЫХ!D232,АБОНЕМЕНТЫ_ИНФОРМАЦИЯ!S:S,"&gt;="&amp;БАЗА_ДАННЫХ!D232))</f>
        <v>10</v>
      </c>
    </row>
    <row r="233" spans="4:21" ht="15" customHeight="1" x14ac:dyDescent="0.25">
      <c r="D233" s="185">
        <v>45281</v>
      </c>
      <c r="E233" s="187">
        <f t="shared" si="6"/>
        <v>51</v>
      </c>
      <c r="F233" s="9" t="str">
        <f t="shared" si="7"/>
        <v>Чт</v>
      </c>
      <c r="G233" s="18">
        <v>0.6875</v>
      </c>
      <c r="H233" s="8" t="s">
        <v>14</v>
      </c>
      <c r="I233" s="8" t="s">
        <v>39</v>
      </c>
      <c r="J233" s="8" t="s">
        <v>10</v>
      </c>
      <c r="K233" s="8" t="s">
        <v>28</v>
      </c>
      <c r="L233" s="188" t="s">
        <v>101</v>
      </c>
      <c r="M233" s="189" t="str">
        <f ca="1">IF(COUNTIFS(АБОНЕМЕНТЫ_ИНФОРМАЦИЯ!H:H,БАЗА_ДАННЫХ!L233,АБОНЕМЕНТЫ_ИНФОРМАЦИЯ!F:F,БАЗА_ДАННЫХ!J233,АБОНЕМЕНТЫ_ИНФОРМАЦИЯ!G:G,БАЗА_ДАННЫХ!K233,АБОНЕМЕНТЫ_ИНФОРМАЦИЯ!Q:Q,"&lt;="&amp;БАЗА_ДАННЫХ!D233,АБОНЕМЕНТЫ_ИНФОРМАЦИЯ!S:S,"&gt;="&amp;БАЗА_ДАННЫХ!D233,АБОНЕМЕНТЫ_ИНФОРМАЦИЯ!AB:AB,"да")=1,"да","нет")</f>
        <v>нет</v>
      </c>
      <c r="N233" s="188" t="str">
        <f ca="1">IF(M233="да",SUMIFS(АБОНЕМЕНТЫ_ИНФОРМАЦИЯ!AC:AC,АБОНЕМЕНТЫ_ИНФОРМАЦИЯ!H:H,БАЗА_ДАННЫХ!L233,АБОНЕМЕНТЫ_ИНФОРМАЦИЯ!G:G,БАЗА_ДАННЫХ!K233,АБОНЕМЕНТЫ_ИНФОРМАЦИЯ!F:F,БАЗА_ДАННЫХ!J233,АБОНЕМЕНТЫ_ИНФОРМАЦИЯ!AB:AB,БАЗА_ДАННЫХ!M233),"")</f>
        <v/>
      </c>
      <c r="R233" s="189" t="s">
        <v>21</v>
      </c>
      <c r="S233" s="17"/>
      <c r="U233" s="194">
        <f>IF(S233="перенос",0,SUMIFS(АБОНЕМЕНТЫ_ИНФОРМАЦИЯ!P:P,АБОНЕМЕНТЫ_ИНФОРМАЦИЯ!H:H,БАЗА_ДАННЫХ!L233,АБОНЕМЕНТЫ_ИНФОРМАЦИЯ!F:F,БАЗА_ДАННЫХ!J233,АБОНЕМЕНТЫ_ИНФОРМАЦИЯ!G:G,БАЗА_ДАННЫХ!K233,АБОНЕМЕНТЫ_ИНФОРМАЦИЯ!Q:Q,"&lt;="&amp;БАЗА_ДАННЫХ!D233,АБОНЕМЕНТЫ_ИНФОРМАЦИЯ!S:S,"&gt;="&amp;БАЗА_ДАННЫХ!D233))</f>
        <v>10</v>
      </c>
    </row>
    <row r="234" spans="4:21" ht="15" customHeight="1" x14ac:dyDescent="0.25">
      <c r="D234" s="185">
        <v>45281</v>
      </c>
      <c r="E234" s="187">
        <f t="shared" si="6"/>
        <v>51</v>
      </c>
      <c r="F234" s="9" t="str">
        <f t="shared" si="7"/>
        <v>Чт</v>
      </c>
      <c r="G234" s="18">
        <v>0.6875</v>
      </c>
      <c r="H234" s="8" t="s">
        <v>14</v>
      </c>
      <c r="I234" s="8" t="s">
        <v>39</v>
      </c>
      <c r="J234" s="8" t="s">
        <v>10</v>
      </c>
      <c r="K234" s="8" t="s">
        <v>28</v>
      </c>
      <c r="L234" s="188" t="s">
        <v>102</v>
      </c>
      <c r="M234" s="189" t="str">
        <f ca="1">IF(COUNTIFS(АБОНЕМЕНТЫ_ИНФОРМАЦИЯ!H:H,БАЗА_ДАННЫХ!L234,АБОНЕМЕНТЫ_ИНФОРМАЦИЯ!F:F,БАЗА_ДАННЫХ!J234,АБОНЕМЕНТЫ_ИНФОРМАЦИЯ!G:G,БАЗА_ДАННЫХ!K234,АБОНЕМЕНТЫ_ИНФОРМАЦИЯ!Q:Q,"&lt;="&amp;БАЗА_ДАННЫХ!D234,АБОНЕМЕНТЫ_ИНФОРМАЦИЯ!S:S,"&gt;="&amp;БАЗА_ДАННЫХ!D234,АБОНЕМЕНТЫ_ИНФОРМАЦИЯ!AB:AB,"да")=1,"да","нет")</f>
        <v>нет</v>
      </c>
      <c r="N234" s="188" t="str">
        <f ca="1">IF(M234="да",SUMIFS(АБОНЕМЕНТЫ_ИНФОРМАЦИЯ!AC:AC,АБОНЕМЕНТЫ_ИНФОРМАЦИЯ!H:H,БАЗА_ДАННЫХ!L234,АБОНЕМЕНТЫ_ИНФОРМАЦИЯ!G:G,БАЗА_ДАННЫХ!K234,АБОНЕМЕНТЫ_ИНФОРМАЦИЯ!F:F,БАЗА_ДАННЫХ!J234,АБОНЕМЕНТЫ_ИНФОРМАЦИЯ!AB:AB,БАЗА_ДАННЫХ!M234),"")</f>
        <v/>
      </c>
      <c r="R234" s="189" t="s">
        <v>21</v>
      </c>
      <c r="S234" s="17"/>
      <c r="U234" s="194">
        <f>IF(S234="перенос",0,SUMIFS(АБОНЕМЕНТЫ_ИНФОРМАЦИЯ!P:P,АБОНЕМЕНТЫ_ИНФОРМАЦИЯ!H:H,БАЗА_ДАННЫХ!L234,АБОНЕМЕНТЫ_ИНФОРМАЦИЯ!F:F,БАЗА_ДАННЫХ!J234,АБОНЕМЕНТЫ_ИНФОРМАЦИЯ!G:G,БАЗА_ДАННЫХ!K234,АБОНЕМЕНТЫ_ИНФОРМАЦИЯ!Q:Q,"&lt;="&amp;БАЗА_ДАННЫХ!D234,АБОНЕМЕНТЫ_ИНФОРМАЦИЯ!S:S,"&gt;="&amp;БАЗА_ДАННЫХ!D234))</f>
        <v>10</v>
      </c>
    </row>
    <row r="235" spans="4:21" ht="15" customHeight="1" x14ac:dyDescent="0.25">
      <c r="D235" s="185">
        <v>45281</v>
      </c>
      <c r="E235" s="187">
        <f t="shared" si="6"/>
        <v>51</v>
      </c>
      <c r="F235" s="9" t="str">
        <f t="shared" si="7"/>
        <v>Чт</v>
      </c>
      <c r="G235" s="18">
        <v>0.6875</v>
      </c>
      <c r="H235" s="8" t="s">
        <v>14</v>
      </c>
      <c r="I235" s="8" t="s">
        <v>39</v>
      </c>
      <c r="J235" s="8" t="s">
        <v>10</v>
      </c>
      <c r="K235" s="8" t="s">
        <v>28</v>
      </c>
      <c r="L235" s="188" t="s">
        <v>103</v>
      </c>
      <c r="M235" s="189" t="str">
        <f ca="1">IF(COUNTIFS(АБОНЕМЕНТЫ_ИНФОРМАЦИЯ!H:H,БАЗА_ДАННЫХ!L235,АБОНЕМЕНТЫ_ИНФОРМАЦИЯ!F:F,БАЗА_ДАННЫХ!J235,АБОНЕМЕНТЫ_ИНФОРМАЦИЯ!G:G,БАЗА_ДАННЫХ!K235,АБОНЕМЕНТЫ_ИНФОРМАЦИЯ!Q:Q,"&lt;="&amp;БАЗА_ДАННЫХ!D235,АБОНЕМЕНТЫ_ИНФОРМАЦИЯ!S:S,"&gt;="&amp;БАЗА_ДАННЫХ!D235,АБОНЕМЕНТЫ_ИНФОРМАЦИЯ!AB:AB,"да")=1,"да","нет")</f>
        <v>нет</v>
      </c>
      <c r="N235" s="188" t="str">
        <f ca="1">IF(M235="да",SUMIFS(АБОНЕМЕНТЫ_ИНФОРМАЦИЯ!AC:AC,АБОНЕМЕНТЫ_ИНФОРМАЦИЯ!H:H,БАЗА_ДАННЫХ!L235,АБОНЕМЕНТЫ_ИНФОРМАЦИЯ!G:G,БАЗА_ДАННЫХ!K235,АБОНЕМЕНТЫ_ИНФОРМАЦИЯ!F:F,БАЗА_ДАННЫХ!J235,АБОНЕМЕНТЫ_ИНФОРМАЦИЯ!AB:AB,БАЗА_ДАННЫХ!M235),"")</f>
        <v/>
      </c>
      <c r="R235" s="189" t="s">
        <v>21</v>
      </c>
      <c r="S235" s="17"/>
      <c r="U235" s="194">
        <f>IF(S235="перенос",0,SUMIFS(АБОНЕМЕНТЫ_ИНФОРМАЦИЯ!P:P,АБОНЕМЕНТЫ_ИНФОРМАЦИЯ!H:H,БАЗА_ДАННЫХ!L235,АБОНЕМЕНТЫ_ИНФОРМАЦИЯ!F:F,БАЗА_ДАННЫХ!J235,АБОНЕМЕНТЫ_ИНФОРМАЦИЯ!G:G,БАЗА_ДАННЫХ!K235,АБОНЕМЕНТЫ_ИНФОРМАЦИЯ!Q:Q,"&lt;="&amp;БАЗА_ДАННЫХ!D235,АБОНЕМЕНТЫ_ИНФОРМАЦИЯ!S:S,"&gt;="&amp;БАЗА_ДАННЫХ!D235))</f>
        <v>10</v>
      </c>
    </row>
    <row r="236" spans="4:21" ht="15" customHeight="1" x14ac:dyDescent="0.25">
      <c r="D236" s="185">
        <v>45281</v>
      </c>
      <c r="E236" s="187">
        <f t="shared" si="6"/>
        <v>51</v>
      </c>
      <c r="F236" s="9" t="str">
        <f t="shared" si="7"/>
        <v>Чт</v>
      </c>
      <c r="G236" s="18">
        <v>0.6875</v>
      </c>
      <c r="H236" s="8" t="s">
        <v>14</v>
      </c>
      <c r="I236" s="8" t="s">
        <v>39</v>
      </c>
      <c r="J236" s="8" t="s">
        <v>10</v>
      </c>
      <c r="K236" s="8" t="s">
        <v>28</v>
      </c>
      <c r="L236" s="188" t="s">
        <v>104</v>
      </c>
      <c r="M236" s="189" t="str">
        <f ca="1">IF(COUNTIFS(АБОНЕМЕНТЫ_ИНФОРМАЦИЯ!H:H,БАЗА_ДАННЫХ!L236,АБОНЕМЕНТЫ_ИНФОРМАЦИЯ!F:F,БАЗА_ДАННЫХ!J236,АБОНЕМЕНТЫ_ИНФОРМАЦИЯ!G:G,БАЗА_ДАННЫХ!K236,АБОНЕМЕНТЫ_ИНФОРМАЦИЯ!Q:Q,"&lt;="&amp;БАЗА_ДАННЫХ!D236,АБОНЕМЕНТЫ_ИНФОРМАЦИЯ!S:S,"&gt;="&amp;БАЗА_ДАННЫХ!D236,АБОНЕМЕНТЫ_ИНФОРМАЦИЯ!AB:AB,"да")=1,"да","нет")</f>
        <v>нет</v>
      </c>
      <c r="N236" s="188" t="str">
        <f ca="1">IF(M236="да",SUMIFS(АБОНЕМЕНТЫ_ИНФОРМАЦИЯ!AC:AC,АБОНЕМЕНТЫ_ИНФОРМАЦИЯ!H:H,БАЗА_ДАННЫХ!L236,АБОНЕМЕНТЫ_ИНФОРМАЦИЯ!G:G,БАЗА_ДАННЫХ!K236,АБОНЕМЕНТЫ_ИНФОРМАЦИЯ!F:F,БАЗА_ДАННЫХ!J236,АБОНЕМЕНТЫ_ИНФОРМАЦИЯ!AB:AB,БАЗА_ДАННЫХ!M236),"")</f>
        <v/>
      </c>
      <c r="R236" s="189" t="s">
        <v>21</v>
      </c>
      <c r="S236" s="17"/>
      <c r="U236" s="194">
        <f>IF(S236="перенос",0,SUMIFS(АБОНЕМЕНТЫ_ИНФОРМАЦИЯ!P:P,АБОНЕМЕНТЫ_ИНФОРМАЦИЯ!H:H,БАЗА_ДАННЫХ!L236,АБОНЕМЕНТЫ_ИНФОРМАЦИЯ!F:F,БАЗА_ДАННЫХ!J236,АБОНЕМЕНТЫ_ИНФОРМАЦИЯ!G:G,БАЗА_ДАННЫХ!K236,АБОНЕМЕНТЫ_ИНФОРМАЦИЯ!Q:Q,"&lt;="&amp;БАЗА_ДАННЫХ!D236,АБОНЕМЕНТЫ_ИНФОРМАЦИЯ!S:S,"&gt;="&amp;БАЗА_ДАННЫХ!D236))</f>
        <v>10</v>
      </c>
    </row>
    <row r="237" spans="4:21" ht="15" customHeight="1" x14ac:dyDescent="0.25">
      <c r="D237" s="185">
        <v>45281</v>
      </c>
      <c r="E237" s="187">
        <f t="shared" si="6"/>
        <v>51</v>
      </c>
      <c r="F237" s="9" t="str">
        <f t="shared" si="7"/>
        <v>Чт</v>
      </c>
      <c r="G237" s="18">
        <v>0.6875</v>
      </c>
      <c r="H237" s="8" t="s">
        <v>14</v>
      </c>
      <c r="I237" s="8" t="s">
        <v>39</v>
      </c>
      <c r="J237" s="8" t="s">
        <v>10</v>
      </c>
      <c r="K237" s="8" t="s">
        <v>28</v>
      </c>
      <c r="L237" s="188" t="s">
        <v>105</v>
      </c>
      <c r="M237" s="189" t="str">
        <f ca="1">IF(COUNTIFS(АБОНЕМЕНТЫ_ИНФОРМАЦИЯ!H:H,БАЗА_ДАННЫХ!L237,АБОНЕМЕНТЫ_ИНФОРМАЦИЯ!F:F,БАЗА_ДАННЫХ!J237,АБОНЕМЕНТЫ_ИНФОРМАЦИЯ!G:G,БАЗА_ДАННЫХ!K237,АБОНЕМЕНТЫ_ИНФОРМАЦИЯ!Q:Q,"&lt;="&amp;БАЗА_ДАННЫХ!D237,АБОНЕМЕНТЫ_ИНФОРМАЦИЯ!S:S,"&gt;="&amp;БАЗА_ДАННЫХ!D237,АБОНЕМЕНТЫ_ИНФОРМАЦИЯ!AB:AB,"да")=1,"да","нет")</f>
        <v>нет</v>
      </c>
      <c r="N237" s="188" t="str">
        <f ca="1">IF(M237="да",SUMIFS(АБОНЕМЕНТЫ_ИНФОРМАЦИЯ!AC:AC,АБОНЕМЕНТЫ_ИНФОРМАЦИЯ!H:H,БАЗА_ДАННЫХ!L237,АБОНЕМЕНТЫ_ИНФОРМАЦИЯ!G:G,БАЗА_ДАННЫХ!K237,АБОНЕМЕНТЫ_ИНФОРМАЦИЯ!F:F,БАЗА_ДАННЫХ!J237,АБОНЕМЕНТЫ_ИНФОРМАЦИЯ!AB:AB,БАЗА_ДАННЫХ!M237),"")</f>
        <v/>
      </c>
      <c r="R237" s="189" t="s">
        <v>21</v>
      </c>
      <c r="S237" s="17"/>
      <c r="U237" s="194">
        <f>IF(S237="перенос",0,SUMIFS(АБОНЕМЕНТЫ_ИНФОРМАЦИЯ!P:P,АБОНЕМЕНТЫ_ИНФОРМАЦИЯ!H:H,БАЗА_ДАННЫХ!L237,АБОНЕМЕНТЫ_ИНФОРМАЦИЯ!F:F,БАЗА_ДАННЫХ!J237,АБОНЕМЕНТЫ_ИНФОРМАЦИЯ!G:G,БАЗА_ДАННЫХ!K237,АБОНЕМЕНТЫ_ИНФОРМАЦИЯ!Q:Q,"&lt;="&amp;БАЗА_ДАННЫХ!D237,АБОНЕМЕНТЫ_ИНФОРМАЦИЯ!S:S,"&gt;="&amp;БАЗА_ДАННЫХ!D237))</f>
        <v>10</v>
      </c>
    </row>
    <row r="238" spans="4:21" ht="15" customHeight="1" x14ac:dyDescent="0.25">
      <c r="D238" s="185">
        <v>45281</v>
      </c>
      <c r="E238" s="187">
        <f t="shared" si="6"/>
        <v>51</v>
      </c>
      <c r="F238" s="9" t="str">
        <f t="shared" si="7"/>
        <v>Чт</v>
      </c>
      <c r="G238" s="18">
        <v>0.6875</v>
      </c>
      <c r="H238" s="8" t="s">
        <v>14</v>
      </c>
      <c r="I238" s="8" t="s">
        <v>39</v>
      </c>
      <c r="J238" s="8" t="s">
        <v>10</v>
      </c>
      <c r="K238" s="8" t="s">
        <v>28</v>
      </c>
      <c r="L238" s="188" t="s">
        <v>106</v>
      </c>
      <c r="M238" s="189" t="str">
        <f ca="1">IF(COUNTIFS(АБОНЕМЕНТЫ_ИНФОРМАЦИЯ!H:H,БАЗА_ДАННЫХ!L238,АБОНЕМЕНТЫ_ИНФОРМАЦИЯ!F:F,БАЗА_ДАННЫХ!J238,АБОНЕМЕНТЫ_ИНФОРМАЦИЯ!G:G,БАЗА_ДАННЫХ!K238,АБОНЕМЕНТЫ_ИНФОРМАЦИЯ!Q:Q,"&lt;="&amp;БАЗА_ДАННЫХ!D238,АБОНЕМЕНТЫ_ИНФОРМАЦИЯ!S:S,"&gt;="&amp;БАЗА_ДАННЫХ!D238,АБОНЕМЕНТЫ_ИНФОРМАЦИЯ!AB:AB,"да")=1,"да","нет")</f>
        <v>нет</v>
      </c>
      <c r="N238" s="188" t="str">
        <f ca="1">IF(M238="да",SUMIFS(АБОНЕМЕНТЫ_ИНФОРМАЦИЯ!AC:AC,АБОНЕМЕНТЫ_ИНФОРМАЦИЯ!H:H,БАЗА_ДАННЫХ!L238,АБОНЕМЕНТЫ_ИНФОРМАЦИЯ!G:G,БАЗА_ДАННЫХ!K238,АБОНЕМЕНТЫ_ИНФОРМАЦИЯ!F:F,БАЗА_ДАННЫХ!J238,АБОНЕМЕНТЫ_ИНФОРМАЦИЯ!AB:AB,БАЗА_ДАННЫХ!M238),"")</f>
        <v/>
      </c>
      <c r="R238" s="189" t="s">
        <v>21</v>
      </c>
      <c r="S238" s="17"/>
      <c r="U238" s="194">
        <f>IF(S238="перенос",0,SUMIFS(АБОНЕМЕНТЫ_ИНФОРМАЦИЯ!P:P,АБОНЕМЕНТЫ_ИНФОРМАЦИЯ!H:H,БАЗА_ДАННЫХ!L238,АБОНЕМЕНТЫ_ИНФОРМАЦИЯ!F:F,БАЗА_ДАННЫХ!J238,АБОНЕМЕНТЫ_ИНФОРМАЦИЯ!G:G,БАЗА_ДАННЫХ!K238,АБОНЕМЕНТЫ_ИНФОРМАЦИЯ!Q:Q,"&lt;="&amp;БАЗА_ДАННЫХ!D238,АБОНЕМЕНТЫ_ИНФОРМАЦИЯ!S:S,"&gt;="&amp;БАЗА_ДАННЫХ!D238))</f>
        <v>10</v>
      </c>
    </row>
    <row r="239" spans="4:21" ht="15" customHeight="1" x14ac:dyDescent="0.25">
      <c r="D239" s="185">
        <v>45281</v>
      </c>
      <c r="E239" s="187">
        <f t="shared" si="6"/>
        <v>51</v>
      </c>
      <c r="F239" s="9" t="str">
        <f t="shared" si="7"/>
        <v>Чт</v>
      </c>
      <c r="G239" s="18">
        <v>0.6875</v>
      </c>
      <c r="H239" s="8" t="s">
        <v>14</v>
      </c>
      <c r="I239" s="8" t="s">
        <v>39</v>
      </c>
      <c r="J239" s="8" t="s">
        <v>10</v>
      </c>
      <c r="K239" s="8" t="s">
        <v>28</v>
      </c>
      <c r="L239" s="188" t="s">
        <v>107</v>
      </c>
      <c r="M239" s="189" t="str">
        <f ca="1">IF(COUNTIFS(АБОНЕМЕНТЫ_ИНФОРМАЦИЯ!H:H,БАЗА_ДАННЫХ!L239,АБОНЕМЕНТЫ_ИНФОРМАЦИЯ!F:F,БАЗА_ДАННЫХ!J239,АБОНЕМЕНТЫ_ИНФОРМАЦИЯ!G:G,БАЗА_ДАННЫХ!K239,АБОНЕМЕНТЫ_ИНФОРМАЦИЯ!Q:Q,"&lt;="&amp;БАЗА_ДАННЫХ!D239,АБОНЕМЕНТЫ_ИНФОРМАЦИЯ!S:S,"&gt;="&amp;БАЗА_ДАННЫХ!D239,АБОНЕМЕНТЫ_ИНФОРМАЦИЯ!AB:AB,"да")=1,"да","нет")</f>
        <v>нет</v>
      </c>
      <c r="N239" s="188" t="str">
        <f ca="1">IF(M239="да",SUMIFS(АБОНЕМЕНТЫ_ИНФОРМАЦИЯ!AC:AC,АБОНЕМЕНТЫ_ИНФОРМАЦИЯ!H:H,БАЗА_ДАННЫХ!L239,АБОНЕМЕНТЫ_ИНФОРМАЦИЯ!G:G,БАЗА_ДАННЫХ!K239,АБОНЕМЕНТЫ_ИНФОРМАЦИЯ!F:F,БАЗА_ДАННЫХ!J239,АБОНЕМЕНТЫ_ИНФОРМАЦИЯ!AB:AB,БАЗА_ДАННЫХ!M239),"")</f>
        <v/>
      </c>
      <c r="R239" s="189" t="s">
        <v>21</v>
      </c>
      <c r="S239" s="17"/>
      <c r="U239" s="194">
        <f>IF(S239="перенос",0,SUMIFS(АБОНЕМЕНТЫ_ИНФОРМАЦИЯ!P:P,АБОНЕМЕНТЫ_ИНФОРМАЦИЯ!H:H,БАЗА_ДАННЫХ!L239,АБОНЕМЕНТЫ_ИНФОРМАЦИЯ!F:F,БАЗА_ДАННЫХ!J239,АБОНЕМЕНТЫ_ИНФОРМАЦИЯ!G:G,БАЗА_ДАННЫХ!K239,АБОНЕМЕНТЫ_ИНФОРМАЦИЯ!Q:Q,"&lt;="&amp;БАЗА_ДАННЫХ!D239,АБОНЕМЕНТЫ_ИНФОРМАЦИЯ!S:S,"&gt;="&amp;БАЗА_ДАННЫХ!D239))</f>
        <v>10</v>
      </c>
    </row>
    <row r="240" spans="4:21" ht="15" customHeight="1" x14ac:dyDescent="0.25">
      <c r="D240" s="185">
        <v>45281</v>
      </c>
      <c r="E240" s="187">
        <f t="shared" si="6"/>
        <v>51</v>
      </c>
      <c r="F240" s="9" t="str">
        <f t="shared" si="7"/>
        <v>Чт</v>
      </c>
      <c r="G240" s="18">
        <v>0.72916666666666663</v>
      </c>
      <c r="H240" s="8" t="s">
        <v>15</v>
      </c>
      <c r="I240" s="8" t="s">
        <v>27</v>
      </c>
      <c r="J240" s="8" t="s">
        <v>22</v>
      </c>
      <c r="K240" s="8" t="s">
        <v>29</v>
      </c>
      <c r="L240" s="188" t="s">
        <v>108</v>
      </c>
      <c r="M240" s="189" t="str">
        <f ca="1">IF(COUNTIFS(АБОНЕМЕНТЫ_ИНФОРМАЦИЯ!H:H,БАЗА_ДАННЫХ!L240,АБОНЕМЕНТЫ_ИНФОРМАЦИЯ!F:F,БАЗА_ДАННЫХ!J240,АБОНЕМЕНТЫ_ИНФОРМАЦИЯ!G:G,БАЗА_ДАННЫХ!K240,АБОНЕМЕНТЫ_ИНФОРМАЦИЯ!Q:Q,"&lt;="&amp;БАЗА_ДАННЫХ!D240,АБОНЕМЕНТЫ_ИНФОРМАЦИЯ!S:S,"&gt;="&amp;БАЗА_ДАННЫХ!D240,АБОНЕМЕНТЫ_ИНФОРМАЦИЯ!AB:AB,"да")=1,"да","нет")</f>
        <v>нет</v>
      </c>
      <c r="N240" s="188" t="str">
        <f ca="1">IF(M240="да",SUMIFS(АБОНЕМЕНТЫ_ИНФОРМАЦИЯ!AC:AC,АБОНЕМЕНТЫ_ИНФОРМАЦИЯ!H:H,БАЗА_ДАННЫХ!L240,АБОНЕМЕНТЫ_ИНФОРМАЦИЯ!G:G,БАЗА_ДАННЫХ!K240,АБОНЕМЕНТЫ_ИНФОРМАЦИЯ!F:F,БАЗА_ДАННЫХ!J240,АБОНЕМЕНТЫ_ИНФОРМАЦИЯ!AB:AB,БАЗА_ДАННЫХ!M240),"")</f>
        <v/>
      </c>
      <c r="R240" s="189" t="s">
        <v>21</v>
      </c>
      <c r="S240" s="17"/>
      <c r="U240" s="194">
        <f>IF(S240="перенос",0,SUMIFS(АБОНЕМЕНТЫ_ИНФОРМАЦИЯ!P:P,АБОНЕМЕНТЫ_ИНФОРМАЦИЯ!H:H,БАЗА_ДАННЫХ!L240,АБОНЕМЕНТЫ_ИНФОРМАЦИЯ!F:F,БАЗА_ДАННЫХ!J240,АБОНЕМЕНТЫ_ИНФОРМАЦИЯ!G:G,БАЗА_ДАННЫХ!K240,АБОНЕМЕНТЫ_ИНФОРМАЦИЯ!Q:Q,"&lt;="&amp;БАЗА_ДАННЫХ!D240,АБОНЕМЕНТЫ_ИНФОРМАЦИЯ!S:S,"&gt;="&amp;БАЗА_ДАННЫХ!D240))</f>
        <v>10</v>
      </c>
    </row>
    <row r="241" spans="4:21" ht="15" customHeight="1" x14ac:dyDescent="0.25">
      <c r="D241" s="185">
        <v>45281</v>
      </c>
      <c r="E241" s="187">
        <f t="shared" si="6"/>
        <v>51</v>
      </c>
      <c r="F241" s="9" t="str">
        <f t="shared" si="7"/>
        <v>Чт</v>
      </c>
      <c r="G241" s="18">
        <v>0.72916666666666663</v>
      </c>
      <c r="H241" s="8" t="s">
        <v>15</v>
      </c>
      <c r="I241" s="8" t="s">
        <v>27</v>
      </c>
      <c r="J241" s="8" t="s">
        <v>22</v>
      </c>
      <c r="K241" s="8" t="s">
        <v>29</v>
      </c>
      <c r="L241" s="188" t="s">
        <v>109</v>
      </c>
      <c r="M241" s="189" t="str">
        <f ca="1">IF(COUNTIFS(АБОНЕМЕНТЫ_ИНФОРМАЦИЯ!H:H,БАЗА_ДАННЫХ!L241,АБОНЕМЕНТЫ_ИНФОРМАЦИЯ!F:F,БАЗА_ДАННЫХ!J241,АБОНЕМЕНТЫ_ИНФОРМАЦИЯ!G:G,БАЗА_ДАННЫХ!K241,АБОНЕМЕНТЫ_ИНФОРМАЦИЯ!Q:Q,"&lt;="&amp;БАЗА_ДАННЫХ!D241,АБОНЕМЕНТЫ_ИНФОРМАЦИЯ!S:S,"&gt;="&amp;БАЗА_ДАННЫХ!D241,АБОНЕМЕНТЫ_ИНФОРМАЦИЯ!AB:AB,"да")=1,"да","нет")</f>
        <v>нет</v>
      </c>
      <c r="N241" s="188" t="str">
        <f ca="1">IF(M241="да",SUMIFS(АБОНЕМЕНТЫ_ИНФОРМАЦИЯ!AC:AC,АБОНЕМЕНТЫ_ИНФОРМАЦИЯ!H:H,БАЗА_ДАННЫХ!L241,АБОНЕМЕНТЫ_ИНФОРМАЦИЯ!G:G,БАЗА_ДАННЫХ!K241,АБОНЕМЕНТЫ_ИНФОРМАЦИЯ!F:F,БАЗА_ДАННЫХ!J241,АБОНЕМЕНТЫ_ИНФОРМАЦИЯ!AB:AB,БАЗА_ДАННЫХ!M241),"")</f>
        <v/>
      </c>
      <c r="R241" s="189" t="s">
        <v>21</v>
      </c>
      <c r="S241" s="17"/>
      <c r="U241" s="194">
        <f>IF(S241="перенос",0,SUMIFS(АБОНЕМЕНТЫ_ИНФОРМАЦИЯ!P:P,АБОНЕМЕНТЫ_ИНФОРМАЦИЯ!H:H,БАЗА_ДАННЫХ!L241,АБОНЕМЕНТЫ_ИНФОРМАЦИЯ!F:F,БАЗА_ДАННЫХ!J241,АБОНЕМЕНТЫ_ИНФОРМАЦИЯ!G:G,БАЗА_ДАННЫХ!K241,АБОНЕМЕНТЫ_ИНФОРМАЦИЯ!Q:Q,"&lt;="&amp;БАЗА_ДАННЫХ!D241,АБОНЕМЕНТЫ_ИНФОРМАЦИЯ!S:S,"&gt;="&amp;БАЗА_ДАННЫХ!D241))</f>
        <v>10</v>
      </c>
    </row>
    <row r="242" spans="4:21" ht="15" customHeight="1" x14ac:dyDescent="0.25">
      <c r="D242" s="185">
        <v>45281</v>
      </c>
      <c r="E242" s="187">
        <f t="shared" si="6"/>
        <v>51</v>
      </c>
      <c r="F242" s="9" t="str">
        <f t="shared" si="7"/>
        <v>Чт</v>
      </c>
      <c r="G242" s="18">
        <v>0.72916666666666663</v>
      </c>
      <c r="H242" s="8" t="s">
        <v>15</v>
      </c>
      <c r="I242" s="8" t="s">
        <v>27</v>
      </c>
      <c r="J242" s="8" t="s">
        <v>22</v>
      </c>
      <c r="K242" s="8" t="s">
        <v>29</v>
      </c>
      <c r="L242" s="188" t="s">
        <v>110</v>
      </c>
      <c r="M242" s="189" t="str">
        <f ca="1">IF(COUNTIFS(АБОНЕМЕНТЫ_ИНФОРМАЦИЯ!H:H,БАЗА_ДАННЫХ!L242,АБОНЕМЕНТЫ_ИНФОРМАЦИЯ!F:F,БАЗА_ДАННЫХ!J242,АБОНЕМЕНТЫ_ИНФОРМАЦИЯ!G:G,БАЗА_ДАННЫХ!K242,АБОНЕМЕНТЫ_ИНФОРМАЦИЯ!Q:Q,"&lt;="&amp;БАЗА_ДАННЫХ!D242,АБОНЕМЕНТЫ_ИНФОРМАЦИЯ!S:S,"&gt;="&amp;БАЗА_ДАННЫХ!D242,АБОНЕМЕНТЫ_ИНФОРМАЦИЯ!AB:AB,"да")=1,"да","нет")</f>
        <v>нет</v>
      </c>
      <c r="N242" s="188" t="str">
        <f ca="1">IF(M242="да",SUMIFS(АБОНЕМЕНТЫ_ИНФОРМАЦИЯ!AC:AC,АБОНЕМЕНТЫ_ИНФОРМАЦИЯ!H:H,БАЗА_ДАННЫХ!L242,АБОНЕМЕНТЫ_ИНФОРМАЦИЯ!G:G,БАЗА_ДАННЫХ!K242,АБОНЕМЕНТЫ_ИНФОРМАЦИЯ!F:F,БАЗА_ДАННЫХ!J242,АБОНЕМЕНТЫ_ИНФОРМАЦИЯ!AB:AB,БАЗА_ДАННЫХ!M242),"")</f>
        <v/>
      </c>
      <c r="R242" s="189" t="s">
        <v>21</v>
      </c>
      <c r="S242" s="17"/>
      <c r="U242" s="194">
        <f>IF(S242="перенос",0,SUMIFS(АБОНЕМЕНТЫ_ИНФОРМАЦИЯ!P:P,АБОНЕМЕНТЫ_ИНФОРМАЦИЯ!H:H,БАЗА_ДАННЫХ!L242,АБОНЕМЕНТЫ_ИНФОРМАЦИЯ!F:F,БАЗА_ДАННЫХ!J242,АБОНЕМЕНТЫ_ИНФОРМАЦИЯ!G:G,БАЗА_ДАННЫХ!K242,АБОНЕМЕНТЫ_ИНФОРМАЦИЯ!Q:Q,"&lt;="&amp;БАЗА_ДАННЫХ!D242,АБОНЕМЕНТЫ_ИНФОРМАЦИЯ!S:S,"&gt;="&amp;БАЗА_ДАННЫХ!D242))</f>
        <v>10</v>
      </c>
    </row>
    <row r="243" spans="4:21" ht="15" customHeight="1" x14ac:dyDescent="0.25">
      <c r="D243" s="185">
        <v>45281</v>
      </c>
      <c r="E243" s="187">
        <f t="shared" si="6"/>
        <v>51</v>
      </c>
      <c r="F243" s="9" t="str">
        <f t="shared" si="7"/>
        <v>Чт</v>
      </c>
      <c r="G243" s="18">
        <v>0.72916666666666663</v>
      </c>
      <c r="H243" s="8" t="s">
        <v>15</v>
      </c>
      <c r="I243" s="8" t="s">
        <v>27</v>
      </c>
      <c r="J243" s="8" t="s">
        <v>22</v>
      </c>
      <c r="K243" s="8" t="s">
        <v>29</v>
      </c>
      <c r="L243" s="188" t="s">
        <v>111</v>
      </c>
      <c r="M243" s="189" t="str">
        <f ca="1">IF(COUNTIFS(АБОНЕМЕНТЫ_ИНФОРМАЦИЯ!H:H,БАЗА_ДАННЫХ!L243,АБОНЕМЕНТЫ_ИНФОРМАЦИЯ!F:F,БАЗА_ДАННЫХ!J243,АБОНЕМЕНТЫ_ИНФОРМАЦИЯ!G:G,БАЗА_ДАННЫХ!K243,АБОНЕМЕНТЫ_ИНФОРМАЦИЯ!Q:Q,"&lt;="&amp;БАЗА_ДАННЫХ!D243,АБОНЕМЕНТЫ_ИНФОРМАЦИЯ!S:S,"&gt;="&amp;БАЗА_ДАННЫХ!D243,АБОНЕМЕНТЫ_ИНФОРМАЦИЯ!AB:AB,"да")=1,"да","нет")</f>
        <v>нет</v>
      </c>
      <c r="N243" s="188" t="str">
        <f ca="1">IF(M243="да",SUMIFS(АБОНЕМЕНТЫ_ИНФОРМАЦИЯ!AC:AC,АБОНЕМЕНТЫ_ИНФОРМАЦИЯ!H:H,БАЗА_ДАННЫХ!L243,АБОНЕМЕНТЫ_ИНФОРМАЦИЯ!G:G,БАЗА_ДАННЫХ!K243,АБОНЕМЕНТЫ_ИНФОРМАЦИЯ!F:F,БАЗА_ДАННЫХ!J243,АБОНЕМЕНТЫ_ИНФОРМАЦИЯ!AB:AB,БАЗА_ДАННЫХ!M243),"")</f>
        <v/>
      </c>
      <c r="R243" s="189" t="s">
        <v>21</v>
      </c>
      <c r="S243" s="17"/>
      <c r="U243" s="194">
        <f>IF(S243="перенос",0,SUMIFS(АБОНЕМЕНТЫ_ИНФОРМАЦИЯ!P:P,АБОНЕМЕНТЫ_ИНФОРМАЦИЯ!H:H,БАЗА_ДАННЫХ!L243,АБОНЕМЕНТЫ_ИНФОРМАЦИЯ!F:F,БАЗА_ДАННЫХ!J243,АБОНЕМЕНТЫ_ИНФОРМАЦИЯ!G:G,БАЗА_ДАННЫХ!K243,АБОНЕМЕНТЫ_ИНФОРМАЦИЯ!Q:Q,"&lt;="&amp;БАЗА_ДАННЫХ!D243,АБОНЕМЕНТЫ_ИНФОРМАЦИЯ!S:S,"&gt;="&amp;БАЗА_ДАННЫХ!D243))</f>
        <v>10</v>
      </c>
    </row>
    <row r="244" spans="4:21" ht="15" customHeight="1" x14ac:dyDescent="0.25">
      <c r="D244" s="185">
        <v>45281</v>
      </c>
      <c r="E244" s="187">
        <f t="shared" si="6"/>
        <v>51</v>
      </c>
      <c r="F244" s="9" t="str">
        <f t="shared" si="7"/>
        <v>Чт</v>
      </c>
      <c r="G244" s="18">
        <v>0.72916666666666663</v>
      </c>
      <c r="H244" s="8" t="s">
        <v>15</v>
      </c>
      <c r="I244" s="8" t="s">
        <v>27</v>
      </c>
      <c r="J244" s="8" t="s">
        <v>22</v>
      </c>
      <c r="K244" s="8" t="s">
        <v>29</v>
      </c>
      <c r="L244" s="188" t="s">
        <v>112</v>
      </c>
      <c r="M244" s="189" t="str">
        <f ca="1">IF(COUNTIFS(АБОНЕМЕНТЫ_ИНФОРМАЦИЯ!H:H,БАЗА_ДАННЫХ!L244,АБОНЕМЕНТЫ_ИНФОРМАЦИЯ!F:F,БАЗА_ДАННЫХ!J244,АБОНЕМЕНТЫ_ИНФОРМАЦИЯ!G:G,БАЗА_ДАННЫХ!K244,АБОНЕМЕНТЫ_ИНФОРМАЦИЯ!Q:Q,"&lt;="&amp;БАЗА_ДАННЫХ!D244,АБОНЕМЕНТЫ_ИНФОРМАЦИЯ!S:S,"&gt;="&amp;БАЗА_ДАННЫХ!D244,АБОНЕМЕНТЫ_ИНФОРМАЦИЯ!AB:AB,"да")=1,"да","нет")</f>
        <v>нет</v>
      </c>
      <c r="N244" s="188" t="str">
        <f ca="1">IF(M244="да",SUMIFS(АБОНЕМЕНТЫ_ИНФОРМАЦИЯ!AC:AC,АБОНЕМЕНТЫ_ИНФОРМАЦИЯ!H:H,БАЗА_ДАННЫХ!L244,АБОНЕМЕНТЫ_ИНФОРМАЦИЯ!G:G,БАЗА_ДАННЫХ!K244,АБОНЕМЕНТЫ_ИНФОРМАЦИЯ!F:F,БАЗА_ДАННЫХ!J244,АБОНЕМЕНТЫ_ИНФОРМАЦИЯ!AB:AB,БАЗА_ДАННЫХ!M244),"")</f>
        <v/>
      </c>
      <c r="R244" s="189" t="s">
        <v>21</v>
      </c>
      <c r="S244" s="17"/>
      <c r="U244" s="194">
        <f>IF(S244="перенос",0,SUMIFS(АБОНЕМЕНТЫ_ИНФОРМАЦИЯ!P:P,АБОНЕМЕНТЫ_ИНФОРМАЦИЯ!H:H,БАЗА_ДАННЫХ!L244,АБОНЕМЕНТЫ_ИНФОРМАЦИЯ!F:F,БАЗА_ДАННЫХ!J244,АБОНЕМЕНТЫ_ИНФОРМАЦИЯ!G:G,БАЗА_ДАННЫХ!K244,АБОНЕМЕНТЫ_ИНФОРМАЦИЯ!Q:Q,"&lt;="&amp;БАЗА_ДАННЫХ!D244,АБОНЕМЕНТЫ_ИНФОРМАЦИЯ!S:S,"&gt;="&amp;БАЗА_ДАННЫХ!D244))</f>
        <v>10</v>
      </c>
    </row>
    <row r="245" spans="4:21" ht="15" customHeight="1" x14ac:dyDescent="0.25">
      <c r="D245" s="185">
        <v>45281</v>
      </c>
      <c r="E245" s="187">
        <f t="shared" si="6"/>
        <v>51</v>
      </c>
      <c r="F245" s="9" t="str">
        <f t="shared" si="7"/>
        <v>Чт</v>
      </c>
      <c r="G245" s="18">
        <v>0.77083333333333337</v>
      </c>
      <c r="H245" s="8" t="s">
        <v>15</v>
      </c>
      <c r="I245" s="8" t="s">
        <v>27</v>
      </c>
      <c r="J245" s="8" t="s">
        <v>22</v>
      </c>
      <c r="K245" s="8" t="s">
        <v>12</v>
      </c>
      <c r="L245" s="188" t="s">
        <v>108</v>
      </c>
      <c r="M245" s="189" t="str">
        <f ca="1">IF(COUNTIFS(АБОНЕМЕНТЫ_ИНФОРМАЦИЯ!H:H,БАЗА_ДАННЫХ!L245,АБОНЕМЕНТЫ_ИНФОРМАЦИЯ!F:F,БАЗА_ДАННЫХ!J245,АБОНЕМЕНТЫ_ИНФОРМАЦИЯ!G:G,БАЗА_ДАННЫХ!K245,АБОНЕМЕНТЫ_ИНФОРМАЦИЯ!Q:Q,"&lt;="&amp;БАЗА_ДАННЫХ!D245,АБОНЕМЕНТЫ_ИНФОРМАЦИЯ!S:S,"&gt;="&amp;БАЗА_ДАННЫХ!D245,АБОНЕМЕНТЫ_ИНФОРМАЦИЯ!AB:AB,"да")=1,"да","нет")</f>
        <v>нет</v>
      </c>
      <c r="N245" s="188" t="str">
        <f ca="1">IF(M245="да",SUMIFS(АБОНЕМЕНТЫ_ИНФОРМАЦИЯ!AC:AC,АБОНЕМЕНТЫ_ИНФОРМАЦИЯ!H:H,БАЗА_ДАННЫХ!L245,АБОНЕМЕНТЫ_ИНФОРМАЦИЯ!G:G,БАЗА_ДАННЫХ!K245,АБОНЕМЕНТЫ_ИНФОРМАЦИЯ!F:F,БАЗА_ДАННЫХ!J245,АБОНЕМЕНТЫ_ИНФОРМАЦИЯ!AB:AB,БАЗА_ДАННЫХ!M245),"")</f>
        <v/>
      </c>
      <c r="R245" s="189" t="s">
        <v>21</v>
      </c>
      <c r="S245" s="17"/>
      <c r="U245" s="194">
        <f>IF(S245="перенос",0,SUMIFS(АБОНЕМЕНТЫ_ИНФОРМАЦИЯ!P:P,АБОНЕМЕНТЫ_ИНФОРМАЦИЯ!H:H,БАЗА_ДАННЫХ!L245,АБОНЕМЕНТЫ_ИНФОРМАЦИЯ!F:F,БАЗА_ДАННЫХ!J245,АБОНЕМЕНТЫ_ИНФОРМАЦИЯ!G:G,БАЗА_ДАННЫХ!K245,АБОНЕМЕНТЫ_ИНФОРМАЦИЯ!Q:Q,"&lt;="&amp;БАЗА_ДАННЫХ!D245,АБОНЕМЕНТЫ_ИНФОРМАЦИЯ!S:S,"&gt;="&amp;БАЗА_ДАННЫХ!D245))</f>
        <v>10</v>
      </c>
    </row>
    <row r="246" spans="4:21" ht="15" customHeight="1" x14ac:dyDescent="0.25">
      <c r="D246" s="185">
        <v>45281</v>
      </c>
      <c r="E246" s="187">
        <f t="shared" si="6"/>
        <v>51</v>
      </c>
      <c r="F246" s="9" t="str">
        <f t="shared" si="7"/>
        <v>Чт</v>
      </c>
      <c r="G246" s="18">
        <v>0.77083333333333337</v>
      </c>
      <c r="H246" s="8" t="s">
        <v>15</v>
      </c>
      <c r="I246" s="8" t="s">
        <v>27</v>
      </c>
      <c r="J246" s="8" t="s">
        <v>22</v>
      </c>
      <c r="K246" s="8" t="s">
        <v>12</v>
      </c>
      <c r="L246" s="188" t="s">
        <v>109</v>
      </c>
      <c r="M246" s="189" t="str">
        <f ca="1">IF(COUNTIFS(АБОНЕМЕНТЫ_ИНФОРМАЦИЯ!H:H,БАЗА_ДАННЫХ!L246,АБОНЕМЕНТЫ_ИНФОРМАЦИЯ!F:F,БАЗА_ДАННЫХ!J246,АБОНЕМЕНТЫ_ИНФОРМАЦИЯ!G:G,БАЗА_ДАННЫХ!K246,АБОНЕМЕНТЫ_ИНФОРМАЦИЯ!Q:Q,"&lt;="&amp;БАЗА_ДАННЫХ!D246,АБОНЕМЕНТЫ_ИНФОРМАЦИЯ!S:S,"&gt;="&amp;БАЗА_ДАННЫХ!D246,АБОНЕМЕНТЫ_ИНФОРМАЦИЯ!AB:AB,"да")=1,"да","нет")</f>
        <v>нет</v>
      </c>
      <c r="N246" s="188" t="str">
        <f ca="1">IF(M246="да",SUMIFS(АБОНЕМЕНТЫ_ИНФОРМАЦИЯ!AC:AC,АБОНЕМЕНТЫ_ИНФОРМАЦИЯ!H:H,БАЗА_ДАННЫХ!L246,АБОНЕМЕНТЫ_ИНФОРМАЦИЯ!G:G,БАЗА_ДАННЫХ!K246,АБОНЕМЕНТЫ_ИНФОРМАЦИЯ!F:F,БАЗА_ДАННЫХ!J246,АБОНЕМЕНТЫ_ИНФОРМАЦИЯ!AB:AB,БАЗА_ДАННЫХ!M246),"")</f>
        <v/>
      </c>
      <c r="R246" s="189" t="s">
        <v>21</v>
      </c>
      <c r="S246" s="17"/>
      <c r="U246" s="194">
        <f>IF(S246="перенос",0,SUMIFS(АБОНЕМЕНТЫ_ИНФОРМАЦИЯ!P:P,АБОНЕМЕНТЫ_ИНФОРМАЦИЯ!H:H,БАЗА_ДАННЫХ!L246,АБОНЕМЕНТЫ_ИНФОРМАЦИЯ!F:F,БАЗА_ДАННЫХ!J246,АБОНЕМЕНТЫ_ИНФОРМАЦИЯ!G:G,БАЗА_ДАННЫХ!K246,АБОНЕМЕНТЫ_ИНФОРМАЦИЯ!Q:Q,"&lt;="&amp;БАЗА_ДАННЫХ!D246,АБОНЕМЕНТЫ_ИНФОРМАЦИЯ!S:S,"&gt;="&amp;БАЗА_ДАННЫХ!D246))</f>
        <v>10</v>
      </c>
    </row>
    <row r="247" spans="4:21" ht="15" customHeight="1" x14ac:dyDescent="0.25">
      <c r="D247" s="185">
        <v>45281</v>
      </c>
      <c r="E247" s="187">
        <f t="shared" si="6"/>
        <v>51</v>
      </c>
      <c r="F247" s="9" t="str">
        <f t="shared" si="7"/>
        <v>Чт</v>
      </c>
      <c r="G247" s="18">
        <v>0.77083333333333337</v>
      </c>
      <c r="H247" s="8" t="s">
        <v>15</v>
      </c>
      <c r="I247" s="8" t="s">
        <v>27</v>
      </c>
      <c r="J247" s="8" t="s">
        <v>22</v>
      </c>
      <c r="K247" s="8" t="s">
        <v>12</v>
      </c>
      <c r="L247" s="188" t="s">
        <v>110</v>
      </c>
      <c r="M247" s="189" t="str">
        <f ca="1">IF(COUNTIFS(АБОНЕМЕНТЫ_ИНФОРМАЦИЯ!H:H,БАЗА_ДАННЫХ!L247,АБОНЕМЕНТЫ_ИНФОРМАЦИЯ!F:F,БАЗА_ДАННЫХ!J247,АБОНЕМЕНТЫ_ИНФОРМАЦИЯ!G:G,БАЗА_ДАННЫХ!K247,АБОНЕМЕНТЫ_ИНФОРМАЦИЯ!Q:Q,"&lt;="&amp;БАЗА_ДАННЫХ!D247,АБОНЕМЕНТЫ_ИНФОРМАЦИЯ!S:S,"&gt;="&amp;БАЗА_ДАННЫХ!D247,АБОНЕМЕНТЫ_ИНФОРМАЦИЯ!AB:AB,"да")=1,"да","нет")</f>
        <v>нет</v>
      </c>
      <c r="N247" s="188" t="str">
        <f ca="1">IF(M247="да",SUMIFS(АБОНЕМЕНТЫ_ИНФОРМАЦИЯ!AC:AC,АБОНЕМЕНТЫ_ИНФОРМАЦИЯ!H:H,БАЗА_ДАННЫХ!L247,АБОНЕМЕНТЫ_ИНФОРМАЦИЯ!G:G,БАЗА_ДАННЫХ!K247,АБОНЕМЕНТЫ_ИНФОРМАЦИЯ!F:F,БАЗА_ДАННЫХ!J247,АБОНЕМЕНТЫ_ИНФОРМАЦИЯ!AB:AB,БАЗА_ДАННЫХ!M247),"")</f>
        <v/>
      </c>
      <c r="R247" s="189" t="s">
        <v>21</v>
      </c>
      <c r="S247" s="17"/>
      <c r="U247" s="194">
        <f>IF(S247="перенос",0,SUMIFS(АБОНЕМЕНТЫ_ИНФОРМАЦИЯ!P:P,АБОНЕМЕНТЫ_ИНФОРМАЦИЯ!H:H,БАЗА_ДАННЫХ!L247,АБОНЕМЕНТЫ_ИНФОРМАЦИЯ!F:F,БАЗА_ДАННЫХ!J247,АБОНЕМЕНТЫ_ИНФОРМАЦИЯ!G:G,БАЗА_ДАННЫХ!K247,АБОНЕМЕНТЫ_ИНФОРМАЦИЯ!Q:Q,"&lt;="&amp;БАЗА_ДАННЫХ!D247,АБОНЕМЕНТЫ_ИНФОРМАЦИЯ!S:S,"&gt;="&amp;БАЗА_ДАННЫХ!D247))</f>
        <v>10</v>
      </c>
    </row>
    <row r="248" spans="4:21" ht="15" customHeight="1" x14ac:dyDescent="0.25">
      <c r="D248" s="185">
        <v>45281</v>
      </c>
      <c r="E248" s="187">
        <f t="shared" si="6"/>
        <v>51</v>
      </c>
      <c r="F248" s="9" t="str">
        <f t="shared" si="7"/>
        <v>Чт</v>
      </c>
      <c r="G248" s="18">
        <v>0.77083333333333337</v>
      </c>
      <c r="H248" s="8" t="s">
        <v>15</v>
      </c>
      <c r="I248" s="8" t="s">
        <v>27</v>
      </c>
      <c r="J248" s="8" t="s">
        <v>22</v>
      </c>
      <c r="K248" s="8" t="s">
        <v>12</v>
      </c>
      <c r="L248" s="188" t="s">
        <v>111</v>
      </c>
      <c r="M248" s="189" t="str">
        <f ca="1">IF(COUNTIFS(АБОНЕМЕНТЫ_ИНФОРМАЦИЯ!H:H,БАЗА_ДАННЫХ!L248,АБОНЕМЕНТЫ_ИНФОРМАЦИЯ!F:F,БАЗА_ДАННЫХ!J248,АБОНЕМЕНТЫ_ИНФОРМАЦИЯ!G:G,БАЗА_ДАННЫХ!K248,АБОНЕМЕНТЫ_ИНФОРМАЦИЯ!Q:Q,"&lt;="&amp;БАЗА_ДАННЫХ!D248,АБОНЕМЕНТЫ_ИНФОРМАЦИЯ!S:S,"&gt;="&amp;БАЗА_ДАННЫХ!D248,АБОНЕМЕНТЫ_ИНФОРМАЦИЯ!AB:AB,"да")=1,"да","нет")</f>
        <v>нет</v>
      </c>
      <c r="N248" s="188" t="str">
        <f ca="1">IF(M248="да",SUMIFS(АБОНЕМЕНТЫ_ИНФОРМАЦИЯ!AC:AC,АБОНЕМЕНТЫ_ИНФОРМАЦИЯ!H:H,БАЗА_ДАННЫХ!L248,АБОНЕМЕНТЫ_ИНФОРМАЦИЯ!G:G,БАЗА_ДАННЫХ!K248,АБОНЕМЕНТЫ_ИНФОРМАЦИЯ!F:F,БАЗА_ДАННЫХ!J248,АБОНЕМЕНТЫ_ИНФОРМАЦИЯ!AB:AB,БАЗА_ДАННЫХ!M248),"")</f>
        <v/>
      </c>
      <c r="R248" s="189" t="s">
        <v>21</v>
      </c>
      <c r="S248" s="17"/>
      <c r="U248" s="194">
        <f>IF(S248="перенос",0,SUMIFS(АБОНЕМЕНТЫ_ИНФОРМАЦИЯ!P:P,АБОНЕМЕНТЫ_ИНФОРМАЦИЯ!H:H,БАЗА_ДАННЫХ!L248,АБОНЕМЕНТЫ_ИНФОРМАЦИЯ!F:F,БАЗА_ДАННЫХ!J248,АБОНЕМЕНТЫ_ИНФОРМАЦИЯ!G:G,БАЗА_ДАННЫХ!K248,АБОНЕМЕНТЫ_ИНФОРМАЦИЯ!Q:Q,"&lt;="&amp;БАЗА_ДАННЫХ!D248,АБОНЕМЕНТЫ_ИНФОРМАЦИЯ!S:S,"&gt;="&amp;БАЗА_ДАННЫХ!D248))</f>
        <v>10</v>
      </c>
    </row>
    <row r="249" spans="4:21" ht="15" customHeight="1" x14ac:dyDescent="0.25">
      <c r="D249" s="185">
        <v>45281</v>
      </c>
      <c r="E249" s="187">
        <f t="shared" si="6"/>
        <v>51</v>
      </c>
      <c r="F249" s="9" t="str">
        <f t="shared" si="7"/>
        <v>Чт</v>
      </c>
      <c r="G249" s="18">
        <v>0.77083333333333337</v>
      </c>
      <c r="H249" s="8" t="s">
        <v>15</v>
      </c>
      <c r="I249" s="8" t="s">
        <v>27</v>
      </c>
      <c r="J249" s="8" t="s">
        <v>22</v>
      </c>
      <c r="K249" s="8" t="s">
        <v>12</v>
      </c>
      <c r="L249" s="188" t="s">
        <v>112</v>
      </c>
      <c r="M249" s="189" t="str">
        <f ca="1">IF(COUNTIFS(АБОНЕМЕНТЫ_ИНФОРМАЦИЯ!H:H,БАЗА_ДАННЫХ!L249,АБОНЕМЕНТЫ_ИНФОРМАЦИЯ!F:F,БАЗА_ДАННЫХ!J249,АБОНЕМЕНТЫ_ИНФОРМАЦИЯ!G:G,БАЗА_ДАННЫХ!K249,АБОНЕМЕНТЫ_ИНФОРМАЦИЯ!Q:Q,"&lt;="&amp;БАЗА_ДАННЫХ!D249,АБОНЕМЕНТЫ_ИНФОРМАЦИЯ!S:S,"&gt;="&amp;БАЗА_ДАННЫХ!D249,АБОНЕМЕНТЫ_ИНФОРМАЦИЯ!AB:AB,"да")=1,"да","нет")</f>
        <v>нет</v>
      </c>
      <c r="N249" s="188" t="str">
        <f ca="1">IF(M249="да",SUMIFS(АБОНЕМЕНТЫ_ИНФОРМАЦИЯ!AC:AC,АБОНЕМЕНТЫ_ИНФОРМАЦИЯ!H:H,БАЗА_ДАННЫХ!L249,АБОНЕМЕНТЫ_ИНФОРМАЦИЯ!G:G,БАЗА_ДАННЫХ!K249,АБОНЕМЕНТЫ_ИНФОРМАЦИЯ!F:F,БАЗА_ДАННЫХ!J249,АБОНЕМЕНТЫ_ИНФОРМАЦИЯ!AB:AB,БАЗА_ДАННЫХ!M249),"")</f>
        <v/>
      </c>
      <c r="R249" s="189" t="s">
        <v>21</v>
      </c>
      <c r="S249" s="17"/>
      <c r="U249" s="194">
        <f>IF(S249="перенос",0,SUMIFS(АБОНЕМЕНТЫ_ИНФОРМАЦИЯ!P:P,АБОНЕМЕНТЫ_ИНФОРМАЦИЯ!H:H,БАЗА_ДАННЫХ!L249,АБОНЕМЕНТЫ_ИНФОРМАЦИЯ!F:F,БАЗА_ДАННЫХ!J249,АБОНЕМЕНТЫ_ИНФОРМАЦИЯ!G:G,БАЗА_ДАННЫХ!K249,АБОНЕМЕНТЫ_ИНФОРМАЦИЯ!Q:Q,"&lt;="&amp;БАЗА_ДАННЫХ!D249,АБОНЕМЕНТЫ_ИНФОРМАЦИЯ!S:S,"&gt;="&amp;БАЗА_ДАННЫХ!D249))</f>
        <v>10</v>
      </c>
    </row>
    <row r="250" spans="4:21" ht="15" customHeight="1" x14ac:dyDescent="0.25">
      <c r="D250" s="185">
        <v>45282</v>
      </c>
      <c r="E250" s="187">
        <f t="shared" si="6"/>
        <v>51</v>
      </c>
      <c r="F250" s="9" t="str">
        <f t="shared" si="7"/>
        <v>Пт</v>
      </c>
      <c r="G250" s="18">
        <v>0.66666666666666663</v>
      </c>
      <c r="H250" s="8" t="s">
        <v>7</v>
      </c>
      <c r="I250" s="8" t="s">
        <v>33</v>
      </c>
      <c r="J250" s="8" t="s">
        <v>6</v>
      </c>
      <c r="K250" s="8" t="s">
        <v>31</v>
      </c>
      <c r="L250" s="188" t="s">
        <v>87</v>
      </c>
      <c r="M250" s="189" t="str">
        <f ca="1">IF(COUNTIFS(АБОНЕМЕНТЫ_ИНФОРМАЦИЯ!H:H,БАЗА_ДАННЫХ!L250,АБОНЕМЕНТЫ_ИНФОРМАЦИЯ!F:F,БАЗА_ДАННЫХ!J250,АБОНЕМЕНТЫ_ИНФОРМАЦИЯ!G:G,БАЗА_ДАННЫХ!K250,АБОНЕМЕНТЫ_ИНФОРМАЦИЯ!Q:Q,"&lt;="&amp;БАЗА_ДАННЫХ!D250,АБОНЕМЕНТЫ_ИНФОРМАЦИЯ!S:S,"&gt;="&amp;БАЗА_ДАННЫХ!D250,АБОНЕМЕНТЫ_ИНФОРМАЦИЯ!AB:AB,"да")=1,"да","нет")</f>
        <v>нет</v>
      </c>
      <c r="N250" s="188" t="str">
        <f ca="1">IF(M250="да",SUMIFS(АБОНЕМЕНТЫ_ИНФОРМАЦИЯ!AC:AC,АБОНЕМЕНТЫ_ИНФОРМАЦИЯ!H:H,БАЗА_ДАННЫХ!L250,АБОНЕМЕНТЫ_ИНФОРМАЦИЯ!G:G,БАЗА_ДАННЫХ!K250,АБОНЕМЕНТЫ_ИНФОРМАЦИЯ!F:F,БАЗА_ДАННЫХ!J250,АБОНЕМЕНТЫ_ИНФОРМАЦИЯ!AB:AB,БАЗА_ДАННЫХ!M250),"")</f>
        <v/>
      </c>
      <c r="R250" s="189" t="s">
        <v>21</v>
      </c>
      <c r="S250" s="17"/>
      <c r="U250" s="194">
        <f>IF(S250="перенос",0,SUMIFS(АБОНЕМЕНТЫ_ИНФОРМАЦИЯ!P:P,АБОНЕМЕНТЫ_ИНФОРМАЦИЯ!H:H,БАЗА_ДАННЫХ!L250,АБОНЕМЕНТЫ_ИНФОРМАЦИЯ!F:F,БАЗА_ДАННЫХ!J250,АБОНЕМЕНТЫ_ИНФОРМАЦИЯ!G:G,БАЗА_ДАННЫХ!K250,АБОНЕМЕНТЫ_ИНФОРМАЦИЯ!Q:Q,"&lt;="&amp;БАЗА_ДАННЫХ!D250,АБОНЕМЕНТЫ_ИНФОРМАЦИЯ!S:S,"&gt;="&amp;БАЗА_ДАННЫХ!D250))</f>
        <v>10</v>
      </c>
    </row>
    <row r="251" spans="4:21" ht="15" customHeight="1" x14ac:dyDescent="0.25">
      <c r="D251" s="185">
        <v>45282</v>
      </c>
      <c r="E251" s="187">
        <f t="shared" si="6"/>
        <v>51</v>
      </c>
      <c r="F251" s="9" t="str">
        <f t="shared" si="7"/>
        <v>Пт</v>
      </c>
      <c r="G251" s="18">
        <v>0.66666666666666663</v>
      </c>
      <c r="H251" s="8" t="s">
        <v>7</v>
      </c>
      <c r="I251" s="8" t="s">
        <v>33</v>
      </c>
      <c r="J251" s="8" t="s">
        <v>6</v>
      </c>
      <c r="K251" s="8" t="s">
        <v>31</v>
      </c>
      <c r="L251" s="188" t="s">
        <v>88</v>
      </c>
      <c r="M251" s="189" t="str">
        <f ca="1">IF(COUNTIFS(АБОНЕМЕНТЫ_ИНФОРМАЦИЯ!H:H,БАЗА_ДАННЫХ!L251,АБОНЕМЕНТЫ_ИНФОРМАЦИЯ!F:F,БАЗА_ДАННЫХ!J251,АБОНЕМЕНТЫ_ИНФОРМАЦИЯ!G:G,БАЗА_ДАННЫХ!K251,АБОНЕМЕНТЫ_ИНФОРМАЦИЯ!Q:Q,"&lt;="&amp;БАЗА_ДАННЫХ!D251,АБОНЕМЕНТЫ_ИНФОРМАЦИЯ!S:S,"&gt;="&amp;БАЗА_ДАННЫХ!D251,АБОНЕМЕНТЫ_ИНФОРМАЦИЯ!AB:AB,"да")=1,"да","нет")</f>
        <v>нет</v>
      </c>
      <c r="N251" s="188" t="str">
        <f ca="1">IF(M251="да",SUMIFS(АБОНЕМЕНТЫ_ИНФОРМАЦИЯ!AC:AC,АБОНЕМЕНТЫ_ИНФОРМАЦИЯ!H:H,БАЗА_ДАННЫХ!L251,АБОНЕМЕНТЫ_ИНФОРМАЦИЯ!G:G,БАЗА_ДАННЫХ!K251,АБОНЕМЕНТЫ_ИНФОРМАЦИЯ!F:F,БАЗА_ДАННЫХ!J251,АБОНЕМЕНТЫ_ИНФОРМАЦИЯ!AB:AB,БАЗА_ДАННЫХ!M251),"")</f>
        <v/>
      </c>
      <c r="R251" s="189" t="s">
        <v>21</v>
      </c>
      <c r="S251" s="17"/>
      <c r="U251" s="194">
        <f>IF(S251="перенос",0,SUMIFS(АБОНЕМЕНТЫ_ИНФОРМАЦИЯ!P:P,АБОНЕМЕНТЫ_ИНФОРМАЦИЯ!H:H,БАЗА_ДАННЫХ!L251,АБОНЕМЕНТЫ_ИНФОРМАЦИЯ!F:F,БАЗА_ДАННЫХ!J251,АБОНЕМЕНТЫ_ИНФОРМАЦИЯ!G:G,БАЗА_ДАННЫХ!K251,АБОНЕМЕНТЫ_ИНФОРМАЦИЯ!Q:Q,"&lt;="&amp;БАЗА_ДАННЫХ!D251,АБОНЕМЕНТЫ_ИНФОРМАЦИЯ!S:S,"&gt;="&amp;БАЗА_ДАННЫХ!D251))</f>
        <v>10</v>
      </c>
    </row>
    <row r="252" spans="4:21" ht="15" customHeight="1" x14ac:dyDescent="0.25">
      <c r="D252" s="185">
        <v>45282</v>
      </c>
      <c r="E252" s="187">
        <f t="shared" si="6"/>
        <v>51</v>
      </c>
      <c r="F252" s="9" t="str">
        <f t="shared" si="7"/>
        <v>Пт</v>
      </c>
      <c r="G252" s="18">
        <v>0.66666666666666663</v>
      </c>
      <c r="H252" s="8" t="s">
        <v>7</v>
      </c>
      <c r="I252" s="8" t="s">
        <v>33</v>
      </c>
      <c r="J252" s="8" t="s">
        <v>6</v>
      </c>
      <c r="K252" s="8" t="s">
        <v>31</v>
      </c>
      <c r="L252" s="188" t="s">
        <v>89</v>
      </c>
      <c r="M252" s="189" t="str">
        <f ca="1">IF(COUNTIFS(АБОНЕМЕНТЫ_ИНФОРМАЦИЯ!H:H,БАЗА_ДАННЫХ!L252,АБОНЕМЕНТЫ_ИНФОРМАЦИЯ!F:F,БАЗА_ДАННЫХ!J252,АБОНЕМЕНТЫ_ИНФОРМАЦИЯ!G:G,БАЗА_ДАННЫХ!K252,АБОНЕМЕНТЫ_ИНФОРМАЦИЯ!Q:Q,"&lt;="&amp;БАЗА_ДАННЫХ!D252,АБОНЕМЕНТЫ_ИНФОРМАЦИЯ!S:S,"&gt;="&amp;БАЗА_ДАННЫХ!D252,АБОНЕМЕНТЫ_ИНФОРМАЦИЯ!AB:AB,"да")=1,"да","нет")</f>
        <v>нет</v>
      </c>
      <c r="N252" s="188" t="str">
        <f ca="1">IF(M252="да",SUMIFS(АБОНЕМЕНТЫ_ИНФОРМАЦИЯ!AC:AC,АБОНЕМЕНТЫ_ИНФОРМАЦИЯ!H:H,БАЗА_ДАННЫХ!L252,АБОНЕМЕНТЫ_ИНФОРМАЦИЯ!G:G,БАЗА_ДАННЫХ!K252,АБОНЕМЕНТЫ_ИНФОРМАЦИЯ!F:F,БАЗА_ДАННЫХ!J252,АБОНЕМЕНТЫ_ИНФОРМАЦИЯ!AB:AB,БАЗА_ДАННЫХ!M252),"")</f>
        <v/>
      </c>
      <c r="R252" s="189" t="s">
        <v>21</v>
      </c>
      <c r="S252" s="17"/>
      <c r="U252" s="194">
        <f>IF(S252="перенос",0,SUMIFS(АБОНЕМЕНТЫ_ИНФОРМАЦИЯ!P:P,АБОНЕМЕНТЫ_ИНФОРМАЦИЯ!H:H,БАЗА_ДАННЫХ!L252,АБОНЕМЕНТЫ_ИНФОРМАЦИЯ!F:F,БАЗА_ДАННЫХ!J252,АБОНЕМЕНТЫ_ИНФОРМАЦИЯ!G:G,БАЗА_ДАННЫХ!K252,АБОНЕМЕНТЫ_ИНФОРМАЦИЯ!Q:Q,"&lt;="&amp;БАЗА_ДАННЫХ!D252,АБОНЕМЕНТЫ_ИНФОРМАЦИЯ!S:S,"&gt;="&amp;БАЗА_ДАННЫХ!D252))</f>
        <v>10</v>
      </c>
    </row>
    <row r="253" spans="4:21" ht="15" customHeight="1" x14ac:dyDescent="0.25">
      <c r="D253" s="185">
        <v>45282</v>
      </c>
      <c r="E253" s="187">
        <f t="shared" si="6"/>
        <v>51</v>
      </c>
      <c r="F253" s="9" t="str">
        <f t="shared" si="7"/>
        <v>Пт</v>
      </c>
      <c r="G253" s="18">
        <v>0.66666666666666663</v>
      </c>
      <c r="H253" s="8" t="s">
        <v>7</v>
      </c>
      <c r="I253" s="8" t="s">
        <v>33</v>
      </c>
      <c r="J253" s="8" t="s">
        <v>6</v>
      </c>
      <c r="K253" s="8" t="s">
        <v>31</v>
      </c>
      <c r="L253" s="188" t="s">
        <v>90</v>
      </c>
      <c r="M253" s="189" t="str">
        <f ca="1">IF(COUNTIFS(АБОНЕМЕНТЫ_ИНФОРМАЦИЯ!H:H,БАЗА_ДАННЫХ!L253,АБОНЕМЕНТЫ_ИНФОРМАЦИЯ!F:F,БАЗА_ДАННЫХ!J253,АБОНЕМЕНТЫ_ИНФОРМАЦИЯ!G:G,БАЗА_ДАННЫХ!K253,АБОНЕМЕНТЫ_ИНФОРМАЦИЯ!Q:Q,"&lt;="&amp;БАЗА_ДАННЫХ!D253,АБОНЕМЕНТЫ_ИНФОРМАЦИЯ!S:S,"&gt;="&amp;БАЗА_ДАННЫХ!D253,АБОНЕМЕНТЫ_ИНФОРМАЦИЯ!AB:AB,"да")=1,"да","нет")</f>
        <v>нет</v>
      </c>
      <c r="N253" s="188" t="str">
        <f ca="1">IF(M253="да",SUMIFS(АБОНЕМЕНТЫ_ИНФОРМАЦИЯ!AC:AC,АБОНЕМЕНТЫ_ИНФОРМАЦИЯ!H:H,БАЗА_ДАННЫХ!L253,АБОНЕМЕНТЫ_ИНФОРМАЦИЯ!G:G,БАЗА_ДАННЫХ!K253,АБОНЕМЕНТЫ_ИНФОРМАЦИЯ!F:F,БАЗА_ДАННЫХ!J253,АБОНЕМЕНТЫ_ИНФОРМАЦИЯ!AB:AB,БАЗА_ДАННЫХ!M253),"")</f>
        <v/>
      </c>
      <c r="R253" s="189" t="s">
        <v>21</v>
      </c>
      <c r="S253" s="17"/>
      <c r="U253" s="194">
        <f>IF(S253="перенос",0,SUMIFS(АБОНЕМЕНТЫ_ИНФОРМАЦИЯ!P:P,АБОНЕМЕНТЫ_ИНФОРМАЦИЯ!H:H,БАЗА_ДАННЫХ!L253,АБОНЕМЕНТЫ_ИНФОРМАЦИЯ!F:F,БАЗА_ДАННЫХ!J253,АБОНЕМЕНТЫ_ИНФОРМАЦИЯ!G:G,БАЗА_ДАННЫХ!K253,АБОНЕМЕНТЫ_ИНФОРМАЦИЯ!Q:Q,"&lt;="&amp;БАЗА_ДАННЫХ!D253,АБОНЕМЕНТЫ_ИНФОРМАЦИЯ!S:S,"&gt;="&amp;БАЗА_ДАННЫХ!D253))</f>
        <v>10</v>
      </c>
    </row>
    <row r="254" spans="4:21" ht="15" customHeight="1" x14ac:dyDescent="0.25">
      <c r="D254" s="185">
        <v>45282</v>
      </c>
      <c r="E254" s="187">
        <f t="shared" si="6"/>
        <v>51</v>
      </c>
      <c r="F254" s="9" t="str">
        <f t="shared" si="7"/>
        <v>Пт</v>
      </c>
      <c r="G254" s="18">
        <v>0.66666666666666663</v>
      </c>
      <c r="H254" s="8" t="s">
        <v>7</v>
      </c>
      <c r="I254" s="8" t="s">
        <v>33</v>
      </c>
      <c r="J254" s="8" t="s">
        <v>6</v>
      </c>
      <c r="K254" s="8" t="s">
        <v>31</v>
      </c>
      <c r="L254" s="188" t="s">
        <v>91</v>
      </c>
      <c r="M254" s="189" t="str">
        <f ca="1">IF(COUNTIFS(АБОНЕМЕНТЫ_ИНФОРМАЦИЯ!H:H,БАЗА_ДАННЫХ!L254,АБОНЕМЕНТЫ_ИНФОРМАЦИЯ!F:F,БАЗА_ДАННЫХ!J254,АБОНЕМЕНТЫ_ИНФОРМАЦИЯ!G:G,БАЗА_ДАННЫХ!K254,АБОНЕМЕНТЫ_ИНФОРМАЦИЯ!Q:Q,"&lt;="&amp;БАЗА_ДАННЫХ!D254,АБОНЕМЕНТЫ_ИНФОРМАЦИЯ!S:S,"&gt;="&amp;БАЗА_ДАННЫХ!D254,АБОНЕМЕНТЫ_ИНФОРМАЦИЯ!AB:AB,"да")=1,"да","нет")</f>
        <v>нет</v>
      </c>
      <c r="N254" s="188" t="str">
        <f ca="1">IF(M254="да",SUMIFS(АБОНЕМЕНТЫ_ИНФОРМАЦИЯ!AC:AC,АБОНЕМЕНТЫ_ИНФОРМАЦИЯ!H:H,БАЗА_ДАННЫХ!L254,АБОНЕМЕНТЫ_ИНФОРМАЦИЯ!G:G,БАЗА_ДАННЫХ!K254,АБОНЕМЕНТЫ_ИНФОРМАЦИЯ!F:F,БАЗА_ДАННЫХ!J254,АБОНЕМЕНТЫ_ИНФОРМАЦИЯ!AB:AB,БАЗА_ДАННЫХ!M254),"")</f>
        <v/>
      </c>
      <c r="R254" s="189" t="s">
        <v>21</v>
      </c>
      <c r="S254" s="17"/>
      <c r="U254" s="194">
        <f>IF(S254="перенос",0,SUMIFS(АБОНЕМЕНТЫ_ИНФОРМАЦИЯ!P:P,АБОНЕМЕНТЫ_ИНФОРМАЦИЯ!H:H,БАЗА_ДАННЫХ!L254,АБОНЕМЕНТЫ_ИНФОРМАЦИЯ!F:F,БАЗА_ДАННЫХ!J254,АБОНЕМЕНТЫ_ИНФОРМАЦИЯ!G:G,БАЗА_ДАННЫХ!K254,АБОНЕМЕНТЫ_ИНФОРМАЦИЯ!Q:Q,"&lt;="&amp;БАЗА_ДАННЫХ!D254,АБОНЕМЕНТЫ_ИНФОРМАЦИЯ!S:S,"&gt;="&amp;БАЗА_ДАННЫХ!D254))</f>
        <v>10</v>
      </c>
    </row>
    <row r="255" spans="4:21" ht="15" customHeight="1" x14ac:dyDescent="0.25">
      <c r="D255" s="185">
        <v>45282</v>
      </c>
      <c r="E255" s="187">
        <f t="shared" si="6"/>
        <v>51</v>
      </c>
      <c r="F255" s="9" t="str">
        <f t="shared" si="7"/>
        <v>Пт</v>
      </c>
      <c r="G255" s="18">
        <v>0.66666666666666663</v>
      </c>
      <c r="H255" s="8" t="s">
        <v>7</v>
      </c>
      <c r="I255" s="8" t="s">
        <v>33</v>
      </c>
      <c r="J255" s="8" t="s">
        <v>6</v>
      </c>
      <c r="K255" s="8" t="s">
        <v>31</v>
      </c>
      <c r="L255" s="188" t="s">
        <v>92</v>
      </c>
      <c r="M255" s="189" t="str">
        <f ca="1">IF(COUNTIFS(АБОНЕМЕНТЫ_ИНФОРМАЦИЯ!H:H,БАЗА_ДАННЫХ!L255,АБОНЕМЕНТЫ_ИНФОРМАЦИЯ!F:F,БАЗА_ДАННЫХ!J255,АБОНЕМЕНТЫ_ИНФОРМАЦИЯ!G:G,БАЗА_ДАННЫХ!K255,АБОНЕМЕНТЫ_ИНФОРМАЦИЯ!Q:Q,"&lt;="&amp;БАЗА_ДАННЫХ!D255,АБОНЕМЕНТЫ_ИНФОРМАЦИЯ!S:S,"&gt;="&amp;БАЗА_ДАННЫХ!D255,АБОНЕМЕНТЫ_ИНФОРМАЦИЯ!AB:AB,"да")=1,"да","нет")</f>
        <v>нет</v>
      </c>
      <c r="N255" s="188" t="str">
        <f ca="1">IF(M255="да",SUMIFS(АБОНЕМЕНТЫ_ИНФОРМАЦИЯ!AC:AC,АБОНЕМЕНТЫ_ИНФОРМАЦИЯ!H:H,БАЗА_ДАННЫХ!L255,АБОНЕМЕНТЫ_ИНФОРМАЦИЯ!G:G,БАЗА_ДАННЫХ!K255,АБОНЕМЕНТЫ_ИНФОРМАЦИЯ!F:F,БАЗА_ДАННЫХ!J255,АБОНЕМЕНТЫ_ИНФОРМАЦИЯ!AB:AB,БАЗА_ДАННЫХ!M255),"")</f>
        <v/>
      </c>
      <c r="R255" s="189" t="s">
        <v>21</v>
      </c>
      <c r="S255" s="17"/>
      <c r="U255" s="194">
        <f>IF(S255="перенос",0,SUMIFS(АБОНЕМЕНТЫ_ИНФОРМАЦИЯ!P:P,АБОНЕМЕНТЫ_ИНФОРМАЦИЯ!H:H,БАЗА_ДАННЫХ!L255,АБОНЕМЕНТЫ_ИНФОРМАЦИЯ!F:F,БАЗА_ДАННЫХ!J255,АБОНЕМЕНТЫ_ИНФОРМАЦИЯ!G:G,БАЗА_ДАННЫХ!K255,АБОНЕМЕНТЫ_ИНФОРМАЦИЯ!Q:Q,"&lt;="&amp;БАЗА_ДАННЫХ!D255,АБОНЕМЕНТЫ_ИНФОРМАЦИЯ!S:S,"&gt;="&amp;БАЗА_ДАННЫХ!D255))</f>
        <v>10</v>
      </c>
    </row>
    <row r="256" spans="4:21" ht="15" customHeight="1" x14ac:dyDescent="0.25">
      <c r="D256" s="185">
        <v>45282</v>
      </c>
      <c r="E256" s="187">
        <f t="shared" si="6"/>
        <v>51</v>
      </c>
      <c r="F256" s="9" t="str">
        <f t="shared" si="7"/>
        <v>Пт</v>
      </c>
      <c r="G256" s="18">
        <v>0.66666666666666663</v>
      </c>
      <c r="H256" s="8" t="s">
        <v>7</v>
      </c>
      <c r="I256" s="8" t="s">
        <v>33</v>
      </c>
      <c r="J256" s="8" t="s">
        <v>6</v>
      </c>
      <c r="K256" s="8" t="s">
        <v>31</v>
      </c>
      <c r="L256" s="188" t="s">
        <v>93</v>
      </c>
      <c r="M256" s="189" t="str">
        <f ca="1">IF(COUNTIFS(АБОНЕМЕНТЫ_ИНФОРМАЦИЯ!H:H,БАЗА_ДАННЫХ!L256,АБОНЕМЕНТЫ_ИНФОРМАЦИЯ!F:F,БАЗА_ДАННЫХ!J256,АБОНЕМЕНТЫ_ИНФОРМАЦИЯ!G:G,БАЗА_ДАННЫХ!K256,АБОНЕМЕНТЫ_ИНФОРМАЦИЯ!Q:Q,"&lt;="&amp;БАЗА_ДАННЫХ!D256,АБОНЕМЕНТЫ_ИНФОРМАЦИЯ!S:S,"&gt;="&amp;БАЗА_ДАННЫХ!D256,АБОНЕМЕНТЫ_ИНФОРМАЦИЯ!AB:AB,"да")=1,"да","нет")</f>
        <v>нет</v>
      </c>
      <c r="N256" s="188" t="str">
        <f ca="1">IF(M256="да",SUMIFS(АБОНЕМЕНТЫ_ИНФОРМАЦИЯ!AC:AC,АБОНЕМЕНТЫ_ИНФОРМАЦИЯ!H:H,БАЗА_ДАННЫХ!L256,АБОНЕМЕНТЫ_ИНФОРМАЦИЯ!G:G,БАЗА_ДАННЫХ!K256,АБОНЕМЕНТЫ_ИНФОРМАЦИЯ!F:F,БАЗА_ДАННЫХ!J256,АБОНЕМЕНТЫ_ИНФОРМАЦИЯ!AB:AB,БАЗА_ДАННЫХ!M256),"")</f>
        <v/>
      </c>
      <c r="R256" s="189" t="s">
        <v>21</v>
      </c>
      <c r="S256" s="17"/>
      <c r="U256" s="194">
        <f>IF(S256="перенос",0,SUMIFS(АБОНЕМЕНТЫ_ИНФОРМАЦИЯ!P:P,АБОНЕМЕНТЫ_ИНФОРМАЦИЯ!H:H,БАЗА_ДАННЫХ!L256,АБОНЕМЕНТЫ_ИНФОРМАЦИЯ!F:F,БАЗА_ДАННЫХ!J256,АБОНЕМЕНТЫ_ИНФОРМАЦИЯ!G:G,БАЗА_ДАННЫХ!K256,АБОНЕМЕНТЫ_ИНФОРМАЦИЯ!Q:Q,"&lt;="&amp;БАЗА_ДАННЫХ!D256,АБОНЕМЕНТЫ_ИНФОРМАЦИЯ!S:S,"&gt;="&amp;БАЗА_ДАННЫХ!D256))</f>
        <v>10</v>
      </c>
    </row>
    <row r="257" spans="4:21" ht="15" customHeight="1" x14ac:dyDescent="0.25">
      <c r="D257" s="185">
        <v>45282</v>
      </c>
      <c r="E257" s="187">
        <f t="shared" si="6"/>
        <v>51</v>
      </c>
      <c r="F257" s="9" t="str">
        <f t="shared" si="7"/>
        <v>Пт</v>
      </c>
      <c r="G257" s="18">
        <v>0.66666666666666663</v>
      </c>
      <c r="H257" s="8" t="s">
        <v>7</v>
      </c>
      <c r="I257" s="8" t="s">
        <v>33</v>
      </c>
      <c r="J257" s="8" t="s">
        <v>6</v>
      </c>
      <c r="K257" s="8" t="s">
        <v>31</v>
      </c>
      <c r="L257" s="188" t="s">
        <v>94</v>
      </c>
      <c r="M257" s="189" t="str">
        <f ca="1">IF(COUNTIFS(АБОНЕМЕНТЫ_ИНФОРМАЦИЯ!H:H,БАЗА_ДАННЫХ!L257,АБОНЕМЕНТЫ_ИНФОРМАЦИЯ!F:F,БАЗА_ДАННЫХ!J257,АБОНЕМЕНТЫ_ИНФОРМАЦИЯ!G:G,БАЗА_ДАННЫХ!K257,АБОНЕМЕНТЫ_ИНФОРМАЦИЯ!Q:Q,"&lt;="&amp;БАЗА_ДАННЫХ!D257,АБОНЕМЕНТЫ_ИНФОРМАЦИЯ!S:S,"&gt;="&amp;БАЗА_ДАННЫХ!D257,АБОНЕМЕНТЫ_ИНФОРМАЦИЯ!AB:AB,"да")=1,"да","нет")</f>
        <v>нет</v>
      </c>
      <c r="N257" s="188" t="str">
        <f ca="1">IF(M257="да",SUMIFS(АБОНЕМЕНТЫ_ИНФОРМАЦИЯ!AC:AC,АБОНЕМЕНТЫ_ИНФОРМАЦИЯ!H:H,БАЗА_ДАННЫХ!L257,АБОНЕМЕНТЫ_ИНФОРМАЦИЯ!G:G,БАЗА_ДАННЫХ!K257,АБОНЕМЕНТЫ_ИНФОРМАЦИЯ!F:F,БАЗА_ДАННЫХ!J257,АБОНЕМЕНТЫ_ИНФОРМАЦИЯ!AB:AB,БАЗА_ДАННЫХ!M257),"")</f>
        <v/>
      </c>
      <c r="R257" s="189" t="s">
        <v>21</v>
      </c>
      <c r="S257" s="17"/>
      <c r="U257" s="194">
        <f>IF(S257="перенос",0,SUMIFS(АБОНЕМЕНТЫ_ИНФОРМАЦИЯ!P:P,АБОНЕМЕНТЫ_ИНФОРМАЦИЯ!H:H,БАЗА_ДАННЫХ!L257,АБОНЕМЕНТЫ_ИНФОРМАЦИЯ!F:F,БАЗА_ДАННЫХ!J257,АБОНЕМЕНТЫ_ИНФОРМАЦИЯ!G:G,БАЗА_ДАННЫХ!K257,АБОНЕМЕНТЫ_ИНФОРМАЦИЯ!Q:Q,"&lt;="&amp;БАЗА_ДАННЫХ!D257,АБОНЕМЕНТЫ_ИНФОРМАЦИЯ!S:S,"&gt;="&amp;БАЗА_ДАННЫХ!D257))</f>
        <v>10</v>
      </c>
    </row>
    <row r="258" spans="4:21" ht="15" customHeight="1" x14ac:dyDescent="0.25">
      <c r="D258" s="185">
        <v>45282</v>
      </c>
      <c r="E258" s="187">
        <f t="shared" si="6"/>
        <v>51</v>
      </c>
      <c r="F258" s="9" t="str">
        <f t="shared" si="7"/>
        <v>Пт</v>
      </c>
      <c r="G258" s="18">
        <v>0.66666666666666663</v>
      </c>
      <c r="H258" s="8" t="s">
        <v>7</v>
      </c>
      <c r="I258" s="8" t="s">
        <v>33</v>
      </c>
      <c r="J258" s="8" t="s">
        <v>6</v>
      </c>
      <c r="K258" s="8" t="s">
        <v>31</v>
      </c>
      <c r="L258" s="188" t="s">
        <v>95</v>
      </c>
      <c r="M258" s="189" t="str">
        <f ca="1">IF(COUNTIFS(АБОНЕМЕНТЫ_ИНФОРМАЦИЯ!H:H,БАЗА_ДАННЫХ!L258,АБОНЕМЕНТЫ_ИНФОРМАЦИЯ!F:F,БАЗА_ДАННЫХ!J258,АБОНЕМЕНТЫ_ИНФОРМАЦИЯ!G:G,БАЗА_ДАННЫХ!K258,АБОНЕМЕНТЫ_ИНФОРМАЦИЯ!Q:Q,"&lt;="&amp;БАЗА_ДАННЫХ!D258,АБОНЕМЕНТЫ_ИНФОРМАЦИЯ!S:S,"&gt;="&amp;БАЗА_ДАННЫХ!D258,АБОНЕМЕНТЫ_ИНФОРМАЦИЯ!AB:AB,"да")=1,"да","нет")</f>
        <v>нет</v>
      </c>
      <c r="N258" s="188" t="str">
        <f ca="1">IF(M258="да",SUMIFS(АБОНЕМЕНТЫ_ИНФОРМАЦИЯ!AC:AC,АБОНЕМЕНТЫ_ИНФОРМАЦИЯ!H:H,БАЗА_ДАННЫХ!L258,АБОНЕМЕНТЫ_ИНФОРМАЦИЯ!G:G,БАЗА_ДАННЫХ!K258,АБОНЕМЕНТЫ_ИНФОРМАЦИЯ!F:F,БАЗА_ДАННЫХ!J258,АБОНЕМЕНТЫ_ИНФОРМАЦИЯ!AB:AB,БАЗА_ДАННЫХ!M258),"")</f>
        <v/>
      </c>
      <c r="R258" s="189" t="s">
        <v>21</v>
      </c>
      <c r="S258" s="17"/>
      <c r="U258" s="194">
        <f>IF(S258="перенос",0,SUMIFS(АБОНЕМЕНТЫ_ИНФОРМАЦИЯ!P:P,АБОНЕМЕНТЫ_ИНФОРМАЦИЯ!H:H,БАЗА_ДАННЫХ!L258,АБОНЕМЕНТЫ_ИНФОРМАЦИЯ!F:F,БАЗА_ДАННЫХ!J258,АБОНЕМЕНТЫ_ИНФОРМАЦИЯ!G:G,БАЗА_ДАННЫХ!K258,АБОНЕМЕНТЫ_ИНФОРМАЦИЯ!Q:Q,"&lt;="&amp;БАЗА_ДАННЫХ!D258,АБОНЕМЕНТЫ_ИНФОРМАЦИЯ!S:S,"&gt;="&amp;БАЗА_ДАННЫХ!D258))</f>
        <v>10</v>
      </c>
    </row>
    <row r="259" spans="4:21" ht="15" customHeight="1" x14ac:dyDescent="0.25">
      <c r="D259" s="185">
        <v>45282</v>
      </c>
      <c r="E259" s="187">
        <f t="shared" si="6"/>
        <v>51</v>
      </c>
      <c r="F259" s="9" t="str">
        <f t="shared" si="7"/>
        <v>Пт</v>
      </c>
      <c r="G259" s="18">
        <v>0.66666666666666663</v>
      </c>
      <c r="H259" s="8" t="s">
        <v>7</v>
      </c>
      <c r="I259" s="8" t="s">
        <v>33</v>
      </c>
      <c r="J259" s="8" t="s">
        <v>6</v>
      </c>
      <c r="K259" s="8" t="s">
        <v>31</v>
      </c>
      <c r="L259" s="188" t="s">
        <v>96</v>
      </c>
      <c r="M259" s="189" t="str">
        <f ca="1">IF(COUNTIFS(АБОНЕМЕНТЫ_ИНФОРМАЦИЯ!H:H,БАЗА_ДАННЫХ!L259,АБОНЕМЕНТЫ_ИНФОРМАЦИЯ!F:F,БАЗА_ДАННЫХ!J259,АБОНЕМЕНТЫ_ИНФОРМАЦИЯ!G:G,БАЗА_ДАННЫХ!K259,АБОНЕМЕНТЫ_ИНФОРМАЦИЯ!Q:Q,"&lt;="&amp;БАЗА_ДАННЫХ!D259,АБОНЕМЕНТЫ_ИНФОРМАЦИЯ!S:S,"&gt;="&amp;БАЗА_ДАННЫХ!D259,АБОНЕМЕНТЫ_ИНФОРМАЦИЯ!AB:AB,"да")=1,"да","нет")</f>
        <v>нет</v>
      </c>
      <c r="N259" s="188" t="str">
        <f ca="1">IF(M259="да",SUMIFS(АБОНЕМЕНТЫ_ИНФОРМАЦИЯ!AC:AC,АБОНЕМЕНТЫ_ИНФОРМАЦИЯ!H:H,БАЗА_ДАННЫХ!L259,АБОНЕМЕНТЫ_ИНФОРМАЦИЯ!G:G,БАЗА_ДАННЫХ!K259,АБОНЕМЕНТЫ_ИНФОРМАЦИЯ!F:F,БАЗА_ДАННЫХ!J259,АБОНЕМЕНТЫ_ИНФОРМАЦИЯ!AB:AB,БАЗА_ДАННЫХ!M259),"")</f>
        <v/>
      </c>
      <c r="R259" s="189" t="s">
        <v>21</v>
      </c>
      <c r="S259" s="17"/>
      <c r="U259" s="194">
        <f>IF(S259="перенос",0,SUMIFS(АБОНЕМЕНТЫ_ИНФОРМАЦИЯ!P:P,АБОНЕМЕНТЫ_ИНФОРМАЦИЯ!H:H,БАЗА_ДАННЫХ!L259,АБОНЕМЕНТЫ_ИНФОРМАЦИЯ!F:F,БАЗА_ДАННЫХ!J259,АБОНЕМЕНТЫ_ИНФОРМАЦИЯ!G:G,БАЗА_ДАННЫХ!K259,АБОНЕМЕНТЫ_ИНФОРМАЦИЯ!Q:Q,"&lt;="&amp;БАЗА_ДАННЫХ!D259,АБОНЕМЕНТЫ_ИНФОРМАЦИЯ!S:S,"&gt;="&amp;БАЗА_ДАННЫХ!D259))</f>
        <v>10</v>
      </c>
    </row>
    <row r="260" spans="4:21" ht="15" customHeight="1" x14ac:dyDescent="0.25">
      <c r="D260" s="185">
        <v>45282</v>
      </c>
      <c r="E260" s="187">
        <f t="shared" si="6"/>
        <v>51</v>
      </c>
      <c r="F260" s="9" t="str">
        <f t="shared" si="7"/>
        <v>Пт</v>
      </c>
      <c r="G260" s="18">
        <v>0.66666666666666663</v>
      </c>
      <c r="H260" s="8" t="s">
        <v>7</v>
      </c>
      <c r="I260" s="8" t="s">
        <v>33</v>
      </c>
      <c r="J260" s="8" t="s">
        <v>6</v>
      </c>
      <c r="K260" s="8" t="s">
        <v>31</v>
      </c>
      <c r="L260" s="188" t="s">
        <v>97</v>
      </c>
      <c r="M260" s="189" t="str">
        <f ca="1">IF(COUNTIFS(АБОНЕМЕНТЫ_ИНФОРМАЦИЯ!H:H,БАЗА_ДАННЫХ!L260,АБОНЕМЕНТЫ_ИНФОРМАЦИЯ!F:F,БАЗА_ДАННЫХ!J260,АБОНЕМЕНТЫ_ИНФОРМАЦИЯ!G:G,БАЗА_ДАННЫХ!K260,АБОНЕМЕНТЫ_ИНФОРМАЦИЯ!Q:Q,"&lt;="&amp;БАЗА_ДАННЫХ!D260,АБОНЕМЕНТЫ_ИНФОРМАЦИЯ!S:S,"&gt;="&amp;БАЗА_ДАННЫХ!D260,АБОНЕМЕНТЫ_ИНФОРМАЦИЯ!AB:AB,"да")=1,"да","нет")</f>
        <v>нет</v>
      </c>
      <c r="N260" s="188" t="str">
        <f ca="1">IF(M260="да",SUMIFS(АБОНЕМЕНТЫ_ИНФОРМАЦИЯ!AC:AC,АБОНЕМЕНТЫ_ИНФОРМАЦИЯ!H:H,БАЗА_ДАННЫХ!L260,АБОНЕМЕНТЫ_ИНФОРМАЦИЯ!G:G,БАЗА_ДАННЫХ!K260,АБОНЕМЕНТЫ_ИНФОРМАЦИЯ!F:F,БАЗА_ДАННЫХ!J260,АБОНЕМЕНТЫ_ИНФОРМАЦИЯ!AB:AB,БАЗА_ДАННЫХ!M260),"")</f>
        <v/>
      </c>
      <c r="R260" s="189" t="s">
        <v>21</v>
      </c>
      <c r="S260" s="17"/>
      <c r="U260" s="194">
        <f>IF(S260="перенос",0,SUMIFS(АБОНЕМЕНТЫ_ИНФОРМАЦИЯ!P:P,АБОНЕМЕНТЫ_ИНФОРМАЦИЯ!H:H,БАЗА_ДАННЫХ!L260,АБОНЕМЕНТЫ_ИНФОРМАЦИЯ!F:F,БАЗА_ДАННЫХ!J260,АБОНЕМЕНТЫ_ИНФОРМАЦИЯ!G:G,БАЗА_ДАННЫХ!K260,АБОНЕМЕНТЫ_ИНФОРМАЦИЯ!Q:Q,"&lt;="&amp;БАЗА_ДАННЫХ!D260,АБОНЕМЕНТЫ_ИНФОРМАЦИЯ!S:S,"&gt;="&amp;БАЗА_ДАННЫХ!D260))</f>
        <v>10</v>
      </c>
    </row>
    <row r="261" spans="4:21" ht="15" customHeight="1" x14ac:dyDescent="0.25">
      <c r="D261" s="185">
        <v>45283</v>
      </c>
      <c r="E261" s="187">
        <f t="shared" si="6"/>
        <v>51</v>
      </c>
      <c r="F261" s="9" t="str">
        <f t="shared" si="7"/>
        <v>Сб</v>
      </c>
      <c r="G261" s="18">
        <v>0.45833333333333331</v>
      </c>
      <c r="H261" s="8" t="s">
        <v>14</v>
      </c>
      <c r="I261" s="8" t="s">
        <v>34</v>
      </c>
      <c r="J261" s="8" t="s">
        <v>11</v>
      </c>
      <c r="K261" s="8" t="s">
        <v>35</v>
      </c>
      <c r="L261" s="188" t="s">
        <v>78</v>
      </c>
      <c r="M261" s="189" t="str">
        <f ca="1">IF(COUNTIFS(АБОНЕМЕНТЫ_ИНФОРМАЦИЯ!H:H,БАЗА_ДАННЫХ!L261,АБОНЕМЕНТЫ_ИНФОРМАЦИЯ!F:F,БАЗА_ДАННЫХ!J261,АБОНЕМЕНТЫ_ИНФОРМАЦИЯ!G:G,БАЗА_ДАННЫХ!K261,АБОНЕМЕНТЫ_ИНФОРМАЦИЯ!Q:Q,"&lt;="&amp;БАЗА_ДАННЫХ!D261,АБОНЕМЕНТЫ_ИНФОРМАЦИЯ!S:S,"&gt;="&amp;БАЗА_ДАННЫХ!D261,АБОНЕМЕНТЫ_ИНФОРМАЦИЯ!AB:AB,"да")=1,"да","нет")</f>
        <v>нет</v>
      </c>
      <c r="N261" s="188" t="str">
        <f ca="1">IF(M261="да",SUMIFS(АБОНЕМЕНТЫ_ИНФОРМАЦИЯ!AC:AC,АБОНЕМЕНТЫ_ИНФОРМАЦИЯ!H:H,БАЗА_ДАННЫХ!L261,АБОНЕМЕНТЫ_ИНФОРМАЦИЯ!G:G,БАЗА_ДАННЫХ!K261,АБОНЕМЕНТЫ_ИНФОРМАЦИЯ!F:F,БАЗА_ДАННЫХ!J261,АБОНЕМЕНТЫ_ИНФОРМАЦИЯ!AB:AB,БАЗА_ДАННЫХ!M261),"")</f>
        <v/>
      </c>
      <c r="R261" s="189" t="s">
        <v>21</v>
      </c>
      <c r="S261" s="17"/>
      <c r="U261" s="194">
        <f>IF(S261="перенос",0,SUMIFS(АБОНЕМЕНТЫ_ИНФОРМАЦИЯ!P:P,АБОНЕМЕНТЫ_ИНФОРМАЦИЯ!H:H,БАЗА_ДАННЫХ!L261,АБОНЕМЕНТЫ_ИНФОРМАЦИЯ!F:F,БАЗА_ДАННЫХ!J261,АБОНЕМЕНТЫ_ИНФОРМАЦИЯ!G:G,БАЗА_ДАННЫХ!K261,АБОНЕМЕНТЫ_ИНФОРМАЦИЯ!Q:Q,"&lt;="&amp;БАЗА_ДАННЫХ!D261,АБОНЕМЕНТЫ_ИНФОРМАЦИЯ!S:S,"&gt;="&amp;БАЗА_ДАННЫХ!D261))</f>
        <v>10</v>
      </c>
    </row>
    <row r="262" spans="4:21" ht="15" customHeight="1" x14ac:dyDescent="0.25">
      <c r="D262" s="185">
        <v>45283</v>
      </c>
      <c r="E262" s="187">
        <f t="shared" si="6"/>
        <v>51</v>
      </c>
      <c r="F262" s="9" t="str">
        <f t="shared" si="7"/>
        <v>Сб</v>
      </c>
      <c r="G262" s="18">
        <v>0.45833333333333331</v>
      </c>
      <c r="H262" s="8" t="s">
        <v>14</v>
      </c>
      <c r="I262" s="8" t="s">
        <v>34</v>
      </c>
      <c r="J262" s="8" t="s">
        <v>11</v>
      </c>
      <c r="K262" s="8" t="s">
        <v>35</v>
      </c>
      <c r="L262" s="188" t="s">
        <v>79</v>
      </c>
      <c r="M262" s="189" t="str">
        <f ca="1">IF(COUNTIFS(АБОНЕМЕНТЫ_ИНФОРМАЦИЯ!H:H,БАЗА_ДАННЫХ!L262,АБОНЕМЕНТЫ_ИНФОРМАЦИЯ!F:F,БАЗА_ДАННЫХ!J262,АБОНЕМЕНТЫ_ИНФОРМАЦИЯ!G:G,БАЗА_ДАННЫХ!K262,АБОНЕМЕНТЫ_ИНФОРМАЦИЯ!Q:Q,"&lt;="&amp;БАЗА_ДАННЫХ!D262,АБОНЕМЕНТЫ_ИНФОРМАЦИЯ!S:S,"&gt;="&amp;БАЗА_ДАННЫХ!D262,АБОНЕМЕНТЫ_ИНФОРМАЦИЯ!AB:AB,"да")=1,"да","нет")</f>
        <v>нет</v>
      </c>
      <c r="N262" s="188" t="str">
        <f ca="1">IF(M262="да",SUMIFS(АБОНЕМЕНТЫ_ИНФОРМАЦИЯ!AC:AC,АБОНЕМЕНТЫ_ИНФОРМАЦИЯ!H:H,БАЗА_ДАННЫХ!L262,АБОНЕМЕНТЫ_ИНФОРМАЦИЯ!G:G,БАЗА_ДАННЫХ!K262,АБОНЕМЕНТЫ_ИНФОРМАЦИЯ!F:F,БАЗА_ДАННЫХ!J262,АБОНЕМЕНТЫ_ИНФОРМАЦИЯ!AB:AB,БАЗА_ДАННЫХ!M262),"")</f>
        <v/>
      </c>
      <c r="R262" s="189" t="s">
        <v>21</v>
      </c>
      <c r="S262" s="17"/>
      <c r="U262" s="194">
        <f>IF(S262="перенос",0,SUMIFS(АБОНЕМЕНТЫ_ИНФОРМАЦИЯ!P:P,АБОНЕМЕНТЫ_ИНФОРМАЦИЯ!H:H,БАЗА_ДАННЫХ!L262,АБОНЕМЕНТЫ_ИНФОРМАЦИЯ!F:F,БАЗА_ДАННЫХ!J262,АБОНЕМЕНТЫ_ИНФОРМАЦИЯ!G:G,БАЗА_ДАННЫХ!K262,АБОНЕМЕНТЫ_ИНФОРМАЦИЯ!Q:Q,"&lt;="&amp;БАЗА_ДАННЫХ!D262,АБОНЕМЕНТЫ_ИНФОРМАЦИЯ!S:S,"&gt;="&amp;БАЗА_ДАННЫХ!D262))</f>
        <v>10</v>
      </c>
    </row>
    <row r="263" spans="4:21" ht="15" customHeight="1" x14ac:dyDescent="0.25">
      <c r="D263" s="185">
        <v>45283</v>
      </c>
      <c r="E263" s="187">
        <f t="shared" si="6"/>
        <v>51</v>
      </c>
      <c r="F263" s="9" t="str">
        <f t="shared" si="7"/>
        <v>Сб</v>
      </c>
      <c r="G263" s="18">
        <v>0.45833333333333331</v>
      </c>
      <c r="H263" s="8" t="s">
        <v>14</v>
      </c>
      <c r="I263" s="8" t="s">
        <v>34</v>
      </c>
      <c r="J263" s="8" t="s">
        <v>11</v>
      </c>
      <c r="K263" s="8" t="s">
        <v>35</v>
      </c>
      <c r="L263" s="188" t="s">
        <v>80</v>
      </c>
      <c r="M263" s="189" t="str">
        <f ca="1">IF(COUNTIFS(АБОНЕМЕНТЫ_ИНФОРМАЦИЯ!H:H,БАЗА_ДАННЫХ!L263,АБОНЕМЕНТЫ_ИНФОРМАЦИЯ!F:F,БАЗА_ДАННЫХ!J263,АБОНЕМЕНТЫ_ИНФОРМАЦИЯ!G:G,БАЗА_ДАННЫХ!K263,АБОНЕМЕНТЫ_ИНФОРМАЦИЯ!Q:Q,"&lt;="&amp;БАЗА_ДАННЫХ!D263,АБОНЕМЕНТЫ_ИНФОРМАЦИЯ!S:S,"&gt;="&amp;БАЗА_ДАННЫХ!D263,АБОНЕМЕНТЫ_ИНФОРМАЦИЯ!AB:AB,"да")=1,"да","нет")</f>
        <v>нет</v>
      </c>
      <c r="N263" s="188" t="str">
        <f ca="1">IF(M263="да",SUMIFS(АБОНЕМЕНТЫ_ИНФОРМАЦИЯ!AC:AC,АБОНЕМЕНТЫ_ИНФОРМАЦИЯ!H:H,БАЗА_ДАННЫХ!L263,АБОНЕМЕНТЫ_ИНФОРМАЦИЯ!G:G,БАЗА_ДАННЫХ!K263,АБОНЕМЕНТЫ_ИНФОРМАЦИЯ!F:F,БАЗА_ДАННЫХ!J263,АБОНЕМЕНТЫ_ИНФОРМАЦИЯ!AB:AB,БАЗА_ДАННЫХ!M263),"")</f>
        <v/>
      </c>
      <c r="R263" s="189" t="s">
        <v>21</v>
      </c>
      <c r="S263" s="17"/>
      <c r="U263" s="194">
        <f>IF(S263="перенос",0,SUMIFS(АБОНЕМЕНТЫ_ИНФОРМАЦИЯ!P:P,АБОНЕМЕНТЫ_ИНФОРМАЦИЯ!H:H,БАЗА_ДАННЫХ!L263,АБОНЕМЕНТЫ_ИНФОРМАЦИЯ!F:F,БАЗА_ДАННЫХ!J263,АБОНЕМЕНТЫ_ИНФОРМАЦИЯ!G:G,БАЗА_ДАННЫХ!K263,АБОНЕМЕНТЫ_ИНФОРМАЦИЯ!Q:Q,"&lt;="&amp;БАЗА_ДАННЫХ!D263,АБОНЕМЕНТЫ_ИНФОРМАЦИЯ!S:S,"&gt;="&amp;БАЗА_ДАННЫХ!D263))</f>
        <v>10</v>
      </c>
    </row>
    <row r="264" spans="4:21" ht="15" customHeight="1" x14ac:dyDescent="0.25">
      <c r="D264" s="185">
        <v>45283</v>
      </c>
      <c r="E264" s="187">
        <f t="shared" ref="E264:E327" si="8">WEEKNUM(D264)</f>
        <v>51</v>
      </c>
      <c r="F264" s="9" t="str">
        <f t="shared" ref="F264:F327" si="9">TEXT(D264,"ддд")</f>
        <v>Сб</v>
      </c>
      <c r="G264" s="18">
        <v>0.45833333333333331</v>
      </c>
      <c r="H264" s="8" t="s">
        <v>14</v>
      </c>
      <c r="I264" s="8" t="s">
        <v>34</v>
      </c>
      <c r="J264" s="8" t="s">
        <v>11</v>
      </c>
      <c r="K264" s="8" t="s">
        <v>35</v>
      </c>
      <c r="L264" s="188" t="s">
        <v>81</v>
      </c>
      <c r="M264" s="189" t="str">
        <f ca="1">IF(COUNTIFS(АБОНЕМЕНТЫ_ИНФОРМАЦИЯ!H:H,БАЗА_ДАННЫХ!L264,АБОНЕМЕНТЫ_ИНФОРМАЦИЯ!F:F,БАЗА_ДАННЫХ!J264,АБОНЕМЕНТЫ_ИНФОРМАЦИЯ!G:G,БАЗА_ДАННЫХ!K264,АБОНЕМЕНТЫ_ИНФОРМАЦИЯ!Q:Q,"&lt;="&amp;БАЗА_ДАННЫХ!D264,АБОНЕМЕНТЫ_ИНФОРМАЦИЯ!S:S,"&gt;="&amp;БАЗА_ДАННЫХ!D264,АБОНЕМЕНТЫ_ИНФОРМАЦИЯ!AB:AB,"да")=1,"да","нет")</f>
        <v>нет</v>
      </c>
      <c r="N264" s="188" t="str">
        <f ca="1">IF(M264="да",SUMIFS(АБОНЕМЕНТЫ_ИНФОРМАЦИЯ!AC:AC,АБОНЕМЕНТЫ_ИНФОРМАЦИЯ!H:H,БАЗА_ДАННЫХ!L264,АБОНЕМЕНТЫ_ИНФОРМАЦИЯ!G:G,БАЗА_ДАННЫХ!K264,АБОНЕМЕНТЫ_ИНФОРМАЦИЯ!F:F,БАЗА_ДАННЫХ!J264,АБОНЕМЕНТЫ_ИНФОРМАЦИЯ!AB:AB,БАЗА_ДАННЫХ!M264),"")</f>
        <v/>
      </c>
      <c r="R264" s="189" t="s">
        <v>21</v>
      </c>
      <c r="S264" s="17"/>
      <c r="U264" s="194">
        <f>IF(S264="перенос",0,SUMIFS(АБОНЕМЕНТЫ_ИНФОРМАЦИЯ!P:P,АБОНЕМЕНТЫ_ИНФОРМАЦИЯ!H:H,БАЗА_ДАННЫХ!L264,АБОНЕМЕНТЫ_ИНФОРМАЦИЯ!F:F,БАЗА_ДАННЫХ!J264,АБОНЕМЕНТЫ_ИНФОРМАЦИЯ!G:G,БАЗА_ДАННЫХ!K264,АБОНЕМЕНТЫ_ИНФОРМАЦИЯ!Q:Q,"&lt;="&amp;БАЗА_ДАННЫХ!D264,АБОНЕМЕНТЫ_ИНФОРМАЦИЯ!S:S,"&gt;="&amp;БАЗА_ДАННЫХ!D264))</f>
        <v>10</v>
      </c>
    </row>
    <row r="265" spans="4:21" ht="15" customHeight="1" x14ac:dyDescent="0.25">
      <c r="D265" s="185">
        <v>45283</v>
      </c>
      <c r="E265" s="187">
        <f t="shared" si="8"/>
        <v>51</v>
      </c>
      <c r="F265" s="9" t="str">
        <f t="shared" si="9"/>
        <v>Сб</v>
      </c>
      <c r="G265" s="18">
        <v>0.45833333333333331</v>
      </c>
      <c r="H265" s="8" t="s">
        <v>14</v>
      </c>
      <c r="I265" s="8" t="s">
        <v>34</v>
      </c>
      <c r="J265" s="8" t="s">
        <v>11</v>
      </c>
      <c r="K265" s="8" t="s">
        <v>35</v>
      </c>
      <c r="L265" s="188" t="s">
        <v>82</v>
      </c>
      <c r="M265" s="189" t="str">
        <f ca="1">IF(COUNTIFS(АБОНЕМЕНТЫ_ИНФОРМАЦИЯ!H:H,БАЗА_ДАННЫХ!L265,АБОНЕМЕНТЫ_ИНФОРМАЦИЯ!F:F,БАЗА_ДАННЫХ!J265,АБОНЕМЕНТЫ_ИНФОРМАЦИЯ!G:G,БАЗА_ДАННЫХ!K265,АБОНЕМЕНТЫ_ИНФОРМАЦИЯ!Q:Q,"&lt;="&amp;БАЗА_ДАННЫХ!D265,АБОНЕМЕНТЫ_ИНФОРМАЦИЯ!S:S,"&gt;="&amp;БАЗА_ДАННЫХ!D265,АБОНЕМЕНТЫ_ИНФОРМАЦИЯ!AB:AB,"да")=1,"да","нет")</f>
        <v>нет</v>
      </c>
      <c r="N265" s="188" t="str">
        <f ca="1">IF(M265="да",SUMIFS(АБОНЕМЕНТЫ_ИНФОРМАЦИЯ!AC:AC,АБОНЕМЕНТЫ_ИНФОРМАЦИЯ!H:H,БАЗА_ДАННЫХ!L265,АБОНЕМЕНТЫ_ИНФОРМАЦИЯ!G:G,БАЗА_ДАННЫХ!K265,АБОНЕМЕНТЫ_ИНФОРМАЦИЯ!F:F,БАЗА_ДАННЫХ!J265,АБОНЕМЕНТЫ_ИНФОРМАЦИЯ!AB:AB,БАЗА_ДАННЫХ!M265),"")</f>
        <v/>
      </c>
      <c r="R265" s="189" t="s">
        <v>21</v>
      </c>
      <c r="S265" s="17"/>
      <c r="U265" s="194">
        <f>IF(S265="перенос",0,SUMIFS(АБОНЕМЕНТЫ_ИНФОРМАЦИЯ!P:P,АБОНЕМЕНТЫ_ИНФОРМАЦИЯ!H:H,БАЗА_ДАННЫХ!L265,АБОНЕМЕНТЫ_ИНФОРМАЦИЯ!F:F,БАЗА_ДАННЫХ!J265,АБОНЕМЕНТЫ_ИНФОРМАЦИЯ!G:G,БАЗА_ДАННЫХ!K265,АБОНЕМЕНТЫ_ИНФОРМАЦИЯ!Q:Q,"&lt;="&amp;БАЗА_ДАННЫХ!D265,АБОНЕМЕНТЫ_ИНФОРМАЦИЯ!S:S,"&gt;="&amp;БАЗА_ДАННЫХ!D265))</f>
        <v>10</v>
      </c>
    </row>
    <row r="266" spans="4:21" ht="15" customHeight="1" x14ac:dyDescent="0.25">
      <c r="D266" s="185">
        <v>45283</v>
      </c>
      <c r="E266" s="187">
        <f t="shared" si="8"/>
        <v>51</v>
      </c>
      <c r="F266" s="9" t="str">
        <f t="shared" si="9"/>
        <v>Сб</v>
      </c>
      <c r="G266" s="18">
        <v>0.45833333333333331</v>
      </c>
      <c r="H266" s="8" t="s">
        <v>14</v>
      </c>
      <c r="I266" s="8" t="s">
        <v>34</v>
      </c>
      <c r="J266" s="8" t="s">
        <v>11</v>
      </c>
      <c r="K266" s="8" t="s">
        <v>35</v>
      </c>
      <c r="L266" s="188" t="s">
        <v>83</v>
      </c>
      <c r="M266" s="189" t="str">
        <f ca="1">IF(COUNTIFS(АБОНЕМЕНТЫ_ИНФОРМАЦИЯ!H:H,БАЗА_ДАННЫХ!L266,АБОНЕМЕНТЫ_ИНФОРМАЦИЯ!F:F,БАЗА_ДАННЫХ!J266,АБОНЕМЕНТЫ_ИНФОРМАЦИЯ!G:G,БАЗА_ДАННЫХ!K266,АБОНЕМЕНТЫ_ИНФОРМАЦИЯ!Q:Q,"&lt;="&amp;БАЗА_ДАННЫХ!D266,АБОНЕМЕНТЫ_ИНФОРМАЦИЯ!S:S,"&gt;="&amp;БАЗА_ДАННЫХ!D266,АБОНЕМЕНТЫ_ИНФОРМАЦИЯ!AB:AB,"да")=1,"да","нет")</f>
        <v>нет</v>
      </c>
      <c r="N266" s="188" t="str">
        <f ca="1">IF(M266="да",SUMIFS(АБОНЕМЕНТЫ_ИНФОРМАЦИЯ!AC:AC,АБОНЕМЕНТЫ_ИНФОРМАЦИЯ!H:H,БАЗА_ДАННЫХ!L266,АБОНЕМЕНТЫ_ИНФОРМАЦИЯ!G:G,БАЗА_ДАННЫХ!K266,АБОНЕМЕНТЫ_ИНФОРМАЦИЯ!F:F,БАЗА_ДАННЫХ!J266,АБОНЕМЕНТЫ_ИНФОРМАЦИЯ!AB:AB,БАЗА_ДАННЫХ!M266),"")</f>
        <v/>
      </c>
      <c r="R266" s="189" t="s">
        <v>21</v>
      </c>
      <c r="S266" s="17"/>
      <c r="U266" s="194">
        <f>IF(S266="перенос",0,SUMIFS(АБОНЕМЕНТЫ_ИНФОРМАЦИЯ!P:P,АБОНЕМЕНТЫ_ИНФОРМАЦИЯ!H:H,БАЗА_ДАННЫХ!L266,АБОНЕМЕНТЫ_ИНФОРМАЦИЯ!F:F,БАЗА_ДАННЫХ!J266,АБОНЕМЕНТЫ_ИНФОРМАЦИЯ!G:G,БАЗА_ДАННЫХ!K266,АБОНЕМЕНТЫ_ИНФОРМАЦИЯ!Q:Q,"&lt;="&amp;БАЗА_ДАННЫХ!D266,АБОНЕМЕНТЫ_ИНФОРМАЦИЯ!S:S,"&gt;="&amp;БАЗА_ДАННЫХ!D266))</f>
        <v>10</v>
      </c>
    </row>
    <row r="267" spans="4:21" ht="15" customHeight="1" x14ac:dyDescent="0.25">
      <c r="D267" s="185">
        <v>45285</v>
      </c>
      <c r="E267" s="187">
        <f t="shared" si="8"/>
        <v>52</v>
      </c>
      <c r="F267" s="9" t="str">
        <f t="shared" si="9"/>
        <v>Пн</v>
      </c>
      <c r="G267" s="18">
        <v>0.66666666666666663</v>
      </c>
      <c r="H267" s="8" t="s">
        <v>7</v>
      </c>
      <c r="I267" s="8" t="s">
        <v>32</v>
      </c>
      <c r="J267" s="8" t="s">
        <v>9</v>
      </c>
      <c r="K267" s="8" t="s">
        <v>8</v>
      </c>
      <c r="L267" s="188" t="s">
        <v>64</v>
      </c>
      <c r="M267" s="189" t="str">
        <f ca="1">IF(COUNTIFS(АБОНЕМЕНТЫ_ИНФОРМАЦИЯ!H:H,БАЗА_ДАННЫХ!L267,АБОНЕМЕНТЫ_ИНФОРМАЦИЯ!F:F,БАЗА_ДАННЫХ!J267,АБОНЕМЕНТЫ_ИНФОРМАЦИЯ!G:G,БАЗА_ДАННЫХ!K267,АБОНЕМЕНТЫ_ИНФОРМАЦИЯ!Q:Q,"&lt;="&amp;БАЗА_ДАННЫХ!D267,АБОНЕМЕНТЫ_ИНФОРМАЦИЯ!S:S,"&gt;="&amp;БАЗА_ДАННЫХ!D267,АБОНЕМЕНТЫ_ИНФОРМАЦИЯ!AB:AB,"да")=1,"да","нет")</f>
        <v>нет</v>
      </c>
      <c r="N267" s="188" t="str">
        <f ca="1">IF(M267="да",SUMIFS(АБОНЕМЕНТЫ_ИНФОРМАЦИЯ!AC:AC,АБОНЕМЕНТЫ_ИНФОРМАЦИЯ!H:H,БАЗА_ДАННЫХ!L267,АБОНЕМЕНТЫ_ИНФОРМАЦИЯ!G:G,БАЗА_ДАННЫХ!K267,АБОНЕМЕНТЫ_ИНФОРМАЦИЯ!F:F,БАЗА_ДАННЫХ!J267,АБОНЕМЕНТЫ_ИНФОРМАЦИЯ!AB:AB,БАЗА_ДАННЫХ!M267),"")</f>
        <v/>
      </c>
      <c r="R267" s="189" t="s">
        <v>21</v>
      </c>
      <c r="S267" s="17"/>
      <c r="U267" s="194">
        <f>IF(S267="перенос",0,SUMIFS(АБОНЕМЕНТЫ_ИНФОРМАЦИЯ!P:P,АБОНЕМЕНТЫ_ИНФОРМАЦИЯ!H:H,БАЗА_ДАННЫХ!L267,АБОНЕМЕНТЫ_ИНФОРМАЦИЯ!F:F,БАЗА_ДАННЫХ!J267,АБОНЕМЕНТЫ_ИНФОРМАЦИЯ!G:G,БАЗА_ДАННЫХ!K267,АБОНЕМЕНТЫ_ИНФОРМАЦИЯ!Q:Q,"&lt;="&amp;БАЗА_ДАННЫХ!D267,АБОНЕМЕНТЫ_ИНФОРМАЦИЯ!S:S,"&gt;="&amp;БАЗА_ДАННЫХ!D267))</f>
        <v>10</v>
      </c>
    </row>
    <row r="268" spans="4:21" ht="15" customHeight="1" x14ac:dyDescent="0.25">
      <c r="D268" s="185">
        <v>45285</v>
      </c>
      <c r="E268" s="187">
        <f t="shared" si="8"/>
        <v>52</v>
      </c>
      <c r="F268" s="9" t="str">
        <f t="shared" si="9"/>
        <v>Пн</v>
      </c>
      <c r="G268" s="18">
        <v>0.66666666666666663</v>
      </c>
      <c r="H268" s="8" t="s">
        <v>7</v>
      </c>
      <c r="I268" s="8" t="s">
        <v>32</v>
      </c>
      <c r="J268" s="8" t="s">
        <v>9</v>
      </c>
      <c r="K268" s="8" t="s">
        <v>8</v>
      </c>
      <c r="L268" s="188" t="s">
        <v>65</v>
      </c>
      <c r="M268" s="189" t="str">
        <f ca="1">IF(COUNTIFS(АБОНЕМЕНТЫ_ИНФОРМАЦИЯ!H:H,БАЗА_ДАННЫХ!L268,АБОНЕМЕНТЫ_ИНФОРМАЦИЯ!F:F,БАЗА_ДАННЫХ!J268,АБОНЕМЕНТЫ_ИНФОРМАЦИЯ!G:G,БАЗА_ДАННЫХ!K268,АБОНЕМЕНТЫ_ИНФОРМАЦИЯ!Q:Q,"&lt;="&amp;БАЗА_ДАННЫХ!D268,АБОНЕМЕНТЫ_ИНФОРМАЦИЯ!S:S,"&gt;="&amp;БАЗА_ДАННЫХ!D268,АБОНЕМЕНТЫ_ИНФОРМАЦИЯ!AB:AB,"да")=1,"да","нет")</f>
        <v>нет</v>
      </c>
      <c r="N268" s="188" t="str">
        <f ca="1">IF(M268="да",SUMIFS(АБОНЕМЕНТЫ_ИНФОРМАЦИЯ!AC:AC,АБОНЕМЕНТЫ_ИНФОРМАЦИЯ!H:H,БАЗА_ДАННЫХ!L268,АБОНЕМЕНТЫ_ИНФОРМАЦИЯ!G:G,БАЗА_ДАННЫХ!K268,АБОНЕМЕНТЫ_ИНФОРМАЦИЯ!F:F,БАЗА_ДАННЫХ!J268,АБОНЕМЕНТЫ_ИНФОРМАЦИЯ!AB:AB,БАЗА_ДАННЫХ!M268),"")</f>
        <v/>
      </c>
      <c r="R268" s="189" t="s">
        <v>21</v>
      </c>
      <c r="S268" s="17"/>
      <c r="U268" s="194">
        <f>IF(S268="перенос",0,SUMIFS(АБОНЕМЕНТЫ_ИНФОРМАЦИЯ!P:P,АБОНЕМЕНТЫ_ИНФОРМАЦИЯ!H:H,БАЗА_ДАННЫХ!L268,АБОНЕМЕНТЫ_ИНФОРМАЦИЯ!F:F,БАЗА_ДАННЫХ!J268,АБОНЕМЕНТЫ_ИНФОРМАЦИЯ!G:G,БАЗА_ДАННЫХ!K268,АБОНЕМЕНТЫ_ИНФОРМАЦИЯ!Q:Q,"&lt;="&amp;БАЗА_ДАННЫХ!D268,АБОНЕМЕНТЫ_ИНФОРМАЦИЯ!S:S,"&gt;="&amp;БАЗА_ДАННЫХ!D268))</f>
        <v>10</v>
      </c>
    </row>
    <row r="269" spans="4:21" ht="15" customHeight="1" x14ac:dyDescent="0.25">
      <c r="D269" s="185">
        <v>45285</v>
      </c>
      <c r="E269" s="187">
        <f t="shared" si="8"/>
        <v>52</v>
      </c>
      <c r="F269" s="9" t="str">
        <f t="shared" si="9"/>
        <v>Пн</v>
      </c>
      <c r="G269" s="18">
        <v>0.66666666666666663</v>
      </c>
      <c r="H269" s="8" t="s">
        <v>7</v>
      </c>
      <c r="I269" s="8" t="s">
        <v>32</v>
      </c>
      <c r="J269" s="8" t="s">
        <v>9</v>
      </c>
      <c r="K269" s="8" t="s">
        <v>8</v>
      </c>
      <c r="L269" s="188" t="s">
        <v>66</v>
      </c>
      <c r="M269" s="189" t="str">
        <f ca="1">IF(COUNTIFS(АБОНЕМЕНТЫ_ИНФОРМАЦИЯ!H:H,БАЗА_ДАННЫХ!L269,АБОНЕМЕНТЫ_ИНФОРМАЦИЯ!F:F,БАЗА_ДАННЫХ!J269,АБОНЕМЕНТЫ_ИНФОРМАЦИЯ!G:G,БАЗА_ДАННЫХ!K269,АБОНЕМЕНТЫ_ИНФОРМАЦИЯ!Q:Q,"&lt;="&amp;БАЗА_ДАННЫХ!D269,АБОНЕМЕНТЫ_ИНФОРМАЦИЯ!S:S,"&gt;="&amp;БАЗА_ДАННЫХ!D269,АБОНЕМЕНТЫ_ИНФОРМАЦИЯ!AB:AB,"да")=1,"да","нет")</f>
        <v>нет</v>
      </c>
      <c r="N269" s="188" t="str">
        <f ca="1">IF(M269="да",SUMIFS(АБОНЕМЕНТЫ_ИНФОРМАЦИЯ!AC:AC,АБОНЕМЕНТЫ_ИНФОРМАЦИЯ!H:H,БАЗА_ДАННЫХ!L269,АБОНЕМЕНТЫ_ИНФОРМАЦИЯ!G:G,БАЗА_ДАННЫХ!K269,АБОНЕМЕНТЫ_ИНФОРМАЦИЯ!F:F,БАЗА_ДАННЫХ!J269,АБОНЕМЕНТЫ_ИНФОРМАЦИЯ!AB:AB,БАЗА_ДАННЫХ!M269),"")</f>
        <v/>
      </c>
      <c r="R269" s="189" t="s">
        <v>21</v>
      </c>
      <c r="S269" s="17"/>
      <c r="U269" s="194">
        <f>IF(S269="перенос",0,SUMIFS(АБОНЕМЕНТЫ_ИНФОРМАЦИЯ!P:P,АБОНЕМЕНТЫ_ИНФОРМАЦИЯ!H:H,БАЗА_ДАННЫХ!L269,АБОНЕМЕНТЫ_ИНФОРМАЦИЯ!F:F,БАЗА_ДАННЫХ!J269,АБОНЕМЕНТЫ_ИНФОРМАЦИЯ!G:G,БАЗА_ДАННЫХ!K269,АБОНЕМЕНТЫ_ИНФОРМАЦИЯ!Q:Q,"&lt;="&amp;БАЗА_ДАННЫХ!D269,АБОНЕМЕНТЫ_ИНФОРМАЦИЯ!S:S,"&gt;="&amp;БАЗА_ДАННЫХ!D269))</f>
        <v>10</v>
      </c>
    </row>
    <row r="270" spans="4:21" ht="15" customHeight="1" x14ac:dyDescent="0.25">
      <c r="D270" s="185">
        <v>45285</v>
      </c>
      <c r="E270" s="187">
        <f t="shared" si="8"/>
        <v>52</v>
      </c>
      <c r="F270" s="9" t="str">
        <f t="shared" si="9"/>
        <v>Пн</v>
      </c>
      <c r="G270" s="18">
        <v>0.66666666666666663</v>
      </c>
      <c r="H270" s="8" t="s">
        <v>7</v>
      </c>
      <c r="I270" s="8" t="s">
        <v>32</v>
      </c>
      <c r="J270" s="8" t="s">
        <v>9</v>
      </c>
      <c r="K270" s="8" t="s">
        <v>8</v>
      </c>
      <c r="L270" s="188" t="s">
        <v>67</v>
      </c>
      <c r="M270" s="189" t="str">
        <f ca="1">IF(COUNTIFS(АБОНЕМЕНТЫ_ИНФОРМАЦИЯ!H:H,БАЗА_ДАННЫХ!L270,АБОНЕМЕНТЫ_ИНФОРМАЦИЯ!F:F,БАЗА_ДАННЫХ!J270,АБОНЕМЕНТЫ_ИНФОРМАЦИЯ!G:G,БАЗА_ДАННЫХ!K270,АБОНЕМЕНТЫ_ИНФОРМАЦИЯ!Q:Q,"&lt;="&amp;БАЗА_ДАННЫХ!D270,АБОНЕМЕНТЫ_ИНФОРМАЦИЯ!S:S,"&gt;="&amp;БАЗА_ДАННЫХ!D270,АБОНЕМЕНТЫ_ИНФОРМАЦИЯ!AB:AB,"да")=1,"да","нет")</f>
        <v>нет</v>
      </c>
      <c r="N270" s="188" t="str">
        <f ca="1">IF(M270="да",SUMIFS(АБОНЕМЕНТЫ_ИНФОРМАЦИЯ!AC:AC,АБОНЕМЕНТЫ_ИНФОРМАЦИЯ!H:H,БАЗА_ДАННЫХ!L270,АБОНЕМЕНТЫ_ИНФОРМАЦИЯ!G:G,БАЗА_ДАННЫХ!K270,АБОНЕМЕНТЫ_ИНФОРМАЦИЯ!F:F,БАЗА_ДАННЫХ!J270,АБОНЕМЕНТЫ_ИНФОРМАЦИЯ!AB:AB,БАЗА_ДАННЫХ!M270),"")</f>
        <v/>
      </c>
      <c r="R270" s="189" t="s">
        <v>21</v>
      </c>
      <c r="S270" s="17"/>
      <c r="U270" s="194">
        <f>IF(S270="перенос",0,SUMIFS(АБОНЕМЕНТЫ_ИНФОРМАЦИЯ!P:P,АБОНЕМЕНТЫ_ИНФОРМАЦИЯ!H:H,БАЗА_ДАННЫХ!L270,АБОНЕМЕНТЫ_ИНФОРМАЦИЯ!F:F,БАЗА_ДАННЫХ!J270,АБОНЕМЕНТЫ_ИНФОРМАЦИЯ!G:G,БАЗА_ДАННЫХ!K270,АБОНЕМЕНТЫ_ИНФОРМАЦИЯ!Q:Q,"&lt;="&amp;БАЗА_ДАННЫХ!D270,АБОНЕМЕНТЫ_ИНФОРМАЦИЯ!S:S,"&gt;="&amp;БАЗА_ДАННЫХ!D270))</f>
        <v>10</v>
      </c>
    </row>
    <row r="271" spans="4:21" ht="15" customHeight="1" x14ac:dyDescent="0.25">
      <c r="D271" s="185">
        <v>45285</v>
      </c>
      <c r="E271" s="187">
        <f t="shared" si="8"/>
        <v>52</v>
      </c>
      <c r="F271" s="9" t="str">
        <f t="shared" si="9"/>
        <v>Пн</v>
      </c>
      <c r="G271" s="18">
        <v>0.66666666666666663</v>
      </c>
      <c r="H271" s="8" t="s">
        <v>7</v>
      </c>
      <c r="I271" s="8" t="s">
        <v>32</v>
      </c>
      <c r="J271" s="8" t="s">
        <v>9</v>
      </c>
      <c r="K271" s="8" t="s">
        <v>8</v>
      </c>
      <c r="L271" s="188" t="s">
        <v>68</v>
      </c>
      <c r="M271" s="189" t="str">
        <f ca="1">IF(COUNTIFS(АБОНЕМЕНТЫ_ИНФОРМАЦИЯ!H:H,БАЗА_ДАННЫХ!L271,АБОНЕМЕНТЫ_ИНФОРМАЦИЯ!F:F,БАЗА_ДАННЫХ!J271,АБОНЕМЕНТЫ_ИНФОРМАЦИЯ!G:G,БАЗА_ДАННЫХ!K271,АБОНЕМЕНТЫ_ИНФОРМАЦИЯ!Q:Q,"&lt;="&amp;БАЗА_ДАННЫХ!D271,АБОНЕМЕНТЫ_ИНФОРМАЦИЯ!S:S,"&gt;="&amp;БАЗА_ДАННЫХ!D271,АБОНЕМЕНТЫ_ИНФОРМАЦИЯ!AB:AB,"да")=1,"да","нет")</f>
        <v>нет</v>
      </c>
      <c r="N271" s="188" t="str">
        <f ca="1">IF(M271="да",SUMIFS(АБОНЕМЕНТЫ_ИНФОРМАЦИЯ!AC:AC,АБОНЕМЕНТЫ_ИНФОРМАЦИЯ!H:H,БАЗА_ДАННЫХ!L271,АБОНЕМЕНТЫ_ИНФОРМАЦИЯ!G:G,БАЗА_ДАННЫХ!K271,АБОНЕМЕНТЫ_ИНФОРМАЦИЯ!F:F,БАЗА_ДАННЫХ!J271,АБОНЕМЕНТЫ_ИНФОРМАЦИЯ!AB:AB,БАЗА_ДАННЫХ!M271),"")</f>
        <v/>
      </c>
      <c r="R271" s="189" t="s">
        <v>21</v>
      </c>
      <c r="S271" s="17"/>
      <c r="U271" s="194">
        <f>IF(S271="перенос",0,SUMIFS(АБОНЕМЕНТЫ_ИНФОРМАЦИЯ!P:P,АБОНЕМЕНТЫ_ИНФОРМАЦИЯ!H:H,БАЗА_ДАННЫХ!L271,АБОНЕМЕНТЫ_ИНФОРМАЦИЯ!F:F,БАЗА_ДАННЫХ!J271,АБОНЕМЕНТЫ_ИНФОРМАЦИЯ!G:G,БАЗА_ДАННЫХ!K271,АБОНЕМЕНТЫ_ИНФОРМАЦИЯ!Q:Q,"&lt;="&amp;БАЗА_ДАННЫХ!D271,АБОНЕМЕНТЫ_ИНФОРМАЦИЯ!S:S,"&gt;="&amp;БАЗА_ДАННЫХ!D271))</f>
        <v>10</v>
      </c>
    </row>
    <row r="272" spans="4:21" ht="15" customHeight="1" x14ac:dyDescent="0.25">
      <c r="D272" s="185">
        <v>45285</v>
      </c>
      <c r="E272" s="187">
        <f t="shared" si="8"/>
        <v>52</v>
      </c>
      <c r="F272" s="9" t="str">
        <f t="shared" si="9"/>
        <v>Пн</v>
      </c>
      <c r="G272" s="18">
        <v>0.66666666666666663</v>
      </c>
      <c r="H272" s="8" t="s">
        <v>7</v>
      </c>
      <c r="I272" s="8" t="s">
        <v>32</v>
      </c>
      <c r="J272" s="8" t="s">
        <v>9</v>
      </c>
      <c r="K272" s="8" t="s">
        <v>8</v>
      </c>
      <c r="L272" s="188" t="s">
        <v>69</v>
      </c>
      <c r="M272" s="189" t="str">
        <f ca="1">IF(COUNTIFS(АБОНЕМЕНТЫ_ИНФОРМАЦИЯ!H:H,БАЗА_ДАННЫХ!L272,АБОНЕМЕНТЫ_ИНФОРМАЦИЯ!F:F,БАЗА_ДАННЫХ!J272,АБОНЕМЕНТЫ_ИНФОРМАЦИЯ!G:G,БАЗА_ДАННЫХ!K272,АБОНЕМЕНТЫ_ИНФОРМАЦИЯ!Q:Q,"&lt;="&amp;БАЗА_ДАННЫХ!D272,АБОНЕМЕНТЫ_ИНФОРМАЦИЯ!S:S,"&gt;="&amp;БАЗА_ДАННЫХ!D272,АБОНЕМЕНТЫ_ИНФОРМАЦИЯ!AB:AB,"да")=1,"да","нет")</f>
        <v>нет</v>
      </c>
      <c r="N272" s="188" t="str">
        <f ca="1">IF(M272="да",SUMIFS(АБОНЕМЕНТЫ_ИНФОРМАЦИЯ!AC:AC,АБОНЕМЕНТЫ_ИНФОРМАЦИЯ!H:H,БАЗА_ДАННЫХ!L272,АБОНЕМЕНТЫ_ИНФОРМАЦИЯ!G:G,БАЗА_ДАННЫХ!K272,АБОНЕМЕНТЫ_ИНФОРМАЦИЯ!F:F,БАЗА_ДАННЫХ!J272,АБОНЕМЕНТЫ_ИНФОРМАЦИЯ!AB:AB,БАЗА_ДАННЫХ!M272),"")</f>
        <v/>
      </c>
      <c r="R272" s="189" t="s">
        <v>21</v>
      </c>
      <c r="S272" s="17"/>
      <c r="U272" s="194">
        <f>IF(S272="перенос",0,SUMIFS(АБОНЕМЕНТЫ_ИНФОРМАЦИЯ!P:P,АБОНЕМЕНТЫ_ИНФОРМАЦИЯ!H:H,БАЗА_ДАННЫХ!L272,АБОНЕМЕНТЫ_ИНФОРМАЦИЯ!F:F,БАЗА_ДАННЫХ!J272,АБОНЕМЕНТЫ_ИНФОРМАЦИЯ!G:G,БАЗА_ДАННЫХ!K272,АБОНЕМЕНТЫ_ИНФОРМАЦИЯ!Q:Q,"&lt;="&amp;БАЗА_ДАННЫХ!D272,АБОНЕМЕНТЫ_ИНФОРМАЦИЯ!S:S,"&gt;="&amp;БАЗА_ДАННЫХ!D272))</f>
        <v>10</v>
      </c>
    </row>
    <row r="273" spans="4:21" ht="15" customHeight="1" x14ac:dyDescent="0.25">
      <c r="D273" s="185">
        <v>45285</v>
      </c>
      <c r="E273" s="187">
        <f t="shared" si="8"/>
        <v>52</v>
      </c>
      <c r="F273" s="9" t="str">
        <f t="shared" si="9"/>
        <v>Пн</v>
      </c>
      <c r="G273" s="18">
        <v>0.66666666666666663</v>
      </c>
      <c r="H273" s="8" t="s">
        <v>7</v>
      </c>
      <c r="I273" s="8" t="s">
        <v>32</v>
      </c>
      <c r="J273" s="8" t="s">
        <v>9</v>
      </c>
      <c r="K273" s="8" t="s">
        <v>8</v>
      </c>
      <c r="L273" s="188" t="s">
        <v>70</v>
      </c>
      <c r="M273" s="189" t="str">
        <f ca="1">IF(COUNTIFS(АБОНЕМЕНТЫ_ИНФОРМАЦИЯ!H:H,БАЗА_ДАННЫХ!L273,АБОНЕМЕНТЫ_ИНФОРМАЦИЯ!F:F,БАЗА_ДАННЫХ!J273,АБОНЕМЕНТЫ_ИНФОРМАЦИЯ!G:G,БАЗА_ДАННЫХ!K273,АБОНЕМЕНТЫ_ИНФОРМАЦИЯ!Q:Q,"&lt;="&amp;БАЗА_ДАННЫХ!D273,АБОНЕМЕНТЫ_ИНФОРМАЦИЯ!S:S,"&gt;="&amp;БАЗА_ДАННЫХ!D273,АБОНЕМЕНТЫ_ИНФОРМАЦИЯ!AB:AB,"да")=1,"да","нет")</f>
        <v>нет</v>
      </c>
      <c r="N273" s="188" t="str">
        <f ca="1">IF(M273="да",SUMIFS(АБОНЕМЕНТЫ_ИНФОРМАЦИЯ!AC:AC,АБОНЕМЕНТЫ_ИНФОРМАЦИЯ!H:H,БАЗА_ДАННЫХ!L273,АБОНЕМЕНТЫ_ИНФОРМАЦИЯ!G:G,БАЗА_ДАННЫХ!K273,АБОНЕМЕНТЫ_ИНФОРМАЦИЯ!F:F,БАЗА_ДАННЫХ!J273,АБОНЕМЕНТЫ_ИНФОРМАЦИЯ!AB:AB,БАЗА_ДАННЫХ!M273),"")</f>
        <v/>
      </c>
      <c r="R273" s="189" t="s">
        <v>21</v>
      </c>
      <c r="S273" s="17"/>
      <c r="U273" s="194">
        <f>IF(S273="перенос",0,SUMIFS(АБОНЕМЕНТЫ_ИНФОРМАЦИЯ!P:P,АБОНЕМЕНТЫ_ИНФОРМАЦИЯ!H:H,БАЗА_ДАННЫХ!L273,АБОНЕМЕНТЫ_ИНФОРМАЦИЯ!F:F,БАЗА_ДАННЫХ!J273,АБОНЕМЕНТЫ_ИНФОРМАЦИЯ!G:G,БАЗА_ДАННЫХ!K273,АБОНЕМЕНТЫ_ИНФОРМАЦИЯ!Q:Q,"&lt;="&amp;БАЗА_ДАННЫХ!D273,АБОНЕМЕНТЫ_ИНФОРМАЦИЯ!S:S,"&gt;="&amp;БАЗА_ДАННЫХ!D273))</f>
        <v>10</v>
      </c>
    </row>
    <row r="274" spans="4:21" ht="15" customHeight="1" x14ac:dyDescent="0.25">
      <c r="D274" s="185">
        <v>45285</v>
      </c>
      <c r="E274" s="187">
        <f t="shared" si="8"/>
        <v>52</v>
      </c>
      <c r="F274" s="9" t="str">
        <f t="shared" si="9"/>
        <v>Пн</v>
      </c>
      <c r="G274" s="18">
        <v>0.66666666666666663</v>
      </c>
      <c r="H274" s="8" t="s">
        <v>7</v>
      </c>
      <c r="I274" s="8" t="s">
        <v>32</v>
      </c>
      <c r="J274" s="8" t="s">
        <v>9</v>
      </c>
      <c r="K274" s="8" t="s">
        <v>8</v>
      </c>
      <c r="L274" s="188" t="s">
        <v>71</v>
      </c>
      <c r="M274" s="189" t="str">
        <f ca="1">IF(COUNTIFS(АБОНЕМЕНТЫ_ИНФОРМАЦИЯ!H:H,БАЗА_ДАННЫХ!L274,АБОНЕМЕНТЫ_ИНФОРМАЦИЯ!F:F,БАЗА_ДАННЫХ!J274,АБОНЕМЕНТЫ_ИНФОРМАЦИЯ!G:G,БАЗА_ДАННЫХ!K274,АБОНЕМЕНТЫ_ИНФОРМАЦИЯ!Q:Q,"&lt;="&amp;БАЗА_ДАННЫХ!D274,АБОНЕМЕНТЫ_ИНФОРМАЦИЯ!S:S,"&gt;="&amp;БАЗА_ДАННЫХ!D274,АБОНЕМЕНТЫ_ИНФОРМАЦИЯ!AB:AB,"да")=1,"да","нет")</f>
        <v>нет</v>
      </c>
      <c r="N274" s="188" t="str">
        <f ca="1">IF(M274="да",SUMIFS(АБОНЕМЕНТЫ_ИНФОРМАЦИЯ!AC:AC,АБОНЕМЕНТЫ_ИНФОРМАЦИЯ!H:H,БАЗА_ДАННЫХ!L274,АБОНЕМЕНТЫ_ИНФОРМАЦИЯ!G:G,БАЗА_ДАННЫХ!K274,АБОНЕМЕНТЫ_ИНФОРМАЦИЯ!F:F,БАЗА_ДАННЫХ!J274,АБОНЕМЕНТЫ_ИНФОРМАЦИЯ!AB:AB,БАЗА_ДАННЫХ!M274),"")</f>
        <v/>
      </c>
      <c r="R274" s="189" t="s">
        <v>21</v>
      </c>
      <c r="S274" s="17"/>
      <c r="U274" s="194">
        <f>IF(S274="перенос",0,SUMIFS(АБОНЕМЕНТЫ_ИНФОРМАЦИЯ!P:P,АБОНЕМЕНТЫ_ИНФОРМАЦИЯ!H:H,БАЗА_ДАННЫХ!L274,АБОНЕМЕНТЫ_ИНФОРМАЦИЯ!F:F,БАЗА_ДАННЫХ!J274,АБОНЕМЕНТЫ_ИНФОРМАЦИЯ!G:G,БАЗА_ДАННЫХ!K274,АБОНЕМЕНТЫ_ИНФОРМАЦИЯ!Q:Q,"&lt;="&amp;БАЗА_ДАННЫХ!D274,АБОНЕМЕНТЫ_ИНФОРМАЦИЯ!S:S,"&gt;="&amp;БАЗА_ДАННЫХ!D274))</f>
        <v>10</v>
      </c>
    </row>
    <row r="275" spans="4:21" ht="15" customHeight="1" x14ac:dyDescent="0.25">
      <c r="D275" s="185">
        <v>45285</v>
      </c>
      <c r="E275" s="187">
        <f t="shared" si="8"/>
        <v>52</v>
      </c>
      <c r="F275" s="9" t="str">
        <f t="shared" si="9"/>
        <v>Пн</v>
      </c>
      <c r="G275" s="18">
        <v>0.66666666666666663</v>
      </c>
      <c r="H275" s="8" t="s">
        <v>7</v>
      </c>
      <c r="I275" s="8" t="s">
        <v>32</v>
      </c>
      <c r="J275" s="8" t="s">
        <v>9</v>
      </c>
      <c r="K275" s="8" t="s">
        <v>8</v>
      </c>
      <c r="L275" s="188" t="s">
        <v>72</v>
      </c>
      <c r="M275" s="189" t="str">
        <f ca="1">IF(COUNTIFS(АБОНЕМЕНТЫ_ИНФОРМАЦИЯ!H:H,БАЗА_ДАННЫХ!L275,АБОНЕМЕНТЫ_ИНФОРМАЦИЯ!F:F,БАЗА_ДАННЫХ!J275,АБОНЕМЕНТЫ_ИНФОРМАЦИЯ!G:G,БАЗА_ДАННЫХ!K275,АБОНЕМЕНТЫ_ИНФОРМАЦИЯ!Q:Q,"&lt;="&amp;БАЗА_ДАННЫХ!D275,АБОНЕМЕНТЫ_ИНФОРМАЦИЯ!S:S,"&gt;="&amp;БАЗА_ДАННЫХ!D275,АБОНЕМЕНТЫ_ИНФОРМАЦИЯ!AB:AB,"да")=1,"да","нет")</f>
        <v>нет</v>
      </c>
      <c r="N275" s="188" t="str">
        <f ca="1">IF(M275="да",SUMIFS(АБОНЕМЕНТЫ_ИНФОРМАЦИЯ!AC:AC,АБОНЕМЕНТЫ_ИНФОРМАЦИЯ!H:H,БАЗА_ДАННЫХ!L275,АБОНЕМЕНТЫ_ИНФОРМАЦИЯ!G:G,БАЗА_ДАННЫХ!K275,АБОНЕМЕНТЫ_ИНФОРМАЦИЯ!F:F,БАЗА_ДАННЫХ!J275,АБОНЕМЕНТЫ_ИНФОРМАЦИЯ!AB:AB,БАЗА_ДАННЫХ!M275),"")</f>
        <v/>
      </c>
      <c r="R275" s="189" t="s">
        <v>21</v>
      </c>
      <c r="S275" s="17"/>
      <c r="U275" s="194">
        <f>IF(S275="перенос",0,SUMIFS(АБОНЕМЕНТЫ_ИНФОРМАЦИЯ!P:P,АБОНЕМЕНТЫ_ИНФОРМАЦИЯ!H:H,БАЗА_ДАННЫХ!L275,АБОНЕМЕНТЫ_ИНФОРМАЦИЯ!F:F,БАЗА_ДАННЫХ!J275,АБОНЕМЕНТЫ_ИНФОРМАЦИЯ!G:G,БАЗА_ДАННЫХ!K275,АБОНЕМЕНТЫ_ИНФОРМАЦИЯ!Q:Q,"&lt;="&amp;БАЗА_ДАННЫХ!D275,АБОНЕМЕНТЫ_ИНФОРМАЦИЯ!S:S,"&gt;="&amp;БАЗА_ДАННЫХ!D275))</f>
        <v>10</v>
      </c>
    </row>
    <row r="276" spans="4:21" ht="15" customHeight="1" x14ac:dyDescent="0.25">
      <c r="D276" s="185">
        <v>45285</v>
      </c>
      <c r="E276" s="187">
        <f t="shared" si="8"/>
        <v>52</v>
      </c>
      <c r="F276" s="9" t="str">
        <f t="shared" si="9"/>
        <v>Пн</v>
      </c>
      <c r="G276" s="18">
        <v>0.66666666666666663</v>
      </c>
      <c r="H276" s="8" t="s">
        <v>7</v>
      </c>
      <c r="I276" s="8" t="s">
        <v>32</v>
      </c>
      <c r="J276" s="8" t="s">
        <v>9</v>
      </c>
      <c r="K276" s="8" t="s">
        <v>8</v>
      </c>
      <c r="L276" s="188" t="s">
        <v>73</v>
      </c>
      <c r="M276" s="189" t="str">
        <f ca="1">IF(COUNTIFS(АБОНЕМЕНТЫ_ИНФОРМАЦИЯ!H:H,БАЗА_ДАННЫХ!L276,АБОНЕМЕНТЫ_ИНФОРМАЦИЯ!F:F,БАЗА_ДАННЫХ!J276,АБОНЕМЕНТЫ_ИНФОРМАЦИЯ!G:G,БАЗА_ДАННЫХ!K276,АБОНЕМЕНТЫ_ИНФОРМАЦИЯ!Q:Q,"&lt;="&amp;БАЗА_ДАННЫХ!D276,АБОНЕМЕНТЫ_ИНФОРМАЦИЯ!S:S,"&gt;="&amp;БАЗА_ДАННЫХ!D276,АБОНЕМЕНТЫ_ИНФОРМАЦИЯ!AB:AB,"да")=1,"да","нет")</f>
        <v>нет</v>
      </c>
      <c r="N276" s="188" t="str">
        <f ca="1">IF(M276="да",SUMIFS(АБОНЕМЕНТЫ_ИНФОРМАЦИЯ!AC:AC,АБОНЕМЕНТЫ_ИНФОРМАЦИЯ!H:H,БАЗА_ДАННЫХ!L276,АБОНЕМЕНТЫ_ИНФОРМАЦИЯ!G:G,БАЗА_ДАННЫХ!K276,АБОНЕМЕНТЫ_ИНФОРМАЦИЯ!F:F,БАЗА_ДАННЫХ!J276,АБОНЕМЕНТЫ_ИНФОРМАЦИЯ!AB:AB,БАЗА_ДАННЫХ!M276),"")</f>
        <v/>
      </c>
      <c r="R276" s="189" t="s">
        <v>21</v>
      </c>
      <c r="S276" s="17"/>
      <c r="U276" s="194">
        <f>IF(S276="перенос",0,SUMIFS(АБОНЕМЕНТЫ_ИНФОРМАЦИЯ!P:P,АБОНЕМЕНТЫ_ИНФОРМАЦИЯ!H:H,БАЗА_ДАННЫХ!L276,АБОНЕМЕНТЫ_ИНФОРМАЦИЯ!F:F,БАЗА_ДАННЫХ!J276,АБОНЕМЕНТЫ_ИНФОРМАЦИЯ!G:G,БАЗА_ДАННЫХ!K276,АБОНЕМЕНТЫ_ИНФОРМАЦИЯ!Q:Q,"&lt;="&amp;БАЗА_ДАННЫХ!D276,АБОНЕМЕНТЫ_ИНФОРМАЦИЯ!S:S,"&gt;="&amp;БАЗА_ДАННЫХ!D276))</f>
        <v>10</v>
      </c>
    </row>
    <row r="277" spans="4:21" ht="15" customHeight="1" x14ac:dyDescent="0.25">
      <c r="D277" s="185">
        <v>45285</v>
      </c>
      <c r="E277" s="187">
        <f t="shared" si="8"/>
        <v>52</v>
      </c>
      <c r="F277" s="9" t="str">
        <f t="shared" si="9"/>
        <v>Пн</v>
      </c>
      <c r="G277" s="18">
        <v>0.66666666666666663</v>
      </c>
      <c r="H277" s="8" t="s">
        <v>7</v>
      </c>
      <c r="I277" s="8" t="s">
        <v>32</v>
      </c>
      <c r="J277" s="8" t="s">
        <v>9</v>
      </c>
      <c r="K277" s="8" t="s">
        <v>8</v>
      </c>
      <c r="L277" s="188" t="s">
        <v>74</v>
      </c>
      <c r="M277" s="189" t="str">
        <f ca="1">IF(COUNTIFS(АБОНЕМЕНТЫ_ИНФОРМАЦИЯ!H:H,БАЗА_ДАННЫХ!L277,АБОНЕМЕНТЫ_ИНФОРМАЦИЯ!F:F,БАЗА_ДАННЫХ!J277,АБОНЕМЕНТЫ_ИНФОРМАЦИЯ!G:G,БАЗА_ДАННЫХ!K277,АБОНЕМЕНТЫ_ИНФОРМАЦИЯ!Q:Q,"&lt;="&amp;БАЗА_ДАННЫХ!D277,АБОНЕМЕНТЫ_ИНФОРМАЦИЯ!S:S,"&gt;="&amp;БАЗА_ДАННЫХ!D277,АБОНЕМЕНТЫ_ИНФОРМАЦИЯ!AB:AB,"да")=1,"да","нет")</f>
        <v>нет</v>
      </c>
      <c r="N277" s="188" t="str">
        <f ca="1">IF(M277="да",SUMIFS(АБОНЕМЕНТЫ_ИНФОРМАЦИЯ!AC:AC,АБОНЕМЕНТЫ_ИНФОРМАЦИЯ!H:H,БАЗА_ДАННЫХ!L277,АБОНЕМЕНТЫ_ИНФОРМАЦИЯ!G:G,БАЗА_ДАННЫХ!K277,АБОНЕМЕНТЫ_ИНФОРМАЦИЯ!F:F,БАЗА_ДАННЫХ!J277,АБОНЕМЕНТЫ_ИНФОРМАЦИЯ!AB:AB,БАЗА_ДАННЫХ!M277),"")</f>
        <v/>
      </c>
      <c r="R277" s="189" t="s">
        <v>21</v>
      </c>
      <c r="S277" s="17"/>
      <c r="U277" s="194">
        <f>IF(S277="перенос",0,SUMIFS(АБОНЕМЕНТЫ_ИНФОРМАЦИЯ!P:P,АБОНЕМЕНТЫ_ИНФОРМАЦИЯ!H:H,БАЗА_ДАННЫХ!L277,АБОНЕМЕНТЫ_ИНФОРМАЦИЯ!F:F,БАЗА_ДАННЫХ!J277,АБОНЕМЕНТЫ_ИНФОРМАЦИЯ!G:G,БАЗА_ДАННЫХ!K277,АБОНЕМЕНТЫ_ИНФОРМАЦИЯ!Q:Q,"&lt;="&amp;БАЗА_ДАННЫХ!D277,АБОНЕМЕНТЫ_ИНФОРМАЦИЯ!S:S,"&gt;="&amp;БАЗА_ДАННЫХ!D277))</f>
        <v>10</v>
      </c>
    </row>
    <row r="278" spans="4:21" ht="15" customHeight="1" x14ac:dyDescent="0.25">
      <c r="D278" s="185">
        <v>45285</v>
      </c>
      <c r="E278" s="187">
        <f t="shared" si="8"/>
        <v>52</v>
      </c>
      <c r="F278" s="9" t="str">
        <f t="shared" si="9"/>
        <v>Пн</v>
      </c>
      <c r="G278" s="18">
        <v>0.66666666666666663</v>
      </c>
      <c r="H278" s="8" t="s">
        <v>7</v>
      </c>
      <c r="I278" s="8" t="s">
        <v>32</v>
      </c>
      <c r="J278" s="8" t="s">
        <v>9</v>
      </c>
      <c r="K278" s="8" t="s">
        <v>8</v>
      </c>
      <c r="L278" s="188" t="s">
        <v>75</v>
      </c>
      <c r="M278" s="189" t="str">
        <f ca="1">IF(COUNTIFS(АБОНЕМЕНТЫ_ИНФОРМАЦИЯ!H:H,БАЗА_ДАННЫХ!L278,АБОНЕМЕНТЫ_ИНФОРМАЦИЯ!F:F,БАЗА_ДАННЫХ!J278,АБОНЕМЕНТЫ_ИНФОРМАЦИЯ!G:G,БАЗА_ДАННЫХ!K278,АБОНЕМЕНТЫ_ИНФОРМАЦИЯ!Q:Q,"&lt;="&amp;БАЗА_ДАННЫХ!D278,АБОНЕМЕНТЫ_ИНФОРМАЦИЯ!S:S,"&gt;="&amp;БАЗА_ДАННЫХ!D278,АБОНЕМЕНТЫ_ИНФОРМАЦИЯ!AB:AB,"да")=1,"да","нет")</f>
        <v>нет</v>
      </c>
      <c r="N278" s="188" t="str">
        <f ca="1">IF(M278="да",SUMIFS(АБОНЕМЕНТЫ_ИНФОРМАЦИЯ!AC:AC,АБОНЕМЕНТЫ_ИНФОРМАЦИЯ!H:H,БАЗА_ДАННЫХ!L278,АБОНЕМЕНТЫ_ИНФОРМАЦИЯ!G:G,БАЗА_ДАННЫХ!K278,АБОНЕМЕНТЫ_ИНФОРМАЦИЯ!F:F,БАЗА_ДАННЫХ!J278,АБОНЕМЕНТЫ_ИНФОРМАЦИЯ!AB:AB,БАЗА_ДАННЫХ!M278),"")</f>
        <v/>
      </c>
      <c r="R278" s="189" t="s">
        <v>21</v>
      </c>
      <c r="S278" s="17"/>
      <c r="U278" s="194">
        <f>IF(S278="перенос",0,SUMIFS(АБОНЕМЕНТЫ_ИНФОРМАЦИЯ!P:P,АБОНЕМЕНТЫ_ИНФОРМАЦИЯ!H:H,БАЗА_ДАННЫХ!L278,АБОНЕМЕНТЫ_ИНФОРМАЦИЯ!F:F,БАЗА_ДАННЫХ!J278,АБОНЕМЕНТЫ_ИНФОРМАЦИЯ!G:G,БАЗА_ДАННЫХ!K278,АБОНЕМЕНТЫ_ИНФОРМАЦИЯ!Q:Q,"&lt;="&amp;БАЗА_ДАННЫХ!D278,АБОНЕМЕНТЫ_ИНФОРМАЦИЯ!S:S,"&gt;="&amp;БАЗА_ДАННЫХ!D278))</f>
        <v>10</v>
      </c>
    </row>
    <row r="279" spans="4:21" ht="15" customHeight="1" x14ac:dyDescent="0.25">
      <c r="D279" s="185">
        <v>45285</v>
      </c>
      <c r="E279" s="187">
        <f t="shared" si="8"/>
        <v>52</v>
      </c>
      <c r="F279" s="9" t="str">
        <f t="shared" si="9"/>
        <v>Пн</v>
      </c>
      <c r="G279" s="18">
        <v>0.66666666666666663</v>
      </c>
      <c r="H279" s="8" t="s">
        <v>7</v>
      </c>
      <c r="I279" s="8" t="s">
        <v>32</v>
      </c>
      <c r="J279" s="8" t="s">
        <v>9</v>
      </c>
      <c r="K279" s="8" t="s">
        <v>8</v>
      </c>
      <c r="L279" s="188" t="s">
        <v>76</v>
      </c>
      <c r="M279" s="189" t="str">
        <f ca="1">IF(COUNTIFS(АБОНЕМЕНТЫ_ИНФОРМАЦИЯ!H:H,БАЗА_ДАННЫХ!L279,АБОНЕМЕНТЫ_ИНФОРМАЦИЯ!F:F,БАЗА_ДАННЫХ!J279,АБОНЕМЕНТЫ_ИНФОРМАЦИЯ!G:G,БАЗА_ДАННЫХ!K279,АБОНЕМЕНТЫ_ИНФОРМАЦИЯ!Q:Q,"&lt;="&amp;БАЗА_ДАННЫХ!D279,АБОНЕМЕНТЫ_ИНФОРМАЦИЯ!S:S,"&gt;="&amp;БАЗА_ДАННЫХ!D279,АБОНЕМЕНТЫ_ИНФОРМАЦИЯ!AB:AB,"да")=1,"да","нет")</f>
        <v>нет</v>
      </c>
      <c r="N279" s="188" t="str">
        <f ca="1">IF(M279="да",SUMIFS(АБОНЕМЕНТЫ_ИНФОРМАЦИЯ!AC:AC,АБОНЕМЕНТЫ_ИНФОРМАЦИЯ!H:H,БАЗА_ДАННЫХ!L279,АБОНЕМЕНТЫ_ИНФОРМАЦИЯ!G:G,БАЗА_ДАННЫХ!K279,АБОНЕМЕНТЫ_ИНФОРМАЦИЯ!F:F,БАЗА_ДАННЫХ!J279,АБОНЕМЕНТЫ_ИНФОРМАЦИЯ!AB:AB,БАЗА_ДАННЫХ!M279),"")</f>
        <v/>
      </c>
      <c r="R279" s="189" t="s">
        <v>21</v>
      </c>
      <c r="S279" s="17"/>
      <c r="U279" s="194">
        <f>IF(S279="перенос",0,SUMIFS(АБОНЕМЕНТЫ_ИНФОРМАЦИЯ!P:P,АБОНЕМЕНТЫ_ИНФОРМАЦИЯ!H:H,БАЗА_ДАННЫХ!L279,АБОНЕМЕНТЫ_ИНФОРМАЦИЯ!F:F,БАЗА_ДАННЫХ!J279,АБОНЕМЕНТЫ_ИНФОРМАЦИЯ!G:G,БАЗА_ДАННЫХ!K279,АБОНЕМЕНТЫ_ИНФОРМАЦИЯ!Q:Q,"&lt;="&amp;БАЗА_ДАННЫХ!D279,АБОНЕМЕНТЫ_ИНФОРМАЦИЯ!S:S,"&gt;="&amp;БАЗА_ДАННЫХ!D279))</f>
        <v>10</v>
      </c>
    </row>
    <row r="280" spans="4:21" ht="15" customHeight="1" x14ac:dyDescent="0.25">
      <c r="D280" s="185">
        <v>45285</v>
      </c>
      <c r="E280" s="187">
        <f t="shared" si="8"/>
        <v>52</v>
      </c>
      <c r="F280" s="9" t="str">
        <f t="shared" si="9"/>
        <v>Пн</v>
      </c>
      <c r="G280" s="18">
        <v>0.66666666666666663</v>
      </c>
      <c r="H280" s="8" t="s">
        <v>7</v>
      </c>
      <c r="I280" s="8" t="s">
        <v>32</v>
      </c>
      <c r="J280" s="8" t="s">
        <v>9</v>
      </c>
      <c r="K280" s="8" t="s">
        <v>8</v>
      </c>
      <c r="L280" s="188" t="s">
        <v>77</v>
      </c>
      <c r="M280" s="189" t="str">
        <f ca="1">IF(COUNTIFS(АБОНЕМЕНТЫ_ИНФОРМАЦИЯ!H:H,БАЗА_ДАННЫХ!L280,АБОНЕМЕНТЫ_ИНФОРМАЦИЯ!F:F,БАЗА_ДАННЫХ!J280,АБОНЕМЕНТЫ_ИНФОРМАЦИЯ!G:G,БАЗА_ДАННЫХ!K280,АБОНЕМЕНТЫ_ИНФОРМАЦИЯ!Q:Q,"&lt;="&amp;БАЗА_ДАННЫХ!D280,АБОНЕМЕНТЫ_ИНФОРМАЦИЯ!S:S,"&gt;="&amp;БАЗА_ДАННЫХ!D280,АБОНЕМЕНТЫ_ИНФОРМАЦИЯ!AB:AB,"да")=1,"да","нет")</f>
        <v>нет</v>
      </c>
      <c r="N280" s="188" t="str">
        <f ca="1">IF(M280="да",SUMIFS(АБОНЕМЕНТЫ_ИНФОРМАЦИЯ!AC:AC,АБОНЕМЕНТЫ_ИНФОРМАЦИЯ!H:H,БАЗА_ДАННЫХ!L280,АБОНЕМЕНТЫ_ИНФОРМАЦИЯ!G:G,БАЗА_ДАННЫХ!K280,АБОНЕМЕНТЫ_ИНФОРМАЦИЯ!F:F,БАЗА_ДАННЫХ!J280,АБОНЕМЕНТЫ_ИНФОРМАЦИЯ!AB:AB,БАЗА_ДАННЫХ!M280),"")</f>
        <v/>
      </c>
      <c r="R280" s="189" t="s">
        <v>21</v>
      </c>
      <c r="S280" s="17"/>
      <c r="U280" s="194">
        <f>IF(S280="перенос",0,SUMIFS(АБОНЕМЕНТЫ_ИНФОРМАЦИЯ!P:P,АБОНЕМЕНТЫ_ИНФОРМАЦИЯ!H:H,БАЗА_ДАННЫХ!L280,АБОНЕМЕНТЫ_ИНФОРМАЦИЯ!F:F,БАЗА_ДАННЫХ!J280,АБОНЕМЕНТЫ_ИНФОРМАЦИЯ!G:G,БАЗА_ДАННЫХ!K280,АБОНЕМЕНТЫ_ИНФОРМАЦИЯ!Q:Q,"&lt;="&amp;БАЗА_ДАННЫХ!D280,АБОНЕМЕНТЫ_ИНФОРМАЦИЯ!S:S,"&gt;="&amp;БАЗА_ДАННЫХ!D280))</f>
        <v>10</v>
      </c>
    </row>
    <row r="281" spans="4:21" ht="15" customHeight="1" x14ac:dyDescent="0.25">
      <c r="D281" s="185">
        <v>45285</v>
      </c>
      <c r="E281" s="187">
        <f t="shared" si="8"/>
        <v>52</v>
      </c>
      <c r="F281" s="9" t="str">
        <f t="shared" si="9"/>
        <v>Пн</v>
      </c>
      <c r="G281" s="18">
        <v>0.70833333333333337</v>
      </c>
      <c r="H281" s="8" t="s">
        <v>14</v>
      </c>
      <c r="I281" s="8" t="s">
        <v>30</v>
      </c>
      <c r="J281" s="8" t="s">
        <v>11</v>
      </c>
      <c r="K281" s="8" t="s">
        <v>36</v>
      </c>
      <c r="L281" s="188" t="s">
        <v>78</v>
      </c>
      <c r="M281" s="189" t="str">
        <f ca="1">IF(COUNTIFS(АБОНЕМЕНТЫ_ИНФОРМАЦИЯ!H:H,БАЗА_ДАННЫХ!L281,АБОНЕМЕНТЫ_ИНФОРМАЦИЯ!F:F,БАЗА_ДАННЫХ!J281,АБОНЕМЕНТЫ_ИНФОРМАЦИЯ!G:G,БАЗА_ДАННЫХ!K281,АБОНЕМЕНТЫ_ИНФОРМАЦИЯ!Q:Q,"&lt;="&amp;БАЗА_ДАННЫХ!D281,АБОНЕМЕНТЫ_ИНФОРМАЦИЯ!S:S,"&gt;="&amp;БАЗА_ДАННЫХ!D281,АБОНЕМЕНТЫ_ИНФОРМАЦИЯ!AB:AB,"да")=1,"да","нет")</f>
        <v>нет</v>
      </c>
      <c r="N281" s="188" t="str">
        <f ca="1">IF(M281="да",SUMIFS(АБОНЕМЕНТЫ_ИНФОРМАЦИЯ!AC:AC,АБОНЕМЕНТЫ_ИНФОРМАЦИЯ!H:H,БАЗА_ДАННЫХ!L281,АБОНЕМЕНТЫ_ИНФОРМАЦИЯ!G:G,БАЗА_ДАННЫХ!K281,АБОНЕМЕНТЫ_ИНФОРМАЦИЯ!F:F,БАЗА_ДАННЫХ!J281,АБОНЕМЕНТЫ_ИНФОРМАЦИЯ!AB:AB,БАЗА_ДАННЫХ!M281),"")</f>
        <v/>
      </c>
      <c r="R281" s="189" t="s">
        <v>21</v>
      </c>
      <c r="S281" s="17"/>
      <c r="U281" s="194">
        <f>IF(S281="перенос",0,SUMIFS(АБОНЕМЕНТЫ_ИНФОРМАЦИЯ!P:P,АБОНЕМЕНТЫ_ИНФОРМАЦИЯ!H:H,БАЗА_ДАННЫХ!L281,АБОНЕМЕНТЫ_ИНФОРМАЦИЯ!F:F,БАЗА_ДАННЫХ!J281,АБОНЕМЕНТЫ_ИНФОРМАЦИЯ!G:G,БАЗА_ДАННЫХ!K281,АБОНЕМЕНТЫ_ИНФОРМАЦИЯ!Q:Q,"&lt;="&amp;БАЗА_ДАННЫХ!D281,АБОНЕМЕНТЫ_ИНФОРМАЦИЯ!S:S,"&gt;="&amp;БАЗА_ДАННЫХ!D281))</f>
        <v>10</v>
      </c>
    </row>
    <row r="282" spans="4:21" ht="15" customHeight="1" x14ac:dyDescent="0.25">
      <c r="D282" s="185">
        <v>45285</v>
      </c>
      <c r="E282" s="187">
        <f t="shared" si="8"/>
        <v>52</v>
      </c>
      <c r="F282" s="9" t="str">
        <f t="shared" si="9"/>
        <v>Пн</v>
      </c>
      <c r="G282" s="18">
        <v>0.70833333333333337</v>
      </c>
      <c r="H282" s="8" t="s">
        <v>14</v>
      </c>
      <c r="I282" s="8" t="s">
        <v>30</v>
      </c>
      <c r="J282" s="8" t="s">
        <v>11</v>
      </c>
      <c r="K282" s="8" t="s">
        <v>36</v>
      </c>
      <c r="L282" s="188" t="s">
        <v>79</v>
      </c>
      <c r="M282" s="189" t="str">
        <f ca="1">IF(COUNTIFS(АБОНЕМЕНТЫ_ИНФОРМАЦИЯ!H:H,БАЗА_ДАННЫХ!L282,АБОНЕМЕНТЫ_ИНФОРМАЦИЯ!F:F,БАЗА_ДАННЫХ!J282,АБОНЕМЕНТЫ_ИНФОРМАЦИЯ!G:G,БАЗА_ДАННЫХ!K282,АБОНЕМЕНТЫ_ИНФОРМАЦИЯ!Q:Q,"&lt;="&amp;БАЗА_ДАННЫХ!D282,АБОНЕМЕНТЫ_ИНФОРМАЦИЯ!S:S,"&gt;="&amp;БАЗА_ДАННЫХ!D282,АБОНЕМЕНТЫ_ИНФОРМАЦИЯ!AB:AB,"да")=1,"да","нет")</f>
        <v>нет</v>
      </c>
      <c r="N282" s="188" t="str">
        <f ca="1">IF(M282="да",SUMIFS(АБОНЕМЕНТЫ_ИНФОРМАЦИЯ!AC:AC,АБОНЕМЕНТЫ_ИНФОРМАЦИЯ!H:H,БАЗА_ДАННЫХ!L282,АБОНЕМЕНТЫ_ИНФОРМАЦИЯ!G:G,БАЗА_ДАННЫХ!K282,АБОНЕМЕНТЫ_ИНФОРМАЦИЯ!F:F,БАЗА_ДАННЫХ!J282,АБОНЕМЕНТЫ_ИНФОРМАЦИЯ!AB:AB,БАЗА_ДАННЫХ!M282),"")</f>
        <v/>
      </c>
      <c r="R282" s="189" t="s">
        <v>21</v>
      </c>
      <c r="S282" s="17"/>
      <c r="U282" s="194">
        <f>IF(S282="перенос",0,SUMIFS(АБОНЕМЕНТЫ_ИНФОРМАЦИЯ!P:P,АБОНЕМЕНТЫ_ИНФОРМАЦИЯ!H:H,БАЗА_ДАННЫХ!L282,АБОНЕМЕНТЫ_ИНФОРМАЦИЯ!F:F,БАЗА_ДАННЫХ!J282,АБОНЕМЕНТЫ_ИНФОРМАЦИЯ!G:G,БАЗА_ДАННЫХ!K282,АБОНЕМЕНТЫ_ИНФОРМАЦИЯ!Q:Q,"&lt;="&amp;БАЗА_ДАННЫХ!D282,АБОНЕМЕНТЫ_ИНФОРМАЦИЯ!S:S,"&gt;="&amp;БАЗА_ДАННЫХ!D282))</f>
        <v>10</v>
      </c>
    </row>
    <row r="283" spans="4:21" ht="15" customHeight="1" x14ac:dyDescent="0.25">
      <c r="D283" s="185">
        <v>45285</v>
      </c>
      <c r="E283" s="187">
        <f t="shared" si="8"/>
        <v>52</v>
      </c>
      <c r="F283" s="9" t="str">
        <f t="shared" si="9"/>
        <v>Пн</v>
      </c>
      <c r="G283" s="18">
        <v>0.70833333333333337</v>
      </c>
      <c r="H283" s="8" t="s">
        <v>14</v>
      </c>
      <c r="I283" s="8" t="s">
        <v>30</v>
      </c>
      <c r="J283" s="8" t="s">
        <v>11</v>
      </c>
      <c r="K283" s="8" t="s">
        <v>36</v>
      </c>
      <c r="L283" s="188" t="s">
        <v>80</v>
      </c>
      <c r="M283" s="189" t="str">
        <f ca="1">IF(COUNTIFS(АБОНЕМЕНТЫ_ИНФОРМАЦИЯ!H:H,БАЗА_ДАННЫХ!L283,АБОНЕМЕНТЫ_ИНФОРМАЦИЯ!F:F,БАЗА_ДАННЫХ!J283,АБОНЕМЕНТЫ_ИНФОРМАЦИЯ!G:G,БАЗА_ДАННЫХ!K283,АБОНЕМЕНТЫ_ИНФОРМАЦИЯ!Q:Q,"&lt;="&amp;БАЗА_ДАННЫХ!D283,АБОНЕМЕНТЫ_ИНФОРМАЦИЯ!S:S,"&gt;="&amp;БАЗА_ДАННЫХ!D283,АБОНЕМЕНТЫ_ИНФОРМАЦИЯ!AB:AB,"да")=1,"да","нет")</f>
        <v>нет</v>
      </c>
      <c r="N283" s="188" t="str">
        <f ca="1">IF(M283="да",SUMIFS(АБОНЕМЕНТЫ_ИНФОРМАЦИЯ!AC:AC,АБОНЕМЕНТЫ_ИНФОРМАЦИЯ!H:H,БАЗА_ДАННЫХ!L283,АБОНЕМЕНТЫ_ИНФОРМАЦИЯ!G:G,БАЗА_ДАННЫХ!K283,АБОНЕМЕНТЫ_ИНФОРМАЦИЯ!F:F,БАЗА_ДАННЫХ!J283,АБОНЕМЕНТЫ_ИНФОРМАЦИЯ!AB:AB,БАЗА_ДАННЫХ!M283),"")</f>
        <v/>
      </c>
      <c r="R283" s="189" t="s">
        <v>21</v>
      </c>
      <c r="S283" s="17"/>
      <c r="U283" s="194">
        <f>IF(S283="перенос",0,SUMIFS(АБОНЕМЕНТЫ_ИНФОРМАЦИЯ!P:P,АБОНЕМЕНТЫ_ИНФОРМАЦИЯ!H:H,БАЗА_ДАННЫХ!L283,АБОНЕМЕНТЫ_ИНФОРМАЦИЯ!F:F,БАЗА_ДАННЫХ!J283,АБОНЕМЕНТЫ_ИНФОРМАЦИЯ!G:G,БАЗА_ДАННЫХ!K283,АБОНЕМЕНТЫ_ИНФОРМАЦИЯ!Q:Q,"&lt;="&amp;БАЗА_ДАННЫХ!D283,АБОНЕМЕНТЫ_ИНФОРМАЦИЯ!S:S,"&gt;="&amp;БАЗА_ДАННЫХ!D283))</f>
        <v>10</v>
      </c>
    </row>
    <row r="284" spans="4:21" ht="15" customHeight="1" x14ac:dyDescent="0.25">
      <c r="D284" s="185">
        <v>45285</v>
      </c>
      <c r="E284" s="187">
        <f t="shared" si="8"/>
        <v>52</v>
      </c>
      <c r="F284" s="9" t="str">
        <f t="shared" si="9"/>
        <v>Пн</v>
      </c>
      <c r="G284" s="18">
        <v>0.70833333333333337</v>
      </c>
      <c r="H284" s="8" t="s">
        <v>14</v>
      </c>
      <c r="I284" s="8" t="s">
        <v>30</v>
      </c>
      <c r="J284" s="8" t="s">
        <v>11</v>
      </c>
      <c r="K284" s="8" t="s">
        <v>36</v>
      </c>
      <c r="L284" s="188" t="s">
        <v>81</v>
      </c>
      <c r="M284" s="189" t="str">
        <f ca="1">IF(COUNTIFS(АБОНЕМЕНТЫ_ИНФОРМАЦИЯ!H:H,БАЗА_ДАННЫХ!L284,АБОНЕМЕНТЫ_ИНФОРМАЦИЯ!F:F,БАЗА_ДАННЫХ!J284,АБОНЕМЕНТЫ_ИНФОРМАЦИЯ!G:G,БАЗА_ДАННЫХ!K284,АБОНЕМЕНТЫ_ИНФОРМАЦИЯ!Q:Q,"&lt;="&amp;БАЗА_ДАННЫХ!D284,АБОНЕМЕНТЫ_ИНФОРМАЦИЯ!S:S,"&gt;="&amp;БАЗА_ДАННЫХ!D284,АБОНЕМЕНТЫ_ИНФОРМАЦИЯ!AB:AB,"да")=1,"да","нет")</f>
        <v>нет</v>
      </c>
      <c r="N284" s="188" t="str">
        <f ca="1">IF(M284="да",SUMIFS(АБОНЕМЕНТЫ_ИНФОРМАЦИЯ!AC:AC,АБОНЕМЕНТЫ_ИНФОРМАЦИЯ!H:H,БАЗА_ДАННЫХ!L284,АБОНЕМЕНТЫ_ИНФОРМАЦИЯ!G:G,БАЗА_ДАННЫХ!K284,АБОНЕМЕНТЫ_ИНФОРМАЦИЯ!F:F,БАЗА_ДАННЫХ!J284,АБОНЕМЕНТЫ_ИНФОРМАЦИЯ!AB:AB,БАЗА_ДАННЫХ!M284),"")</f>
        <v/>
      </c>
      <c r="R284" s="189" t="s">
        <v>21</v>
      </c>
      <c r="S284" s="17"/>
      <c r="U284" s="194">
        <f>IF(S284="перенос",0,SUMIFS(АБОНЕМЕНТЫ_ИНФОРМАЦИЯ!P:P,АБОНЕМЕНТЫ_ИНФОРМАЦИЯ!H:H,БАЗА_ДАННЫХ!L284,АБОНЕМЕНТЫ_ИНФОРМАЦИЯ!F:F,БАЗА_ДАННЫХ!J284,АБОНЕМЕНТЫ_ИНФОРМАЦИЯ!G:G,БАЗА_ДАННЫХ!K284,АБОНЕМЕНТЫ_ИНФОРМАЦИЯ!Q:Q,"&lt;="&amp;БАЗА_ДАННЫХ!D284,АБОНЕМЕНТЫ_ИНФОРМАЦИЯ!S:S,"&gt;="&amp;БАЗА_ДАННЫХ!D284))</f>
        <v>10</v>
      </c>
    </row>
    <row r="285" spans="4:21" ht="15" customHeight="1" x14ac:dyDescent="0.25">
      <c r="D285" s="185">
        <v>45285</v>
      </c>
      <c r="E285" s="187">
        <f t="shared" si="8"/>
        <v>52</v>
      </c>
      <c r="F285" s="9" t="str">
        <f t="shared" si="9"/>
        <v>Пн</v>
      </c>
      <c r="G285" s="18">
        <v>0.70833333333333337</v>
      </c>
      <c r="H285" s="8" t="s">
        <v>14</v>
      </c>
      <c r="I285" s="8" t="s">
        <v>30</v>
      </c>
      <c r="J285" s="8" t="s">
        <v>11</v>
      </c>
      <c r="K285" s="8" t="s">
        <v>36</v>
      </c>
      <c r="L285" s="188" t="s">
        <v>82</v>
      </c>
      <c r="M285" s="189" t="str">
        <f ca="1">IF(COUNTIFS(АБОНЕМЕНТЫ_ИНФОРМАЦИЯ!H:H,БАЗА_ДАННЫХ!L285,АБОНЕМЕНТЫ_ИНФОРМАЦИЯ!F:F,БАЗА_ДАННЫХ!J285,АБОНЕМЕНТЫ_ИНФОРМАЦИЯ!G:G,БАЗА_ДАННЫХ!K285,АБОНЕМЕНТЫ_ИНФОРМАЦИЯ!Q:Q,"&lt;="&amp;БАЗА_ДАННЫХ!D285,АБОНЕМЕНТЫ_ИНФОРМАЦИЯ!S:S,"&gt;="&amp;БАЗА_ДАННЫХ!D285,АБОНЕМЕНТЫ_ИНФОРМАЦИЯ!AB:AB,"да")=1,"да","нет")</f>
        <v>нет</v>
      </c>
      <c r="N285" s="188" t="str">
        <f ca="1">IF(M285="да",SUMIFS(АБОНЕМЕНТЫ_ИНФОРМАЦИЯ!AC:AC,АБОНЕМЕНТЫ_ИНФОРМАЦИЯ!H:H,БАЗА_ДАННЫХ!L285,АБОНЕМЕНТЫ_ИНФОРМАЦИЯ!G:G,БАЗА_ДАННЫХ!K285,АБОНЕМЕНТЫ_ИНФОРМАЦИЯ!F:F,БАЗА_ДАННЫХ!J285,АБОНЕМЕНТЫ_ИНФОРМАЦИЯ!AB:AB,БАЗА_ДАННЫХ!M285),"")</f>
        <v/>
      </c>
      <c r="R285" s="189" t="s">
        <v>21</v>
      </c>
      <c r="S285" s="17"/>
      <c r="U285" s="194">
        <f>IF(S285="перенос",0,SUMIFS(АБОНЕМЕНТЫ_ИНФОРМАЦИЯ!P:P,АБОНЕМЕНТЫ_ИНФОРМАЦИЯ!H:H,БАЗА_ДАННЫХ!L285,АБОНЕМЕНТЫ_ИНФОРМАЦИЯ!F:F,БАЗА_ДАННЫХ!J285,АБОНЕМЕНТЫ_ИНФОРМАЦИЯ!G:G,БАЗА_ДАННЫХ!K285,АБОНЕМЕНТЫ_ИНФОРМАЦИЯ!Q:Q,"&lt;="&amp;БАЗА_ДАННЫХ!D285,АБОНЕМЕНТЫ_ИНФОРМАЦИЯ!S:S,"&gt;="&amp;БАЗА_ДАННЫХ!D285))</f>
        <v>10</v>
      </c>
    </row>
    <row r="286" spans="4:21" ht="15" customHeight="1" x14ac:dyDescent="0.25">
      <c r="D286" s="185">
        <v>45285</v>
      </c>
      <c r="E286" s="187">
        <f t="shared" si="8"/>
        <v>52</v>
      </c>
      <c r="F286" s="9" t="str">
        <f t="shared" si="9"/>
        <v>Пн</v>
      </c>
      <c r="G286" s="18">
        <v>0.70833333333333337</v>
      </c>
      <c r="H286" s="8" t="s">
        <v>14</v>
      </c>
      <c r="I286" s="8" t="s">
        <v>30</v>
      </c>
      <c r="J286" s="8" t="s">
        <v>11</v>
      </c>
      <c r="K286" s="8" t="s">
        <v>36</v>
      </c>
      <c r="L286" s="188" t="s">
        <v>83</v>
      </c>
      <c r="M286" s="189" t="str">
        <f ca="1">IF(COUNTIFS(АБОНЕМЕНТЫ_ИНФОРМАЦИЯ!H:H,БАЗА_ДАННЫХ!L286,АБОНЕМЕНТЫ_ИНФОРМАЦИЯ!F:F,БАЗА_ДАННЫХ!J286,АБОНЕМЕНТЫ_ИНФОРМАЦИЯ!G:G,БАЗА_ДАННЫХ!K286,АБОНЕМЕНТЫ_ИНФОРМАЦИЯ!Q:Q,"&lt;="&amp;БАЗА_ДАННЫХ!D286,АБОНЕМЕНТЫ_ИНФОРМАЦИЯ!S:S,"&gt;="&amp;БАЗА_ДАННЫХ!D286,АБОНЕМЕНТЫ_ИНФОРМАЦИЯ!AB:AB,"да")=1,"да","нет")</f>
        <v>нет</v>
      </c>
      <c r="N286" s="188" t="str">
        <f ca="1">IF(M286="да",SUMIFS(АБОНЕМЕНТЫ_ИНФОРМАЦИЯ!AC:AC,АБОНЕМЕНТЫ_ИНФОРМАЦИЯ!H:H,БАЗА_ДАННЫХ!L286,АБОНЕМЕНТЫ_ИНФОРМАЦИЯ!G:G,БАЗА_ДАННЫХ!K286,АБОНЕМЕНТЫ_ИНФОРМАЦИЯ!F:F,БАЗА_ДАННЫХ!J286,АБОНЕМЕНТЫ_ИНФОРМАЦИЯ!AB:AB,БАЗА_ДАННЫХ!M286),"")</f>
        <v/>
      </c>
      <c r="R286" s="189" t="s">
        <v>21</v>
      </c>
      <c r="S286" s="17"/>
      <c r="U286" s="194">
        <f>IF(S286="перенос",0,SUMIFS(АБОНЕМЕНТЫ_ИНФОРМАЦИЯ!P:P,АБОНЕМЕНТЫ_ИНФОРМАЦИЯ!H:H,БАЗА_ДАННЫХ!L286,АБОНЕМЕНТЫ_ИНФОРМАЦИЯ!F:F,БАЗА_ДАННЫХ!J286,АБОНЕМЕНТЫ_ИНФОРМАЦИЯ!G:G,БАЗА_ДАННЫХ!K286,АБОНЕМЕНТЫ_ИНФОРМАЦИЯ!Q:Q,"&lt;="&amp;БАЗА_ДАННЫХ!D286,АБОНЕМЕНТЫ_ИНФОРМАЦИЯ!S:S,"&gt;="&amp;БАЗА_ДАННЫХ!D286))</f>
        <v>10</v>
      </c>
    </row>
    <row r="287" spans="4:21" ht="15" customHeight="1" x14ac:dyDescent="0.25">
      <c r="D287" s="185">
        <v>45285</v>
      </c>
      <c r="E287" s="187">
        <f t="shared" si="8"/>
        <v>52</v>
      </c>
      <c r="F287" s="9" t="str">
        <f t="shared" si="9"/>
        <v>Пн</v>
      </c>
      <c r="G287" s="18">
        <v>0.70833333333333337</v>
      </c>
      <c r="H287" s="8" t="s">
        <v>14</v>
      </c>
      <c r="I287" s="8" t="s">
        <v>30</v>
      </c>
      <c r="J287" s="8" t="s">
        <v>11</v>
      </c>
      <c r="K287" s="8" t="s">
        <v>36</v>
      </c>
      <c r="L287" s="188" t="s">
        <v>84</v>
      </c>
      <c r="M287" s="189" t="str">
        <f ca="1">IF(COUNTIFS(АБОНЕМЕНТЫ_ИНФОРМАЦИЯ!H:H,БАЗА_ДАННЫХ!L287,АБОНЕМЕНТЫ_ИНФОРМАЦИЯ!F:F,БАЗА_ДАННЫХ!J287,АБОНЕМЕНТЫ_ИНФОРМАЦИЯ!G:G,БАЗА_ДАННЫХ!K287,АБОНЕМЕНТЫ_ИНФОРМАЦИЯ!Q:Q,"&lt;="&amp;БАЗА_ДАННЫХ!D287,АБОНЕМЕНТЫ_ИНФОРМАЦИЯ!S:S,"&gt;="&amp;БАЗА_ДАННЫХ!D287,АБОНЕМЕНТЫ_ИНФОРМАЦИЯ!AB:AB,"да")=1,"да","нет")</f>
        <v>нет</v>
      </c>
      <c r="N287" s="188" t="str">
        <f ca="1">IF(M287="да",SUMIFS(АБОНЕМЕНТЫ_ИНФОРМАЦИЯ!AC:AC,АБОНЕМЕНТЫ_ИНФОРМАЦИЯ!H:H,БАЗА_ДАННЫХ!L287,АБОНЕМЕНТЫ_ИНФОРМАЦИЯ!G:G,БАЗА_ДАННЫХ!K287,АБОНЕМЕНТЫ_ИНФОРМАЦИЯ!F:F,БАЗА_ДАННЫХ!J287,АБОНЕМЕНТЫ_ИНФОРМАЦИЯ!AB:AB,БАЗА_ДАННЫХ!M287),"")</f>
        <v/>
      </c>
      <c r="R287" s="189" t="s">
        <v>21</v>
      </c>
      <c r="S287" s="17"/>
      <c r="U287" s="194">
        <f>IF(S287="перенос",0,SUMIFS(АБОНЕМЕНТЫ_ИНФОРМАЦИЯ!P:P,АБОНЕМЕНТЫ_ИНФОРМАЦИЯ!H:H,БАЗА_ДАННЫХ!L287,АБОНЕМЕНТЫ_ИНФОРМАЦИЯ!F:F,БАЗА_ДАННЫХ!J287,АБОНЕМЕНТЫ_ИНФОРМАЦИЯ!G:G,БАЗА_ДАННЫХ!K287,АБОНЕМЕНТЫ_ИНФОРМАЦИЯ!Q:Q,"&lt;="&amp;БАЗА_ДАННЫХ!D287,АБОНЕМЕНТЫ_ИНФОРМАЦИЯ!S:S,"&gt;="&amp;БАЗА_ДАННЫХ!D287))</f>
        <v>10</v>
      </c>
    </row>
    <row r="288" spans="4:21" ht="15" customHeight="1" x14ac:dyDescent="0.25">
      <c r="D288" s="185">
        <v>45285</v>
      </c>
      <c r="E288" s="187">
        <f t="shared" si="8"/>
        <v>52</v>
      </c>
      <c r="F288" s="9" t="str">
        <f t="shared" si="9"/>
        <v>Пн</v>
      </c>
      <c r="G288" s="18">
        <v>0.70833333333333337</v>
      </c>
      <c r="H288" s="8" t="s">
        <v>14</v>
      </c>
      <c r="I288" s="8" t="s">
        <v>30</v>
      </c>
      <c r="J288" s="8" t="s">
        <v>11</v>
      </c>
      <c r="K288" s="8" t="s">
        <v>36</v>
      </c>
      <c r="L288" s="188" t="s">
        <v>85</v>
      </c>
      <c r="M288" s="189" t="str">
        <f ca="1">IF(COUNTIFS(АБОНЕМЕНТЫ_ИНФОРМАЦИЯ!H:H,БАЗА_ДАННЫХ!L288,АБОНЕМЕНТЫ_ИНФОРМАЦИЯ!F:F,БАЗА_ДАННЫХ!J288,АБОНЕМЕНТЫ_ИНФОРМАЦИЯ!G:G,БАЗА_ДАННЫХ!K288,АБОНЕМЕНТЫ_ИНФОРМАЦИЯ!Q:Q,"&lt;="&amp;БАЗА_ДАННЫХ!D288,АБОНЕМЕНТЫ_ИНФОРМАЦИЯ!S:S,"&gt;="&amp;БАЗА_ДАННЫХ!D288,АБОНЕМЕНТЫ_ИНФОРМАЦИЯ!AB:AB,"да")=1,"да","нет")</f>
        <v>нет</v>
      </c>
      <c r="N288" s="188" t="str">
        <f ca="1">IF(M288="да",SUMIFS(АБОНЕМЕНТЫ_ИНФОРМАЦИЯ!AC:AC,АБОНЕМЕНТЫ_ИНФОРМАЦИЯ!H:H,БАЗА_ДАННЫХ!L288,АБОНЕМЕНТЫ_ИНФОРМАЦИЯ!G:G,БАЗА_ДАННЫХ!K288,АБОНЕМЕНТЫ_ИНФОРМАЦИЯ!F:F,БАЗА_ДАННЫХ!J288,АБОНЕМЕНТЫ_ИНФОРМАЦИЯ!AB:AB,БАЗА_ДАННЫХ!M288),"")</f>
        <v/>
      </c>
      <c r="R288" s="189" t="s">
        <v>21</v>
      </c>
      <c r="S288" s="17"/>
      <c r="U288" s="194">
        <f>IF(S288="перенос",0,SUMIFS(АБОНЕМЕНТЫ_ИНФОРМАЦИЯ!P:P,АБОНЕМЕНТЫ_ИНФОРМАЦИЯ!H:H,БАЗА_ДАННЫХ!L288,АБОНЕМЕНТЫ_ИНФОРМАЦИЯ!F:F,БАЗА_ДАННЫХ!J288,АБОНЕМЕНТЫ_ИНФОРМАЦИЯ!G:G,БАЗА_ДАННЫХ!K288,АБОНЕМЕНТЫ_ИНФОРМАЦИЯ!Q:Q,"&lt;="&amp;БАЗА_ДАННЫХ!D288,АБОНЕМЕНТЫ_ИНФОРМАЦИЯ!S:S,"&gt;="&amp;БАЗА_ДАННЫХ!D288))</f>
        <v>10</v>
      </c>
    </row>
    <row r="289" spans="4:21" ht="15" customHeight="1" x14ac:dyDescent="0.25">
      <c r="D289" s="185">
        <v>45285</v>
      </c>
      <c r="E289" s="187">
        <f t="shared" si="8"/>
        <v>52</v>
      </c>
      <c r="F289" s="9" t="str">
        <f t="shared" si="9"/>
        <v>Пн</v>
      </c>
      <c r="G289" s="18">
        <v>0.70833333333333337</v>
      </c>
      <c r="H289" s="8" t="s">
        <v>14</v>
      </c>
      <c r="I289" s="8" t="s">
        <v>30</v>
      </c>
      <c r="J289" s="8" t="s">
        <v>11</v>
      </c>
      <c r="K289" s="8" t="s">
        <v>36</v>
      </c>
      <c r="L289" s="188" t="s">
        <v>86</v>
      </c>
      <c r="M289" s="189" t="str">
        <f ca="1">IF(COUNTIFS(АБОНЕМЕНТЫ_ИНФОРМАЦИЯ!H:H,БАЗА_ДАННЫХ!L289,АБОНЕМЕНТЫ_ИНФОРМАЦИЯ!F:F,БАЗА_ДАННЫХ!J289,АБОНЕМЕНТЫ_ИНФОРМАЦИЯ!G:G,БАЗА_ДАННЫХ!K289,АБОНЕМЕНТЫ_ИНФОРМАЦИЯ!Q:Q,"&lt;="&amp;БАЗА_ДАННЫХ!D289,АБОНЕМЕНТЫ_ИНФОРМАЦИЯ!S:S,"&gt;="&amp;БАЗА_ДАННЫХ!D289,АБОНЕМЕНТЫ_ИНФОРМАЦИЯ!AB:AB,"да")=1,"да","нет")</f>
        <v>нет</v>
      </c>
      <c r="N289" s="188" t="str">
        <f ca="1">IF(M289="да",SUMIFS(АБОНЕМЕНТЫ_ИНФОРМАЦИЯ!AC:AC,АБОНЕМЕНТЫ_ИНФОРМАЦИЯ!H:H,БАЗА_ДАННЫХ!L289,АБОНЕМЕНТЫ_ИНФОРМАЦИЯ!G:G,БАЗА_ДАННЫХ!K289,АБОНЕМЕНТЫ_ИНФОРМАЦИЯ!F:F,БАЗА_ДАННЫХ!J289,АБОНЕМЕНТЫ_ИНФОРМАЦИЯ!AB:AB,БАЗА_ДАННЫХ!M289),"")</f>
        <v/>
      </c>
      <c r="R289" s="189" t="s">
        <v>21</v>
      </c>
      <c r="S289" s="17"/>
      <c r="U289" s="194">
        <f>IF(S289="перенос",0,SUMIFS(АБОНЕМЕНТЫ_ИНФОРМАЦИЯ!P:P,АБОНЕМЕНТЫ_ИНФОРМАЦИЯ!H:H,БАЗА_ДАННЫХ!L289,АБОНЕМЕНТЫ_ИНФОРМАЦИЯ!F:F,БАЗА_ДАННЫХ!J289,АБОНЕМЕНТЫ_ИНФОРМАЦИЯ!G:G,БАЗА_ДАННЫХ!K289,АБОНЕМЕНТЫ_ИНФОРМАЦИЯ!Q:Q,"&lt;="&amp;БАЗА_ДАННЫХ!D289,АБОНЕМЕНТЫ_ИНФОРМАЦИЯ!S:S,"&gt;="&amp;БАЗА_ДАННЫХ!D289))</f>
        <v>10</v>
      </c>
    </row>
    <row r="290" spans="4:21" ht="15" customHeight="1" x14ac:dyDescent="0.25">
      <c r="D290" s="185">
        <v>45285</v>
      </c>
      <c r="E290" s="187">
        <f t="shared" si="8"/>
        <v>52</v>
      </c>
      <c r="F290" s="9" t="str">
        <f t="shared" si="9"/>
        <v>Пн</v>
      </c>
      <c r="G290" s="18">
        <v>0.75</v>
      </c>
      <c r="H290" s="8" t="s">
        <v>7</v>
      </c>
      <c r="I290" s="8" t="s">
        <v>33</v>
      </c>
      <c r="J290" s="8" t="s">
        <v>6</v>
      </c>
      <c r="K290" s="8" t="s">
        <v>31</v>
      </c>
      <c r="L290" s="188" t="s">
        <v>87</v>
      </c>
      <c r="M290" s="189" t="str">
        <f ca="1">IF(COUNTIFS(АБОНЕМЕНТЫ_ИНФОРМАЦИЯ!H:H,БАЗА_ДАННЫХ!L290,АБОНЕМЕНТЫ_ИНФОРМАЦИЯ!F:F,БАЗА_ДАННЫХ!J290,АБОНЕМЕНТЫ_ИНФОРМАЦИЯ!G:G,БАЗА_ДАННЫХ!K290,АБОНЕМЕНТЫ_ИНФОРМАЦИЯ!Q:Q,"&lt;="&amp;БАЗА_ДАННЫХ!D290,АБОНЕМЕНТЫ_ИНФОРМАЦИЯ!S:S,"&gt;="&amp;БАЗА_ДАННЫХ!D290,АБОНЕМЕНТЫ_ИНФОРМАЦИЯ!AB:AB,"да")=1,"да","нет")</f>
        <v>нет</v>
      </c>
      <c r="N290" s="188" t="str">
        <f ca="1">IF(M290="да",SUMIFS(АБОНЕМЕНТЫ_ИНФОРМАЦИЯ!AC:AC,АБОНЕМЕНТЫ_ИНФОРМАЦИЯ!H:H,БАЗА_ДАННЫХ!L290,АБОНЕМЕНТЫ_ИНФОРМАЦИЯ!G:G,БАЗА_ДАННЫХ!K290,АБОНЕМЕНТЫ_ИНФОРМАЦИЯ!F:F,БАЗА_ДАННЫХ!J290,АБОНЕМЕНТЫ_ИНФОРМАЦИЯ!AB:AB,БАЗА_ДАННЫХ!M290),"")</f>
        <v/>
      </c>
      <c r="R290" s="189" t="s">
        <v>21</v>
      </c>
      <c r="S290" s="17"/>
      <c r="U290" s="194">
        <f>IF(S290="перенос",0,SUMIFS(АБОНЕМЕНТЫ_ИНФОРМАЦИЯ!P:P,АБОНЕМЕНТЫ_ИНФОРМАЦИЯ!H:H,БАЗА_ДАННЫХ!L290,АБОНЕМЕНТЫ_ИНФОРМАЦИЯ!F:F,БАЗА_ДАННЫХ!J290,АБОНЕМЕНТЫ_ИНФОРМАЦИЯ!G:G,БАЗА_ДАННЫХ!K290,АБОНЕМЕНТЫ_ИНФОРМАЦИЯ!Q:Q,"&lt;="&amp;БАЗА_ДАННЫХ!D290,АБОНЕМЕНТЫ_ИНФОРМАЦИЯ!S:S,"&gt;="&amp;БАЗА_ДАННЫХ!D290))</f>
        <v>10</v>
      </c>
    </row>
    <row r="291" spans="4:21" ht="15" customHeight="1" x14ac:dyDescent="0.25">
      <c r="D291" s="185">
        <v>45285</v>
      </c>
      <c r="E291" s="187">
        <f t="shared" si="8"/>
        <v>52</v>
      </c>
      <c r="F291" s="9" t="str">
        <f t="shared" si="9"/>
        <v>Пн</v>
      </c>
      <c r="G291" s="18">
        <v>0.75</v>
      </c>
      <c r="H291" s="8" t="s">
        <v>7</v>
      </c>
      <c r="I291" s="8" t="s">
        <v>33</v>
      </c>
      <c r="J291" s="8" t="s">
        <v>6</v>
      </c>
      <c r="K291" s="8" t="s">
        <v>31</v>
      </c>
      <c r="L291" s="188" t="s">
        <v>88</v>
      </c>
      <c r="M291" s="189" t="str">
        <f ca="1">IF(COUNTIFS(АБОНЕМЕНТЫ_ИНФОРМАЦИЯ!H:H,БАЗА_ДАННЫХ!L291,АБОНЕМЕНТЫ_ИНФОРМАЦИЯ!F:F,БАЗА_ДАННЫХ!J291,АБОНЕМЕНТЫ_ИНФОРМАЦИЯ!G:G,БАЗА_ДАННЫХ!K291,АБОНЕМЕНТЫ_ИНФОРМАЦИЯ!Q:Q,"&lt;="&amp;БАЗА_ДАННЫХ!D291,АБОНЕМЕНТЫ_ИНФОРМАЦИЯ!S:S,"&gt;="&amp;БАЗА_ДАННЫХ!D291,АБОНЕМЕНТЫ_ИНФОРМАЦИЯ!AB:AB,"да")=1,"да","нет")</f>
        <v>нет</v>
      </c>
      <c r="N291" s="188" t="str">
        <f ca="1">IF(M291="да",SUMIFS(АБОНЕМЕНТЫ_ИНФОРМАЦИЯ!AC:AC,АБОНЕМЕНТЫ_ИНФОРМАЦИЯ!H:H,БАЗА_ДАННЫХ!L291,АБОНЕМЕНТЫ_ИНФОРМАЦИЯ!G:G,БАЗА_ДАННЫХ!K291,АБОНЕМЕНТЫ_ИНФОРМАЦИЯ!F:F,БАЗА_ДАННЫХ!J291,АБОНЕМЕНТЫ_ИНФОРМАЦИЯ!AB:AB,БАЗА_ДАННЫХ!M291),"")</f>
        <v/>
      </c>
      <c r="R291" s="189" t="s">
        <v>21</v>
      </c>
      <c r="S291" s="17"/>
      <c r="U291" s="194">
        <f>IF(S291="перенос",0,SUMIFS(АБОНЕМЕНТЫ_ИНФОРМАЦИЯ!P:P,АБОНЕМЕНТЫ_ИНФОРМАЦИЯ!H:H,БАЗА_ДАННЫХ!L291,АБОНЕМЕНТЫ_ИНФОРМАЦИЯ!F:F,БАЗА_ДАННЫХ!J291,АБОНЕМЕНТЫ_ИНФОРМАЦИЯ!G:G,БАЗА_ДАННЫХ!K291,АБОНЕМЕНТЫ_ИНФОРМАЦИЯ!Q:Q,"&lt;="&amp;БАЗА_ДАННЫХ!D291,АБОНЕМЕНТЫ_ИНФОРМАЦИЯ!S:S,"&gt;="&amp;БАЗА_ДАННЫХ!D291))</f>
        <v>10</v>
      </c>
    </row>
    <row r="292" spans="4:21" ht="15" customHeight="1" x14ac:dyDescent="0.25">
      <c r="D292" s="185">
        <v>45285</v>
      </c>
      <c r="E292" s="187">
        <f t="shared" si="8"/>
        <v>52</v>
      </c>
      <c r="F292" s="9" t="str">
        <f t="shared" si="9"/>
        <v>Пн</v>
      </c>
      <c r="G292" s="18">
        <v>0.75</v>
      </c>
      <c r="H292" s="8" t="s">
        <v>7</v>
      </c>
      <c r="I292" s="8" t="s">
        <v>33</v>
      </c>
      <c r="J292" s="8" t="s">
        <v>6</v>
      </c>
      <c r="K292" s="8" t="s">
        <v>31</v>
      </c>
      <c r="L292" s="188" t="s">
        <v>89</v>
      </c>
      <c r="M292" s="189" t="str">
        <f ca="1">IF(COUNTIFS(АБОНЕМЕНТЫ_ИНФОРМАЦИЯ!H:H,БАЗА_ДАННЫХ!L292,АБОНЕМЕНТЫ_ИНФОРМАЦИЯ!F:F,БАЗА_ДАННЫХ!J292,АБОНЕМЕНТЫ_ИНФОРМАЦИЯ!G:G,БАЗА_ДАННЫХ!K292,АБОНЕМЕНТЫ_ИНФОРМАЦИЯ!Q:Q,"&lt;="&amp;БАЗА_ДАННЫХ!D292,АБОНЕМЕНТЫ_ИНФОРМАЦИЯ!S:S,"&gt;="&amp;БАЗА_ДАННЫХ!D292,АБОНЕМЕНТЫ_ИНФОРМАЦИЯ!AB:AB,"да")=1,"да","нет")</f>
        <v>нет</v>
      </c>
      <c r="N292" s="188" t="str">
        <f ca="1">IF(M292="да",SUMIFS(АБОНЕМЕНТЫ_ИНФОРМАЦИЯ!AC:AC,АБОНЕМЕНТЫ_ИНФОРМАЦИЯ!H:H,БАЗА_ДАННЫХ!L292,АБОНЕМЕНТЫ_ИНФОРМАЦИЯ!G:G,БАЗА_ДАННЫХ!K292,АБОНЕМЕНТЫ_ИНФОРМАЦИЯ!F:F,БАЗА_ДАННЫХ!J292,АБОНЕМЕНТЫ_ИНФОРМАЦИЯ!AB:AB,БАЗА_ДАННЫХ!M292),"")</f>
        <v/>
      </c>
      <c r="R292" s="189" t="s">
        <v>21</v>
      </c>
      <c r="S292" s="17"/>
      <c r="U292" s="194">
        <f>IF(S292="перенос",0,SUMIFS(АБОНЕМЕНТЫ_ИНФОРМАЦИЯ!P:P,АБОНЕМЕНТЫ_ИНФОРМАЦИЯ!H:H,БАЗА_ДАННЫХ!L292,АБОНЕМЕНТЫ_ИНФОРМАЦИЯ!F:F,БАЗА_ДАННЫХ!J292,АБОНЕМЕНТЫ_ИНФОРМАЦИЯ!G:G,БАЗА_ДАННЫХ!K292,АБОНЕМЕНТЫ_ИНФОРМАЦИЯ!Q:Q,"&lt;="&amp;БАЗА_ДАННЫХ!D292,АБОНЕМЕНТЫ_ИНФОРМАЦИЯ!S:S,"&gt;="&amp;БАЗА_ДАННЫХ!D292))</f>
        <v>10</v>
      </c>
    </row>
    <row r="293" spans="4:21" ht="15" customHeight="1" x14ac:dyDescent="0.25">
      <c r="D293" s="185">
        <v>45285</v>
      </c>
      <c r="E293" s="187">
        <f t="shared" si="8"/>
        <v>52</v>
      </c>
      <c r="F293" s="9" t="str">
        <f t="shared" si="9"/>
        <v>Пн</v>
      </c>
      <c r="G293" s="18">
        <v>0.75</v>
      </c>
      <c r="H293" s="8" t="s">
        <v>7</v>
      </c>
      <c r="I293" s="8" t="s">
        <v>33</v>
      </c>
      <c r="J293" s="8" t="s">
        <v>6</v>
      </c>
      <c r="K293" s="8" t="s">
        <v>31</v>
      </c>
      <c r="L293" s="188" t="s">
        <v>90</v>
      </c>
      <c r="M293" s="189" t="str">
        <f ca="1">IF(COUNTIFS(АБОНЕМЕНТЫ_ИНФОРМАЦИЯ!H:H,БАЗА_ДАННЫХ!L293,АБОНЕМЕНТЫ_ИНФОРМАЦИЯ!F:F,БАЗА_ДАННЫХ!J293,АБОНЕМЕНТЫ_ИНФОРМАЦИЯ!G:G,БАЗА_ДАННЫХ!K293,АБОНЕМЕНТЫ_ИНФОРМАЦИЯ!Q:Q,"&lt;="&amp;БАЗА_ДАННЫХ!D293,АБОНЕМЕНТЫ_ИНФОРМАЦИЯ!S:S,"&gt;="&amp;БАЗА_ДАННЫХ!D293,АБОНЕМЕНТЫ_ИНФОРМАЦИЯ!AB:AB,"да")=1,"да","нет")</f>
        <v>нет</v>
      </c>
      <c r="N293" s="188" t="str">
        <f ca="1">IF(M293="да",SUMIFS(АБОНЕМЕНТЫ_ИНФОРМАЦИЯ!AC:AC,АБОНЕМЕНТЫ_ИНФОРМАЦИЯ!H:H,БАЗА_ДАННЫХ!L293,АБОНЕМЕНТЫ_ИНФОРМАЦИЯ!G:G,БАЗА_ДАННЫХ!K293,АБОНЕМЕНТЫ_ИНФОРМАЦИЯ!F:F,БАЗА_ДАННЫХ!J293,АБОНЕМЕНТЫ_ИНФОРМАЦИЯ!AB:AB,БАЗА_ДАННЫХ!M293),"")</f>
        <v/>
      </c>
      <c r="R293" s="189" t="s">
        <v>21</v>
      </c>
      <c r="S293" s="17"/>
      <c r="U293" s="194">
        <f>IF(S293="перенос",0,SUMIFS(АБОНЕМЕНТЫ_ИНФОРМАЦИЯ!P:P,АБОНЕМЕНТЫ_ИНФОРМАЦИЯ!H:H,БАЗА_ДАННЫХ!L293,АБОНЕМЕНТЫ_ИНФОРМАЦИЯ!F:F,БАЗА_ДАННЫХ!J293,АБОНЕМЕНТЫ_ИНФОРМАЦИЯ!G:G,БАЗА_ДАННЫХ!K293,АБОНЕМЕНТЫ_ИНФОРМАЦИЯ!Q:Q,"&lt;="&amp;БАЗА_ДАННЫХ!D293,АБОНЕМЕНТЫ_ИНФОРМАЦИЯ!S:S,"&gt;="&amp;БАЗА_ДАННЫХ!D293))</f>
        <v>10</v>
      </c>
    </row>
    <row r="294" spans="4:21" ht="15" customHeight="1" x14ac:dyDescent="0.25">
      <c r="D294" s="185">
        <v>45285</v>
      </c>
      <c r="E294" s="187">
        <f t="shared" si="8"/>
        <v>52</v>
      </c>
      <c r="F294" s="9" t="str">
        <f t="shared" si="9"/>
        <v>Пн</v>
      </c>
      <c r="G294" s="18">
        <v>0.75</v>
      </c>
      <c r="H294" s="8" t="s">
        <v>7</v>
      </c>
      <c r="I294" s="8" t="s">
        <v>33</v>
      </c>
      <c r="J294" s="8" t="s">
        <v>6</v>
      </c>
      <c r="K294" s="8" t="s">
        <v>31</v>
      </c>
      <c r="L294" s="188" t="s">
        <v>91</v>
      </c>
      <c r="M294" s="189" t="str">
        <f ca="1">IF(COUNTIFS(АБОНЕМЕНТЫ_ИНФОРМАЦИЯ!H:H,БАЗА_ДАННЫХ!L294,АБОНЕМЕНТЫ_ИНФОРМАЦИЯ!F:F,БАЗА_ДАННЫХ!J294,АБОНЕМЕНТЫ_ИНФОРМАЦИЯ!G:G,БАЗА_ДАННЫХ!K294,АБОНЕМЕНТЫ_ИНФОРМАЦИЯ!Q:Q,"&lt;="&amp;БАЗА_ДАННЫХ!D294,АБОНЕМЕНТЫ_ИНФОРМАЦИЯ!S:S,"&gt;="&amp;БАЗА_ДАННЫХ!D294,АБОНЕМЕНТЫ_ИНФОРМАЦИЯ!AB:AB,"да")=1,"да","нет")</f>
        <v>нет</v>
      </c>
      <c r="N294" s="188" t="str">
        <f ca="1">IF(M294="да",SUMIFS(АБОНЕМЕНТЫ_ИНФОРМАЦИЯ!AC:AC,АБОНЕМЕНТЫ_ИНФОРМАЦИЯ!H:H,БАЗА_ДАННЫХ!L294,АБОНЕМЕНТЫ_ИНФОРМАЦИЯ!G:G,БАЗА_ДАННЫХ!K294,АБОНЕМЕНТЫ_ИНФОРМАЦИЯ!F:F,БАЗА_ДАННЫХ!J294,АБОНЕМЕНТЫ_ИНФОРМАЦИЯ!AB:AB,БАЗА_ДАННЫХ!M294),"")</f>
        <v/>
      </c>
      <c r="R294" s="189" t="s">
        <v>21</v>
      </c>
      <c r="S294" s="17"/>
      <c r="U294" s="194">
        <f>IF(S294="перенос",0,SUMIFS(АБОНЕМЕНТЫ_ИНФОРМАЦИЯ!P:P,АБОНЕМЕНТЫ_ИНФОРМАЦИЯ!H:H,БАЗА_ДАННЫХ!L294,АБОНЕМЕНТЫ_ИНФОРМАЦИЯ!F:F,БАЗА_ДАННЫХ!J294,АБОНЕМЕНТЫ_ИНФОРМАЦИЯ!G:G,БАЗА_ДАННЫХ!K294,АБОНЕМЕНТЫ_ИНФОРМАЦИЯ!Q:Q,"&lt;="&amp;БАЗА_ДАННЫХ!D294,АБОНЕМЕНТЫ_ИНФОРМАЦИЯ!S:S,"&gt;="&amp;БАЗА_ДАННЫХ!D294))</f>
        <v>10</v>
      </c>
    </row>
    <row r="295" spans="4:21" ht="15" customHeight="1" x14ac:dyDescent="0.25">
      <c r="D295" s="185">
        <v>45285</v>
      </c>
      <c r="E295" s="187">
        <f t="shared" si="8"/>
        <v>52</v>
      </c>
      <c r="F295" s="9" t="str">
        <f t="shared" si="9"/>
        <v>Пн</v>
      </c>
      <c r="G295" s="18">
        <v>0.75</v>
      </c>
      <c r="H295" s="8" t="s">
        <v>7</v>
      </c>
      <c r="I295" s="8" t="s">
        <v>33</v>
      </c>
      <c r="J295" s="8" t="s">
        <v>6</v>
      </c>
      <c r="K295" s="8" t="s">
        <v>31</v>
      </c>
      <c r="L295" s="188" t="s">
        <v>92</v>
      </c>
      <c r="M295" s="189" t="str">
        <f ca="1">IF(COUNTIFS(АБОНЕМЕНТЫ_ИНФОРМАЦИЯ!H:H,БАЗА_ДАННЫХ!L295,АБОНЕМЕНТЫ_ИНФОРМАЦИЯ!F:F,БАЗА_ДАННЫХ!J295,АБОНЕМЕНТЫ_ИНФОРМАЦИЯ!G:G,БАЗА_ДАННЫХ!K295,АБОНЕМЕНТЫ_ИНФОРМАЦИЯ!Q:Q,"&lt;="&amp;БАЗА_ДАННЫХ!D295,АБОНЕМЕНТЫ_ИНФОРМАЦИЯ!S:S,"&gt;="&amp;БАЗА_ДАННЫХ!D295,АБОНЕМЕНТЫ_ИНФОРМАЦИЯ!AB:AB,"да")=1,"да","нет")</f>
        <v>нет</v>
      </c>
      <c r="N295" s="188" t="str">
        <f ca="1">IF(M295="да",SUMIFS(АБОНЕМЕНТЫ_ИНФОРМАЦИЯ!AC:AC,АБОНЕМЕНТЫ_ИНФОРМАЦИЯ!H:H,БАЗА_ДАННЫХ!L295,АБОНЕМЕНТЫ_ИНФОРМАЦИЯ!G:G,БАЗА_ДАННЫХ!K295,АБОНЕМЕНТЫ_ИНФОРМАЦИЯ!F:F,БАЗА_ДАННЫХ!J295,АБОНЕМЕНТЫ_ИНФОРМАЦИЯ!AB:AB,БАЗА_ДАННЫХ!M295),"")</f>
        <v/>
      </c>
      <c r="R295" s="189" t="s">
        <v>21</v>
      </c>
      <c r="S295" s="17"/>
      <c r="U295" s="194">
        <f>IF(S295="перенос",0,SUMIFS(АБОНЕМЕНТЫ_ИНФОРМАЦИЯ!P:P,АБОНЕМЕНТЫ_ИНФОРМАЦИЯ!H:H,БАЗА_ДАННЫХ!L295,АБОНЕМЕНТЫ_ИНФОРМАЦИЯ!F:F,БАЗА_ДАННЫХ!J295,АБОНЕМЕНТЫ_ИНФОРМАЦИЯ!G:G,БАЗА_ДАННЫХ!K295,АБОНЕМЕНТЫ_ИНФОРМАЦИЯ!Q:Q,"&lt;="&amp;БАЗА_ДАННЫХ!D295,АБОНЕМЕНТЫ_ИНФОРМАЦИЯ!S:S,"&gt;="&amp;БАЗА_ДАННЫХ!D295))</f>
        <v>10</v>
      </c>
    </row>
    <row r="296" spans="4:21" ht="15" customHeight="1" x14ac:dyDescent="0.25">
      <c r="D296" s="185">
        <v>45285</v>
      </c>
      <c r="E296" s="187">
        <f t="shared" si="8"/>
        <v>52</v>
      </c>
      <c r="F296" s="9" t="str">
        <f t="shared" si="9"/>
        <v>Пн</v>
      </c>
      <c r="G296" s="18">
        <v>0.75</v>
      </c>
      <c r="H296" s="8" t="s">
        <v>7</v>
      </c>
      <c r="I296" s="8" t="s">
        <v>33</v>
      </c>
      <c r="J296" s="8" t="s">
        <v>6</v>
      </c>
      <c r="K296" s="8" t="s">
        <v>31</v>
      </c>
      <c r="L296" s="188" t="s">
        <v>93</v>
      </c>
      <c r="M296" s="189" t="str">
        <f ca="1">IF(COUNTIFS(АБОНЕМЕНТЫ_ИНФОРМАЦИЯ!H:H,БАЗА_ДАННЫХ!L296,АБОНЕМЕНТЫ_ИНФОРМАЦИЯ!F:F,БАЗА_ДАННЫХ!J296,АБОНЕМЕНТЫ_ИНФОРМАЦИЯ!G:G,БАЗА_ДАННЫХ!K296,АБОНЕМЕНТЫ_ИНФОРМАЦИЯ!Q:Q,"&lt;="&amp;БАЗА_ДАННЫХ!D296,АБОНЕМЕНТЫ_ИНФОРМАЦИЯ!S:S,"&gt;="&amp;БАЗА_ДАННЫХ!D296,АБОНЕМЕНТЫ_ИНФОРМАЦИЯ!AB:AB,"да")=1,"да","нет")</f>
        <v>нет</v>
      </c>
      <c r="N296" s="188" t="str">
        <f ca="1">IF(M296="да",SUMIFS(АБОНЕМЕНТЫ_ИНФОРМАЦИЯ!AC:AC,АБОНЕМЕНТЫ_ИНФОРМАЦИЯ!H:H,БАЗА_ДАННЫХ!L296,АБОНЕМЕНТЫ_ИНФОРМАЦИЯ!G:G,БАЗА_ДАННЫХ!K296,АБОНЕМЕНТЫ_ИНФОРМАЦИЯ!F:F,БАЗА_ДАННЫХ!J296,АБОНЕМЕНТЫ_ИНФОРМАЦИЯ!AB:AB,БАЗА_ДАННЫХ!M296),"")</f>
        <v/>
      </c>
      <c r="R296" s="189" t="s">
        <v>21</v>
      </c>
      <c r="S296" s="17"/>
      <c r="U296" s="194">
        <f>IF(S296="перенос",0,SUMIFS(АБОНЕМЕНТЫ_ИНФОРМАЦИЯ!P:P,АБОНЕМЕНТЫ_ИНФОРМАЦИЯ!H:H,БАЗА_ДАННЫХ!L296,АБОНЕМЕНТЫ_ИНФОРМАЦИЯ!F:F,БАЗА_ДАННЫХ!J296,АБОНЕМЕНТЫ_ИНФОРМАЦИЯ!G:G,БАЗА_ДАННЫХ!K296,АБОНЕМЕНТЫ_ИНФОРМАЦИЯ!Q:Q,"&lt;="&amp;БАЗА_ДАННЫХ!D296,АБОНЕМЕНТЫ_ИНФОРМАЦИЯ!S:S,"&gt;="&amp;БАЗА_ДАННЫХ!D296))</f>
        <v>10</v>
      </c>
    </row>
    <row r="297" spans="4:21" ht="15" customHeight="1" x14ac:dyDescent="0.25">
      <c r="D297" s="185">
        <v>45285</v>
      </c>
      <c r="E297" s="187">
        <f t="shared" si="8"/>
        <v>52</v>
      </c>
      <c r="F297" s="9" t="str">
        <f t="shared" si="9"/>
        <v>Пн</v>
      </c>
      <c r="G297" s="18">
        <v>0.75</v>
      </c>
      <c r="H297" s="8" t="s">
        <v>7</v>
      </c>
      <c r="I297" s="8" t="s">
        <v>33</v>
      </c>
      <c r="J297" s="8" t="s">
        <v>6</v>
      </c>
      <c r="K297" s="8" t="s">
        <v>31</v>
      </c>
      <c r="L297" s="188" t="s">
        <v>94</v>
      </c>
      <c r="M297" s="189" t="str">
        <f ca="1">IF(COUNTIFS(АБОНЕМЕНТЫ_ИНФОРМАЦИЯ!H:H,БАЗА_ДАННЫХ!L297,АБОНЕМЕНТЫ_ИНФОРМАЦИЯ!F:F,БАЗА_ДАННЫХ!J297,АБОНЕМЕНТЫ_ИНФОРМАЦИЯ!G:G,БАЗА_ДАННЫХ!K297,АБОНЕМЕНТЫ_ИНФОРМАЦИЯ!Q:Q,"&lt;="&amp;БАЗА_ДАННЫХ!D297,АБОНЕМЕНТЫ_ИНФОРМАЦИЯ!S:S,"&gt;="&amp;БАЗА_ДАННЫХ!D297,АБОНЕМЕНТЫ_ИНФОРМАЦИЯ!AB:AB,"да")=1,"да","нет")</f>
        <v>нет</v>
      </c>
      <c r="N297" s="188" t="str">
        <f ca="1">IF(M297="да",SUMIFS(АБОНЕМЕНТЫ_ИНФОРМАЦИЯ!AC:AC,АБОНЕМЕНТЫ_ИНФОРМАЦИЯ!H:H,БАЗА_ДАННЫХ!L297,АБОНЕМЕНТЫ_ИНФОРМАЦИЯ!G:G,БАЗА_ДАННЫХ!K297,АБОНЕМЕНТЫ_ИНФОРМАЦИЯ!F:F,БАЗА_ДАННЫХ!J297,АБОНЕМЕНТЫ_ИНФОРМАЦИЯ!AB:AB,БАЗА_ДАННЫХ!M297),"")</f>
        <v/>
      </c>
      <c r="R297" s="189" t="s">
        <v>21</v>
      </c>
      <c r="S297" s="17"/>
      <c r="U297" s="194">
        <f>IF(S297="перенос",0,SUMIFS(АБОНЕМЕНТЫ_ИНФОРМАЦИЯ!P:P,АБОНЕМЕНТЫ_ИНФОРМАЦИЯ!H:H,БАЗА_ДАННЫХ!L297,АБОНЕМЕНТЫ_ИНФОРМАЦИЯ!F:F,БАЗА_ДАННЫХ!J297,АБОНЕМЕНТЫ_ИНФОРМАЦИЯ!G:G,БАЗА_ДАННЫХ!K297,АБОНЕМЕНТЫ_ИНФОРМАЦИЯ!Q:Q,"&lt;="&amp;БАЗА_ДАННЫХ!D297,АБОНЕМЕНТЫ_ИНФОРМАЦИЯ!S:S,"&gt;="&amp;БАЗА_ДАННЫХ!D297))</f>
        <v>10</v>
      </c>
    </row>
    <row r="298" spans="4:21" ht="15" customHeight="1" x14ac:dyDescent="0.25">
      <c r="D298" s="185">
        <v>45285</v>
      </c>
      <c r="E298" s="187">
        <f t="shared" si="8"/>
        <v>52</v>
      </c>
      <c r="F298" s="9" t="str">
        <f t="shared" si="9"/>
        <v>Пн</v>
      </c>
      <c r="G298" s="18">
        <v>0.75</v>
      </c>
      <c r="H298" s="8" t="s">
        <v>7</v>
      </c>
      <c r="I298" s="8" t="s">
        <v>33</v>
      </c>
      <c r="J298" s="8" t="s">
        <v>6</v>
      </c>
      <c r="K298" s="8" t="s">
        <v>31</v>
      </c>
      <c r="L298" s="188" t="s">
        <v>95</v>
      </c>
      <c r="M298" s="189" t="str">
        <f ca="1">IF(COUNTIFS(АБОНЕМЕНТЫ_ИНФОРМАЦИЯ!H:H,БАЗА_ДАННЫХ!L298,АБОНЕМЕНТЫ_ИНФОРМАЦИЯ!F:F,БАЗА_ДАННЫХ!J298,АБОНЕМЕНТЫ_ИНФОРМАЦИЯ!G:G,БАЗА_ДАННЫХ!K298,АБОНЕМЕНТЫ_ИНФОРМАЦИЯ!Q:Q,"&lt;="&amp;БАЗА_ДАННЫХ!D298,АБОНЕМЕНТЫ_ИНФОРМАЦИЯ!S:S,"&gt;="&amp;БАЗА_ДАННЫХ!D298,АБОНЕМЕНТЫ_ИНФОРМАЦИЯ!AB:AB,"да")=1,"да","нет")</f>
        <v>нет</v>
      </c>
      <c r="N298" s="188" t="str">
        <f ca="1">IF(M298="да",SUMIFS(АБОНЕМЕНТЫ_ИНФОРМАЦИЯ!AC:AC,АБОНЕМЕНТЫ_ИНФОРМАЦИЯ!H:H,БАЗА_ДАННЫХ!L298,АБОНЕМЕНТЫ_ИНФОРМАЦИЯ!G:G,БАЗА_ДАННЫХ!K298,АБОНЕМЕНТЫ_ИНФОРМАЦИЯ!F:F,БАЗА_ДАННЫХ!J298,АБОНЕМЕНТЫ_ИНФОРМАЦИЯ!AB:AB,БАЗА_ДАННЫХ!M298),"")</f>
        <v/>
      </c>
      <c r="R298" s="189" t="s">
        <v>21</v>
      </c>
      <c r="S298" s="17"/>
      <c r="U298" s="194">
        <f>IF(S298="перенос",0,SUMIFS(АБОНЕМЕНТЫ_ИНФОРМАЦИЯ!P:P,АБОНЕМЕНТЫ_ИНФОРМАЦИЯ!H:H,БАЗА_ДАННЫХ!L298,АБОНЕМЕНТЫ_ИНФОРМАЦИЯ!F:F,БАЗА_ДАННЫХ!J298,АБОНЕМЕНТЫ_ИНФОРМАЦИЯ!G:G,БАЗА_ДАННЫХ!K298,АБОНЕМЕНТЫ_ИНФОРМАЦИЯ!Q:Q,"&lt;="&amp;БАЗА_ДАННЫХ!D298,АБОНЕМЕНТЫ_ИНФОРМАЦИЯ!S:S,"&gt;="&amp;БАЗА_ДАННЫХ!D298))</f>
        <v>10</v>
      </c>
    </row>
    <row r="299" spans="4:21" ht="15" customHeight="1" x14ac:dyDescent="0.25">
      <c r="D299" s="185">
        <v>45285</v>
      </c>
      <c r="E299" s="187">
        <f t="shared" si="8"/>
        <v>52</v>
      </c>
      <c r="F299" s="9" t="str">
        <f t="shared" si="9"/>
        <v>Пн</v>
      </c>
      <c r="G299" s="18">
        <v>0.75</v>
      </c>
      <c r="H299" s="8" t="s">
        <v>7</v>
      </c>
      <c r="I299" s="8" t="s">
        <v>33</v>
      </c>
      <c r="J299" s="8" t="s">
        <v>6</v>
      </c>
      <c r="K299" s="8" t="s">
        <v>31</v>
      </c>
      <c r="L299" s="188" t="s">
        <v>96</v>
      </c>
      <c r="M299" s="189" t="str">
        <f ca="1">IF(COUNTIFS(АБОНЕМЕНТЫ_ИНФОРМАЦИЯ!H:H,БАЗА_ДАННЫХ!L299,АБОНЕМЕНТЫ_ИНФОРМАЦИЯ!F:F,БАЗА_ДАННЫХ!J299,АБОНЕМЕНТЫ_ИНФОРМАЦИЯ!G:G,БАЗА_ДАННЫХ!K299,АБОНЕМЕНТЫ_ИНФОРМАЦИЯ!Q:Q,"&lt;="&amp;БАЗА_ДАННЫХ!D299,АБОНЕМЕНТЫ_ИНФОРМАЦИЯ!S:S,"&gt;="&amp;БАЗА_ДАННЫХ!D299,АБОНЕМЕНТЫ_ИНФОРМАЦИЯ!AB:AB,"да")=1,"да","нет")</f>
        <v>нет</v>
      </c>
      <c r="N299" s="188" t="str">
        <f ca="1">IF(M299="да",SUMIFS(АБОНЕМЕНТЫ_ИНФОРМАЦИЯ!AC:AC,АБОНЕМЕНТЫ_ИНФОРМАЦИЯ!H:H,БАЗА_ДАННЫХ!L299,АБОНЕМЕНТЫ_ИНФОРМАЦИЯ!G:G,БАЗА_ДАННЫХ!K299,АБОНЕМЕНТЫ_ИНФОРМАЦИЯ!F:F,БАЗА_ДАННЫХ!J299,АБОНЕМЕНТЫ_ИНФОРМАЦИЯ!AB:AB,БАЗА_ДАННЫХ!M299),"")</f>
        <v/>
      </c>
      <c r="R299" s="189" t="s">
        <v>21</v>
      </c>
      <c r="S299" s="17"/>
      <c r="U299" s="194">
        <f>IF(S299="перенос",0,SUMIFS(АБОНЕМЕНТЫ_ИНФОРМАЦИЯ!P:P,АБОНЕМЕНТЫ_ИНФОРМАЦИЯ!H:H,БАЗА_ДАННЫХ!L299,АБОНЕМЕНТЫ_ИНФОРМАЦИЯ!F:F,БАЗА_ДАННЫХ!J299,АБОНЕМЕНТЫ_ИНФОРМАЦИЯ!G:G,БАЗА_ДАННЫХ!K299,АБОНЕМЕНТЫ_ИНФОРМАЦИЯ!Q:Q,"&lt;="&amp;БАЗА_ДАННЫХ!D299,АБОНЕМЕНТЫ_ИНФОРМАЦИЯ!S:S,"&gt;="&amp;БАЗА_ДАННЫХ!D299))</f>
        <v>10</v>
      </c>
    </row>
    <row r="300" spans="4:21" ht="15" customHeight="1" x14ac:dyDescent="0.25">
      <c r="D300" s="185">
        <v>45285</v>
      </c>
      <c r="E300" s="187">
        <f t="shared" si="8"/>
        <v>52</v>
      </c>
      <c r="F300" s="9" t="str">
        <f t="shared" si="9"/>
        <v>Пн</v>
      </c>
      <c r="G300" s="18">
        <v>0.75</v>
      </c>
      <c r="H300" s="8" t="s">
        <v>7</v>
      </c>
      <c r="I300" s="8" t="s">
        <v>33</v>
      </c>
      <c r="J300" s="8" t="s">
        <v>6</v>
      </c>
      <c r="K300" s="8" t="s">
        <v>31</v>
      </c>
      <c r="L300" s="188" t="s">
        <v>97</v>
      </c>
      <c r="M300" s="189" t="str">
        <f ca="1">IF(COUNTIFS(АБОНЕМЕНТЫ_ИНФОРМАЦИЯ!H:H,БАЗА_ДАННЫХ!L300,АБОНЕМЕНТЫ_ИНФОРМАЦИЯ!F:F,БАЗА_ДАННЫХ!J300,АБОНЕМЕНТЫ_ИНФОРМАЦИЯ!G:G,БАЗА_ДАННЫХ!K300,АБОНЕМЕНТЫ_ИНФОРМАЦИЯ!Q:Q,"&lt;="&amp;БАЗА_ДАННЫХ!D300,АБОНЕМЕНТЫ_ИНФОРМАЦИЯ!S:S,"&gt;="&amp;БАЗА_ДАННЫХ!D300,АБОНЕМЕНТЫ_ИНФОРМАЦИЯ!AB:AB,"да")=1,"да","нет")</f>
        <v>нет</v>
      </c>
      <c r="N300" s="188" t="str">
        <f ca="1">IF(M300="да",SUMIFS(АБОНЕМЕНТЫ_ИНФОРМАЦИЯ!AC:AC,АБОНЕМЕНТЫ_ИНФОРМАЦИЯ!H:H,БАЗА_ДАННЫХ!L300,АБОНЕМЕНТЫ_ИНФОРМАЦИЯ!G:G,БАЗА_ДАННЫХ!K300,АБОНЕМЕНТЫ_ИНФОРМАЦИЯ!F:F,БАЗА_ДАННЫХ!J300,АБОНЕМЕНТЫ_ИНФОРМАЦИЯ!AB:AB,БАЗА_ДАННЫХ!M300),"")</f>
        <v/>
      </c>
      <c r="R300" s="189" t="s">
        <v>21</v>
      </c>
      <c r="S300" s="17"/>
      <c r="U300" s="194">
        <f>IF(S300="перенос",0,SUMIFS(АБОНЕМЕНТЫ_ИНФОРМАЦИЯ!P:P,АБОНЕМЕНТЫ_ИНФОРМАЦИЯ!H:H,БАЗА_ДАННЫХ!L300,АБОНЕМЕНТЫ_ИНФОРМАЦИЯ!F:F,БАЗА_ДАННЫХ!J300,АБОНЕМЕНТЫ_ИНФОРМАЦИЯ!G:G,БАЗА_ДАННЫХ!K300,АБОНЕМЕНТЫ_ИНФОРМАЦИЯ!Q:Q,"&lt;="&amp;БАЗА_ДАННЫХ!D300,АБОНЕМЕНТЫ_ИНФОРМАЦИЯ!S:S,"&gt;="&amp;БАЗА_ДАННЫХ!D300))</f>
        <v>10</v>
      </c>
    </row>
    <row r="301" spans="4:21" ht="15" customHeight="1" x14ac:dyDescent="0.25">
      <c r="D301" s="185">
        <v>45285</v>
      </c>
      <c r="E301" s="187">
        <f t="shared" si="8"/>
        <v>52</v>
      </c>
      <c r="F301" s="9" t="str">
        <f t="shared" si="9"/>
        <v>Пн</v>
      </c>
      <c r="G301" s="18">
        <v>0.75</v>
      </c>
      <c r="H301" s="8" t="s">
        <v>14</v>
      </c>
      <c r="I301" s="8" t="s">
        <v>30</v>
      </c>
      <c r="J301" s="8" t="s">
        <v>11</v>
      </c>
      <c r="K301" s="8" t="s">
        <v>17</v>
      </c>
      <c r="L301" s="188" t="s">
        <v>78</v>
      </c>
      <c r="M301" s="189" t="str">
        <f ca="1">IF(COUNTIFS(АБОНЕМЕНТЫ_ИНФОРМАЦИЯ!H:H,БАЗА_ДАННЫХ!L301,АБОНЕМЕНТЫ_ИНФОРМАЦИЯ!F:F,БАЗА_ДАННЫХ!J301,АБОНЕМЕНТЫ_ИНФОРМАЦИЯ!G:G,БАЗА_ДАННЫХ!K301,АБОНЕМЕНТЫ_ИНФОРМАЦИЯ!Q:Q,"&lt;="&amp;БАЗА_ДАННЫХ!D301,АБОНЕМЕНТЫ_ИНФОРМАЦИЯ!S:S,"&gt;="&amp;БАЗА_ДАННЫХ!D301,АБОНЕМЕНТЫ_ИНФОРМАЦИЯ!AB:AB,"да")=1,"да","нет")</f>
        <v>нет</v>
      </c>
      <c r="N301" s="188" t="str">
        <f ca="1">IF(M301="да",SUMIFS(АБОНЕМЕНТЫ_ИНФОРМАЦИЯ!AC:AC,АБОНЕМЕНТЫ_ИНФОРМАЦИЯ!H:H,БАЗА_ДАННЫХ!L301,АБОНЕМЕНТЫ_ИНФОРМАЦИЯ!G:G,БАЗА_ДАННЫХ!K301,АБОНЕМЕНТЫ_ИНФОРМАЦИЯ!F:F,БАЗА_ДАННЫХ!J301,АБОНЕМЕНТЫ_ИНФОРМАЦИЯ!AB:AB,БАЗА_ДАННЫХ!M301),"")</f>
        <v/>
      </c>
      <c r="R301" s="189" t="s">
        <v>21</v>
      </c>
      <c r="S301" s="17"/>
      <c r="U301" s="194">
        <f>IF(S301="перенос",0,SUMIFS(АБОНЕМЕНТЫ_ИНФОРМАЦИЯ!P:P,АБОНЕМЕНТЫ_ИНФОРМАЦИЯ!H:H,БАЗА_ДАННЫХ!L301,АБОНЕМЕНТЫ_ИНФОРМАЦИЯ!F:F,БАЗА_ДАННЫХ!J301,АБОНЕМЕНТЫ_ИНФОРМАЦИЯ!G:G,БАЗА_ДАННЫХ!K301,АБОНЕМЕНТЫ_ИНФОРМАЦИЯ!Q:Q,"&lt;="&amp;БАЗА_ДАННЫХ!D301,АБОНЕМЕНТЫ_ИНФОРМАЦИЯ!S:S,"&gt;="&amp;БАЗА_ДАННЫХ!D301))</f>
        <v>10</v>
      </c>
    </row>
    <row r="302" spans="4:21" ht="15" customHeight="1" x14ac:dyDescent="0.25">
      <c r="D302" s="185">
        <v>45285</v>
      </c>
      <c r="E302" s="187">
        <f t="shared" si="8"/>
        <v>52</v>
      </c>
      <c r="F302" s="9" t="str">
        <f t="shared" si="9"/>
        <v>Пн</v>
      </c>
      <c r="G302" s="18">
        <v>0.75</v>
      </c>
      <c r="H302" s="8" t="s">
        <v>14</v>
      </c>
      <c r="I302" s="8" t="s">
        <v>30</v>
      </c>
      <c r="J302" s="8" t="s">
        <v>11</v>
      </c>
      <c r="K302" s="8" t="s">
        <v>17</v>
      </c>
      <c r="L302" s="188" t="s">
        <v>79</v>
      </c>
      <c r="M302" s="189" t="str">
        <f ca="1">IF(COUNTIFS(АБОНЕМЕНТЫ_ИНФОРМАЦИЯ!H:H,БАЗА_ДАННЫХ!L302,АБОНЕМЕНТЫ_ИНФОРМАЦИЯ!F:F,БАЗА_ДАННЫХ!J302,АБОНЕМЕНТЫ_ИНФОРМАЦИЯ!G:G,БАЗА_ДАННЫХ!K302,АБОНЕМЕНТЫ_ИНФОРМАЦИЯ!Q:Q,"&lt;="&amp;БАЗА_ДАННЫХ!D302,АБОНЕМЕНТЫ_ИНФОРМАЦИЯ!S:S,"&gt;="&amp;БАЗА_ДАННЫХ!D302,АБОНЕМЕНТЫ_ИНФОРМАЦИЯ!AB:AB,"да")=1,"да","нет")</f>
        <v>нет</v>
      </c>
      <c r="N302" s="188" t="str">
        <f ca="1">IF(M302="да",SUMIFS(АБОНЕМЕНТЫ_ИНФОРМАЦИЯ!AC:AC,АБОНЕМЕНТЫ_ИНФОРМАЦИЯ!H:H,БАЗА_ДАННЫХ!L302,АБОНЕМЕНТЫ_ИНФОРМАЦИЯ!G:G,БАЗА_ДАННЫХ!K302,АБОНЕМЕНТЫ_ИНФОРМАЦИЯ!F:F,БАЗА_ДАННЫХ!J302,АБОНЕМЕНТЫ_ИНФОРМАЦИЯ!AB:AB,БАЗА_ДАННЫХ!M302),"")</f>
        <v/>
      </c>
      <c r="R302" s="189" t="s">
        <v>21</v>
      </c>
      <c r="S302" s="17"/>
      <c r="U302" s="194">
        <f>IF(S302="перенос",0,SUMIFS(АБОНЕМЕНТЫ_ИНФОРМАЦИЯ!P:P,АБОНЕМЕНТЫ_ИНФОРМАЦИЯ!H:H,БАЗА_ДАННЫХ!L302,АБОНЕМЕНТЫ_ИНФОРМАЦИЯ!F:F,БАЗА_ДАННЫХ!J302,АБОНЕМЕНТЫ_ИНФОРМАЦИЯ!G:G,БАЗА_ДАННЫХ!K302,АБОНЕМЕНТЫ_ИНФОРМАЦИЯ!Q:Q,"&lt;="&amp;БАЗА_ДАННЫХ!D302,АБОНЕМЕНТЫ_ИНФОРМАЦИЯ!S:S,"&gt;="&amp;БАЗА_ДАННЫХ!D302))</f>
        <v>10</v>
      </c>
    </row>
    <row r="303" spans="4:21" ht="15" customHeight="1" x14ac:dyDescent="0.25">
      <c r="D303" s="185">
        <v>45285</v>
      </c>
      <c r="E303" s="187">
        <f t="shared" si="8"/>
        <v>52</v>
      </c>
      <c r="F303" s="9" t="str">
        <f t="shared" si="9"/>
        <v>Пн</v>
      </c>
      <c r="G303" s="18">
        <v>0.75</v>
      </c>
      <c r="H303" s="8" t="s">
        <v>14</v>
      </c>
      <c r="I303" s="8" t="s">
        <v>30</v>
      </c>
      <c r="J303" s="8" t="s">
        <v>11</v>
      </c>
      <c r="K303" s="8" t="s">
        <v>17</v>
      </c>
      <c r="L303" s="188" t="s">
        <v>80</v>
      </c>
      <c r="M303" s="189" t="str">
        <f ca="1">IF(COUNTIFS(АБОНЕМЕНТЫ_ИНФОРМАЦИЯ!H:H,БАЗА_ДАННЫХ!L303,АБОНЕМЕНТЫ_ИНФОРМАЦИЯ!F:F,БАЗА_ДАННЫХ!J303,АБОНЕМЕНТЫ_ИНФОРМАЦИЯ!G:G,БАЗА_ДАННЫХ!K303,АБОНЕМЕНТЫ_ИНФОРМАЦИЯ!Q:Q,"&lt;="&amp;БАЗА_ДАННЫХ!D303,АБОНЕМЕНТЫ_ИНФОРМАЦИЯ!S:S,"&gt;="&amp;БАЗА_ДАННЫХ!D303,АБОНЕМЕНТЫ_ИНФОРМАЦИЯ!AB:AB,"да")=1,"да","нет")</f>
        <v>нет</v>
      </c>
      <c r="N303" s="188" t="str">
        <f ca="1">IF(M303="да",SUMIFS(АБОНЕМЕНТЫ_ИНФОРМАЦИЯ!AC:AC,АБОНЕМЕНТЫ_ИНФОРМАЦИЯ!H:H,БАЗА_ДАННЫХ!L303,АБОНЕМЕНТЫ_ИНФОРМАЦИЯ!G:G,БАЗА_ДАННЫХ!K303,АБОНЕМЕНТЫ_ИНФОРМАЦИЯ!F:F,БАЗА_ДАННЫХ!J303,АБОНЕМЕНТЫ_ИНФОРМАЦИЯ!AB:AB,БАЗА_ДАННЫХ!M303),"")</f>
        <v/>
      </c>
      <c r="R303" s="189" t="s">
        <v>21</v>
      </c>
      <c r="S303" s="17"/>
      <c r="U303" s="194">
        <f>IF(S303="перенос",0,SUMIFS(АБОНЕМЕНТЫ_ИНФОРМАЦИЯ!P:P,АБОНЕМЕНТЫ_ИНФОРМАЦИЯ!H:H,БАЗА_ДАННЫХ!L303,АБОНЕМЕНТЫ_ИНФОРМАЦИЯ!F:F,БАЗА_ДАННЫХ!J303,АБОНЕМЕНТЫ_ИНФОРМАЦИЯ!G:G,БАЗА_ДАННЫХ!K303,АБОНЕМЕНТЫ_ИНФОРМАЦИЯ!Q:Q,"&lt;="&amp;БАЗА_ДАННЫХ!D303,АБОНЕМЕНТЫ_ИНФОРМАЦИЯ!S:S,"&gt;="&amp;БАЗА_ДАННЫХ!D303))</f>
        <v>10</v>
      </c>
    </row>
    <row r="304" spans="4:21" ht="15" customHeight="1" x14ac:dyDescent="0.25">
      <c r="D304" s="185">
        <v>45285</v>
      </c>
      <c r="E304" s="187">
        <f t="shared" si="8"/>
        <v>52</v>
      </c>
      <c r="F304" s="9" t="str">
        <f t="shared" si="9"/>
        <v>Пн</v>
      </c>
      <c r="G304" s="18">
        <v>0.75</v>
      </c>
      <c r="H304" s="8" t="s">
        <v>14</v>
      </c>
      <c r="I304" s="8" t="s">
        <v>30</v>
      </c>
      <c r="J304" s="8" t="s">
        <v>11</v>
      </c>
      <c r="K304" s="8" t="s">
        <v>17</v>
      </c>
      <c r="L304" s="188" t="s">
        <v>81</v>
      </c>
      <c r="M304" s="189" t="str">
        <f ca="1">IF(COUNTIFS(АБОНЕМЕНТЫ_ИНФОРМАЦИЯ!H:H,БАЗА_ДАННЫХ!L304,АБОНЕМЕНТЫ_ИНФОРМАЦИЯ!F:F,БАЗА_ДАННЫХ!J304,АБОНЕМЕНТЫ_ИНФОРМАЦИЯ!G:G,БАЗА_ДАННЫХ!K304,АБОНЕМЕНТЫ_ИНФОРМАЦИЯ!Q:Q,"&lt;="&amp;БАЗА_ДАННЫХ!D304,АБОНЕМЕНТЫ_ИНФОРМАЦИЯ!S:S,"&gt;="&amp;БАЗА_ДАННЫХ!D304,АБОНЕМЕНТЫ_ИНФОРМАЦИЯ!AB:AB,"да")=1,"да","нет")</f>
        <v>нет</v>
      </c>
      <c r="N304" s="188" t="str">
        <f ca="1">IF(M304="да",SUMIFS(АБОНЕМЕНТЫ_ИНФОРМАЦИЯ!AC:AC,АБОНЕМЕНТЫ_ИНФОРМАЦИЯ!H:H,БАЗА_ДАННЫХ!L304,АБОНЕМЕНТЫ_ИНФОРМАЦИЯ!G:G,БАЗА_ДАННЫХ!K304,АБОНЕМЕНТЫ_ИНФОРМАЦИЯ!F:F,БАЗА_ДАННЫХ!J304,АБОНЕМЕНТЫ_ИНФОРМАЦИЯ!AB:AB,БАЗА_ДАННЫХ!M304),"")</f>
        <v/>
      </c>
      <c r="R304" s="189" t="s">
        <v>21</v>
      </c>
      <c r="S304" s="17"/>
      <c r="U304" s="194">
        <f>IF(S304="перенос",0,SUMIFS(АБОНЕМЕНТЫ_ИНФОРМАЦИЯ!P:P,АБОНЕМЕНТЫ_ИНФОРМАЦИЯ!H:H,БАЗА_ДАННЫХ!L304,АБОНЕМЕНТЫ_ИНФОРМАЦИЯ!F:F,БАЗА_ДАННЫХ!J304,АБОНЕМЕНТЫ_ИНФОРМАЦИЯ!G:G,БАЗА_ДАННЫХ!K304,АБОНЕМЕНТЫ_ИНФОРМАЦИЯ!Q:Q,"&lt;="&amp;БАЗА_ДАННЫХ!D304,АБОНЕМЕНТЫ_ИНФОРМАЦИЯ!S:S,"&gt;="&amp;БАЗА_ДАННЫХ!D304))</f>
        <v>10</v>
      </c>
    </row>
    <row r="305" spans="4:21" ht="15" customHeight="1" x14ac:dyDescent="0.25">
      <c r="D305" s="185">
        <v>45285</v>
      </c>
      <c r="E305" s="187">
        <f t="shared" si="8"/>
        <v>52</v>
      </c>
      <c r="F305" s="9" t="str">
        <f t="shared" si="9"/>
        <v>Пн</v>
      </c>
      <c r="G305" s="18">
        <v>0.75</v>
      </c>
      <c r="H305" s="8" t="s">
        <v>14</v>
      </c>
      <c r="I305" s="8" t="s">
        <v>30</v>
      </c>
      <c r="J305" s="8" t="s">
        <v>11</v>
      </c>
      <c r="K305" s="8" t="s">
        <v>17</v>
      </c>
      <c r="L305" s="188" t="s">
        <v>82</v>
      </c>
      <c r="M305" s="189" t="str">
        <f ca="1">IF(COUNTIFS(АБОНЕМЕНТЫ_ИНФОРМАЦИЯ!H:H,БАЗА_ДАННЫХ!L305,АБОНЕМЕНТЫ_ИНФОРМАЦИЯ!F:F,БАЗА_ДАННЫХ!J305,АБОНЕМЕНТЫ_ИНФОРМАЦИЯ!G:G,БАЗА_ДАННЫХ!K305,АБОНЕМЕНТЫ_ИНФОРМАЦИЯ!Q:Q,"&lt;="&amp;БАЗА_ДАННЫХ!D305,АБОНЕМЕНТЫ_ИНФОРМАЦИЯ!S:S,"&gt;="&amp;БАЗА_ДАННЫХ!D305,АБОНЕМЕНТЫ_ИНФОРМАЦИЯ!AB:AB,"да")=1,"да","нет")</f>
        <v>нет</v>
      </c>
      <c r="N305" s="188" t="str">
        <f ca="1">IF(M305="да",SUMIFS(АБОНЕМЕНТЫ_ИНФОРМАЦИЯ!AC:AC,АБОНЕМЕНТЫ_ИНФОРМАЦИЯ!H:H,БАЗА_ДАННЫХ!L305,АБОНЕМЕНТЫ_ИНФОРМАЦИЯ!G:G,БАЗА_ДАННЫХ!K305,АБОНЕМЕНТЫ_ИНФОРМАЦИЯ!F:F,БАЗА_ДАННЫХ!J305,АБОНЕМЕНТЫ_ИНФОРМАЦИЯ!AB:AB,БАЗА_ДАННЫХ!M305),"")</f>
        <v/>
      </c>
      <c r="R305" s="189" t="s">
        <v>21</v>
      </c>
      <c r="S305" s="17"/>
      <c r="U305" s="194">
        <f>IF(S305="перенос",0,SUMIFS(АБОНЕМЕНТЫ_ИНФОРМАЦИЯ!P:P,АБОНЕМЕНТЫ_ИНФОРМАЦИЯ!H:H,БАЗА_ДАННЫХ!L305,АБОНЕМЕНТЫ_ИНФОРМАЦИЯ!F:F,БАЗА_ДАННЫХ!J305,АБОНЕМЕНТЫ_ИНФОРМАЦИЯ!G:G,БАЗА_ДАННЫХ!K305,АБОНЕМЕНТЫ_ИНФОРМАЦИЯ!Q:Q,"&lt;="&amp;БАЗА_ДАННЫХ!D305,АБОНЕМЕНТЫ_ИНФОРМАЦИЯ!S:S,"&gt;="&amp;БАЗА_ДАННЫХ!D305))</f>
        <v>10</v>
      </c>
    </row>
    <row r="306" spans="4:21" ht="15" customHeight="1" x14ac:dyDescent="0.25">
      <c r="D306" s="185">
        <v>45285</v>
      </c>
      <c r="E306" s="187">
        <f t="shared" si="8"/>
        <v>52</v>
      </c>
      <c r="F306" s="9" t="str">
        <f t="shared" si="9"/>
        <v>Пн</v>
      </c>
      <c r="G306" s="18">
        <v>0.79166666666666663</v>
      </c>
      <c r="H306" s="8" t="s">
        <v>14</v>
      </c>
      <c r="I306" s="8" t="s">
        <v>34</v>
      </c>
      <c r="J306" s="8" t="s">
        <v>11</v>
      </c>
      <c r="K306" s="8" t="s">
        <v>35</v>
      </c>
      <c r="L306" s="188" t="s">
        <v>78</v>
      </c>
      <c r="M306" s="189" t="str">
        <f ca="1">IF(COUNTIFS(АБОНЕМЕНТЫ_ИНФОРМАЦИЯ!H:H,БАЗА_ДАННЫХ!L306,АБОНЕМЕНТЫ_ИНФОРМАЦИЯ!F:F,БАЗА_ДАННЫХ!J306,АБОНЕМЕНТЫ_ИНФОРМАЦИЯ!G:G,БАЗА_ДАННЫХ!K306,АБОНЕМЕНТЫ_ИНФОРМАЦИЯ!Q:Q,"&lt;="&amp;БАЗА_ДАННЫХ!D306,АБОНЕМЕНТЫ_ИНФОРМАЦИЯ!S:S,"&gt;="&amp;БАЗА_ДАННЫХ!D306,АБОНЕМЕНТЫ_ИНФОРМАЦИЯ!AB:AB,"да")=1,"да","нет")</f>
        <v>нет</v>
      </c>
      <c r="N306" s="188" t="str">
        <f ca="1">IF(M306="да",SUMIFS(АБОНЕМЕНТЫ_ИНФОРМАЦИЯ!AC:AC,АБОНЕМЕНТЫ_ИНФОРМАЦИЯ!H:H,БАЗА_ДАННЫХ!L306,АБОНЕМЕНТЫ_ИНФОРМАЦИЯ!G:G,БАЗА_ДАННЫХ!K306,АБОНЕМЕНТЫ_ИНФОРМАЦИЯ!F:F,БАЗА_ДАННЫХ!J306,АБОНЕМЕНТЫ_ИНФОРМАЦИЯ!AB:AB,БАЗА_ДАННЫХ!M306),"")</f>
        <v/>
      </c>
      <c r="R306" s="189" t="s">
        <v>21</v>
      </c>
      <c r="S306" s="17"/>
      <c r="U306" s="194">
        <f>IF(S306="перенос",0,SUMIFS(АБОНЕМЕНТЫ_ИНФОРМАЦИЯ!P:P,АБОНЕМЕНТЫ_ИНФОРМАЦИЯ!H:H,БАЗА_ДАННЫХ!L306,АБОНЕМЕНТЫ_ИНФОРМАЦИЯ!F:F,БАЗА_ДАННЫХ!J306,АБОНЕМЕНТЫ_ИНФОРМАЦИЯ!G:G,БАЗА_ДАННЫХ!K306,АБОНЕМЕНТЫ_ИНФОРМАЦИЯ!Q:Q,"&lt;="&amp;БАЗА_ДАННЫХ!D306,АБОНЕМЕНТЫ_ИНФОРМАЦИЯ!S:S,"&gt;="&amp;БАЗА_ДАННЫХ!D306))</f>
        <v>10</v>
      </c>
    </row>
    <row r="307" spans="4:21" ht="15" customHeight="1" x14ac:dyDescent="0.25">
      <c r="D307" s="185">
        <v>45285</v>
      </c>
      <c r="E307" s="187">
        <f t="shared" si="8"/>
        <v>52</v>
      </c>
      <c r="F307" s="9" t="str">
        <f t="shared" si="9"/>
        <v>Пн</v>
      </c>
      <c r="G307" s="18">
        <v>0.79166666666666663</v>
      </c>
      <c r="H307" s="8" t="s">
        <v>14</v>
      </c>
      <c r="I307" s="8" t="s">
        <v>34</v>
      </c>
      <c r="J307" s="8" t="s">
        <v>11</v>
      </c>
      <c r="K307" s="8" t="s">
        <v>35</v>
      </c>
      <c r="L307" s="188" t="s">
        <v>79</v>
      </c>
      <c r="M307" s="189" t="str">
        <f ca="1">IF(COUNTIFS(АБОНЕМЕНТЫ_ИНФОРМАЦИЯ!H:H,БАЗА_ДАННЫХ!L307,АБОНЕМЕНТЫ_ИНФОРМАЦИЯ!F:F,БАЗА_ДАННЫХ!J307,АБОНЕМЕНТЫ_ИНФОРМАЦИЯ!G:G,БАЗА_ДАННЫХ!K307,АБОНЕМЕНТЫ_ИНФОРМАЦИЯ!Q:Q,"&lt;="&amp;БАЗА_ДАННЫХ!D307,АБОНЕМЕНТЫ_ИНФОРМАЦИЯ!S:S,"&gt;="&amp;БАЗА_ДАННЫХ!D307,АБОНЕМЕНТЫ_ИНФОРМАЦИЯ!AB:AB,"да")=1,"да","нет")</f>
        <v>нет</v>
      </c>
      <c r="N307" s="188" t="str">
        <f ca="1">IF(M307="да",SUMIFS(АБОНЕМЕНТЫ_ИНФОРМАЦИЯ!AC:AC,АБОНЕМЕНТЫ_ИНФОРМАЦИЯ!H:H,БАЗА_ДАННЫХ!L307,АБОНЕМЕНТЫ_ИНФОРМАЦИЯ!G:G,БАЗА_ДАННЫХ!K307,АБОНЕМЕНТЫ_ИНФОРМАЦИЯ!F:F,БАЗА_ДАННЫХ!J307,АБОНЕМЕНТЫ_ИНФОРМАЦИЯ!AB:AB,БАЗА_ДАННЫХ!M307),"")</f>
        <v/>
      </c>
      <c r="R307" s="189" t="s">
        <v>21</v>
      </c>
      <c r="S307" s="17"/>
      <c r="U307" s="194">
        <f>IF(S307="перенос",0,SUMIFS(АБОНЕМЕНТЫ_ИНФОРМАЦИЯ!P:P,АБОНЕМЕНТЫ_ИНФОРМАЦИЯ!H:H,БАЗА_ДАННЫХ!L307,АБОНЕМЕНТЫ_ИНФОРМАЦИЯ!F:F,БАЗА_ДАННЫХ!J307,АБОНЕМЕНТЫ_ИНФОРМАЦИЯ!G:G,БАЗА_ДАННЫХ!K307,АБОНЕМЕНТЫ_ИНФОРМАЦИЯ!Q:Q,"&lt;="&amp;БАЗА_ДАННЫХ!D307,АБОНЕМЕНТЫ_ИНФОРМАЦИЯ!S:S,"&gt;="&amp;БАЗА_ДАННЫХ!D307))</f>
        <v>10</v>
      </c>
    </row>
    <row r="308" spans="4:21" ht="15" customHeight="1" x14ac:dyDescent="0.25">
      <c r="D308" s="185">
        <v>45285</v>
      </c>
      <c r="E308" s="187">
        <f t="shared" si="8"/>
        <v>52</v>
      </c>
      <c r="F308" s="9" t="str">
        <f t="shared" si="9"/>
        <v>Пн</v>
      </c>
      <c r="G308" s="18">
        <v>0.79166666666666663</v>
      </c>
      <c r="H308" s="8" t="s">
        <v>14</v>
      </c>
      <c r="I308" s="8" t="s">
        <v>34</v>
      </c>
      <c r="J308" s="8" t="s">
        <v>11</v>
      </c>
      <c r="K308" s="8" t="s">
        <v>35</v>
      </c>
      <c r="L308" s="188" t="s">
        <v>80</v>
      </c>
      <c r="M308" s="189" t="str">
        <f ca="1">IF(COUNTIFS(АБОНЕМЕНТЫ_ИНФОРМАЦИЯ!H:H,БАЗА_ДАННЫХ!L308,АБОНЕМЕНТЫ_ИНФОРМАЦИЯ!F:F,БАЗА_ДАННЫХ!J308,АБОНЕМЕНТЫ_ИНФОРМАЦИЯ!G:G,БАЗА_ДАННЫХ!K308,АБОНЕМЕНТЫ_ИНФОРМАЦИЯ!Q:Q,"&lt;="&amp;БАЗА_ДАННЫХ!D308,АБОНЕМЕНТЫ_ИНФОРМАЦИЯ!S:S,"&gt;="&amp;БАЗА_ДАННЫХ!D308,АБОНЕМЕНТЫ_ИНФОРМАЦИЯ!AB:AB,"да")=1,"да","нет")</f>
        <v>нет</v>
      </c>
      <c r="N308" s="188" t="str">
        <f ca="1">IF(M308="да",SUMIFS(АБОНЕМЕНТЫ_ИНФОРМАЦИЯ!AC:AC,АБОНЕМЕНТЫ_ИНФОРМАЦИЯ!H:H,БАЗА_ДАННЫХ!L308,АБОНЕМЕНТЫ_ИНФОРМАЦИЯ!G:G,БАЗА_ДАННЫХ!K308,АБОНЕМЕНТЫ_ИНФОРМАЦИЯ!F:F,БАЗА_ДАННЫХ!J308,АБОНЕМЕНТЫ_ИНФОРМАЦИЯ!AB:AB,БАЗА_ДАННЫХ!M308),"")</f>
        <v/>
      </c>
      <c r="R308" s="189" t="s">
        <v>21</v>
      </c>
      <c r="S308" s="17"/>
      <c r="U308" s="194">
        <f>IF(S308="перенос",0,SUMIFS(АБОНЕМЕНТЫ_ИНФОРМАЦИЯ!P:P,АБОНЕМЕНТЫ_ИНФОРМАЦИЯ!H:H,БАЗА_ДАННЫХ!L308,АБОНЕМЕНТЫ_ИНФОРМАЦИЯ!F:F,БАЗА_ДАННЫХ!J308,АБОНЕМЕНТЫ_ИНФОРМАЦИЯ!G:G,БАЗА_ДАННЫХ!K308,АБОНЕМЕНТЫ_ИНФОРМАЦИЯ!Q:Q,"&lt;="&amp;БАЗА_ДАННЫХ!D308,АБОНЕМЕНТЫ_ИНФОРМАЦИЯ!S:S,"&gt;="&amp;БАЗА_ДАННЫХ!D308))</f>
        <v>10</v>
      </c>
    </row>
    <row r="309" spans="4:21" ht="15" customHeight="1" x14ac:dyDescent="0.25">
      <c r="D309" s="185">
        <v>45285</v>
      </c>
      <c r="E309" s="187">
        <f t="shared" si="8"/>
        <v>52</v>
      </c>
      <c r="F309" s="9" t="str">
        <f t="shared" si="9"/>
        <v>Пн</v>
      </c>
      <c r="G309" s="18">
        <v>0.79166666666666663</v>
      </c>
      <c r="H309" s="8" t="s">
        <v>14</v>
      </c>
      <c r="I309" s="8" t="s">
        <v>34</v>
      </c>
      <c r="J309" s="8" t="s">
        <v>11</v>
      </c>
      <c r="K309" s="8" t="s">
        <v>35</v>
      </c>
      <c r="L309" s="188" t="s">
        <v>81</v>
      </c>
      <c r="M309" s="189" t="str">
        <f ca="1">IF(COUNTIFS(АБОНЕМЕНТЫ_ИНФОРМАЦИЯ!H:H,БАЗА_ДАННЫХ!L309,АБОНЕМЕНТЫ_ИНФОРМАЦИЯ!F:F,БАЗА_ДАННЫХ!J309,АБОНЕМЕНТЫ_ИНФОРМАЦИЯ!G:G,БАЗА_ДАННЫХ!K309,АБОНЕМЕНТЫ_ИНФОРМАЦИЯ!Q:Q,"&lt;="&amp;БАЗА_ДАННЫХ!D309,АБОНЕМЕНТЫ_ИНФОРМАЦИЯ!S:S,"&gt;="&amp;БАЗА_ДАННЫХ!D309,АБОНЕМЕНТЫ_ИНФОРМАЦИЯ!AB:AB,"да")=1,"да","нет")</f>
        <v>нет</v>
      </c>
      <c r="N309" s="188" t="str">
        <f ca="1">IF(M309="да",SUMIFS(АБОНЕМЕНТЫ_ИНФОРМАЦИЯ!AC:AC,АБОНЕМЕНТЫ_ИНФОРМАЦИЯ!H:H,БАЗА_ДАННЫХ!L309,АБОНЕМЕНТЫ_ИНФОРМАЦИЯ!G:G,БАЗА_ДАННЫХ!K309,АБОНЕМЕНТЫ_ИНФОРМАЦИЯ!F:F,БАЗА_ДАННЫХ!J309,АБОНЕМЕНТЫ_ИНФОРМАЦИЯ!AB:AB,БАЗА_ДАННЫХ!M309),"")</f>
        <v/>
      </c>
      <c r="R309" s="189" t="s">
        <v>21</v>
      </c>
      <c r="S309" s="17"/>
      <c r="U309" s="194">
        <f>IF(S309="перенос",0,SUMIFS(АБОНЕМЕНТЫ_ИНФОРМАЦИЯ!P:P,АБОНЕМЕНТЫ_ИНФОРМАЦИЯ!H:H,БАЗА_ДАННЫХ!L309,АБОНЕМЕНТЫ_ИНФОРМАЦИЯ!F:F,БАЗА_ДАННЫХ!J309,АБОНЕМЕНТЫ_ИНФОРМАЦИЯ!G:G,БАЗА_ДАННЫХ!K309,АБОНЕМЕНТЫ_ИНФОРМАЦИЯ!Q:Q,"&lt;="&amp;БАЗА_ДАННЫХ!D309,АБОНЕМЕНТЫ_ИНФОРМАЦИЯ!S:S,"&gt;="&amp;БАЗА_ДАННЫХ!D309))</f>
        <v>10</v>
      </c>
    </row>
    <row r="310" spans="4:21" ht="15" customHeight="1" x14ac:dyDescent="0.25">
      <c r="D310" s="185">
        <v>45285</v>
      </c>
      <c r="E310" s="187">
        <f t="shared" si="8"/>
        <v>52</v>
      </c>
      <c r="F310" s="9" t="str">
        <f t="shared" si="9"/>
        <v>Пн</v>
      </c>
      <c r="G310" s="18">
        <v>0.79166666666666663</v>
      </c>
      <c r="H310" s="8" t="s">
        <v>14</v>
      </c>
      <c r="I310" s="8" t="s">
        <v>34</v>
      </c>
      <c r="J310" s="8" t="s">
        <v>11</v>
      </c>
      <c r="K310" s="8" t="s">
        <v>35</v>
      </c>
      <c r="L310" s="188" t="s">
        <v>82</v>
      </c>
      <c r="M310" s="189" t="str">
        <f ca="1">IF(COUNTIFS(АБОНЕМЕНТЫ_ИНФОРМАЦИЯ!H:H,БАЗА_ДАННЫХ!L310,АБОНЕМЕНТЫ_ИНФОРМАЦИЯ!F:F,БАЗА_ДАННЫХ!J310,АБОНЕМЕНТЫ_ИНФОРМАЦИЯ!G:G,БАЗА_ДАННЫХ!K310,АБОНЕМЕНТЫ_ИНФОРМАЦИЯ!Q:Q,"&lt;="&amp;БАЗА_ДАННЫХ!D310,АБОНЕМЕНТЫ_ИНФОРМАЦИЯ!S:S,"&gt;="&amp;БАЗА_ДАННЫХ!D310,АБОНЕМЕНТЫ_ИНФОРМАЦИЯ!AB:AB,"да")=1,"да","нет")</f>
        <v>нет</v>
      </c>
      <c r="N310" s="188" t="str">
        <f ca="1">IF(M310="да",SUMIFS(АБОНЕМЕНТЫ_ИНФОРМАЦИЯ!AC:AC,АБОНЕМЕНТЫ_ИНФОРМАЦИЯ!H:H,БАЗА_ДАННЫХ!L310,АБОНЕМЕНТЫ_ИНФОРМАЦИЯ!G:G,БАЗА_ДАННЫХ!K310,АБОНЕМЕНТЫ_ИНФОРМАЦИЯ!F:F,БАЗА_ДАННЫХ!J310,АБОНЕМЕНТЫ_ИНФОРМАЦИЯ!AB:AB,БАЗА_ДАННЫХ!M310),"")</f>
        <v/>
      </c>
      <c r="R310" s="189" t="s">
        <v>21</v>
      </c>
      <c r="S310" s="17"/>
      <c r="U310" s="194">
        <f>IF(S310="перенос",0,SUMIFS(АБОНЕМЕНТЫ_ИНФОРМАЦИЯ!P:P,АБОНЕМЕНТЫ_ИНФОРМАЦИЯ!H:H,БАЗА_ДАННЫХ!L310,АБОНЕМЕНТЫ_ИНФОРМАЦИЯ!F:F,БАЗА_ДАННЫХ!J310,АБОНЕМЕНТЫ_ИНФОРМАЦИЯ!G:G,БАЗА_ДАННЫХ!K310,АБОНЕМЕНТЫ_ИНФОРМАЦИЯ!Q:Q,"&lt;="&amp;БАЗА_ДАННЫХ!D310,АБОНЕМЕНТЫ_ИНФОРМАЦИЯ!S:S,"&gt;="&amp;БАЗА_ДАННЫХ!D310))</f>
        <v>10</v>
      </c>
    </row>
    <row r="311" spans="4:21" ht="15" customHeight="1" x14ac:dyDescent="0.25">
      <c r="D311" s="185">
        <v>45285</v>
      </c>
      <c r="E311" s="187">
        <f t="shared" si="8"/>
        <v>52</v>
      </c>
      <c r="F311" s="9" t="str">
        <f t="shared" si="9"/>
        <v>Пн</v>
      </c>
      <c r="G311" s="18">
        <v>0.79166666666666663</v>
      </c>
      <c r="H311" s="8" t="s">
        <v>14</v>
      </c>
      <c r="I311" s="8" t="s">
        <v>34</v>
      </c>
      <c r="J311" s="8" t="s">
        <v>11</v>
      </c>
      <c r="K311" s="8" t="s">
        <v>35</v>
      </c>
      <c r="L311" s="188" t="s">
        <v>83</v>
      </c>
      <c r="M311" s="189" t="str">
        <f ca="1">IF(COUNTIFS(АБОНЕМЕНТЫ_ИНФОРМАЦИЯ!H:H,БАЗА_ДАННЫХ!L311,АБОНЕМЕНТЫ_ИНФОРМАЦИЯ!F:F,БАЗА_ДАННЫХ!J311,АБОНЕМЕНТЫ_ИНФОРМАЦИЯ!G:G,БАЗА_ДАННЫХ!K311,АБОНЕМЕНТЫ_ИНФОРМАЦИЯ!Q:Q,"&lt;="&amp;БАЗА_ДАННЫХ!D311,АБОНЕМЕНТЫ_ИНФОРМАЦИЯ!S:S,"&gt;="&amp;БАЗА_ДАННЫХ!D311,АБОНЕМЕНТЫ_ИНФОРМАЦИЯ!AB:AB,"да")=1,"да","нет")</f>
        <v>нет</v>
      </c>
      <c r="N311" s="188" t="str">
        <f ca="1">IF(M311="да",SUMIFS(АБОНЕМЕНТЫ_ИНФОРМАЦИЯ!AC:AC,АБОНЕМЕНТЫ_ИНФОРМАЦИЯ!H:H,БАЗА_ДАННЫХ!L311,АБОНЕМЕНТЫ_ИНФОРМАЦИЯ!G:G,БАЗА_ДАННЫХ!K311,АБОНЕМЕНТЫ_ИНФОРМАЦИЯ!F:F,БАЗА_ДАННЫХ!J311,АБОНЕМЕНТЫ_ИНФОРМАЦИЯ!AB:AB,БАЗА_ДАННЫХ!M311),"")</f>
        <v/>
      </c>
      <c r="R311" s="189" t="s">
        <v>21</v>
      </c>
      <c r="S311" s="17"/>
      <c r="U311" s="194">
        <f>IF(S311="перенос",0,SUMIFS(АБОНЕМЕНТЫ_ИНФОРМАЦИЯ!P:P,АБОНЕМЕНТЫ_ИНФОРМАЦИЯ!H:H,БАЗА_ДАННЫХ!L311,АБОНЕМЕНТЫ_ИНФОРМАЦИЯ!F:F,БАЗА_ДАННЫХ!J311,АБОНЕМЕНТЫ_ИНФОРМАЦИЯ!G:G,БАЗА_ДАННЫХ!K311,АБОНЕМЕНТЫ_ИНФОРМАЦИЯ!Q:Q,"&lt;="&amp;БАЗА_ДАННЫХ!D311,АБОНЕМЕНТЫ_ИНФОРМАЦИЯ!S:S,"&gt;="&amp;БАЗА_ДАННЫХ!D311))</f>
        <v>10</v>
      </c>
    </row>
    <row r="312" spans="4:21" ht="15" customHeight="1" x14ac:dyDescent="0.25">
      <c r="D312" s="185">
        <v>45286</v>
      </c>
      <c r="E312" s="187">
        <f t="shared" si="8"/>
        <v>52</v>
      </c>
      <c r="F312" s="9" t="str">
        <f t="shared" si="9"/>
        <v>Вт</v>
      </c>
      <c r="G312" s="18">
        <v>0.45833333333333331</v>
      </c>
      <c r="H312" s="8" t="s">
        <v>14</v>
      </c>
      <c r="I312" s="8" t="s">
        <v>39</v>
      </c>
      <c r="J312" s="8" t="s">
        <v>10</v>
      </c>
      <c r="K312" s="8" t="s">
        <v>28</v>
      </c>
      <c r="L312" s="188" t="s">
        <v>98</v>
      </c>
      <c r="M312" s="189" t="str">
        <f ca="1">IF(COUNTIFS(АБОНЕМЕНТЫ_ИНФОРМАЦИЯ!H:H,БАЗА_ДАННЫХ!L312,АБОНЕМЕНТЫ_ИНФОРМАЦИЯ!F:F,БАЗА_ДАННЫХ!J312,АБОНЕМЕНТЫ_ИНФОРМАЦИЯ!G:G,БАЗА_ДАННЫХ!K312,АБОНЕМЕНТЫ_ИНФОРМАЦИЯ!Q:Q,"&lt;="&amp;БАЗА_ДАННЫХ!D312,АБОНЕМЕНТЫ_ИНФОРМАЦИЯ!S:S,"&gt;="&amp;БАЗА_ДАННЫХ!D312,АБОНЕМЕНТЫ_ИНФОРМАЦИЯ!AB:AB,"да")=1,"да","нет")</f>
        <v>нет</v>
      </c>
      <c r="N312" s="188" t="str">
        <f ca="1">IF(M312="да",SUMIFS(АБОНЕМЕНТЫ_ИНФОРМАЦИЯ!AC:AC,АБОНЕМЕНТЫ_ИНФОРМАЦИЯ!H:H,БАЗА_ДАННЫХ!L312,АБОНЕМЕНТЫ_ИНФОРМАЦИЯ!G:G,БАЗА_ДАННЫХ!K312,АБОНЕМЕНТЫ_ИНФОРМАЦИЯ!F:F,БАЗА_ДАННЫХ!J312,АБОНЕМЕНТЫ_ИНФОРМАЦИЯ!AB:AB,БАЗА_ДАННЫХ!M312),"")</f>
        <v/>
      </c>
      <c r="R312" s="189" t="s">
        <v>21</v>
      </c>
      <c r="S312" s="17"/>
      <c r="U312" s="194">
        <f>IF(S312="перенос",0,SUMIFS(АБОНЕМЕНТЫ_ИНФОРМАЦИЯ!P:P,АБОНЕМЕНТЫ_ИНФОРМАЦИЯ!H:H,БАЗА_ДАННЫХ!L312,АБОНЕМЕНТЫ_ИНФОРМАЦИЯ!F:F,БАЗА_ДАННЫХ!J312,АБОНЕМЕНТЫ_ИНФОРМАЦИЯ!G:G,БАЗА_ДАННЫХ!K312,АБОНЕМЕНТЫ_ИНФОРМАЦИЯ!Q:Q,"&lt;="&amp;БАЗА_ДАННЫХ!D312,АБОНЕМЕНТЫ_ИНФОРМАЦИЯ!S:S,"&gt;="&amp;БАЗА_ДАННЫХ!D312))</f>
        <v>10</v>
      </c>
    </row>
    <row r="313" spans="4:21" ht="15" customHeight="1" x14ac:dyDescent="0.25">
      <c r="D313" s="185">
        <v>45286</v>
      </c>
      <c r="E313" s="187">
        <f t="shared" si="8"/>
        <v>52</v>
      </c>
      <c r="F313" s="9" t="str">
        <f t="shared" si="9"/>
        <v>Вт</v>
      </c>
      <c r="G313" s="18">
        <v>0.45833333333333331</v>
      </c>
      <c r="H313" s="8" t="s">
        <v>14</v>
      </c>
      <c r="I313" s="8" t="s">
        <v>39</v>
      </c>
      <c r="J313" s="8" t="s">
        <v>10</v>
      </c>
      <c r="K313" s="8" t="s">
        <v>28</v>
      </c>
      <c r="L313" s="188" t="s">
        <v>99</v>
      </c>
      <c r="M313" s="189" t="str">
        <f ca="1">IF(COUNTIFS(АБОНЕМЕНТЫ_ИНФОРМАЦИЯ!H:H,БАЗА_ДАННЫХ!L313,АБОНЕМЕНТЫ_ИНФОРМАЦИЯ!F:F,БАЗА_ДАННЫХ!J313,АБОНЕМЕНТЫ_ИНФОРМАЦИЯ!G:G,БАЗА_ДАННЫХ!K313,АБОНЕМЕНТЫ_ИНФОРМАЦИЯ!Q:Q,"&lt;="&amp;БАЗА_ДАННЫХ!D313,АБОНЕМЕНТЫ_ИНФОРМАЦИЯ!S:S,"&gt;="&amp;БАЗА_ДАННЫХ!D313,АБОНЕМЕНТЫ_ИНФОРМАЦИЯ!AB:AB,"да")=1,"да","нет")</f>
        <v>нет</v>
      </c>
      <c r="N313" s="188" t="str">
        <f ca="1">IF(M313="да",SUMIFS(АБОНЕМЕНТЫ_ИНФОРМАЦИЯ!AC:AC,АБОНЕМЕНТЫ_ИНФОРМАЦИЯ!H:H,БАЗА_ДАННЫХ!L313,АБОНЕМЕНТЫ_ИНФОРМАЦИЯ!G:G,БАЗА_ДАННЫХ!K313,АБОНЕМЕНТЫ_ИНФОРМАЦИЯ!F:F,БАЗА_ДАННЫХ!J313,АБОНЕМЕНТЫ_ИНФОРМАЦИЯ!AB:AB,БАЗА_ДАННЫХ!M313),"")</f>
        <v/>
      </c>
      <c r="R313" s="189" t="s">
        <v>21</v>
      </c>
      <c r="S313" s="17"/>
      <c r="U313" s="194">
        <f>IF(S313="перенос",0,SUMIFS(АБОНЕМЕНТЫ_ИНФОРМАЦИЯ!P:P,АБОНЕМЕНТЫ_ИНФОРМАЦИЯ!H:H,БАЗА_ДАННЫХ!L313,АБОНЕМЕНТЫ_ИНФОРМАЦИЯ!F:F,БАЗА_ДАННЫХ!J313,АБОНЕМЕНТЫ_ИНФОРМАЦИЯ!G:G,БАЗА_ДАННЫХ!K313,АБОНЕМЕНТЫ_ИНФОРМАЦИЯ!Q:Q,"&lt;="&amp;БАЗА_ДАННЫХ!D313,АБОНЕМЕНТЫ_ИНФОРМАЦИЯ!S:S,"&gt;="&amp;БАЗА_ДАННЫХ!D313))</f>
        <v>10</v>
      </c>
    </row>
    <row r="314" spans="4:21" ht="15" customHeight="1" x14ac:dyDescent="0.25">
      <c r="D314" s="185">
        <v>45286</v>
      </c>
      <c r="E314" s="187">
        <f t="shared" si="8"/>
        <v>52</v>
      </c>
      <c r="F314" s="9" t="str">
        <f t="shared" si="9"/>
        <v>Вт</v>
      </c>
      <c r="G314" s="18">
        <v>0.45833333333333331</v>
      </c>
      <c r="H314" s="8" t="s">
        <v>14</v>
      </c>
      <c r="I314" s="8" t="s">
        <v>39</v>
      </c>
      <c r="J314" s="8" t="s">
        <v>10</v>
      </c>
      <c r="K314" s="8" t="s">
        <v>28</v>
      </c>
      <c r="L314" s="188" t="s">
        <v>100</v>
      </c>
      <c r="M314" s="189" t="str">
        <f ca="1">IF(COUNTIFS(АБОНЕМЕНТЫ_ИНФОРМАЦИЯ!H:H,БАЗА_ДАННЫХ!L314,АБОНЕМЕНТЫ_ИНФОРМАЦИЯ!F:F,БАЗА_ДАННЫХ!J314,АБОНЕМЕНТЫ_ИНФОРМАЦИЯ!G:G,БАЗА_ДАННЫХ!K314,АБОНЕМЕНТЫ_ИНФОРМАЦИЯ!Q:Q,"&lt;="&amp;БАЗА_ДАННЫХ!D314,АБОНЕМЕНТЫ_ИНФОРМАЦИЯ!S:S,"&gt;="&amp;БАЗА_ДАННЫХ!D314,АБОНЕМЕНТЫ_ИНФОРМАЦИЯ!AB:AB,"да")=1,"да","нет")</f>
        <v>нет</v>
      </c>
      <c r="N314" s="188" t="str">
        <f ca="1">IF(M314="да",SUMIFS(АБОНЕМЕНТЫ_ИНФОРМАЦИЯ!AC:AC,АБОНЕМЕНТЫ_ИНФОРМАЦИЯ!H:H,БАЗА_ДАННЫХ!L314,АБОНЕМЕНТЫ_ИНФОРМАЦИЯ!G:G,БАЗА_ДАННЫХ!K314,АБОНЕМЕНТЫ_ИНФОРМАЦИЯ!F:F,БАЗА_ДАННЫХ!J314,АБОНЕМЕНТЫ_ИНФОРМАЦИЯ!AB:AB,БАЗА_ДАННЫХ!M314),"")</f>
        <v/>
      </c>
      <c r="R314" s="189" t="s">
        <v>21</v>
      </c>
      <c r="S314" s="17"/>
      <c r="U314" s="194">
        <f>IF(S314="перенос",0,SUMIFS(АБОНЕМЕНТЫ_ИНФОРМАЦИЯ!P:P,АБОНЕМЕНТЫ_ИНФОРМАЦИЯ!H:H,БАЗА_ДАННЫХ!L314,АБОНЕМЕНТЫ_ИНФОРМАЦИЯ!F:F,БАЗА_ДАННЫХ!J314,АБОНЕМЕНТЫ_ИНФОРМАЦИЯ!G:G,БАЗА_ДАННЫХ!K314,АБОНЕМЕНТЫ_ИНФОРМАЦИЯ!Q:Q,"&lt;="&amp;БАЗА_ДАННЫХ!D314,АБОНЕМЕНТЫ_ИНФОРМАЦИЯ!S:S,"&gt;="&amp;БАЗА_ДАННЫХ!D314))</f>
        <v>10</v>
      </c>
    </row>
    <row r="315" spans="4:21" ht="15" customHeight="1" x14ac:dyDescent="0.25">
      <c r="D315" s="185">
        <v>45286</v>
      </c>
      <c r="E315" s="187">
        <f t="shared" si="8"/>
        <v>52</v>
      </c>
      <c r="F315" s="9" t="str">
        <f t="shared" si="9"/>
        <v>Вт</v>
      </c>
      <c r="G315" s="18">
        <v>0.45833333333333331</v>
      </c>
      <c r="H315" s="8" t="s">
        <v>14</v>
      </c>
      <c r="I315" s="8" t="s">
        <v>39</v>
      </c>
      <c r="J315" s="8" t="s">
        <v>10</v>
      </c>
      <c r="K315" s="8" t="s">
        <v>28</v>
      </c>
      <c r="L315" s="188" t="s">
        <v>101</v>
      </c>
      <c r="M315" s="189" t="str">
        <f ca="1">IF(COUNTIFS(АБОНЕМЕНТЫ_ИНФОРМАЦИЯ!H:H,БАЗА_ДАННЫХ!L315,АБОНЕМЕНТЫ_ИНФОРМАЦИЯ!F:F,БАЗА_ДАННЫХ!J315,АБОНЕМЕНТЫ_ИНФОРМАЦИЯ!G:G,БАЗА_ДАННЫХ!K315,АБОНЕМЕНТЫ_ИНФОРМАЦИЯ!Q:Q,"&lt;="&amp;БАЗА_ДАННЫХ!D315,АБОНЕМЕНТЫ_ИНФОРМАЦИЯ!S:S,"&gt;="&amp;БАЗА_ДАННЫХ!D315,АБОНЕМЕНТЫ_ИНФОРМАЦИЯ!AB:AB,"да")=1,"да","нет")</f>
        <v>нет</v>
      </c>
      <c r="N315" s="188" t="str">
        <f ca="1">IF(M315="да",SUMIFS(АБОНЕМЕНТЫ_ИНФОРМАЦИЯ!AC:AC,АБОНЕМЕНТЫ_ИНФОРМАЦИЯ!H:H,БАЗА_ДАННЫХ!L315,АБОНЕМЕНТЫ_ИНФОРМАЦИЯ!G:G,БАЗА_ДАННЫХ!K315,АБОНЕМЕНТЫ_ИНФОРМАЦИЯ!F:F,БАЗА_ДАННЫХ!J315,АБОНЕМЕНТЫ_ИНФОРМАЦИЯ!AB:AB,БАЗА_ДАННЫХ!M315),"")</f>
        <v/>
      </c>
      <c r="R315" s="189" t="s">
        <v>21</v>
      </c>
      <c r="S315" s="17"/>
      <c r="U315" s="194">
        <f>IF(S315="перенос",0,SUMIFS(АБОНЕМЕНТЫ_ИНФОРМАЦИЯ!P:P,АБОНЕМЕНТЫ_ИНФОРМАЦИЯ!H:H,БАЗА_ДАННЫХ!L315,АБОНЕМЕНТЫ_ИНФОРМАЦИЯ!F:F,БАЗА_ДАННЫХ!J315,АБОНЕМЕНТЫ_ИНФОРМАЦИЯ!G:G,БАЗА_ДАННЫХ!K315,АБОНЕМЕНТЫ_ИНФОРМАЦИЯ!Q:Q,"&lt;="&amp;БАЗА_ДАННЫХ!D315,АБОНЕМЕНТЫ_ИНФОРМАЦИЯ!S:S,"&gt;="&amp;БАЗА_ДАННЫХ!D315))</f>
        <v>10</v>
      </c>
    </row>
    <row r="316" spans="4:21" ht="15" customHeight="1" x14ac:dyDescent="0.25">
      <c r="D316" s="185">
        <v>45286</v>
      </c>
      <c r="E316" s="187">
        <f t="shared" si="8"/>
        <v>52</v>
      </c>
      <c r="F316" s="9" t="str">
        <f t="shared" si="9"/>
        <v>Вт</v>
      </c>
      <c r="G316" s="18">
        <v>0.45833333333333331</v>
      </c>
      <c r="H316" s="8" t="s">
        <v>14</v>
      </c>
      <c r="I316" s="8" t="s">
        <v>39</v>
      </c>
      <c r="J316" s="8" t="s">
        <v>10</v>
      </c>
      <c r="K316" s="8" t="s">
        <v>28</v>
      </c>
      <c r="L316" s="188" t="s">
        <v>102</v>
      </c>
      <c r="M316" s="189" t="str">
        <f ca="1">IF(COUNTIFS(АБОНЕМЕНТЫ_ИНФОРМАЦИЯ!H:H,БАЗА_ДАННЫХ!L316,АБОНЕМЕНТЫ_ИНФОРМАЦИЯ!F:F,БАЗА_ДАННЫХ!J316,АБОНЕМЕНТЫ_ИНФОРМАЦИЯ!G:G,БАЗА_ДАННЫХ!K316,АБОНЕМЕНТЫ_ИНФОРМАЦИЯ!Q:Q,"&lt;="&amp;БАЗА_ДАННЫХ!D316,АБОНЕМЕНТЫ_ИНФОРМАЦИЯ!S:S,"&gt;="&amp;БАЗА_ДАННЫХ!D316,АБОНЕМЕНТЫ_ИНФОРМАЦИЯ!AB:AB,"да")=1,"да","нет")</f>
        <v>нет</v>
      </c>
      <c r="N316" s="188" t="str">
        <f ca="1">IF(M316="да",SUMIFS(АБОНЕМЕНТЫ_ИНФОРМАЦИЯ!AC:AC,АБОНЕМЕНТЫ_ИНФОРМАЦИЯ!H:H,БАЗА_ДАННЫХ!L316,АБОНЕМЕНТЫ_ИНФОРМАЦИЯ!G:G,БАЗА_ДАННЫХ!K316,АБОНЕМЕНТЫ_ИНФОРМАЦИЯ!F:F,БАЗА_ДАННЫХ!J316,АБОНЕМЕНТЫ_ИНФОРМАЦИЯ!AB:AB,БАЗА_ДАННЫХ!M316),"")</f>
        <v/>
      </c>
      <c r="R316" s="189" t="s">
        <v>21</v>
      </c>
      <c r="S316" s="17"/>
      <c r="U316" s="194">
        <f>IF(S316="перенос",0,SUMIFS(АБОНЕМЕНТЫ_ИНФОРМАЦИЯ!P:P,АБОНЕМЕНТЫ_ИНФОРМАЦИЯ!H:H,БАЗА_ДАННЫХ!L316,АБОНЕМЕНТЫ_ИНФОРМАЦИЯ!F:F,БАЗА_ДАННЫХ!J316,АБОНЕМЕНТЫ_ИНФОРМАЦИЯ!G:G,БАЗА_ДАННЫХ!K316,АБОНЕМЕНТЫ_ИНФОРМАЦИЯ!Q:Q,"&lt;="&amp;БАЗА_ДАННЫХ!D316,АБОНЕМЕНТЫ_ИНФОРМАЦИЯ!S:S,"&gt;="&amp;БАЗА_ДАННЫХ!D316))</f>
        <v>10</v>
      </c>
    </row>
    <row r="317" spans="4:21" ht="15" customHeight="1" x14ac:dyDescent="0.25">
      <c r="D317" s="185">
        <v>45286</v>
      </c>
      <c r="E317" s="187">
        <f t="shared" si="8"/>
        <v>52</v>
      </c>
      <c r="F317" s="9" t="str">
        <f t="shared" si="9"/>
        <v>Вт</v>
      </c>
      <c r="G317" s="18">
        <v>0.45833333333333331</v>
      </c>
      <c r="H317" s="8" t="s">
        <v>14</v>
      </c>
      <c r="I317" s="8" t="s">
        <v>39</v>
      </c>
      <c r="J317" s="8" t="s">
        <v>10</v>
      </c>
      <c r="K317" s="8" t="s">
        <v>28</v>
      </c>
      <c r="L317" s="188" t="s">
        <v>103</v>
      </c>
      <c r="M317" s="189" t="str">
        <f ca="1">IF(COUNTIFS(АБОНЕМЕНТЫ_ИНФОРМАЦИЯ!H:H,БАЗА_ДАННЫХ!L317,АБОНЕМЕНТЫ_ИНФОРМАЦИЯ!F:F,БАЗА_ДАННЫХ!J317,АБОНЕМЕНТЫ_ИНФОРМАЦИЯ!G:G,БАЗА_ДАННЫХ!K317,АБОНЕМЕНТЫ_ИНФОРМАЦИЯ!Q:Q,"&lt;="&amp;БАЗА_ДАННЫХ!D317,АБОНЕМЕНТЫ_ИНФОРМАЦИЯ!S:S,"&gt;="&amp;БАЗА_ДАННЫХ!D317,АБОНЕМЕНТЫ_ИНФОРМАЦИЯ!AB:AB,"да")=1,"да","нет")</f>
        <v>нет</v>
      </c>
      <c r="N317" s="188" t="str">
        <f ca="1">IF(M317="да",SUMIFS(АБОНЕМЕНТЫ_ИНФОРМАЦИЯ!AC:AC,АБОНЕМЕНТЫ_ИНФОРМАЦИЯ!H:H,БАЗА_ДАННЫХ!L317,АБОНЕМЕНТЫ_ИНФОРМАЦИЯ!G:G,БАЗА_ДАННЫХ!K317,АБОНЕМЕНТЫ_ИНФОРМАЦИЯ!F:F,БАЗА_ДАННЫХ!J317,АБОНЕМЕНТЫ_ИНФОРМАЦИЯ!AB:AB,БАЗА_ДАННЫХ!M317),"")</f>
        <v/>
      </c>
      <c r="R317" s="189" t="s">
        <v>21</v>
      </c>
      <c r="S317" s="17"/>
      <c r="U317" s="194">
        <f>IF(S317="перенос",0,SUMIFS(АБОНЕМЕНТЫ_ИНФОРМАЦИЯ!P:P,АБОНЕМЕНТЫ_ИНФОРМАЦИЯ!H:H,БАЗА_ДАННЫХ!L317,АБОНЕМЕНТЫ_ИНФОРМАЦИЯ!F:F,БАЗА_ДАННЫХ!J317,АБОНЕМЕНТЫ_ИНФОРМАЦИЯ!G:G,БАЗА_ДАННЫХ!K317,АБОНЕМЕНТЫ_ИНФОРМАЦИЯ!Q:Q,"&lt;="&amp;БАЗА_ДАННЫХ!D317,АБОНЕМЕНТЫ_ИНФОРМАЦИЯ!S:S,"&gt;="&amp;БАЗА_ДАННЫХ!D317))</f>
        <v>10</v>
      </c>
    </row>
    <row r="318" spans="4:21" ht="15" customHeight="1" x14ac:dyDescent="0.25">
      <c r="D318" s="185">
        <v>45286</v>
      </c>
      <c r="E318" s="187">
        <f t="shared" si="8"/>
        <v>52</v>
      </c>
      <c r="F318" s="9" t="str">
        <f t="shared" si="9"/>
        <v>Вт</v>
      </c>
      <c r="G318" s="18">
        <v>0.45833333333333331</v>
      </c>
      <c r="H318" s="8" t="s">
        <v>14</v>
      </c>
      <c r="I318" s="8" t="s">
        <v>39</v>
      </c>
      <c r="J318" s="8" t="s">
        <v>10</v>
      </c>
      <c r="K318" s="8" t="s">
        <v>28</v>
      </c>
      <c r="L318" s="188" t="s">
        <v>104</v>
      </c>
      <c r="M318" s="189" t="str">
        <f ca="1">IF(COUNTIFS(АБОНЕМЕНТЫ_ИНФОРМАЦИЯ!H:H,БАЗА_ДАННЫХ!L318,АБОНЕМЕНТЫ_ИНФОРМАЦИЯ!F:F,БАЗА_ДАННЫХ!J318,АБОНЕМЕНТЫ_ИНФОРМАЦИЯ!G:G,БАЗА_ДАННЫХ!K318,АБОНЕМЕНТЫ_ИНФОРМАЦИЯ!Q:Q,"&lt;="&amp;БАЗА_ДАННЫХ!D318,АБОНЕМЕНТЫ_ИНФОРМАЦИЯ!S:S,"&gt;="&amp;БАЗА_ДАННЫХ!D318,АБОНЕМЕНТЫ_ИНФОРМАЦИЯ!AB:AB,"да")=1,"да","нет")</f>
        <v>нет</v>
      </c>
      <c r="N318" s="188" t="str">
        <f ca="1">IF(M318="да",SUMIFS(АБОНЕМЕНТЫ_ИНФОРМАЦИЯ!AC:AC,АБОНЕМЕНТЫ_ИНФОРМАЦИЯ!H:H,БАЗА_ДАННЫХ!L318,АБОНЕМЕНТЫ_ИНФОРМАЦИЯ!G:G,БАЗА_ДАННЫХ!K318,АБОНЕМЕНТЫ_ИНФОРМАЦИЯ!F:F,БАЗА_ДАННЫХ!J318,АБОНЕМЕНТЫ_ИНФОРМАЦИЯ!AB:AB,БАЗА_ДАННЫХ!M318),"")</f>
        <v/>
      </c>
      <c r="R318" s="189" t="s">
        <v>21</v>
      </c>
      <c r="S318" s="17"/>
      <c r="U318" s="194">
        <f>IF(S318="перенос",0,SUMIFS(АБОНЕМЕНТЫ_ИНФОРМАЦИЯ!P:P,АБОНЕМЕНТЫ_ИНФОРМАЦИЯ!H:H,БАЗА_ДАННЫХ!L318,АБОНЕМЕНТЫ_ИНФОРМАЦИЯ!F:F,БАЗА_ДАННЫХ!J318,АБОНЕМЕНТЫ_ИНФОРМАЦИЯ!G:G,БАЗА_ДАННЫХ!K318,АБОНЕМЕНТЫ_ИНФОРМАЦИЯ!Q:Q,"&lt;="&amp;БАЗА_ДАННЫХ!D318,АБОНЕМЕНТЫ_ИНФОРМАЦИЯ!S:S,"&gt;="&amp;БАЗА_ДАННЫХ!D318))</f>
        <v>10</v>
      </c>
    </row>
    <row r="319" spans="4:21" ht="15" customHeight="1" x14ac:dyDescent="0.25">
      <c r="D319" s="185">
        <v>45286</v>
      </c>
      <c r="E319" s="187">
        <f t="shared" si="8"/>
        <v>52</v>
      </c>
      <c r="F319" s="9" t="str">
        <f t="shared" si="9"/>
        <v>Вт</v>
      </c>
      <c r="G319" s="18">
        <v>0.45833333333333331</v>
      </c>
      <c r="H319" s="8" t="s">
        <v>14</v>
      </c>
      <c r="I319" s="8" t="s">
        <v>39</v>
      </c>
      <c r="J319" s="8" t="s">
        <v>10</v>
      </c>
      <c r="K319" s="8" t="s">
        <v>28</v>
      </c>
      <c r="L319" s="188" t="s">
        <v>105</v>
      </c>
      <c r="M319" s="189" t="str">
        <f ca="1">IF(COUNTIFS(АБОНЕМЕНТЫ_ИНФОРМАЦИЯ!H:H,БАЗА_ДАННЫХ!L319,АБОНЕМЕНТЫ_ИНФОРМАЦИЯ!F:F,БАЗА_ДАННЫХ!J319,АБОНЕМЕНТЫ_ИНФОРМАЦИЯ!G:G,БАЗА_ДАННЫХ!K319,АБОНЕМЕНТЫ_ИНФОРМАЦИЯ!Q:Q,"&lt;="&amp;БАЗА_ДАННЫХ!D319,АБОНЕМЕНТЫ_ИНФОРМАЦИЯ!S:S,"&gt;="&amp;БАЗА_ДАННЫХ!D319,АБОНЕМЕНТЫ_ИНФОРМАЦИЯ!AB:AB,"да")=1,"да","нет")</f>
        <v>нет</v>
      </c>
      <c r="N319" s="188" t="str">
        <f ca="1">IF(M319="да",SUMIFS(АБОНЕМЕНТЫ_ИНФОРМАЦИЯ!AC:AC,АБОНЕМЕНТЫ_ИНФОРМАЦИЯ!H:H,БАЗА_ДАННЫХ!L319,АБОНЕМЕНТЫ_ИНФОРМАЦИЯ!G:G,БАЗА_ДАННЫХ!K319,АБОНЕМЕНТЫ_ИНФОРМАЦИЯ!F:F,БАЗА_ДАННЫХ!J319,АБОНЕМЕНТЫ_ИНФОРМАЦИЯ!AB:AB,БАЗА_ДАННЫХ!M319),"")</f>
        <v/>
      </c>
      <c r="R319" s="189" t="s">
        <v>21</v>
      </c>
      <c r="S319" s="17"/>
      <c r="U319" s="194">
        <f>IF(S319="перенос",0,SUMIFS(АБОНЕМЕНТЫ_ИНФОРМАЦИЯ!P:P,АБОНЕМЕНТЫ_ИНФОРМАЦИЯ!H:H,БАЗА_ДАННЫХ!L319,АБОНЕМЕНТЫ_ИНФОРМАЦИЯ!F:F,БАЗА_ДАННЫХ!J319,АБОНЕМЕНТЫ_ИНФОРМАЦИЯ!G:G,БАЗА_ДАННЫХ!K319,АБОНЕМЕНТЫ_ИНФОРМАЦИЯ!Q:Q,"&lt;="&amp;БАЗА_ДАННЫХ!D319,АБОНЕМЕНТЫ_ИНФОРМАЦИЯ!S:S,"&gt;="&amp;БАЗА_ДАННЫХ!D319))</f>
        <v>10</v>
      </c>
    </row>
    <row r="320" spans="4:21" ht="15" customHeight="1" x14ac:dyDescent="0.25">
      <c r="D320" s="185">
        <v>45286</v>
      </c>
      <c r="E320" s="187">
        <f t="shared" si="8"/>
        <v>52</v>
      </c>
      <c r="F320" s="9" t="str">
        <f t="shared" si="9"/>
        <v>Вт</v>
      </c>
      <c r="G320" s="18">
        <v>0.45833333333333331</v>
      </c>
      <c r="H320" s="8" t="s">
        <v>14</v>
      </c>
      <c r="I320" s="8" t="s">
        <v>39</v>
      </c>
      <c r="J320" s="8" t="s">
        <v>10</v>
      </c>
      <c r="K320" s="8" t="s">
        <v>28</v>
      </c>
      <c r="L320" s="188" t="s">
        <v>106</v>
      </c>
      <c r="M320" s="189" t="str">
        <f ca="1">IF(COUNTIFS(АБОНЕМЕНТЫ_ИНФОРМАЦИЯ!H:H,БАЗА_ДАННЫХ!L320,АБОНЕМЕНТЫ_ИНФОРМАЦИЯ!F:F,БАЗА_ДАННЫХ!J320,АБОНЕМЕНТЫ_ИНФОРМАЦИЯ!G:G,БАЗА_ДАННЫХ!K320,АБОНЕМЕНТЫ_ИНФОРМАЦИЯ!Q:Q,"&lt;="&amp;БАЗА_ДАННЫХ!D320,АБОНЕМЕНТЫ_ИНФОРМАЦИЯ!S:S,"&gt;="&amp;БАЗА_ДАННЫХ!D320,АБОНЕМЕНТЫ_ИНФОРМАЦИЯ!AB:AB,"да")=1,"да","нет")</f>
        <v>нет</v>
      </c>
      <c r="N320" s="188" t="str">
        <f ca="1">IF(M320="да",SUMIFS(АБОНЕМЕНТЫ_ИНФОРМАЦИЯ!AC:AC,АБОНЕМЕНТЫ_ИНФОРМАЦИЯ!H:H,БАЗА_ДАННЫХ!L320,АБОНЕМЕНТЫ_ИНФОРМАЦИЯ!G:G,БАЗА_ДАННЫХ!K320,АБОНЕМЕНТЫ_ИНФОРМАЦИЯ!F:F,БАЗА_ДАННЫХ!J320,АБОНЕМЕНТЫ_ИНФОРМАЦИЯ!AB:AB,БАЗА_ДАННЫХ!M320),"")</f>
        <v/>
      </c>
      <c r="R320" s="189" t="s">
        <v>21</v>
      </c>
      <c r="S320" s="17"/>
      <c r="U320" s="194">
        <f>IF(S320="перенос",0,SUMIFS(АБОНЕМЕНТЫ_ИНФОРМАЦИЯ!P:P,АБОНЕМЕНТЫ_ИНФОРМАЦИЯ!H:H,БАЗА_ДАННЫХ!L320,АБОНЕМЕНТЫ_ИНФОРМАЦИЯ!F:F,БАЗА_ДАННЫХ!J320,АБОНЕМЕНТЫ_ИНФОРМАЦИЯ!G:G,БАЗА_ДАННЫХ!K320,АБОНЕМЕНТЫ_ИНФОРМАЦИЯ!Q:Q,"&lt;="&amp;БАЗА_ДАННЫХ!D320,АБОНЕМЕНТЫ_ИНФОРМАЦИЯ!S:S,"&gt;="&amp;БАЗА_ДАННЫХ!D320))</f>
        <v>10</v>
      </c>
    </row>
    <row r="321" spans="4:21" ht="15" customHeight="1" x14ac:dyDescent="0.25">
      <c r="D321" s="185">
        <v>45286</v>
      </c>
      <c r="E321" s="187">
        <f t="shared" si="8"/>
        <v>52</v>
      </c>
      <c r="F321" s="9" t="str">
        <f t="shared" si="9"/>
        <v>Вт</v>
      </c>
      <c r="G321" s="18">
        <v>0.45833333333333331</v>
      </c>
      <c r="H321" s="8" t="s">
        <v>14</v>
      </c>
      <c r="I321" s="8" t="s">
        <v>39</v>
      </c>
      <c r="J321" s="8" t="s">
        <v>10</v>
      </c>
      <c r="K321" s="8" t="s">
        <v>28</v>
      </c>
      <c r="L321" s="188" t="s">
        <v>107</v>
      </c>
      <c r="M321" s="189" t="str">
        <f ca="1">IF(COUNTIFS(АБОНЕМЕНТЫ_ИНФОРМАЦИЯ!H:H,БАЗА_ДАННЫХ!L321,АБОНЕМЕНТЫ_ИНФОРМАЦИЯ!F:F,БАЗА_ДАННЫХ!J321,АБОНЕМЕНТЫ_ИНФОРМАЦИЯ!G:G,БАЗА_ДАННЫХ!K321,АБОНЕМЕНТЫ_ИНФОРМАЦИЯ!Q:Q,"&lt;="&amp;БАЗА_ДАННЫХ!D321,АБОНЕМЕНТЫ_ИНФОРМАЦИЯ!S:S,"&gt;="&amp;БАЗА_ДАННЫХ!D321,АБОНЕМЕНТЫ_ИНФОРМАЦИЯ!AB:AB,"да")=1,"да","нет")</f>
        <v>нет</v>
      </c>
      <c r="N321" s="188" t="str">
        <f ca="1">IF(M321="да",SUMIFS(АБОНЕМЕНТЫ_ИНФОРМАЦИЯ!AC:AC,АБОНЕМЕНТЫ_ИНФОРМАЦИЯ!H:H,БАЗА_ДАННЫХ!L321,АБОНЕМЕНТЫ_ИНФОРМАЦИЯ!G:G,БАЗА_ДАННЫХ!K321,АБОНЕМЕНТЫ_ИНФОРМАЦИЯ!F:F,БАЗА_ДАННЫХ!J321,АБОНЕМЕНТЫ_ИНФОРМАЦИЯ!AB:AB,БАЗА_ДАННЫХ!M321),"")</f>
        <v/>
      </c>
      <c r="R321" s="189" t="s">
        <v>21</v>
      </c>
      <c r="S321" s="17"/>
      <c r="U321" s="194">
        <f>IF(S321="перенос",0,SUMIFS(АБОНЕМЕНТЫ_ИНФОРМАЦИЯ!P:P,АБОНЕМЕНТЫ_ИНФОРМАЦИЯ!H:H,БАЗА_ДАННЫХ!L321,АБОНЕМЕНТЫ_ИНФОРМАЦИЯ!F:F,БАЗА_ДАННЫХ!J321,АБОНЕМЕНТЫ_ИНФОРМАЦИЯ!G:G,БАЗА_ДАННЫХ!K321,АБОНЕМЕНТЫ_ИНФОРМАЦИЯ!Q:Q,"&lt;="&amp;БАЗА_ДАННЫХ!D321,АБОНЕМЕНТЫ_ИНФОРМАЦИЯ!S:S,"&gt;="&amp;БАЗА_ДАННЫХ!D321))</f>
        <v>10</v>
      </c>
    </row>
    <row r="322" spans="4:21" ht="15" customHeight="1" x14ac:dyDescent="0.25">
      <c r="D322" s="185">
        <v>45286</v>
      </c>
      <c r="E322" s="187">
        <f t="shared" si="8"/>
        <v>52</v>
      </c>
      <c r="F322" s="9" t="str">
        <f t="shared" si="9"/>
        <v>Вт</v>
      </c>
      <c r="G322" s="18">
        <v>0.6875</v>
      </c>
      <c r="H322" s="8" t="s">
        <v>15</v>
      </c>
      <c r="I322" s="8" t="s">
        <v>27</v>
      </c>
      <c r="J322" s="8" t="s">
        <v>22</v>
      </c>
      <c r="K322" s="8" t="s">
        <v>29</v>
      </c>
      <c r="L322" s="188" t="s">
        <v>108</v>
      </c>
      <c r="M322" s="189" t="str">
        <f ca="1">IF(COUNTIFS(АБОНЕМЕНТЫ_ИНФОРМАЦИЯ!H:H,БАЗА_ДАННЫХ!L322,АБОНЕМЕНТЫ_ИНФОРМАЦИЯ!F:F,БАЗА_ДАННЫХ!J322,АБОНЕМЕНТЫ_ИНФОРМАЦИЯ!G:G,БАЗА_ДАННЫХ!K322,АБОНЕМЕНТЫ_ИНФОРМАЦИЯ!Q:Q,"&lt;="&amp;БАЗА_ДАННЫХ!D322,АБОНЕМЕНТЫ_ИНФОРМАЦИЯ!S:S,"&gt;="&amp;БАЗА_ДАННЫХ!D322,АБОНЕМЕНТЫ_ИНФОРМАЦИЯ!AB:AB,"да")=1,"да","нет")</f>
        <v>нет</v>
      </c>
      <c r="N322" s="188" t="str">
        <f ca="1">IF(M322="да",SUMIFS(АБОНЕМЕНТЫ_ИНФОРМАЦИЯ!AC:AC,АБОНЕМЕНТЫ_ИНФОРМАЦИЯ!H:H,БАЗА_ДАННЫХ!L322,АБОНЕМЕНТЫ_ИНФОРМАЦИЯ!G:G,БАЗА_ДАННЫХ!K322,АБОНЕМЕНТЫ_ИНФОРМАЦИЯ!F:F,БАЗА_ДАННЫХ!J322,АБОНЕМЕНТЫ_ИНФОРМАЦИЯ!AB:AB,БАЗА_ДАННЫХ!M322),"")</f>
        <v/>
      </c>
      <c r="R322" s="189" t="s">
        <v>21</v>
      </c>
      <c r="S322" s="17"/>
      <c r="U322" s="194">
        <f>IF(S322="перенос",0,SUMIFS(АБОНЕМЕНТЫ_ИНФОРМАЦИЯ!P:P,АБОНЕМЕНТЫ_ИНФОРМАЦИЯ!H:H,БАЗА_ДАННЫХ!L322,АБОНЕМЕНТЫ_ИНФОРМАЦИЯ!F:F,БАЗА_ДАННЫХ!J322,АБОНЕМЕНТЫ_ИНФОРМАЦИЯ!G:G,БАЗА_ДАННЫХ!K322,АБОНЕМЕНТЫ_ИНФОРМАЦИЯ!Q:Q,"&lt;="&amp;БАЗА_ДАННЫХ!D322,АБОНЕМЕНТЫ_ИНФОРМАЦИЯ!S:S,"&gt;="&amp;БАЗА_ДАННЫХ!D322))</f>
        <v>10</v>
      </c>
    </row>
    <row r="323" spans="4:21" ht="15" customHeight="1" x14ac:dyDescent="0.25">
      <c r="D323" s="185">
        <v>45286</v>
      </c>
      <c r="E323" s="187">
        <f t="shared" si="8"/>
        <v>52</v>
      </c>
      <c r="F323" s="9" t="str">
        <f t="shared" si="9"/>
        <v>Вт</v>
      </c>
      <c r="G323" s="18">
        <v>0.6875</v>
      </c>
      <c r="H323" s="8" t="s">
        <v>15</v>
      </c>
      <c r="I323" s="8" t="s">
        <v>27</v>
      </c>
      <c r="J323" s="8" t="s">
        <v>22</v>
      </c>
      <c r="K323" s="8" t="s">
        <v>29</v>
      </c>
      <c r="L323" s="188" t="s">
        <v>109</v>
      </c>
      <c r="M323" s="189" t="str">
        <f ca="1">IF(COUNTIFS(АБОНЕМЕНТЫ_ИНФОРМАЦИЯ!H:H,БАЗА_ДАННЫХ!L323,АБОНЕМЕНТЫ_ИНФОРМАЦИЯ!F:F,БАЗА_ДАННЫХ!J323,АБОНЕМЕНТЫ_ИНФОРМАЦИЯ!G:G,БАЗА_ДАННЫХ!K323,АБОНЕМЕНТЫ_ИНФОРМАЦИЯ!Q:Q,"&lt;="&amp;БАЗА_ДАННЫХ!D323,АБОНЕМЕНТЫ_ИНФОРМАЦИЯ!S:S,"&gt;="&amp;БАЗА_ДАННЫХ!D323,АБОНЕМЕНТЫ_ИНФОРМАЦИЯ!AB:AB,"да")=1,"да","нет")</f>
        <v>нет</v>
      </c>
      <c r="N323" s="188" t="str">
        <f ca="1">IF(M323="да",SUMIFS(АБОНЕМЕНТЫ_ИНФОРМАЦИЯ!AC:AC,АБОНЕМЕНТЫ_ИНФОРМАЦИЯ!H:H,БАЗА_ДАННЫХ!L323,АБОНЕМЕНТЫ_ИНФОРМАЦИЯ!G:G,БАЗА_ДАННЫХ!K323,АБОНЕМЕНТЫ_ИНФОРМАЦИЯ!F:F,БАЗА_ДАННЫХ!J323,АБОНЕМЕНТЫ_ИНФОРМАЦИЯ!AB:AB,БАЗА_ДАННЫХ!M323),"")</f>
        <v/>
      </c>
      <c r="R323" s="189" t="s">
        <v>21</v>
      </c>
      <c r="S323" s="17"/>
      <c r="U323" s="194">
        <f>IF(S323="перенос",0,SUMIFS(АБОНЕМЕНТЫ_ИНФОРМАЦИЯ!P:P,АБОНЕМЕНТЫ_ИНФОРМАЦИЯ!H:H,БАЗА_ДАННЫХ!L323,АБОНЕМЕНТЫ_ИНФОРМАЦИЯ!F:F,БАЗА_ДАННЫХ!J323,АБОНЕМЕНТЫ_ИНФОРМАЦИЯ!G:G,БАЗА_ДАННЫХ!K323,АБОНЕМЕНТЫ_ИНФОРМАЦИЯ!Q:Q,"&lt;="&amp;БАЗА_ДАННЫХ!D323,АБОНЕМЕНТЫ_ИНФОРМАЦИЯ!S:S,"&gt;="&amp;БАЗА_ДАННЫХ!D323))</f>
        <v>10</v>
      </c>
    </row>
    <row r="324" spans="4:21" ht="15" customHeight="1" x14ac:dyDescent="0.25">
      <c r="D324" s="185">
        <v>45286</v>
      </c>
      <c r="E324" s="187">
        <f t="shared" si="8"/>
        <v>52</v>
      </c>
      <c r="F324" s="9" t="str">
        <f t="shared" si="9"/>
        <v>Вт</v>
      </c>
      <c r="G324" s="18">
        <v>0.6875</v>
      </c>
      <c r="H324" s="8" t="s">
        <v>15</v>
      </c>
      <c r="I324" s="8" t="s">
        <v>27</v>
      </c>
      <c r="J324" s="8" t="s">
        <v>22</v>
      </c>
      <c r="K324" s="8" t="s">
        <v>29</v>
      </c>
      <c r="L324" s="188" t="s">
        <v>110</v>
      </c>
      <c r="M324" s="189" t="str">
        <f ca="1">IF(COUNTIFS(АБОНЕМЕНТЫ_ИНФОРМАЦИЯ!H:H,БАЗА_ДАННЫХ!L324,АБОНЕМЕНТЫ_ИНФОРМАЦИЯ!F:F,БАЗА_ДАННЫХ!J324,АБОНЕМЕНТЫ_ИНФОРМАЦИЯ!G:G,БАЗА_ДАННЫХ!K324,АБОНЕМЕНТЫ_ИНФОРМАЦИЯ!Q:Q,"&lt;="&amp;БАЗА_ДАННЫХ!D324,АБОНЕМЕНТЫ_ИНФОРМАЦИЯ!S:S,"&gt;="&amp;БАЗА_ДАННЫХ!D324,АБОНЕМЕНТЫ_ИНФОРМАЦИЯ!AB:AB,"да")=1,"да","нет")</f>
        <v>нет</v>
      </c>
      <c r="N324" s="188" t="str">
        <f ca="1">IF(M324="да",SUMIFS(АБОНЕМЕНТЫ_ИНФОРМАЦИЯ!AC:AC,АБОНЕМЕНТЫ_ИНФОРМАЦИЯ!H:H,БАЗА_ДАННЫХ!L324,АБОНЕМЕНТЫ_ИНФОРМАЦИЯ!G:G,БАЗА_ДАННЫХ!K324,АБОНЕМЕНТЫ_ИНФОРМАЦИЯ!F:F,БАЗА_ДАННЫХ!J324,АБОНЕМЕНТЫ_ИНФОРМАЦИЯ!AB:AB,БАЗА_ДАННЫХ!M324),"")</f>
        <v/>
      </c>
      <c r="R324" s="189" t="s">
        <v>21</v>
      </c>
      <c r="S324" s="17"/>
      <c r="U324" s="194">
        <f>IF(S324="перенос",0,SUMIFS(АБОНЕМЕНТЫ_ИНФОРМАЦИЯ!P:P,АБОНЕМЕНТЫ_ИНФОРМАЦИЯ!H:H,БАЗА_ДАННЫХ!L324,АБОНЕМЕНТЫ_ИНФОРМАЦИЯ!F:F,БАЗА_ДАННЫХ!J324,АБОНЕМЕНТЫ_ИНФОРМАЦИЯ!G:G,БАЗА_ДАННЫХ!K324,АБОНЕМЕНТЫ_ИНФОРМАЦИЯ!Q:Q,"&lt;="&amp;БАЗА_ДАННЫХ!D324,АБОНЕМЕНТЫ_ИНФОРМАЦИЯ!S:S,"&gt;="&amp;БАЗА_ДАННЫХ!D324))</f>
        <v>10</v>
      </c>
    </row>
    <row r="325" spans="4:21" ht="15" customHeight="1" x14ac:dyDescent="0.25">
      <c r="D325" s="185">
        <v>45286</v>
      </c>
      <c r="E325" s="187">
        <f t="shared" si="8"/>
        <v>52</v>
      </c>
      <c r="F325" s="9" t="str">
        <f t="shared" si="9"/>
        <v>Вт</v>
      </c>
      <c r="G325" s="18">
        <v>0.6875</v>
      </c>
      <c r="H325" s="8" t="s">
        <v>15</v>
      </c>
      <c r="I325" s="8" t="s">
        <v>27</v>
      </c>
      <c r="J325" s="8" t="s">
        <v>22</v>
      </c>
      <c r="K325" s="8" t="s">
        <v>29</v>
      </c>
      <c r="L325" s="188" t="s">
        <v>111</v>
      </c>
      <c r="M325" s="189" t="str">
        <f ca="1">IF(COUNTIFS(АБОНЕМЕНТЫ_ИНФОРМАЦИЯ!H:H,БАЗА_ДАННЫХ!L325,АБОНЕМЕНТЫ_ИНФОРМАЦИЯ!F:F,БАЗА_ДАННЫХ!J325,АБОНЕМЕНТЫ_ИНФОРМАЦИЯ!G:G,БАЗА_ДАННЫХ!K325,АБОНЕМЕНТЫ_ИНФОРМАЦИЯ!Q:Q,"&lt;="&amp;БАЗА_ДАННЫХ!D325,АБОНЕМЕНТЫ_ИНФОРМАЦИЯ!S:S,"&gt;="&amp;БАЗА_ДАННЫХ!D325,АБОНЕМЕНТЫ_ИНФОРМАЦИЯ!AB:AB,"да")=1,"да","нет")</f>
        <v>нет</v>
      </c>
      <c r="N325" s="188" t="str">
        <f ca="1">IF(M325="да",SUMIFS(АБОНЕМЕНТЫ_ИНФОРМАЦИЯ!AC:AC,АБОНЕМЕНТЫ_ИНФОРМАЦИЯ!H:H,БАЗА_ДАННЫХ!L325,АБОНЕМЕНТЫ_ИНФОРМАЦИЯ!G:G,БАЗА_ДАННЫХ!K325,АБОНЕМЕНТЫ_ИНФОРМАЦИЯ!F:F,БАЗА_ДАННЫХ!J325,АБОНЕМЕНТЫ_ИНФОРМАЦИЯ!AB:AB,БАЗА_ДАННЫХ!M325),"")</f>
        <v/>
      </c>
      <c r="R325" s="189" t="s">
        <v>21</v>
      </c>
      <c r="S325" s="17"/>
      <c r="U325" s="194">
        <f>IF(S325="перенос",0,SUMIFS(АБОНЕМЕНТЫ_ИНФОРМАЦИЯ!P:P,АБОНЕМЕНТЫ_ИНФОРМАЦИЯ!H:H,БАЗА_ДАННЫХ!L325,АБОНЕМЕНТЫ_ИНФОРМАЦИЯ!F:F,БАЗА_ДАННЫХ!J325,АБОНЕМЕНТЫ_ИНФОРМАЦИЯ!G:G,БАЗА_ДАННЫХ!K325,АБОНЕМЕНТЫ_ИНФОРМАЦИЯ!Q:Q,"&lt;="&amp;БАЗА_ДАННЫХ!D325,АБОНЕМЕНТЫ_ИНФОРМАЦИЯ!S:S,"&gt;="&amp;БАЗА_ДАННЫХ!D325))</f>
        <v>10</v>
      </c>
    </row>
    <row r="326" spans="4:21" ht="15" customHeight="1" x14ac:dyDescent="0.25">
      <c r="D326" s="185">
        <v>45286</v>
      </c>
      <c r="E326" s="187">
        <f t="shared" si="8"/>
        <v>52</v>
      </c>
      <c r="F326" s="9" t="str">
        <f t="shared" si="9"/>
        <v>Вт</v>
      </c>
      <c r="G326" s="18">
        <v>0.6875</v>
      </c>
      <c r="H326" s="8" t="s">
        <v>15</v>
      </c>
      <c r="I326" s="8" t="s">
        <v>27</v>
      </c>
      <c r="J326" s="8" t="s">
        <v>22</v>
      </c>
      <c r="K326" s="8" t="s">
        <v>29</v>
      </c>
      <c r="L326" s="188" t="s">
        <v>112</v>
      </c>
      <c r="M326" s="189" t="str">
        <f ca="1">IF(COUNTIFS(АБОНЕМЕНТЫ_ИНФОРМАЦИЯ!H:H,БАЗА_ДАННЫХ!L326,АБОНЕМЕНТЫ_ИНФОРМАЦИЯ!F:F,БАЗА_ДАННЫХ!J326,АБОНЕМЕНТЫ_ИНФОРМАЦИЯ!G:G,БАЗА_ДАННЫХ!K326,АБОНЕМЕНТЫ_ИНФОРМАЦИЯ!Q:Q,"&lt;="&amp;БАЗА_ДАННЫХ!D326,АБОНЕМЕНТЫ_ИНФОРМАЦИЯ!S:S,"&gt;="&amp;БАЗА_ДАННЫХ!D326,АБОНЕМЕНТЫ_ИНФОРМАЦИЯ!AB:AB,"да")=1,"да","нет")</f>
        <v>нет</v>
      </c>
      <c r="N326" s="188" t="str">
        <f ca="1">IF(M326="да",SUMIFS(АБОНЕМЕНТЫ_ИНФОРМАЦИЯ!AC:AC,АБОНЕМЕНТЫ_ИНФОРМАЦИЯ!H:H,БАЗА_ДАННЫХ!L326,АБОНЕМЕНТЫ_ИНФОРМАЦИЯ!G:G,БАЗА_ДАННЫХ!K326,АБОНЕМЕНТЫ_ИНФОРМАЦИЯ!F:F,БАЗА_ДАННЫХ!J326,АБОНЕМЕНТЫ_ИНФОРМАЦИЯ!AB:AB,БАЗА_ДАННЫХ!M326),"")</f>
        <v/>
      </c>
      <c r="R326" s="189" t="s">
        <v>21</v>
      </c>
      <c r="S326" s="17"/>
      <c r="U326" s="194">
        <f>IF(S326="перенос",0,SUMIFS(АБОНЕМЕНТЫ_ИНФОРМАЦИЯ!P:P,АБОНЕМЕНТЫ_ИНФОРМАЦИЯ!H:H,БАЗА_ДАННЫХ!L326,АБОНЕМЕНТЫ_ИНФОРМАЦИЯ!F:F,БАЗА_ДАННЫХ!J326,АБОНЕМЕНТЫ_ИНФОРМАЦИЯ!G:G,БАЗА_ДАННЫХ!K326,АБОНЕМЕНТЫ_ИНФОРМАЦИЯ!Q:Q,"&lt;="&amp;БАЗА_ДАННЫХ!D326,АБОНЕМЕНТЫ_ИНФОРМАЦИЯ!S:S,"&gt;="&amp;БАЗА_ДАННЫХ!D326))</f>
        <v>10</v>
      </c>
    </row>
    <row r="327" spans="4:21" ht="15" customHeight="1" x14ac:dyDescent="0.25">
      <c r="D327" s="185">
        <v>45286</v>
      </c>
      <c r="E327" s="187">
        <f t="shared" si="8"/>
        <v>52</v>
      </c>
      <c r="F327" s="9" t="str">
        <f t="shared" si="9"/>
        <v>Вт</v>
      </c>
      <c r="G327" s="18">
        <v>0.72916666666666663</v>
      </c>
      <c r="H327" s="8" t="s">
        <v>15</v>
      </c>
      <c r="I327" s="8" t="s">
        <v>27</v>
      </c>
      <c r="J327" s="8" t="s">
        <v>22</v>
      </c>
      <c r="K327" s="8" t="s">
        <v>12</v>
      </c>
      <c r="L327" s="188" t="s">
        <v>108</v>
      </c>
      <c r="M327" s="189" t="str">
        <f ca="1">IF(COUNTIFS(АБОНЕМЕНТЫ_ИНФОРМАЦИЯ!H:H,БАЗА_ДАННЫХ!L327,АБОНЕМЕНТЫ_ИНФОРМАЦИЯ!F:F,БАЗА_ДАННЫХ!J327,АБОНЕМЕНТЫ_ИНФОРМАЦИЯ!G:G,БАЗА_ДАННЫХ!K327,АБОНЕМЕНТЫ_ИНФОРМАЦИЯ!Q:Q,"&lt;="&amp;БАЗА_ДАННЫХ!D327,АБОНЕМЕНТЫ_ИНФОРМАЦИЯ!S:S,"&gt;="&amp;БАЗА_ДАННЫХ!D327,АБОНЕМЕНТЫ_ИНФОРМАЦИЯ!AB:AB,"да")=1,"да","нет")</f>
        <v>нет</v>
      </c>
      <c r="N327" s="188" t="str">
        <f ca="1">IF(M327="да",SUMIFS(АБОНЕМЕНТЫ_ИНФОРМАЦИЯ!AC:AC,АБОНЕМЕНТЫ_ИНФОРМАЦИЯ!H:H,БАЗА_ДАННЫХ!L327,АБОНЕМЕНТЫ_ИНФОРМАЦИЯ!G:G,БАЗА_ДАННЫХ!K327,АБОНЕМЕНТЫ_ИНФОРМАЦИЯ!F:F,БАЗА_ДАННЫХ!J327,АБОНЕМЕНТЫ_ИНФОРМАЦИЯ!AB:AB,БАЗА_ДАННЫХ!M327),"")</f>
        <v/>
      </c>
      <c r="R327" s="189" t="s">
        <v>21</v>
      </c>
      <c r="S327" s="17"/>
      <c r="U327" s="194">
        <f>IF(S327="перенос",0,SUMIFS(АБОНЕМЕНТЫ_ИНФОРМАЦИЯ!P:P,АБОНЕМЕНТЫ_ИНФОРМАЦИЯ!H:H,БАЗА_ДАННЫХ!L327,АБОНЕМЕНТЫ_ИНФОРМАЦИЯ!F:F,БАЗА_ДАННЫХ!J327,АБОНЕМЕНТЫ_ИНФОРМАЦИЯ!G:G,БАЗА_ДАННЫХ!K327,АБОНЕМЕНТЫ_ИНФОРМАЦИЯ!Q:Q,"&lt;="&amp;БАЗА_ДАННЫХ!D327,АБОНЕМЕНТЫ_ИНФОРМАЦИЯ!S:S,"&gt;="&amp;БАЗА_ДАННЫХ!D327))</f>
        <v>10</v>
      </c>
    </row>
    <row r="328" spans="4:21" ht="15" customHeight="1" x14ac:dyDescent="0.25">
      <c r="D328" s="185">
        <v>45286</v>
      </c>
      <c r="E328" s="187">
        <f t="shared" ref="E328:E391" si="10">WEEKNUM(D328)</f>
        <v>52</v>
      </c>
      <c r="F328" s="9" t="str">
        <f t="shared" ref="F328:F391" si="11">TEXT(D328,"ддд")</f>
        <v>Вт</v>
      </c>
      <c r="G328" s="18">
        <v>0.72916666666666663</v>
      </c>
      <c r="H328" s="8" t="s">
        <v>15</v>
      </c>
      <c r="I328" s="8" t="s">
        <v>27</v>
      </c>
      <c r="J328" s="8" t="s">
        <v>22</v>
      </c>
      <c r="K328" s="8" t="s">
        <v>12</v>
      </c>
      <c r="L328" s="188" t="s">
        <v>109</v>
      </c>
      <c r="M328" s="189" t="str">
        <f ca="1">IF(COUNTIFS(АБОНЕМЕНТЫ_ИНФОРМАЦИЯ!H:H,БАЗА_ДАННЫХ!L328,АБОНЕМЕНТЫ_ИНФОРМАЦИЯ!F:F,БАЗА_ДАННЫХ!J328,АБОНЕМЕНТЫ_ИНФОРМАЦИЯ!G:G,БАЗА_ДАННЫХ!K328,АБОНЕМЕНТЫ_ИНФОРМАЦИЯ!Q:Q,"&lt;="&amp;БАЗА_ДАННЫХ!D328,АБОНЕМЕНТЫ_ИНФОРМАЦИЯ!S:S,"&gt;="&amp;БАЗА_ДАННЫХ!D328,АБОНЕМЕНТЫ_ИНФОРМАЦИЯ!AB:AB,"да")=1,"да","нет")</f>
        <v>нет</v>
      </c>
      <c r="N328" s="188" t="str">
        <f ca="1">IF(M328="да",SUMIFS(АБОНЕМЕНТЫ_ИНФОРМАЦИЯ!AC:AC,АБОНЕМЕНТЫ_ИНФОРМАЦИЯ!H:H,БАЗА_ДАННЫХ!L328,АБОНЕМЕНТЫ_ИНФОРМАЦИЯ!G:G,БАЗА_ДАННЫХ!K328,АБОНЕМЕНТЫ_ИНФОРМАЦИЯ!F:F,БАЗА_ДАННЫХ!J328,АБОНЕМЕНТЫ_ИНФОРМАЦИЯ!AB:AB,БАЗА_ДАННЫХ!M328),"")</f>
        <v/>
      </c>
      <c r="R328" s="189" t="s">
        <v>21</v>
      </c>
      <c r="S328" s="17"/>
      <c r="U328" s="194">
        <f>IF(S328="перенос",0,SUMIFS(АБОНЕМЕНТЫ_ИНФОРМАЦИЯ!P:P,АБОНЕМЕНТЫ_ИНФОРМАЦИЯ!H:H,БАЗА_ДАННЫХ!L328,АБОНЕМЕНТЫ_ИНФОРМАЦИЯ!F:F,БАЗА_ДАННЫХ!J328,АБОНЕМЕНТЫ_ИНФОРМАЦИЯ!G:G,БАЗА_ДАННЫХ!K328,АБОНЕМЕНТЫ_ИНФОРМАЦИЯ!Q:Q,"&lt;="&amp;БАЗА_ДАННЫХ!D328,АБОНЕМЕНТЫ_ИНФОРМАЦИЯ!S:S,"&gt;="&amp;БАЗА_ДАННЫХ!D328))</f>
        <v>10</v>
      </c>
    </row>
    <row r="329" spans="4:21" ht="15" customHeight="1" x14ac:dyDescent="0.25">
      <c r="D329" s="185">
        <v>45286</v>
      </c>
      <c r="E329" s="187">
        <f t="shared" si="10"/>
        <v>52</v>
      </c>
      <c r="F329" s="9" t="str">
        <f t="shared" si="11"/>
        <v>Вт</v>
      </c>
      <c r="G329" s="18">
        <v>0.72916666666666663</v>
      </c>
      <c r="H329" s="8" t="s">
        <v>15</v>
      </c>
      <c r="I329" s="8" t="s">
        <v>27</v>
      </c>
      <c r="J329" s="8" t="s">
        <v>22</v>
      </c>
      <c r="K329" s="8" t="s">
        <v>12</v>
      </c>
      <c r="L329" s="188" t="s">
        <v>110</v>
      </c>
      <c r="M329" s="189" t="str">
        <f ca="1">IF(COUNTIFS(АБОНЕМЕНТЫ_ИНФОРМАЦИЯ!H:H,БАЗА_ДАННЫХ!L329,АБОНЕМЕНТЫ_ИНФОРМАЦИЯ!F:F,БАЗА_ДАННЫХ!J329,АБОНЕМЕНТЫ_ИНФОРМАЦИЯ!G:G,БАЗА_ДАННЫХ!K329,АБОНЕМЕНТЫ_ИНФОРМАЦИЯ!Q:Q,"&lt;="&amp;БАЗА_ДАННЫХ!D329,АБОНЕМЕНТЫ_ИНФОРМАЦИЯ!S:S,"&gt;="&amp;БАЗА_ДАННЫХ!D329,АБОНЕМЕНТЫ_ИНФОРМАЦИЯ!AB:AB,"да")=1,"да","нет")</f>
        <v>нет</v>
      </c>
      <c r="N329" s="188" t="str">
        <f ca="1">IF(M329="да",SUMIFS(АБОНЕМЕНТЫ_ИНФОРМАЦИЯ!AC:AC,АБОНЕМЕНТЫ_ИНФОРМАЦИЯ!H:H,БАЗА_ДАННЫХ!L329,АБОНЕМЕНТЫ_ИНФОРМАЦИЯ!G:G,БАЗА_ДАННЫХ!K329,АБОНЕМЕНТЫ_ИНФОРМАЦИЯ!F:F,БАЗА_ДАННЫХ!J329,АБОНЕМЕНТЫ_ИНФОРМАЦИЯ!AB:AB,БАЗА_ДАННЫХ!M329),"")</f>
        <v/>
      </c>
      <c r="R329" s="189" t="s">
        <v>21</v>
      </c>
      <c r="S329" s="17"/>
      <c r="U329" s="194">
        <f>IF(S329="перенос",0,SUMIFS(АБОНЕМЕНТЫ_ИНФОРМАЦИЯ!P:P,АБОНЕМЕНТЫ_ИНФОРМАЦИЯ!H:H,БАЗА_ДАННЫХ!L329,АБОНЕМЕНТЫ_ИНФОРМАЦИЯ!F:F,БАЗА_ДАННЫХ!J329,АБОНЕМЕНТЫ_ИНФОРМАЦИЯ!G:G,БАЗА_ДАННЫХ!K329,АБОНЕМЕНТЫ_ИНФОРМАЦИЯ!Q:Q,"&lt;="&amp;БАЗА_ДАННЫХ!D329,АБОНЕМЕНТЫ_ИНФОРМАЦИЯ!S:S,"&gt;="&amp;БАЗА_ДАННЫХ!D329))</f>
        <v>10</v>
      </c>
    </row>
    <row r="330" spans="4:21" ht="15" customHeight="1" x14ac:dyDescent="0.25">
      <c r="D330" s="185">
        <v>45286</v>
      </c>
      <c r="E330" s="187">
        <f t="shared" si="10"/>
        <v>52</v>
      </c>
      <c r="F330" s="9" t="str">
        <f t="shared" si="11"/>
        <v>Вт</v>
      </c>
      <c r="G330" s="18">
        <v>0.72916666666666663</v>
      </c>
      <c r="H330" s="8" t="s">
        <v>15</v>
      </c>
      <c r="I330" s="8" t="s">
        <v>27</v>
      </c>
      <c r="J330" s="8" t="s">
        <v>22</v>
      </c>
      <c r="K330" s="8" t="s">
        <v>12</v>
      </c>
      <c r="L330" s="188" t="s">
        <v>111</v>
      </c>
      <c r="M330" s="189" t="str">
        <f ca="1">IF(COUNTIFS(АБОНЕМЕНТЫ_ИНФОРМАЦИЯ!H:H,БАЗА_ДАННЫХ!L330,АБОНЕМЕНТЫ_ИНФОРМАЦИЯ!F:F,БАЗА_ДАННЫХ!J330,АБОНЕМЕНТЫ_ИНФОРМАЦИЯ!G:G,БАЗА_ДАННЫХ!K330,АБОНЕМЕНТЫ_ИНФОРМАЦИЯ!Q:Q,"&lt;="&amp;БАЗА_ДАННЫХ!D330,АБОНЕМЕНТЫ_ИНФОРМАЦИЯ!S:S,"&gt;="&amp;БАЗА_ДАННЫХ!D330,АБОНЕМЕНТЫ_ИНФОРМАЦИЯ!AB:AB,"да")=1,"да","нет")</f>
        <v>нет</v>
      </c>
      <c r="N330" s="188" t="str">
        <f ca="1">IF(M330="да",SUMIFS(АБОНЕМЕНТЫ_ИНФОРМАЦИЯ!AC:AC,АБОНЕМЕНТЫ_ИНФОРМАЦИЯ!H:H,БАЗА_ДАННЫХ!L330,АБОНЕМЕНТЫ_ИНФОРМАЦИЯ!G:G,БАЗА_ДАННЫХ!K330,АБОНЕМЕНТЫ_ИНФОРМАЦИЯ!F:F,БАЗА_ДАННЫХ!J330,АБОНЕМЕНТЫ_ИНФОРМАЦИЯ!AB:AB,БАЗА_ДАННЫХ!M330),"")</f>
        <v/>
      </c>
      <c r="R330" s="189" t="s">
        <v>21</v>
      </c>
      <c r="S330" s="17"/>
      <c r="U330" s="194">
        <f>IF(S330="перенос",0,SUMIFS(АБОНЕМЕНТЫ_ИНФОРМАЦИЯ!P:P,АБОНЕМЕНТЫ_ИНФОРМАЦИЯ!H:H,БАЗА_ДАННЫХ!L330,АБОНЕМЕНТЫ_ИНФОРМАЦИЯ!F:F,БАЗА_ДАННЫХ!J330,АБОНЕМЕНТЫ_ИНФОРМАЦИЯ!G:G,БАЗА_ДАННЫХ!K330,АБОНЕМЕНТЫ_ИНФОРМАЦИЯ!Q:Q,"&lt;="&amp;БАЗА_ДАННЫХ!D330,АБОНЕМЕНТЫ_ИНФОРМАЦИЯ!S:S,"&gt;="&amp;БАЗА_ДАННЫХ!D330))</f>
        <v>10</v>
      </c>
    </row>
    <row r="331" spans="4:21" ht="15" customHeight="1" x14ac:dyDescent="0.25">
      <c r="D331" s="185">
        <v>45286</v>
      </c>
      <c r="E331" s="187">
        <f t="shared" si="10"/>
        <v>52</v>
      </c>
      <c r="F331" s="9" t="str">
        <f t="shared" si="11"/>
        <v>Вт</v>
      </c>
      <c r="G331" s="18">
        <v>0.72916666666666663</v>
      </c>
      <c r="H331" s="8" t="s">
        <v>15</v>
      </c>
      <c r="I331" s="8" t="s">
        <v>27</v>
      </c>
      <c r="J331" s="8" t="s">
        <v>22</v>
      </c>
      <c r="K331" s="8" t="s">
        <v>12</v>
      </c>
      <c r="L331" s="188" t="s">
        <v>112</v>
      </c>
      <c r="M331" s="189" t="str">
        <f ca="1">IF(COUNTIFS(АБОНЕМЕНТЫ_ИНФОРМАЦИЯ!H:H,БАЗА_ДАННЫХ!L331,АБОНЕМЕНТЫ_ИНФОРМАЦИЯ!F:F,БАЗА_ДАННЫХ!J331,АБОНЕМЕНТЫ_ИНФОРМАЦИЯ!G:G,БАЗА_ДАННЫХ!K331,АБОНЕМЕНТЫ_ИНФОРМАЦИЯ!Q:Q,"&lt;="&amp;БАЗА_ДАННЫХ!D331,АБОНЕМЕНТЫ_ИНФОРМАЦИЯ!S:S,"&gt;="&amp;БАЗА_ДАННЫХ!D331,АБОНЕМЕНТЫ_ИНФОРМАЦИЯ!AB:AB,"да")=1,"да","нет")</f>
        <v>нет</v>
      </c>
      <c r="N331" s="188" t="str">
        <f ca="1">IF(M331="да",SUMIFS(АБОНЕМЕНТЫ_ИНФОРМАЦИЯ!AC:AC,АБОНЕМЕНТЫ_ИНФОРМАЦИЯ!H:H,БАЗА_ДАННЫХ!L331,АБОНЕМЕНТЫ_ИНФОРМАЦИЯ!G:G,БАЗА_ДАННЫХ!K331,АБОНЕМЕНТЫ_ИНФОРМАЦИЯ!F:F,БАЗА_ДАННЫХ!J331,АБОНЕМЕНТЫ_ИНФОРМАЦИЯ!AB:AB,БАЗА_ДАННЫХ!M331),"")</f>
        <v/>
      </c>
      <c r="R331" s="189" t="s">
        <v>21</v>
      </c>
      <c r="S331" s="17"/>
      <c r="U331" s="194">
        <f>IF(S331="перенос",0,SUMIFS(АБОНЕМЕНТЫ_ИНФОРМАЦИЯ!P:P,АБОНЕМЕНТЫ_ИНФОРМАЦИЯ!H:H,БАЗА_ДАННЫХ!L331,АБОНЕМЕНТЫ_ИНФОРМАЦИЯ!F:F,БАЗА_ДАННЫХ!J331,АБОНЕМЕНТЫ_ИНФОРМАЦИЯ!G:G,БАЗА_ДАННЫХ!K331,АБОНЕМЕНТЫ_ИНФОРМАЦИЯ!Q:Q,"&lt;="&amp;БАЗА_ДАННЫХ!D331,АБОНЕМЕНТЫ_ИНФОРМАЦИЯ!S:S,"&gt;="&amp;БАЗА_ДАННЫХ!D331))</f>
        <v>10</v>
      </c>
    </row>
    <row r="332" spans="4:21" ht="15" customHeight="1" x14ac:dyDescent="0.25">
      <c r="D332" s="185">
        <v>45287</v>
      </c>
      <c r="E332" s="187">
        <f t="shared" si="10"/>
        <v>52</v>
      </c>
      <c r="F332" s="9" t="str">
        <f t="shared" si="11"/>
        <v>Ср</v>
      </c>
      <c r="G332" s="18">
        <v>0.6875</v>
      </c>
      <c r="H332" s="8" t="s">
        <v>14</v>
      </c>
      <c r="I332" s="8" t="s">
        <v>30</v>
      </c>
      <c r="J332" s="8" t="s">
        <v>11</v>
      </c>
      <c r="K332" s="8" t="s">
        <v>36</v>
      </c>
      <c r="L332" s="188" t="s">
        <v>78</v>
      </c>
      <c r="M332" s="189" t="str">
        <f ca="1">IF(COUNTIFS(АБОНЕМЕНТЫ_ИНФОРМАЦИЯ!H:H,БАЗА_ДАННЫХ!L332,АБОНЕМЕНТЫ_ИНФОРМАЦИЯ!F:F,БАЗА_ДАННЫХ!J332,АБОНЕМЕНТЫ_ИНФОРМАЦИЯ!G:G,БАЗА_ДАННЫХ!K332,АБОНЕМЕНТЫ_ИНФОРМАЦИЯ!Q:Q,"&lt;="&amp;БАЗА_ДАННЫХ!D332,АБОНЕМЕНТЫ_ИНФОРМАЦИЯ!S:S,"&gt;="&amp;БАЗА_ДАННЫХ!D332,АБОНЕМЕНТЫ_ИНФОРМАЦИЯ!AB:AB,"да")=1,"да","нет")</f>
        <v>нет</v>
      </c>
      <c r="N332" s="188" t="str">
        <f ca="1">IF(M332="да",SUMIFS(АБОНЕМЕНТЫ_ИНФОРМАЦИЯ!AC:AC,АБОНЕМЕНТЫ_ИНФОРМАЦИЯ!H:H,БАЗА_ДАННЫХ!L332,АБОНЕМЕНТЫ_ИНФОРМАЦИЯ!G:G,БАЗА_ДАННЫХ!K332,АБОНЕМЕНТЫ_ИНФОРМАЦИЯ!F:F,БАЗА_ДАННЫХ!J332,АБОНЕМЕНТЫ_ИНФОРМАЦИЯ!AB:AB,БАЗА_ДАННЫХ!M332),"")</f>
        <v/>
      </c>
      <c r="R332" s="189" t="s">
        <v>21</v>
      </c>
      <c r="S332" s="17"/>
      <c r="U332" s="194">
        <f>IF(S332="перенос",0,SUMIFS(АБОНЕМЕНТЫ_ИНФОРМАЦИЯ!P:P,АБОНЕМЕНТЫ_ИНФОРМАЦИЯ!H:H,БАЗА_ДАННЫХ!L332,АБОНЕМЕНТЫ_ИНФОРМАЦИЯ!F:F,БАЗА_ДАННЫХ!J332,АБОНЕМЕНТЫ_ИНФОРМАЦИЯ!G:G,БАЗА_ДАННЫХ!K332,АБОНЕМЕНТЫ_ИНФОРМАЦИЯ!Q:Q,"&lt;="&amp;БАЗА_ДАННЫХ!D332,АБОНЕМЕНТЫ_ИНФОРМАЦИЯ!S:S,"&gt;="&amp;БАЗА_ДАННЫХ!D332))</f>
        <v>10</v>
      </c>
    </row>
    <row r="333" spans="4:21" ht="15" customHeight="1" x14ac:dyDescent="0.25">
      <c r="D333" s="185">
        <v>45287</v>
      </c>
      <c r="E333" s="187">
        <f t="shared" si="10"/>
        <v>52</v>
      </c>
      <c r="F333" s="9" t="str">
        <f t="shared" si="11"/>
        <v>Ср</v>
      </c>
      <c r="G333" s="18">
        <v>0.6875</v>
      </c>
      <c r="H333" s="8" t="s">
        <v>14</v>
      </c>
      <c r="I333" s="8" t="s">
        <v>30</v>
      </c>
      <c r="J333" s="8" t="s">
        <v>11</v>
      </c>
      <c r="K333" s="8" t="s">
        <v>36</v>
      </c>
      <c r="L333" s="188" t="s">
        <v>79</v>
      </c>
      <c r="M333" s="189" t="str">
        <f ca="1">IF(COUNTIFS(АБОНЕМЕНТЫ_ИНФОРМАЦИЯ!H:H,БАЗА_ДАННЫХ!L333,АБОНЕМЕНТЫ_ИНФОРМАЦИЯ!F:F,БАЗА_ДАННЫХ!J333,АБОНЕМЕНТЫ_ИНФОРМАЦИЯ!G:G,БАЗА_ДАННЫХ!K333,АБОНЕМЕНТЫ_ИНФОРМАЦИЯ!Q:Q,"&lt;="&amp;БАЗА_ДАННЫХ!D333,АБОНЕМЕНТЫ_ИНФОРМАЦИЯ!S:S,"&gt;="&amp;БАЗА_ДАННЫХ!D333,АБОНЕМЕНТЫ_ИНФОРМАЦИЯ!AB:AB,"да")=1,"да","нет")</f>
        <v>нет</v>
      </c>
      <c r="N333" s="188" t="str">
        <f ca="1">IF(M333="да",SUMIFS(АБОНЕМЕНТЫ_ИНФОРМАЦИЯ!AC:AC,АБОНЕМЕНТЫ_ИНФОРМАЦИЯ!H:H,БАЗА_ДАННЫХ!L333,АБОНЕМЕНТЫ_ИНФОРМАЦИЯ!G:G,БАЗА_ДАННЫХ!K333,АБОНЕМЕНТЫ_ИНФОРМАЦИЯ!F:F,БАЗА_ДАННЫХ!J333,АБОНЕМЕНТЫ_ИНФОРМАЦИЯ!AB:AB,БАЗА_ДАННЫХ!M333),"")</f>
        <v/>
      </c>
      <c r="R333" s="189" t="s">
        <v>21</v>
      </c>
      <c r="S333" s="17"/>
      <c r="U333" s="194">
        <f>IF(S333="перенос",0,SUMIFS(АБОНЕМЕНТЫ_ИНФОРМАЦИЯ!P:P,АБОНЕМЕНТЫ_ИНФОРМАЦИЯ!H:H,БАЗА_ДАННЫХ!L333,АБОНЕМЕНТЫ_ИНФОРМАЦИЯ!F:F,БАЗА_ДАННЫХ!J333,АБОНЕМЕНТЫ_ИНФОРМАЦИЯ!G:G,БАЗА_ДАННЫХ!K333,АБОНЕМЕНТЫ_ИНФОРМАЦИЯ!Q:Q,"&lt;="&amp;БАЗА_ДАННЫХ!D333,АБОНЕМЕНТЫ_ИНФОРМАЦИЯ!S:S,"&gt;="&amp;БАЗА_ДАННЫХ!D333))</f>
        <v>10</v>
      </c>
    </row>
    <row r="334" spans="4:21" ht="15" customHeight="1" x14ac:dyDescent="0.25">
      <c r="D334" s="185">
        <v>45287</v>
      </c>
      <c r="E334" s="187">
        <f t="shared" si="10"/>
        <v>52</v>
      </c>
      <c r="F334" s="9" t="str">
        <f t="shared" si="11"/>
        <v>Ср</v>
      </c>
      <c r="G334" s="18">
        <v>0.6875</v>
      </c>
      <c r="H334" s="8" t="s">
        <v>14</v>
      </c>
      <c r="I334" s="8" t="s">
        <v>30</v>
      </c>
      <c r="J334" s="8" t="s">
        <v>11</v>
      </c>
      <c r="K334" s="8" t="s">
        <v>36</v>
      </c>
      <c r="L334" s="188" t="s">
        <v>80</v>
      </c>
      <c r="M334" s="189" t="str">
        <f ca="1">IF(COUNTIFS(АБОНЕМЕНТЫ_ИНФОРМАЦИЯ!H:H,БАЗА_ДАННЫХ!L334,АБОНЕМЕНТЫ_ИНФОРМАЦИЯ!F:F,БАЗА_ДАННЫХ!J334,АБОНЕМЕНТЫ_ИНФОРМАЦИЯ!G:G,БАЗА_ДАННЫХ!K334,АБОНЕМЕНТЫ_ИНФОРМАЦИЯ!Q:Q,"&lt;="&amp;БАЗА_ДАННЫХ!D334,АБОНЕМЕНТЫ_ИНФОРМАЦИЯ!S:S,"&gt;="&amp;БАЗА_ДАННЫХ!D334,АБОНЕМЕНТЫ_ИНФОРМАЦИЯ!AB:AB,"да")=1,"да","нет")</f>
        <v>нет</v>
      </c>
      <c r="N334" s="188" t="str">
        <f ca="1">IF(M334="да",SUMIFS(АБОНЕМЕНТЫ_ИНФОРМАЦИЯ!AC:AC,АБОНЕМЕНТЫ_ИНФОРМАЦИЯ!H:H,БАЗА_ДАННЫХ!L334,АБОНЕМЕНТЫ_ИНФОРМАЦИЯ!G:G,БАЗА_ДАННЫХ!K334,АБОНЕМЕНТЫ_ИНФОРМАЦИЯ!F:F,БАЗА_ДАННЫХ!J334,АБОНЕМЕНТЫ_ИНФОРМАЦИЯ!AB:AB,БАЗА_ДАННЫХ!M334),"")</f>
        <v/>
      </c>
      <c r="R334" s="189" t="s">
        <v>21</v>
      </c>
      <c r="S334" s="17"/>
      <c r="U334" s="194">
        <f>IF(S334="перенос",0,SUMIFS(АБОНЕМЕНТЫ_ИНФОРМАЦИЯ!P:P,АБОНЕМЕНТЫ_ИНФОРМАЦИЯ!H:H,БАЗА_ДАННЫХ!L334,АБОНЕМЕНТЫ_ИНФОРМАЦИЯ!F:F,БАЗА_ДАННЫХ!J334,АБОНЕМЕНТЫ_ИНФОРМАЦИЯ!G:G,БАЗА_ДАННЫХ!K334,АБОНЕМЕНТЫ_ИНФОРМАЦИЯ!Q:Q,"&lt;="&amp;БАЗА_ДАННЫХ!D334,АБОНЕМЕНТЫ_ИНФОРМАЦИЯ!S:S,"&gt;="&amp;БАЗА_ДАННЫХ!D334))</f>
        <v>10</v>
      </c>
    </row>
    <row r="335" spans="4:21" ht="15" customHeight="1" x14ac:dyDescent="0.25">
      <c r="D335" s="185">
        <v>45287</v>
      </c>
      <c r="E335" s="187">
        <f t="shared" si="10"/>
        <v>52</v>
      </c>
      <c r="F335" s="9" t="str">
        <f t="shared" si="11"/>
        <v>Ср</v>
      </c>
      <c r="G335" s="18">
        <v>0.6875</v>
      </c>
      <c r="H335" s="8" t="s">
        <v>14</v>
      </c>
      <c r="I335" s="8" t="s">
        <v>30</v>
      </c>
      <c r="J335" s="8" t="s">
        <v>11</v>
      </c>
      <c r="K335" s="8" t="s">
        <v>36</v>
      </c>
      <c r="L335" s="188" t="s">
        <v>81</v>
      </c>
      <c r="M335" s="189" t="str">
        <f ca="1">IF(COUNTIFS(АБОНЕМЕНТЫ_ИНФОРМАЦИЯ!H:H,БАЗА_ДАННЫХ!L335,АБОНЕМЕНТЫ_ИНФОРМАЦИЯ!F:F,БАЗА_ДАННЫХ!J335,АБОНЕМЕНТЫ_ИНФОРМАЦИЯ!G:G,БАЗА_ДАННЫХ!K335,АБОНЕМЕНТЫ_ИНФОРМАЦИЯ!Q:Q,"&lt;="&amp;БАЗА_ДАННЫХ!D335,АБОНЕМЕНТЫ_ИНФОРМАЦИЯ!S:S,"&gt;="&amp;БАЗА_ДАННЫХ!D335,АБОНЕМЕНТЫ_ИНФОРМАЦИЯ!AB:AB,"да")=1,"да","нет")</f>
        <v>нет</v>
      </c>
      <c r="N335" s="188" t="str">
        <f ca="1">IF(M335="да",SUMIFS(АБОНЕМЕНТЫ_ИНФОРМАЦИЯ!AC:AC,АБОНЕМЕНТЫ_ИНФОРМАЦИЯ!H:H,БАЗА_ДАННЫХ!L335,АБОНЕМЕНТЫ_ИНФОРМАЦИЯ!G:G,БАЗА_ДАННЫХ!K335,АБОНЕМЕНТЫ_ИНФОРМАЦИЯ!F:F,БАЗА_ДАННЫХ!J335,АБОНЕМЕНТЫ_ИНФОРМАЦИЯ!AB:AB,БАЗА_ДАННЫХ!M335),"")</f>
        <v/>
      </c>
      <c r="R335" s="189" t="s">
        <v>21</v>
      </c>
      <c r="S335" s="17"/>
      <c r="U335" s="194">
        <f>IF(S335="перенос",0,SUMIFS(АБОНЕМЕНТЫ_ИНФОРМАЦИЯ!P:P,АБОНЕМЕНТЫ_ИНФОРМАЦИЯ!H:H,БАЗА_ДАННЫХ!L335,АБОНЕМЕНТЫ_ИНФОРМАЦИЯ!F:F,БАЗА_ДАННЫХ!J335,АБОНЕМЕНТЫ_ИНФОРМАЦИЯ!G:G,БАЗА_ДАННЫХ!K335,АБОНЕМЕНТЫ_ИНФОРМАЦИЯ!Q:Q,"&lt;="&amp;БАЗА_ДАННЫХ!D335,АБОНЕМЕНТЫ_ИНФОРМАЦИЯ!S:S,"&gt;="&amp;БАЗА_ДАННЫХ!D335))</f>
        <v>10</v>
      </c>
    </row>
    <row r="336" spans="4:21" ht="15" customHeight="1" x14ac:dyDescent="0.25">
      <c r="D336" s="185">
        <v>45287</v>
      </c>
      <c r="E336" s="187">
        <f t="shared" si="10"/>
        <v>52</v>
      </c>
      <c r="F336" s="9" t="str">
        <f t="shared" si="11"/>
        <v>Ср</v>
      </c>
      <c r="G336" s="18">
        <v>0.6875</v>
      </c>
      <c r="H336" s="8" t="s">
        <v>14</v>
      </c>
      <c r="I336" s="8" t="s">
        <v>30</v>
      </c>
      <c r="J336" s="8" t="s">
        <v>11</v>
      </c>
      <c r="K336" s="8" t="s">
        <v>36</v>
      </c>
      <c r="L336" s="188" t="s">
        <v>82</v>
      </c>
      <c r="M336" s="189" t="str">
        <f ca="1">IF(COUNTIFS(АБОНЕМЕНТЫ_ИНФОРМАЦИЯ!H:H,БАЗА_ДАННЫХ!L336,АБОНЕМЕНТЫ_ИНФОРМАЦИЯ!F:F,БАЗА_ДАННЫХ!J336,АБОНЕМЕНТЫ_ИНФОРМАЦИЯ!G:G,БАЗА_ДАННЫХ!K336,АБОНЕМЕНТЫ_ИНФОРМАЦИЯ!Q:Q,"&lt;="&amp;БАЗА_ДАННЫХ!D336,АБОНЕМЕНТЫ_ИНФОРМАЦИЯ!S:S,"&gt;="&amp;БАЗА_ДАННЫХ!D336,АБОНЕМЕНТЫ_ИНФОРМАЦИЯ!AB:AB,"да")=1,"да","нет")</f>
        <v>нет</v>
      </c>
      <c r="N336" s="188" t="str">
        <f ca="1">IF(M336="да",SUMIFS(АБОНЕМЕНТЫ_ИНФОРМАЦИЯ!AC:AC,АБОНЕМЕНТЫ_ИНФОРМАЦИЯ!H:H,БАЗА_ДАННЫХ!L336,АБОНЕМЕНТЫ_ИНФОРМАЦИЯ!G:G,БАЗА_ДАННЫХ!K336,АБОНЕМЕНТЫ_ИНФОРМАЦИЯ!F:F,БАЗА_ДАННЫХ!J336,АБОНЕМЕНТЫ_ИНФОРМАЦИЯ!AB:AB,БАЗА_ДАННЫХ!M336),"")</f>
        <v/>
      </c>
      <c r="R336" s="189" t="s">
        <v>21</v>
      </c>
      <c r="S336" s="17"/>
      <c r="U336" s="194">
        <f>IF(S336="перенос",0,SUMIFS(АБОНЕМЕНТЫ_ИНФОРМАЦИЯ!P:P,АБОНЕМЕНТЫ_ИНФОРМАЦИЯ!H:H,БАЗА_ДАННЫХ!L336,АБОНЕМЕНТЫ_ИНФОРМАЦИЯ!F:F,БАЗА_ДАННЫХ!J336,АБОНЕМЕНТЫ_ИНФОРМАЦИЯ!G:G,БАЗА_ДАННЫХ!K336,АБОНЕМЕНТЫ_ИНФОРМАЦИЯ!Q:Q,"&lt;="&amp;БАЗА_ДАННЫХ!D336,АБОНЕМЕНТЫ_ИНФОРМАЦИЯ!S:S,"&gt;="&amp;БАЗА_ДАННЫХ!D336))</f>
        <v>10</v>
      </c>
    </row>
    <row r="337" spans="4:21" ht="15" customHeight="1" x14ac:dyDescent="0.25">
      <c r="D337" s="185">
        <v>45287</v>
      </c>
      <c r="E337" s="187">
        <f t="shared" si="10"/>
        <v>52</v>
      </c>
      <c r="F337" s="9" t="str">
        <f t="shared" si="11"/>
        <v>Ср</v>
      </c>
      <c r="G337" s="18">
        <v>0.6875</v>
      </c>
      <c r="H337" s="8" t="s">
        <v>14</v>
      </c>
      <c r="I337" s="8" t="s">
        <v>30</v>
      </c>
      <c r="J337" s="8" t="s">
        <v>11</v>
      </c>
      <c r="K337" s="8" t="s">
        <v>36</v>
      </c>
      <c r="L337" s="188" t="s">
        <v>83</v>
      </c>
      <c r="M337" s="189" t="str">
        <f ca="1">IF(COUNTIFS(АБОНЕМЕНТЫ_ИНФОРМАЦИЯ!H:H,БАЗА_ДАННЫХ!L337,АБОНЕМЕНТЫ_ИНФОРМАЦИЯ!F:F,БАЗА_ДАННЫХ!J337,АБОНЕМЕНТЫ_ИНФОРМАЦИЯ!G:G,БАЗА_ДАННЫХ!K337,АБОНЕМЕНТЫ_ИНФОРМАЦИЯ!Q:Q,"&lt;="&amp;БАЗА_ДАННЫХ!D337,АБОНЕМЕНТЫ_ИНФОРМАЦИЯ!S:S,"&gt;="&amp;БАЗА_ДАННЫХ!D337,АБОНЕМЕНТЫ_ИНФОРМАЦИЯ!AB:AB,"да")=1,"да","нет")</f>
        <v>нет</v>
      </c>
      <c r="N337" s="188" t="str">
        <f ca="1">IF(M337="да",SUMIFS(АБОНЕМЕНТЫ_ИНФОРМАЦИЯ!AC:AC,АБОНЕМЕНТЫ_ИНФОРМАЦИЯ!H:H,БАЗА_ДАННЫХ!L337,АБОНЕМЕНТЫ_ИНФОРМАЦИЯ!G:G,БАЗА_ДАННЫХ!K337,АБОНЕМЕНТЫ_ИНФОРМАЦИЯ!F:F,БАЗА_ДАННЫХ!J337,АБОНЕМЕНТЫ_ИНФОРМАЦИЯ!AB:AB,БАЗА_ДАННЫХ!M337),"")</f>
        <v/>
      </c>
      <c r="R337" s="189" t="s">
        <v>21</v>
      </c>
      <c r="S337" s="17"/>
      <c r="U337" s="194">
        <f>IF(S337="перенос",0,SUMIFS(АБОНЕМЕНТЫ_ИНФОРМАЦИЯ!P:P,АБОНЕМЕНТЫ_ИНФОРМАЦИЯ!H:H,БАЗА_ДАННЫХ!L337,АБОНЕМЕНТЫ_ИНФОРМАЦИЯ!F:F,БАЗА_ДАННЫХ!J337,АБОНЕМЕНТЫ_ИНФОРМАЦИЯ!G:G,БАЗА_ДАННЫХ!K337,АБОНЕМЕНТЫ_ИНФОРМАЦИЯ!Q:Q,"&lt;="&amp;БАЗА_ДАННЫХ!D337,АБОНЕМЕНТЫ_ИНФОРМАЦИЯ!S:S,"&gt;="&amp;БАЗА_ДАННЫХ!D337))</f>
        <v>10</v>
      </c>
    </row>
    <row r="338" spans="4:21" ht="15" customHeight="1" x14ac:dyDescent="0.25">
      <c r="D338" s="185">
        <v>45287</v>
      </c>
      <c r="E338" s="187">
        <f t="shared" si="10"/>
        <v>52</v>
      </c>
      <c r="F338" s="9" t="str">
        <f t="shared" si="11"/>
        <v>Ср</v>
      </c>
      <c r="G338" s="18">
        <v>0.6875</v>
      </c>
      <c r="H338" s="8" t="s">
        <v>14</v>
      </c>
      <c r="I338" s="8" t="s">
        <v>30</v>
      </c>
      <c r="J338" s="8" t="s">
        <v>11</v>
      </c>
      <c r="K338" s="8" t="s">
        <v>36</v>
      </c>
      <c r="L338" s="188" t="s">
        <v>84</v>
      </c>
      <c r="M338" s="189" t="str">
        <f ca="1">IF(COUNTIFS(АБОНЕМЕНТЫ_ИНФОРМАЦИЯ!H:H,БАЗА_ДАННЫХ!L338,АБОНЕМЕНТЫ_ИНФОРМАЦИЯ!F:F,БАЗА_ДАННЫХ!J338,АБОНЕМЕНТЫ_ИНФОРМАЦИЯ!G:G,БАЗА_ДАННЫХ!K338,АБОНЕМЕНТЫ_ИНФОРМАЦИЯ!Q:Q,"&lt;="&amp;БАЗА_ДАННЫХ!D338,АБОНЕМЕНТЫ_ИНФОРМАЦИЯ!S:S,"&gt;="&amp;БАЗА_ДАННЫХ!D338,АБОНЕМЕНТЫ_ИНФОРМАЦИЯ!AB:AB,"да")=1,"да","нет")</f>
        <v>нет</v>
      </c>
      <c r="N338" s="188" t="str">
        <f ca="1">IF(M338="да",SUMIFS(АБОНЕМЕНТЫ_ИНФОРМАЦИЯ!AC:AC,АБОНЕМЕНТЫ_ИНФОРМАЦИЯ!H:H,БАЗА_ДАННЫХ!L338,АБОНЕМЕНТЫ_ИНФОРМАЦИЯ!G:G,БАЗА_ДАННЫХ!K338,АБОНЕМЕНТЫ_ИНФОРМАЦИЯ!F:F,БАЗА_ДАННЫХ!J338,АБОНЕМЕНТЫ_ИНФОРМАЦИЯ!AB:AB,БАЗА_ДАННЫХ!M338),"")</f>
        <v/>
      </c>
      <c r="R338" s="189" t="s">
        <v>21</v>
      </c>
      <c r="S338" s="17"/>
      <c r="U338" s="194">
        <f>IF(S338="перенос",0,SUMIFS(АБОНЕМЕНТЫ_ИНФОРМАЦИЯ!P:P,АБОНЕМЕНТЫ_ИНФОРМАЦИЯ!H:H,БАЗА_ДАННЫХ!L338,АБОНЕМЕНТЫ_ИНФОРМАЦИЯ!F:F,БАЗА_ДАННЫХ!J338,АБОНЕМЕНТЫ_ИНФОРМАЦИЯ!G:G,БАЗА_ДАННЫХ!K338,АБОНЕМЕНТЫ_ИНФОРМАЦИЯ!Q:Q,"&lt;="&amp;БАЗА_ДАННЫХ!D338,АБОНЕМЕНТЫ_ИНФОРМАЦИЯ!S:S,"&gt;="&amp;БАЗА_ДАННЫХ!D338))</f>
        <v>10</v>
      </c>
    </row>
    <row r="339" spans="4:21" ht="15" customHeight="1" x14ac:dyDescent="0.25">
      <c r="D339" s="185">
        <v>45287</v>
      </c>
      <c r="E339" s="187">
        <f t="shared" si="10"/>
        <v>52</v>
      </c>
      <c r="F339" s="9" t="str">
        <f t="shared" si="11"/>
        <v>Ср</v>
      </c>
      <c r="G339" s="18">
        <v>0.6875</v>
      </c>
      <c r="H339" s="8" t="s">
        <v>14</v>
      </c>
      <c r="I339" s="8" t="s">
        <v>30</v>
      </c>
      <c r="J339" s="8" t="s">
        <v>11</v>
      </c>
      <c r="K339" s="8" t="s">
        <v>36</v>
      </c>
      <c r="L339" s="188" t="s">
        <v>85</v>
      </c>
      <c r="M339" s="189" t="str">
        <f ca="1">IF(COUNTIFS(АБОНЕМЕНТЫ_ИНФОРМАЦИЯ!H:H,БАЗА_ДАННЫХ!L339,АБОНЕМЕНТЫ_ИНФОРМАЦИЯ!F:F,БАЗА_ДАННЫХ!J339,АБОНЕМЕНТЫ_ИНФОРМАЦИЯ!G:G,БАЗА_ДАННЫХ!K339,АБОНЕМЕНТЫ_ИНФОРМАЦИЯ!Q:Q,"&lt;="&amp;БАЗА_ДАННЫХ!D339,АБОНЕМЕНТЫ_ИНФОРМАЦИЯ!S:S,"&gt;="&amp;БАЗА_ДАННЫХ!D339,АБОНЕМЕНТЫ_ИНФОРМАЦИЯ!AB:AB,"да")=1,"да","нет")</f>
        <v>нет</v>
      </c>
      <c r="N339" s="188" t="str">
        <f ca="1">IF(M339="да",SUMIFS(АБОНЕМЕНТЫ_ИНФОРМАЦИЯ!AC:AC,АБОНЕМЕНТЫ_ИНФОРМАЦИЯ!H:H,БАЗА_ДАННЫХ!L339,АБОНЕМЕНТЫ_ИНФОРМАЦИЯ!G:G,БАЗА_ДАННЫХ!K339,АБОНЕМЕНТЫ_ИНФОРМАЦИЯ!F:F,БАЗА_ДАННЫХ!J339,АБОНЕМЕНТЫ_ИНФОРМАЦИЯ!AB:AB,БАЗА_ДАННЫХ!M339),"")</f>
        <v/>
      </c>
      <c r="R339" s="189" t="s">
        <v>21</v>
      </c>
      <c r="S339" s="17"/>
      <c r="U339" s="194">
        <f>IF(S339="перенос",0,SUMIFS(АБОНЕМЕНТЫ_ИНФОРМАЦИЯ!P:P,АБОНЕМЕНТЫ_ИНФОРМАЦИЯ!H:H,БАЗА_ДАННЫХ!L339,АБОНЕМЕНТЫ_ИНФОРМАЦИЯ!F:F,БАЗА_ДАННЫХ!J339,АБОНЕМЕНТЫ_ИНФОРМАЦИЯ!G:G,БАЗА_ДАННЫХ!K339,АБОНЕМЕНТЫ_ИНФОРМАЦИЯ!Q:Q,"&lt;="&amp;БАЗА_ДАННЫХ!D339,АБОНЕМЕНТЫ_ИНФОРМАЦИЯ!S:S,"&gt;="&amp;БАЗА_ДАННЫХ!D339))</f>
        <v>10</v>
      </c>
    </row>
    <row r="340" spans="4:21" ht="15" customHeight="1" x14ac:dyDescent="0.25">
      <c r="D340" s="185">
        <v>45287</v>
      </c>
      <c r="E340" s="187">
        <f t="shared" si="10"/>
        <v>52</v>
      </c>
      <c r="F340" s="9" t="str">
        <f t="shared" si="11"/>
        <v>Ср</v>
      </c>
      <c r="G340" s="18">
        <v>0.6875</v>
      </c>
      <c r="H340" s="8" t="s">
        <v>14</v>
      </c>
      <c r="I340" s="8" t="s">
        <v>30</v>
      </c>
      <c r="J340" s="8" t="s">
        <v>11</v>
      </c>
      <c r="K340" s="8" t="s">
        <v>36</v>
      </c>
      <c r="L340" s="188" t="s">
        <v>86</v>
      </c>
      <c r="M340" s="189" t="str">
        <f ca="1">IF(COUNTIFS(АБОНЕМЕНТЫ_ИНФОРМАЦИЯ!H:H,БАЗА_ДАННЫХ!L340,АБОНЕМЕНТЫ_ИНФОРМАЦИЯ!F:F,БАЗА_ДАННЫХ!J340,АБОНЕМЕНТЫ_ИНФОРМАЦИЯ!G:G,БАЗА_ДАННЫХ!K340,АБОНЕМЕНТЫ_ИНФОРМАЦИЯ!Q:Q,"&lt;="&amp;БАЗА_ДАННЫХ!D340,АБОНЕМЕНТЫ_ИНФОРМАЦИЯ!S:S,"&gt;="&amp;БАЗА_ДАННЫХ!D340,АБОНЕМЕНТЫ_ИНФОРМАЦИЯ!AB:AB,"да")=1,"да","нет")</f>
        <v>нет</v>
      </c>
      <c r="N340" s="188" t="str">
        <f ca="1">IF(M340="да",SUMIFS(АБОНЕМЕНТЫ_ИНФОРМАЦИЯ!AC:AC,АБОНЕМЕНТЫ_ИНФОРМАЦИЯ!H:H,БАЗА_ДАННЫХ!L340,АБОНЕМЕНТЫ_ИНФОРМАЦИЯ!G:G,БАЗА_ДАННЫХ!K340,АБОНЕМЕНТЫ_ИНФОРМАЦИЯ!F:F,БАЗА_ДАННЫХ!J340,АБОНЕМЕНТЫ_ИНФОРМАЦИЯ!AB:AB,БАЗА_ДАННЫХ!M340),"")</f>
        <v/>
      </c>
      <c r="R340" s="189" t="s">
        <v>21</v>
      </c>
      <c r="S340" s="17"/>
      <c r="U340" s="194">
        <f>IF(S340="перенос",0,SUMIFS(АБОНЕМЕНТЫ_ИНФОРМАЦИЯ!P:P,АБОНЕМЕНТЫ_ИНФОРМАЦИЯ!H:H,БАЗА_ДАННЫХ!L340,АБОНЕМЕНТЫ_ИНФОРМАЦИЯ!F:F,БАЗА_ДАННЫХ!J340,АБОНЕМЕНТЫ_ИНФОРМАЦИЯ!G:G,БАЗА_ДАННЫХ!K340,АБОНЕМЕНТЫ_ИНФОРМАЦИЯ!Q:Q,"&lt;="&amp;БАЗА_ДАННЫХ!D340,АБОНЕМЕНТЫ_ИНФОРМАЦИЯ!S:S,"&gt;="&amp;БАЗА_ДАННЫХ!D340))</f>
        <v>10</v>
      </c>
    </row>
    <row r="341" spans="4:21" ht="15" customHeight="1" x14ac:dyDescent="0.25">
      <c r="D341" s="185">
        <v>45287</v>
      </c>
      <c r="E341" s="187">
        <f t="shared" si="10"/>
        <v>52</v>
      </c>
      <c r="F341" s="9" t="str">
        <f t="shared" si="11"/>
        <v>Ср</v>
      </c>
      <c r="G341" s="18">
        <v>0.75</v>
      </c>
      <c r="H341" s="8" t="s">
        <v>14</v>
      </c>
      <c r="I341" s="8" t="s">
        <v>30</v>
      </c>
      <c r="J341" s="8" t="s">
        <v>11</v>
      </c>
      <c r="K341" s="8" t="s">
        <v>17</v>
      </c>
      <c r="L341" s="188" t="s">
        <v>78</v>
      </c>
      <c r="M341" s="189" t="str">
        <f ca="1">IF(COUNTIFS(АБОНЕМЕНТЫ_ИНФОРМАЦИЯ!H:H,БАЗА_ДАННЫХ!L341,АБОНЕМЕНТЫ_ИНФОРМАЦИЯ!F:F,БАЗА_ДАННЫХ!J341,АБОНЕМЕНТЫ_ИНФОРМАЦИЯ!G:G,БАЗА_ДАННЫХ!K341,АБОНЕМЕНТЫ_ИНФОРМАЦИЯ!Q:Q,"&lt;="&amp;БАЗА_ДАННЫХ!D341,АБОНЕМЕНТЫ_ИНФОРМАЦИЯ!S:S,"&gt;="&amp;БАЗА_ДАННЫХ!D341,АБОНЕМЕНТЫ_ИНФОРМАЦИЯ!AB:AB,"да")=1,"да","нет")</f>
        <v>нет</v>
      </c>
      <c r="N341" s="188" t="str">
        <f ca="1">IF(M341="да",SUMIFS(АБОНЕМЕНТЫ_ИНФОРМАЦИЯ!AC:AC,АБОНЕМЕНТЫ_ИНФОРМАЦИЯ!H:H,БАЗА_ДАННЫХ!L341,АБОНЕМЕНТЫ_ИНФОРМАЦИЯ!G:G,БАЗА_ДАННЫХ!K341,АБОНЕМЕНТЫ_ИНФОРМАЦИЯ!F:F,БАЗА_ДАННЫХ!J341,АБОНЕМЕНТЫ_ИНФОРМАЦИЯ!AB:AB,БАЗА_ДАННЫХ!M341),"")</f>
        <v/>
      </c>
      <c r="R341" s="189" t="s">
        <v>21</v>
      </c>
      <c r="S341" s="17"/>
      <c r="U341" s="194">
        <f>IF(S341="перенос",0,SUMIFS(АБОНЕМЕНТЫ_ИНФОРМАЦИЯ!P:P,АБОНЕМЕНТЫ_ИНФОРМАЦИЯ!H:H,БАЗА_ДАННЫХ!L341,АБОНЕМЕНТЫ_ИНФОРМАЦИЯ!F:F,БАЗА_ДАННЫХ!J341,АБОНЕМЕНТЫ_ИНФОРМАЦИЯ!G:G,БАЗА_ДАННЫХ!K341,АБОНЕМЕНТЫ_ИНФОРМАЦИЯ!Q:Q,"&lt;="&amp;БАЗА_ДАННЫХ!D341,АБОНЕМЕНТЫ_ИНФОРМАЦИЯ!S:S,"&gt;="&amp;БАЗА_ДАННЫХ!D341))</f>
        <v>10</v>
      </c>
    </row>
    <row r="342" spans="4:21" ht="15" customHeight="1" x14ac:dyDescent="0.25">
      <c r="D342" s="185">
        <v>45287</v>
      </c>
      <c r="E342" s="187">
        <f t="shared" si="10"/>
        <v>52</v>
      </c>
      <c r="F342" s="9" t="str">
        <f t="shared" si="11"/>
        <v>Ср</v>
      </c>
      <c r="G342" s="18">
        <v>0.75</v>
      </c>
      <c r="H342" s="8" t="s">
        <v>14</v>
      </c>
      <c r="I342" s="8" t="s">
        <v>30</v>
      </c>
      <c r="J342" s="8" t="s">
        <v>11</v>
      </c>
      <c r="K342" s="8" t="s">
        <v>17</v>
      </c>
      <c r="L342" s="188" t="s">
        <v>79</v>
      </c>
      <c r="M342" s="189" t="str">
        <f ca="1">IF(COUNTIFS(АБОНЕМЕНТЫ_ИНФОРМАЦИЯ!H:H,БАЗА_ДАННЫХ!L342,АБОНЕМЕНТЫ_ИНФОРМАЦИЯ!F:F,БАЗА_ДАННЫХ!J342,АБОНЕМЕНТЫ_ИНФОРМАЦИЯ!G:G,БАЗА_ДАННЫХ!K342,АБОНЕМЕНТЫ_ИНФОРМАЦИЯ!Q:Q,"&lt;="&amp;БАЗА_ДАННЫХ!D342,АБОНЕМЕНТЫ_ИНФОРМАЦИЯ!S:S,"&gt;="&amp;БАЗА_ДАННЫХ!D342,АБОНЕМЕНТЫ_ИНФОРМАЦИЯ!AB:AB,"да")=1,"да","нет")</f>
        <v>нет</v>
      </c>
      <c r="N342" s="188" t="str">
        <f ca="1">IF(M342="да",SUMIFS(АБОНЕМЕНТЫ_ИНФОРМАЦИЯ!AC:AC,АБОНЕМЕНТЫ_ИНФОРМАЦИЯ!H:H,БАЗА_ДАННЫХ!L342,АБОНЕМЕНТЫ_ИНФОРМАЦИЯ!G:G,БАЗА_ДАННЫХ!K342,АБОНЕМЕНТЫ_ИНФОРМАЦИЯ!F:F,БАЗА_ДАННЫХ!J342,АБОНЕМЕНТЫ_ИНФОРМАЦИЯ!AB:AB,БАЗА_ДАННЫХ!M342),"")</f>
        <v/>
      </c>
      <c r="R342" s="189" t="s">
        <v>21</v>
      </c>
      <c r="S342" s="17"/>
      <c r="U342" s="194">
        <f>IF(S342="перенос",0,SUMIFS(АБОНЕМЕНТЫ_ИНФОРМАЦИЯ!P:P,АБОНЕМЕНТЫ_ИНФОРМАЦИЯ!H:H,БАЗА_ДАННЫХ!L342,АБОНЕМЕНТЫ_ИНФОРМАЦИЯ!F:F,БАЗА_ДАННЫХ!J342,АБОНЕМЕНТЫ_ИНФОРМАЦИЯ!G:G,БАЗА_ДАННЫХ!K342,АБОНЕМЕНТЫ_ИНФОРМАЦИЯ!Q:Q,"&lt;="&amp;БАЗА_ДАННЫХ!D342,АБОНЕМЕНТЫ_ИНФОРМАЦИЯ!S:S,"&gt;="&amp;БАЗА_ДАННЫХ!D342))</f>
        <v>10</v>
      </c>
    </row>
    <row r="343" spans="4:21" ht="15" customHeight="1" x14ac:dyDescent="0.25">
      <c r="D343" s="185">
        <v>45287</v>
      </c>
      <c r="E343" s="187">
        <f t="shared" si="10"/>
        <v>52</v>
      </c>
      <c r="F343" s="9" t="str">
        <f t="shared" si="11"/>
        <v>Ср</v>
      </c>
      <c r="G343" s="18">
        <v>0.75</v>
      </c>
      <c r="H343" s="8" t="s">
        <v>14</v>
      </c>
      <c r="I343" s="8" t="s">
        <v>30</v>
      </c>
      <c r="J343" s="8" t="s">
        <v>11</v>
      </c>
      <c r="K343" s="8" t="s">
        <v>17</v>
      </c>
      <c r="L343" s="188" t="s">
        <v>80</v>
      </c>
      <c r="M343" s="189" t="str">
        <f ca="1">IF(COUNTIFS(АБОНЕМЕНТЫ_ИНФОРМАЦИЯ!H:H,БАЗА_ДАННЫХ!L343,АБОНЕМЕНТЫ_ИНФОРМАЦИЯ!F:F,БАЗА_ДАННЫХ!J343,АБОНЕМЕНТЫ_ИНФОРМАЦИЯ!G:G,БАЗА_ДАННЫХ!K343,АБОНЕМЕНТЫ_ИНФОРМАЦИЯ!Q:Q,"&lt;="&amp;БАЗА_ДАННЫХ!D343,АБОНЕМЕНТЫ_ИНФОРМАЦИЯ!S:S,"&gt;="&amp;БАЗА_ДАННЫХ!D343,АБОНЕМЕНТЫ_ИНФОРМАЦИЯ!AB:AB,"да")=1,"да","нет")</f>
        <v>нет</v>
      </c>
      <c r="N343" s="188" t="str">
        <f ca="1">IF(M343="да",SUMIFS(АБОНЕМЕНТЫ_ИНФОРМАЦИЯ!AC:AC,АБОНЕМЕНТЫ_ИНФОРМАЦИЯ!H:H,БАЗА_ДАННЫХ!L343,АБОНЕМЕНТЫ_ИНФОРМАЦИЯ!G:G,БАЗА_ДАННЫХ!K343,АБОНЕМЕНТЫ_ИНФОРМАЦИЯ!F:F,БАЗА_ДАННЫХ!J343,АБОНЕМЕНТЫ_ИНФОРМАЦИЯ!AB:AB,БАЗА_ДАННЫХ!M343),"")</f>
        <v/>
      </c>
      <c r="R343" s="189" t="s">
        <v>21</v>
      </c>
      <c r="S343" s="17"/>
      <c r="U343" s="194">
        <f>IF(S343="перенос",0,SUMIFS(АБОНЕМЕНТЫ_ИНФОРМАЦИЯ!P:P,АБОНЕМЕНТЫ_ИНФОРМАЦИЯ!H:H,БАЗА_ДАННЫХ!L343,АБОНЕМЕНТЫ_ИНФОРМАЦИЯ!F:F,БАЗА_ДАННЫХ!J343,АБОНЕМЕНТЫ_ИНФОРМАЦИЯ!G:G,БАЗА_ДАННЫХ!K343,АБОНЕМЕНТЫ_ИНФОРМАЦИЯ!Q:Q,"&lt;="&amp;БАЗА_ДАННЫХ!D343,АБОНЕМЕНТЫ_ИНФОРМАЦИЯ!S:S,"&gt;="&amp;БАЗА_ДАННЫХ!D343))</f>
        <v>10</v>
      </c>
    </row>
    <row r="344" spans="4:21" ht="15" customHeight="1" x14ac:dyDescent="0.25">
      <c r="D344" s="185">
        <v>45287</v>
      </c>
      <c r="E344" s="187">
        <f t="shared" si="10"/>
        <v>52</v>
      </c>
      <c r="F344" s="9" t="str">
        <f t="shared" si="11"/>
        <v>Ср</v>
      </c>
      <c r="G344" s="18">
        <v>0.75</v>
      </c>
      <c r="H344" s="8" t="s">
        <v>14</v>
      </c>
      <c r="I344" s="8" t="s">
        <v>30</v>
      </c>
      <c r="J344" s="8" t="s">
        <v>11</v>
      </c>
      <c r="K344" s="8" t="s">
        <v>17</v>
      </c>
      <c r="L344" s="188" t="s">
        <v>81</v>
      </c>
      <c r="M344" s="189" t="str">
        <f ca="1">IF(COUNTIFS(АБОНЕМЕНТЫ_ИНФОРМАЦИЯ!H:H,БАЗА_ДАННЫХ!L344,АБОНЕМЕНТЫ_ИНФОРМАЦИЯ!F:F,БАЗА_ДАННЫХ!J344,АБОНЕМЕНТЫ_ИНФОРМАЦИЯ!G:G,БАЗА_ДАННЫХ!K344,АБОНЕМЕНТЫ_ИНФОРМАЦИЯ!Q:Q,"&lt;="&amp;БАЗА_ДАННЫХ!D344,АБОНЕМЕНТЫ_ИНФОРМАЦИЯ!S:S,"&gt;="&amp;БАЗА_ДАННЫХ!D344,АБОНЕМЕНТЫ_ИНФОРМАЦИЯ!AB:AB,"да")=1,"да","нет")</f>
        <v>нет</v>
      </c>
      <c r="N344" s="188" t="str">
        <f ca="1">IF(M344="да",SUMIFS(АБОНЕМЕНТЫ_ИНФОРМАЦИЯ!AC:AC,АБОНЕМЕНТЫ_ИНФОРМАЦИЯ!H:H,БАЗА_ДАННЫХ!L344,АБОНЕМЕНТЫ_ИНФОРМАЦИЯ!G:G,БАЗА_ДАННЫХ!K344,АБОНЕМЕНТЫ_ИНФОРМАЦИЯ!F:F,БАЗА_ДАННЫХ!J344,АБОНЕМЕНТЫ_ИНФОРМАЦИЯ!AB:AB,БАЗА_ДАННЫХ!M344),"")</f>
        <v/>
      </c>
      <c r="R344" s="189" t="s">
        <v>21</v>
      </c>
      <c r="S344" s="17"/>
      <c r="U344" s="194">
        <f>IF(S344="перенос",0,SUMIFS(АБОНЕМЕНТЫ_ИНФОРМАЦИЯ!P:P,АБОНЕМЕНТЫ_ИНФОРМАЦИЯ!H:H,БАЗА_ДАННЫХ!L344,АБОНЕМЕНТЫ_ИНФОРМАЦИЯ!F:F,БАЗА_ДАННЫХ!J344,АБОНЕМЕНТЫ_ИНФОРМАЦИЯ!G:G,БАЗА_ДАННЫХ!K344,АБОНЕМЕНТЫ_ИНФОРМАЦИЯ!Q:Q,"&lt;="&amp;БАЗА_ДАННЫХ!D344,АБОНЕМЕНТЫ_ИНФОРМАЦИЯ!S:S,"&gt;="&amp;БАЗА_ДАННЫХ!D344))</f>
        <v>10</v>
      </c>
    </row>
    <row r="345" spans="4:21" ht="15" customHeight="1" x14ac:dyDescent="0.25">
      <c r="D345" s="185">
        <v>45287</v>
      </c>
      <c r="E345" s="187">
        <f t="shared" si="10"/>
        <v>52</v>
      </c>
      <c r="F345" s="9" t="str">
        <f t="shared" si="11"/>
        <v>Ср</v>
      </c>
      <c r="G345" s="18">
        <v>0.75</v>
      </c>
      <c r="H345" s="8" t="s">
        <v>14</v>
      </c>
      <c r="I345" s="8" t="s">
        <v>30</v>
      </c>
      <c r="J345" s="8" t="s">
        <v>11</v>
      </c>
      <c r="K345" s="8" t="s">
        <v>17</v>
      </c>
      <c r="L345" s="188" t="s">
        <v>82</v>
      </c>
      <c r="M345" s="189" t="str">
        <f ca="1">IF(COUNTIFS(АБОНЕМЕНТЫ_ИНФОРМАЦИЯ!H:H,БАЗА_ДАННЫХ!L345,АБОНЕМЕНТЫ_ИНФОРМАЦИЯ!F:F,БАЗА_ДАННЫХ!J345,АБОНЕМЕНТЫ_ИНФОРМАЦИЯ!G:G,БАЗА_ДАННЫХ!K345,АБОНЕМЕНТЫ_ИНФОРМАЦИЯ!Q:Q,"&lt;="&amp;БАЗА_ДАННЫХ!D345,АБОНЕМЕНТЫ_ИНФОРМАЦИЯ!S:S,"&gt;="&amp;БАЗА_ДАННЫХ!D345,АБОНЕМЕНТЫ_ИНФОРМАЦИЯ!AB:AB,"да")=1,"да","нет")</f>
        <v>нет</v>
      </c>
      <c r="N345" s="188" t="str">
        <f ca="1">IF(M345="да",SUMIFS(АБОНЕМЕНТЫ_ИНФОРМАЦИЯ!AC:AC,АБОНЕМЕНТЫ_ИНФОРМАЦИЯ!H:H,БАЗА_ДАННЫХ!L345,АБОНЕМЕНТЫ_ИНФОРМАЦИЯ!G:G,БАЗА_ДАННЫХ!K345,АБОНЕМЕНТЫ_ИНФОРМАЦИЯ!F:F,БАЗА_ДАННЫХ!J345,АБОНЕМЕНТЫ_ИНФОРМАЦИЯ!AB:AB,БАЗА_ДАННЫХ!M345),"")</f>
        <v/>
      </c>
      <c r="R345" s="189" t="s">
        <v>21</v>
      </c>
      <c r="S345" s="17"/>
      <c r="U345" s="194">
        <f>IF(S345="перенос",0,SUMIFS(АБОНЕМЕНТЫ_ИНФОРМАЦИЯ!P:P,АБОНЕМЕНТЫ_ИНФОРМАЦИЯ!H:H,БАЗА_ДАННЫХ!L345,АБОНЕМЕНТЫ_ИНФОРМАЦИЯ!F:F,БАЗА_ДАННЫХ!J345,АБОНЕМЕНТЫ_ИНФОРМАЦИЯ!G:G,БАЗА_ДАННЫХ!K345,АБОНЕМЕНТЫ_ИНФОРМАЦИЯ!Q:Q,"&lt;="&amp;БАЗА_ДАННЫХ!D345,АБОНЕМЕНТЫ_ИНФОРМАЦИЯ!S:S,"&gt;="&amp;БАЗА_ДАННЫХ!D345))</f>
        <v>10</v>
      </c>
    </row>
    <row r="346" spans="4:21" ht="15" customHeight="1" x14ac:dyDescent="0.25">
      <c r="D346" s="185">
        <v>45288</v>
      </c>
      <c r="E346" s="187">
        <f t="shared" si="10"/>
        <v>52</v>
      </c>
      <c r="F346" s="9" t="str">
        <f t="shared" si="11"/>
        <v>Чт</v>
      </c>
      <c r="G346" s="18">
        <v>0.66666666666666663</v>
      </c>
      <c r="H346" s="8" t="s">
        <v>7</v>
      </c>
      <c r="I346" s="8" t="s">
        <v>32</v>
      </c>
      <c r="J346" s="8" t="s">
        <v>9</v>
      </c>
      <c r="K346" s="8" t="s">
        <v>8</v>
      </c>
      <c r="L346" s="188" t="s">
        <v>64</v>
      </c>
      <c r="M346" s="189" t="str">
        <f ca="1">IF(COUNTIFS(АБОНЕМЕНТЫ_ИНФОРМАЦИЯ!H:H,БАЗА_ДАННЫХ!L346,АБОНЕМЕНТЫ_ИНФОРМАЦИЯ!F:F,БАЗА_ДАННЫХ!J346,АБОНЕМЕНТЫ_ИНФОРМАЦИЯ!G:G,БАЗА_ДАННЫХ!K346,АБОНЕМЕНТЫ_ИНФОРМАЦИЯ!Q:Q,"&lt;="&amp;БАЗА_ДАННЫХ!D346,АБОНЕМЕНТЫ_ИНФОРМАЦИЯ!S:S,"&gt;="&amp;БАЗА_ДАННЫХ!D346,АБОНЕМЕНТЫ_ИНФОРМАЦИЯ!AB:AB,"да")=1,"да","нет")</f>
        <v>нет</v>
      </c>
      <c r="N346" s="188" t="str">
        <f ca="1">IF(M346="да",SUMIFS(АБОНЕМЕНТЫ_ИНФОРМАЦИЯ!AC:AC,АБОНЕМЕНТЫ_ИНФОРМАЦИЯ!H:H,БАЗА_ДАННЫХ!L346,АБОНЕМЕНТЫ_ИНФОРМАЦИЯ!G:G,БАЗА_ДАННЫХ!K346,АБОНЕМЕНТЫ_ИНФОРМАЦИЯ!F:F,БАЗА_ДАННЫХ!J346,АБОНЕМЕНТЫ_ИНФОРМАЦИЯ!AB:AB,БАЗА_ДАННЫХ!M346),"")</f>
        <v/>
      </c>
      <c r="R346" s="189" t="s">
        <v>21</v>
      </c>
      <c r="S346" s="17"/>
      <c r="U346" s="194">
        <f>IF(S346="перенос",0,SUMIFS(АБОНЕМЕНТЫ_ИНФОРМАЦИЯ!P:P,АБОНЕМЕНТЫ_ИНФОРМАЦИЯ!H:H,БАЗА_ДАННЫХ!L346,АБОНЕМЕНТЫ_ИНФОРМАЦИЯ!F:F,БАЗА_ДАННЫХ!J346,АБОНЕМЕНТЫ_ИНФОРМАЦИЯ!G:G,БАЗА_ДАННЫХ!K346,АБОНЕМЕНТЫ_ИНФОРМАЦИЯ!Q:Q,"&lt;="&amp;БАЗА_ДАННЫХ!D346,АБОНЕМЕНТЫ_ИНФОРМАЦИЯ!S:S,"&gt;="&amp;БАЗА_ДАННЫХ!D346))</f>
        <v>10</v>
      </c>
    </row>
    <row r="347" spans="4:21" ht="15" customHeight="1" x14ac:dyDescent="0.25">
      <c r="D347" s="185">
        <v>45288</v>
      </c>
      <c r="E347" s="187">
        <f t="shared" si="10"/>
        <v>52</v>
      </c>
      <c r="F347" s="9" t="str">
        <f t="shared" si="11"/>
        <v>Чт</v>
      </c>
      <c r="G347" s="18">
        <v>0.66666666666666663</v>
      </c>
      <c r="H347" s="8" t="s">
        <v>7</v>
      </c>
      <c r="I347" s="8" t="s">
        <v>32</v>
      </c>
      <c r="J347" s="8" t="s">
        <v>9</v>
      </c>
      <c r="K347" s="8" t="s">
        <v>8</v>
      </c>
      <c r="L347" s="188" t="s">
        <v>65</v>
      </c>
      <c r="M347" s="189" t="str">
        <f ca="1">IF(COUNTIFS(АБОНЕМЕНТЫ_ИНФОРМАЦИЯ!H:H,БАЗА_ДАННЫХ!L347,АБОНЕМЕНТЫ_ИНФОРМАЦИЯ!F:F,БАЗА_ДАННЫХ!J347,АБОНЕМЕНТЫ_ИНФОРМАЦИЯ!G:G,БАЗА_ДАННЫХ!K347,АБОНЕМЕНТЫ_ИНФОРМАЦИЯ!Q:Q,"&lt;="&amp;БАЗА_ДАННЫХ!D347,АБОНЕМЕНТЫ_ИНФОРМАЦИЯ!S:S,"&gt;="&amp;БАЗА_ДАННЫХ!D347,АБОНЕМЕНТЫ_ИНФОРМАЦИЯ!AB:AB,"да")=1,"да","нет")</f>
        <v>нет</v>
      </c>
      <c r="N347" s="188" t="str">
        <f ca="1">IF(M347="да",SUMIFS(АБОНЕМЕНТЫ_ИНФОРМАЦИЯ!AC:AC,АБОНЕМЕНТЫ_ИНФОРМАЦИЯ!H:H,БАЗА_ДАННЫХ!L347,АБОНЕМЕНТЫ_ИНФОРМАЦИЯ!G:G,БАЗА_ДАННЫХ!K347,АБОНЕМЕНТЫ_ИНФОРМАЦИЯ!F:F,БАЗА_ДАННЫХ!J347,АБОНЕМЕНТЫ_ИНФОРМАЦИЯ!AB:AB,БАЗА_ДАННЫХ!M347),"")</f>
        <v/>
      </c>
      <c r="R347" s="189" t="s">
        <v>21</v>
      </c>
      <c r="S347" s="17"/>
      <c r="U347" s="194">
        <f>IF(S347="перенос",0,SUMIFS(АБОНЕМЕНТЫ_ИНФОРМАЦИЯ!P:P,АБОНЕМЕНТЫ_ИНФОРМАЦИЯ!H:H,БАЗА_ДАННЫХ!L347,АБОНЕМЕНТЫ_ИНФОРМАЦИЯ!F:F,БАЗА_ДАННЫХ!J347,АБОНЕМЕНТЫ_ИНФОРМАЦИЯ!G:G,БАЗА_ДАННЫХ!K347,АБОНЕМЕНТЫ_ИНФОРМАЦИЯ!Q:Q,"&lt;="&amp;БАЗА_ДАННЫХ!D347,АБОНЕМЕНТЫ_ИНФОРМАЦИЯ!S:S,"&gt;="&amp;БАЗА_ДАННЫХ!D347))</f>
        <v>10</v>
      </c>
    </row>
    <row r="348" spans="4:21" ht="15" customHeight="1" x14ac:dyDescent="0.25">
      <c r="D348" s="185">
        <v>45288</v>
      </c>
      <c r="E348" s="187">
        <f t="shared" si="10"/>
        <v>52</v>
      </c>
      <c r="F348" s="9" t="str">
        <f t="shared" si="11"/>
        <v>Чт</v>
      </c>
      <c r="G348" s="18">
        <v>0.66666666666666663</v>
      </c>
      <c r="H348" s="8" t="s">
        <v>7</v>
      </c>
      <c r="I348" s="8" t="s">
        <v>32</v>
      </c>
      <c r="J348" s="8" t="s">
        <v>9</v>
      </c>
      <c r="K348" s="8" t="s">
        <v>8</v>
      </c>
      <c r="L348" s="188" t="s">
        <v>66</v>
      </c>
      <c r="M348" s="189" t="str">
        <f ca="1">IF(COUNTIFS(АБОНЕМЕНТЫ_ИНФОРМАЦИЯ!H:H,БАЗА_ДАННЫХ!L348,АБОНЕМЕНТЫ_ИНФОРМАЦИЯ!F:F,БАЗА_ДАННЫХ!J348,АБОНЕМЕНТЫ_ИНФОРМАЦИЯ!G:G,БАЗА_ДАННЫХ!K348,АБОНЕМЕНТЫ_ИНФОРМАЦИЯ!Q:Q,"&lt;="&amp;БАЗА_ДАННЫХ!D348,АБОНЕМЕНТЫ_ИНФОРМАЦИЯ!S:S,"&gt;="&amp;БАЗА_ДАННЫХ!D348,АБОНЕМЕНТЫ_ИНФОРМАЦИЯ!AB:AB,"да")=1,"да","нет")</f>
        <v>нет</v>
      </c>
      <c r="N348" s="188" t="str">
        <f ca="1">IF(M348="да",SUMIFS(АБОНЕМЕНТЫ_ИНФОРМАЦИЯ!AC:AC,АБОНЕМЕНТЫ_ИНФОРМАЦИЯ!H:H,БАЗА_ДАННЫХ!L348,АБОНЕМЕНТЫ_ИНФОРМАЦИЯ!G:G,БАЗА_ДАННЫХ!K348,АБОНЕМЕНТЫ_ИНФОРМАЦИЯ!F:F,БАЗА_ДАННЫХ!J348,АБОНЕМЕНТЫ_ИНФОРМАЦИЯ!AB:AB,БАЗА_ДАННЫХ!M348),"")</f>
        <v/>
      </c>
      <c r="R348" s="189" t="s">
        <v>21</v>
      </c>
      <c r="S348" s="17"/>
      <c r="U348" s="194">
        <f>IF(S348="перенос",0,SUMIFS(АБОНЕМЕНТЫ_ИНФОРМАЦИЯ!P:P,АБОНЕМЕНТЫ_ИНФОРМАЦИЯ!H:H,БАЗА_ДАННЫХ!L348,АБОНЕМЕНТЫ_ИНФОРМАЦИЯ!F:F,БАЗА_ДАННЫХ!J348,АБОНЕМЕНТЫ_ИНФОРМАЦИЯ!G:G,БАЗА_ДАННЫХ!K348,АБОНЕМЕНТЫ_ИНФОРМАЦИЯ!Q:Q,"&lt;="&amp;БАЗА_ДАННЫХ!D348,АБОНЕМЕНТЫ_ИНФОРМАЦИЯ!S:S,"&gt;="&amp;БАЗА_ДАННЫХ!D348))</f>
        <v>10</v>
      </c>
    </row>
    <row r="349" spans="4:21" ht="15" customHeight="1" x14ac:dyDescent="0.25">
      <c r="D349" s="185">
        <v>45288</v>
      </c>
      <c r="E349" s="187">
        <f t="shared" si="10"/>
        <v>52</v>
      </c>
      <c r="F349" s="9" t="str">
        <f t="shared" si="11"/>
        <v>Чт</v>
      </c>
      <c r="G349" s="18">
        <v>0.66666666666666663</v>
      </c>
      <c r="H349" s="8" t="s">
        <v>7</v>
      </c>
      <c r="I349" s="8" t="s">
        <v>32</v>
      </c>
      <c r="J349" s="8" t="s">
        <v>9</v>
      </c>
      <c r="K349" s="8" t="s">
        <v>8</v>
      </c>
      <c r="L349" s="188" t="s">
        <v>67</v>
      </c>
      <c r="M349" s="189" t="str">
        <f ca="1">IF(COUNTIFS(АБОНЕМЕНТЫ_ИНФОРМАЦИЯ!H:H,БАЗА_ДАННЫХ!L349,АБОНЕМЕНТЫ_ИНФОРМАЦИЯ!F:F,БАЗА_ДАННЫХ!J349,АБОНЕМЕНТЫ_ИНФОРМАЦИЯ!G:G,БАЗА_ДАННЫХ!K349,АБОНЕМЕНТЫ_ИНФОРМАЦИЯ!Q:Q,"&lt;="&amp;БАЗА_ДАННЫХ!D349,АБОНЕМЕНТЫ_ИНФОРМАЦИЯ!S:S,"&gt;="&amp;БАЗА_ДАННЫХ!D349,АБОНЕМЕНТЫ_ИНФОРМАЦИЯ!AB:AB,"да")=1,"да","нет")</f>
        <v>нет</v>
      </c>
      <c r="N349" s="188" t="str">
        <f ca="1">IF(M349="да",SUMIFS(АБОНЕМЕНТЫ_ИНФОРМАЦИЯ!AC:AC,АБОНЕМЕНТЫ_ИНФОРМАЦИЯ!H:H,БАЗА_ДАННЫХ!L349,АБОНЕМЕНТЫ_ИНФОРМАЦИЯ!G:G,БАЗА_ДАННЫХ!K349,АБОНЕМЕНТЫ_ИНФОРМАЦИЯ!F:F,БАЗА_ДАННЫХ!J349,АБОНЕМЕНТЫ_ИНФОРМАЦИЯ!AB:AB,БАЗА_ДАННЫХ!M349),"")</f>
        <v/>
      </c>
      <c r="R349" s="189" t="s">
        <v>21</v>
      </c>
      <c r="S349" s="17"/>
      <c r="U349" s="194">
        <f>IF(S349="перенос",0,SUMIFS(АБОНЕМЕНТЫ_ИНФОРМАЦИЯ!P:P,АБОНЕМЕНТЫ_ИНФОРМАЦИЯ!H:H,БАЗА_ДАННЫХ!L349,АБОНЕМЕНТЫ_ИНФОРМАЦИЯ!F:F,БАЗА_ДАННЫХ!J349,АБОНЕМЕНТЫ_ИНФОРМАЦИЯ!G:G,БАЗА_ДАННЫХ!K349,АБОНЕМЕНТЫ_ИНФОРМАЦИЯ!Q:Q,"&lt;="&amp;БАЗА_ДАННЫХ!D349,АБОНЕМЕНТЫ_ИНФОРМАЦИЯ!S:S,"&gt;="&amp;БАЗА_ДАННЫХ!D349))</f>
        <v>10</v>
      </c>
    </row>
    <row r="350" spans="4:21" ht="15" customHeight="1" x14ac:dyDescent="0.25">
      <c r="D350" s="185">
        <v>45288</v>
      </c>
      <c r="E350" s="187">
        <f t="shared" si="10"/>
        <v>52</v>
      </c>
      <c r="F350" s="9" t="str">
        <f t="shared" si="11"/>
        <v>Чт</v>
      </c>
      <c r="G350" s="18">
        <v>0.66666666666666663</v>
      </c>
      <c r="H350" s="8" t="s">
        <v>7</v>
      </c>
      <c r="I350" s="8" t="s">
        <v>32</v>
      </c>
      <c r="J350" s="8" t="s">
        <v>9</v>
      </c>
      <c r="K350" s="8" t="s">
        <v>8</v>
      </c>
      <c r="L350" s="188" t="s">
        <v>68</v>
      </c>
      <c r="M350" s="189" t="str">
        <f ca="1">IF(COUNTIFS(АБОНЕМЕНТЫ_ИНФОРМАЦИЯ!H:H,БАЗА_ДАННЫХ!L350,АБОНЕМЕНТЫ_ИНФОРМАЦИЯ!F:F,БАЗА_ДАННЫХ!J350,АБОНЕМЕНТЫ_ИНФОРМАЦИЯ!G:G,БАЗА_ДАННЫХ!K350,АБОНЕМЕНТЫ_ИНФОРМАЦИЯ!Q:Q,"&lt;="&amp;БАЗА_ДАННЫХ!D350,АБОНЕМЕНТЫ_ИНФОРМАЦИЯ!S:S,"&gt;="&amp;БАЗА_ДАННЫХ!D350,АБОНЕМЕНТЫ_ИНФОРМАЦИЯ!AB:AB,"да")=1,"да","нет")</f>
        <v>нет</v>
      </c>
      <c r="N350" s="188" t="str">
        <f ca="1">IF(M350="да",SUMIFS(АБОНЕМЕНТЫ_ИНФОРМАЦИЯ!AC:AC,АБОНЕМЕНТЫ_ИНФОРМАЦИЯ!H:H,БАЗА_ДАННЫХ!L350,АБОНЕМЕНТЫ_ИНФОРМАЦИЯ!G:G,БАЗА_ДАННЫХ!K350,АБОНЕМЕНТЫ_ИНФОРМАЦИЯ!F:F,БАЗА_ДАННЫХ!J350,АБОНЕМЕНТЫ_ИНФОРМАЦИЯ!AB:AB,БАЗА_ДАННЫХ!M350),"")</f>
        <v/>
      </c>
      <c r="R350" s="189" t="s">
        <v>21</v>
      </c>
      <c r="S350" s="17"/>
      <c r="U350" s="194">
        <f>IF(S350="перенос",0,SUMIFS(АБОНЕМЕНТЫ_ИНФОРМАЦИЯ!P:P,АБОНЕМЕНТЫ_ИНФОРМАЦИЯ!H:H,БАЗА_ДАННЫХ!L350,АБОНЕМЕНТЫ_ИНФОРМАЦИЯ!F:F,БАЗА_ДАННЫХ!J350,АБОНЕМЕНТЫ_ИНФОРМАЦИЯ!G:G,БАЗА_ДАННЫХ!K350,АБОНЕМЕНТЫ_ИНФОРМАЦИЯ!Q:Q,"&lt;="&amp;БАЗА_ДАННЫХ!D350,АБОНЕМЕНТЫ_ИНФОРМАЦИЯ!S:S,"&gt;="&amp;БАЗА_ДАННЫХ!D350))</f>
        <v>10</v>
      </c>
    </row>
    <row r="351" spans="4:21" ht="15" customHeight="1" x14ac:dyDescent="0.25">
      <c r="D351" s="185">
        <v>45288</v>
      </c>
      <c r="E351" s="187">
        <f t="shared" si="10"/>
        <v>52</v>
      </c>
      <c r="F351" s="9" t="str">
        <f t="shared" si="11"/>
        <v>Чт</v>
      </c>
      <c r="G351" s="18">
        <v>0.66666666666666663</v>
      </c>
      <c r="H351" s="8" t="s">
        <v>7</v>
      </c>
      <c r="I351" s="8" t="s">
        <v>32</v>
      </c>
      <c r="J351" s="8" t="s">
        <v>9</v>
      </c>
      <c r="K351" s="8" t="s">
        <v>8</v>
      </c>
      <c r="L351" s="188" t="s">
        <v>69</v>
      </c>
      <c r="M351" s="189" t="str">
        <f ca="1">IF(COUNTIFS(АБОНЕМЕНТЫ_ИНФОРМАЦИЯ!H:H,БАЗА_ДАННЫХ!L351,АБОНЕМЕНТЫ_ИНФОРМАЦИЯ!F:F,БАЗА_ДАННЫХ!J351,АБОНЕМЕНТЫ_ИНФОРМАЦИЯ!G:G,БАЗА_ДАННЫХ!K351,АБОНЕМЕНТЫ_ИНФОРМАЦИЯ!Q:Q,"&lt;="&amp;БАЗА_ДАННЫХ!D351,АБОНЕМЕНТЫ_ИНФОРМАЦИЯ!S:S,"&gt;="&amp;БАЗА_ДАННЫХ!D351,АБОНЕМЕНТЫ_ИНФОРМАЦИЯ!AB:AB,"да")=1,"да","нет")</f>
        <v>нет</v>
      </c>
      <c r="N351" s="188" t="str">
        <f ca="1">IF(M351="да",SUMIFS(АБОНЕМЕНТЫ_ИНФОРМАЦИЯ!AC:AC,АБОНЕМЕНТЫ_ИНФОРМАЦИЯ!H:H,БАЗА_ДАННЫХ!L351,АБОНЕМЕНТЫ_ИНФОРМАЦИЯ!G:G,БАЗА_ДАННЫХ!K351,АБОНЕМЕНТЫ_ИНФОРМАЦИЯ!F:F,БАЗА_ДАННЫХ!J351,АБОНЕМЕНТЫ_ИНФОРМАЦИЯ!AB:AB,БАЗА_ДАННЫХ!M351),"")</f>
        <v/>
      </c>
      <c r="R351" s="189" t="s">
        <v>21</v>
      </c>
      <c r="S351" s="17"/>
      <c r="U351" s="194">
        <f>IF(S351="перенос",0,SUMIFS(АБОНЕМЕНТЫ_ИНФОРМАЦИЯ!P:P,АБОНЕМЕНТЫ_ИНФОРМАЦИЯ!H:H,БАЗА_ДАННЫХ!L351,АБОНЕМЕНТЫ_ИНФОРМАЦИЯ!F:F,БАЗА_ДАННЫХ!J351,АБОНЕМЕНТЫ_ИНФОРМАЦИЯ!G:G,БАЗА_ДАННЫХ!K351,АБОНЕМЕНТЫ_ИНФОРМАЦИЯ!Q:Q,"&lt;="&amp;БАЗА_ДАННЫХ!D351,АБОНЕМЕНТЫ_ИНФОРМАЦИЯ!S:S,"&gt;="&amp;БАЗА_ДАННЫХ!D351))</f>
        <v>10</v>
      </c>
    </row>
    <row r="352" spans="4:21" ht="15" customHeight="1" x14ac:dyDescent="0.25">
      <c r="D352" s="185">
        <v>45288</v>
      </c>
      <c r="E352" s="187">
        <f t="shared" si="10"/>
        <v>52</v>
      </c>
      <c r="F352" s="9" t="str">
        <f t="shared" si="11"/>
        <v>Чт</v>
      </c>
      <c r="G352" s="18">
        <v>0.66666666666666663</v>
      </c>
      <c r="H352" s="8" t="s">
        <v>7</v>
      </c>
      <c r="I352" s="8" t="s">
        <v>32</v>
      </c>
      <c r="J352" s="8" t="s">
        <v>9</v>
      </c>
      <c r="K352" s="8" t="s">
        <v>8</v>
      </c>
      <c r="L352" s="188" t="s">
        <v>70</v>
      </c>
      <c r="M352" s="189" t="str">
        <f ca="1">IF(COUNTIFS(АБОНЕМЕНТЫ_ИНФОРМАЦИЯ!H:H,БАЗА_ДАННЫХ!L352,АБОНЕМЕНТЫ_ИНФОРМАЦИЯ!F:F,БАЗА_ДАННЫХ!J352,АБОНЕМЕНТЫ_ИНФОРМАЦИЯ!G:G,БАЗА_ДАННЫХ!K352,АБОНЕМЕНТЫ_ИНФОРМАЦИЯ!Q:Q,"&lt;="&amp;БАЗА_ДАННЫХ!D352,АБОНЕМЕНТЫ_ИНФОРМАЦИЯ!S:S,"&gt;="&amp;БАЗА_ДАННЫХ!D352,АБОНЕМЕНТЫ_ИНФОРМАЦИЯ!AB:AB,"да")=1,"да","нет")</f>
        <v>нет</v>
      </c>
      <c r="N352" s="188" t="str">
        <f ca="1">IF(M352="да",SUMIFS(АБОНЕМЕНТЫ_ИНФОРМАЦИЯ!AC:AC,АБОНЕМЕНТЫ_ИНФОРМАЦИЯ!H:H,БАЗА_ДАННЫХ!L352,АБОНЕМЕНТЫ_ИНФОРМАЦИЯ!G:G,БАЗА_ДАННЫХ!K352,АБОНЕМЕНТЫ_ИНФОРМАЦИЯ!F:F,БАЗА_ДАННЫХ!J352,АБОНЕМЕНТЫ_ИНФОРМАЦИЯ!AB:AB,БАЗА_ДАННЫХ!M352),"")</f>
        <v/>
      </c>
      <c r="R352" s="189" t="s">
        <v>21</v>
      </c>
      <c r="S352" s="17"/>
      <c r="U352" s="194">
        <f>IF(S352="перенос",0,SUMIFS(АБОНЕМЕНТЫ_ИНФОРМАЦИЯ!P:P,АБОНЕМЕНТЫ_ИНФОРМАЦИЯ!H:H,БАЗА_ДАННЫХ!L352,АБОНЕМЕНТЫ_ИНФОРМАЦИЯ!F:F,БАЗА_ДАННЫХ!J352,АБОНЕМЕНТЫ_ИНФОРМАЦИЯ!G:G,БАЗА_ДАННЫХ!K352,АБОНЕМЕНТЫ_ИНФОРМАЦИЯ!Q:Q,"&lt;="&amp;БАЗА_ДАННЫХ!D352,АБОНЕМЕНТЫ_ИНФОРМАЦИЯ!S:S,"&gt;="&amp;БАЗА_ДАННЫХ!D352))</f>
        <v>10</v>
      </c>
    </row>
    <row r="353" spans="4:21" ht="15" customHeight="1" x14ac:dyDescent="0.25">
      <c r="D353" s="185">
        <v>45288</v>
      </c>
      <c r="E353" s="187">
        <f t="shared" si="10"/>
        <v>52</v>
      </c>
      <c r="F353" s="9" t="str">
        <f t="shared" si="11"/>
        <v>Чт</v>
      </c>
      <c r="G353" s="18">
        <v>0.66666666666666663</v>
      </c>
      <c r="H353" s="8" t="s">
        <v>7</v>
      </c>
      <c r="I353" s="8" t="s">
        <v>32</v>
      </c>
      <c r="J353" s="8" t="s">
        <v>9</v>
      </c>
      <c r="K353" s="8" t="s">
        <v>8</v>
      </c>
      <c r="L353" s="188" t="s">
        <v>71</v>
      </c>
      <c r="M353" s="189" t="str">
        <f ca="1">IF(COUNTIFS(АБОНЕМЕНТЫ_ИНФОРМАЦИЯ!H:H,БАЗА_ДАННЫХ!L353,АБОНЕМЕНТЫ_ИНФОРМАЦИЯ!F:F,БАЗА_ДАННЫХ!J353,АБОНЕМЕНТЫ_ИНФОРМАЦИЯ!G:G,БАЗА_ДАННЫХ!K353,АБОНЕМЕНТЫ_ИНФОРМАЦИЯ!Q:Q,"&lt;="&amp;БАЗА_ДАННЫХ!D353,АБОНЕМЕНТЫ_ИНФОРМАЦИЯ!S:S,"&gt;="&amp;БАЗА_ДАННЫХ!D353,АБОНЕМЕНТЫ_ИНФОРМАЦИЯ!AB:AB,"да")=1,"да","нет")</f>
        <v>нет</v>
      </c>
      <c r="N353" s="188" t="str">
        <f ca="1">IF(M353="да",SUMIFS(АБОНЕМЕНТЫ_ИНФОРМАЦИЯ!AC:AC,АБОНЕМЕНТЫ_ИНФОРМАЦИЯ!H:H,БАЗА_ДАННЫХ!L353,АБОНЕМЕНТЫ_ИНФОРМАЦИЯ!G:G,БАЗА_ДАННЫХ!K353,АБОНЕМЕНТЫ_ИНФОРМАЦИЯ!F:F,БАЗА_ДАННЫХ!J353,АБОНЕМЕНТЫ_ИНФОРМАЦИЯ!AB:AB,БАЗА_ДАННЫХ!M353),"")</f>
        <v/>
      </c>
      <c r="R353" s="189" t="s">
        <v>21</v>
      </c>
      <c r="S353" s="17"/>
      <c r="U353" s="194">
        <f>IF(S353="перенос",0,SUMIFS(АБОНЕМЕНТЫ_ИНФОРМАЦИЯ!P:P,АБОНЕМЕНТЫ_ИНФОРМАЦИЯ!H:H,БАЗА_ДАННЫХ!L353,АБОНЕМЕНТЫ_ИНФОРМАЦИЯ!F:F,БАЗА_ДАННЫХ!J353,АБОНЕМЕНТЫ_ИНФОРМАЦИЯ!G:G,БАЗА_ДАННЫХ!K353,АБОНЕМЕНТЫ_ИНФОРМАЦИЯ!Q:Q,"&lt;="&amp;БАЗА_ДАННЫХ!D353,АБОНЕМЕНТЫ_ИНФОРМАЦИЯ!S:S,"&gt;="&amp;БАЗА_ДАННЫХ!D353))</f>
        <v>10</v>
      </c>
    </row>
    <row r="354" spans="4:21" ht="15" customHeight="1" x14ac:dyDescent="0.25">
      <c r="D354" s="185">
        <v>45288</v>
      </c>
      <c r="E354" s="187">
        <f t="shared" si="10"/>
        <v>52</v>
      </c>
      <c r="F354" s="9" t="str">
        <f t="shared" si="11"/>
        <v>Чт</v>
      </c>
      <c r="G354" s="18">
        <v>0.66666666666666663</v>
      </c>
      <c r="H354" s="8" t="s">
        <v>7</v>
      </c>
      <c r="I354" s="8" t="s">
        <v>32</v>
      </c>
      <c r="J354" s="8" t="s">
        <v>9</v>
      </c>
      <c r="K354" s="8" t="s">
        <v>8</v>
      </c>
      <c r="L354" s="188" t="s">
        <v>72</v>
      </c>
      <c r="M354" s="189" t="str">
        <f ca="1">IF(COUNTIFS(АБОНЕМЕНТЫ_ИНФОРМАЦИЯ!H:H,БАЗА_ДАННЫХ!L354,АБОНЕМЕНТЫ_ИНФОРМАЦИЯ!F:F,БАЗА_ДАННЫХ!J354,АБОНЕМЕНТЫ_ИНФОРМАЦИЯ!G:G,БАЗА_ДАННЫХ!K354,АБОНЕМЕНТЫ_ИНФОРМАЦИЯ!Q:Q,"&lt;="&amp;БАЗА_ДАННЫХ!D354,АБОНЕМЕНТЫ_ИНФОРМАЦИЯ!S:S,"&gt;="&amp;БАЗА_ДАННЫХ!D354,АБОНЕМЕНТЫ_ИНФОРМАЦИЯ!AB:AB,"да")=1,"да","нет")</f>
        <v>нет</v>
      </c>
      <c r="N354" s="188" t="str">
        <f ca="1">IF(M354="да",SUMIFS(АБОНЕМЕНТЫ_ИНФОРМАЦИЯ!AC:AC,АБОНЕМЕНТЫ_ИНФОРМАЦИЯ!H:H,БАЗА_ДАННЫХ!L354,АБОНЕМЕНТЫ_ИНФОРМАЦИЯ!G:G,БАЗА_ДАННЫХ!K354,АБОНЕМЕНТЫ_ИНФОРМАЦИЯ!F:F,БАЗА_ДАННЫХ!J354,АБОНЕМЕНТЫ_ИНФОРМАЦИЯ!AB:AB,БАЗА_ДАННЫХ!M354),"")</f>
        <v/>
      </c>
      <c r="R354" s="189" t="s">
        <v>21</v>
      </c>
      <c r="S354" s="17"/>
      <c r="U354" s="194">
        <f>IF(S354="перенос",0,SUMIFS(АБОНЕМЕНТЫ_ИНФОРМАЦИЯ!P:P,АБОНЕМЕНТЫ_ИНФОРМАЦИЯ!H:H,БАЗА_ДАННЫХ!L354,АБОНЕМЕНТЫ_ИНФОРМАЦИЯ!F:F,БАЗА_ДАННЫХ!J354,АБОНЕМЕНТЫ_ИНФОРМАЦИЯ!G:G,БАЗА_ДАННЫХ!K354,АБОНЕМЕНТЫ_ИНФОРМАЦИЯ!Q:Q,"&lt;="&amp;БАЗА_ДАННЫХ!D354,АБОНЕМЕНТЫ_ИНФОРМАЦИЯ!S:S,"&gt;="&amp;БАЗА_ДАННЫХ!D354))</f>
        <v>10</v>
      </c>
    </row>
    <row r="355" spans="4:21" ht="15" customHeight="1" x14ac:dyDescent="0.25">
      <c r="D355" s="185">
        <v>45288</v>
      </c>
      <c r="E355" s="187">
        <f t="shared" si="10"/>
        <v>52</v>
      </c>
      <c r="F355" s="9" t="str">
        <f t="shared" si="11"/>
        <v>Чт</v>
      </c>
      <c r="G355" s="18">
        <v>0.66666666666666663</v>
      </c>
      <c r="H355" s="8" t="s">
        <v>7</v>
      </c>
      <c r="I355" s="8" t="s">
        <v>32</v>
      </c>
      <c r="J355" s="8" t="s">
        <v>9</v>
      </c>
      <c r="K355" s="8" t="s">
        <v>8</v>
      </c>
      <c r="L355" s="188" t="s">
        <v>73</v>
      </c>
      <c r="M355" s="189" t="str">
        <f ca="1">IF(COUNTIFS(АБОНЕМЕНТЫ_ИНФОРМАЦИЯ!H:H,БАЗА_ДАННЫХ!L355,АБОНЕМЕНТЫ_ИНФОРМАЦИЯ!F:F,БАЗА_ДАННЫХ!J355,АБОНЕМЕНТЫ_ИНФОРМАЦИЯ!G:G,БАЗА_ДАННЫХ!K355,АБОНЕМЕНТЫ_ИНФОРМАЦИЯ!Q:Q,"&lt;="&amp;БАЗА_ДАННЫХ!D355,АБОНЕМЕНТЫ_ИНФОРМАЦИЯ!S:S,"&gt;="&amp;БАЗА_ДАННЫХ!D355,АБОНЕМЕНТЫ_ИНФОРМАЦИЯ!AB:AB,"да")=1,"да","нет")</f>
        <v>нет</v>
      </c>
      <c r="N355" s="188" t="str">
        <f ca="1">IF(M355="да",SUMIFS(АБОНЕМЕНТЫ_ИНФОРМАЦИЯ!AC:AC,АБОНЕМЕНТЫ_ИНФОРМАЦИЯ!H:H,БАЗА_ДАННЫХ!L355,АБОНЕМЕНТЫ_ИНФОРМАЦИЯ!G:G,БАЗА_ДАННЫХ!K355,АБОНЕМЕНТЫ_ИНФОРМАЦИЯ!F:F,БАЗА_ДАННЫХ!J355,АБОНЕМЕНТЫ_ИНФОРМАЦИЯ!AB:AB,БАЗА_ДАННЫХ!M355),"")</f>
        <v/>
      </c>
      <c r="R355" s="189" t="s">
        <v>21</v>
      </c>
      <c r="S355" s="17"/>
      <c r="U355" s="194">
        <f>IF(S355="перенос",0,SUMIFS(АБОНЕМЕНТЫ_ИНФОРМАЦИЯ!P:P,АБОНЕМЕНТЫ_ИНФОРМАЦИЯ!H:H,БАЗА_ДАННЫХ!L355,АБОНЕМЕНТЫ_ИНФОРМАЦИЯ!F:F,БАЗА_ДАННЫХ!J355,АБОНЕМЕНТЫ_ИНФОРМАЦИЯ!G:G,БАЗА_ДАННЫХ!K355,АБОНЕМЕНТЫ_ИНФОРМАЦИЯ!Q:Q,"&lt;="&amp;БАЗА_ДАННЫХ!D355,АБОНЕМЕНТЫ_ИНФОРМАЦИЯ!S:S,"&gt;="&amp;БАЗА_ДАННЫХ!D355))</f>
        <v>10</v>
      </c>
    </row>
    <row r="356" spans="4:21" ht="15" customHeight="1" x14ac:dyDescent="0.25">
      <c r="D356" s="185">
        <v>45288</v>
      </c>
      <c r="E356" s="187">
        <f t="shared" si="10"/>
        <v>52</v>
      </c>
      <c r="F356" s="9" t="str">
        <f t="shared" si="11"/>
        <v>Чт</v>
      </c>
      <c r="G356" s="18">
        <v>0.66666666666666663</v>
      </c>
      <c r="H356" s="8" t="s">
        <v>7</v>
      </c>
      <c r="I356" s="8" t="s">
        <v>32</v>
      </c>
      <c r="J356" s="8" t="s">
        <v>9</v>
      </c>
      <c r="K356" s="8" t="s">
        <v>8</v>
      </c>
      <c r="L356" s="188" t="s">
        <v>74</v>
      </c>
      <c r="M356" s="189" t="str">
        <f ca="1">IF(COUNTIFS(АБОНЕМЕНТЫ_ИНФОРМАЦИЯ!H:H,БАЗА_ДАННЫХ!L356,АБОНЕМЕНТЫ_ИНФОРМАЦИЯ!F:F,БАЗА_ДАННЫХ!J356,АБОНЕМЕНТЫ_ИНФОРМАЦИЯ!G:G,БАЗА_ДАННЫХ!K356,АБОНЕМЕНТЫ_ИНФОРМАЦИЯ!Q:Q,"&lt;="&amp;БАЗА_ДАННЫХ!D356,АБОНЕМЕНТЫ_ИНФОРМАЦИЯ!S:S,"&gt;="&amp;БАЗА_ДАННЫХ!D356,АБОНЕМЕНТЫ_ИНФОРМАЦИЯ!AB:AB,"да")=1,"да","нет")</f>
        <v>нет</v>
      </c>
      <c r="N356" s="188" t="str">
        <f ca="1">IF(M356="да",SUMIFS(АБОНЕМЕНТЫ_ИНФОРМАЦИЯ!AC:AC,АБОНЕМЕНТЫ_ИНФОРМАЦИЯ!H:H,БАЗА_ДАННЫХ!L356,АБОНЕМЕНТЫ_ИНФОРМАЦИЯ!G:G,БАЗА_ДАННЫХ!K356,АБОНЕМЕНТЫ_ИНФОРМАЦИЯ!F:F,БАЗА_ДАННЫХ!J356,АБОНЕМЕНТЫ_ИНФОРМАЦИЯ!AB:AB,БАЗА_ДАННЫХ!M356),"")</f>
        <v/>
      </c>
      <c r="R356" s="189" t="s">
        <v>21</v>
      </c>
      <c r="S356" s="17"/>
      <c r="U356" s="194">
        <f>IF(S356="перенос",0,SUMIFS(АБОНЕМЕНТЫ_ИНФОРМАЦИЯ!P:P,АБОНЕМЕНТЫ_ИНФОРМАЦИЯ!H:H,БАЗА_ДАННЫХ!L356,АБОНЕМЕНТЫ_ИНФОРМАЦИЯ!F:F,БАЗА_ДАННЫХ!J356,АБОНЕМЕНТЫ_ИНФОРМАЦИЯ!G:G,БАЗА_ДАННЫХ!K356,АБОНЕМЕНТЫ_ИНФОРМАЦИЯ!Q:Q,"&lt;="&amp;БАЗА_ДАННЫХ!D356,АБОНЕМЕНТЫ_ИНФОРМАЦИЯ!S:S,"&gt;="&amp;БАЗА_ДАННЫХ!D356))</f>
        <v>10</v>
      </c>
    </row>
    <row r="357" spans="4:21" ht="15" customHeight="1" x14ac:dyDescent="0.25">
      <c r="D357" s="185">
        <v>45288</v>
      </c>
      <c r="E357" s="187">
        <f t="shared" si="10"/>
        <v>52</v>
      </c>
      <c r="F357" s="9" t="str">
        <f t="shared" si="11"/>
        <v>Чт</v>
      </c>
      <c r="G357" s="18">
        <v>0.66666666666666663</v>
      </c>
      <c r="H357" s="8" t="s">
        <v>7</v>
      </c>
      <c r="I357" s="8" t="s">
        <v>32</v>
      </c>
      <c r="J357" s="8" t="s">
        <v>9</v>
      </c>
      <c r="K357" s="8" t="s">
        <v>8</v>
      </c>
      <c r="L357" s="188" t="s">
        <v>75</v>
      </c>
      <c r="M357" s="189" t="str">
        <f ca="1">IF(COUNTIFS(АБОНЕМЕНТЫ_ИНФОРМАЦИЯ!H:H,БАЗА_ДАННЫХ!L357,АБОНЕМЕНТЫ_ИНФОРМАЦИЯ!F:F,БАЗА_ДАННЫХ!J357,АБОНЕМЕНТЫ_ИНФОРМАЦИЯ!G:G,БАЗА_ДАННЫХ!K357,АБОНЕМЕНТЫ_ИНФОРМАЦИЯ!Q:Q,"&lt;="&amp;БАЗА_ДАННЫХ!D357,АБОНЕМЕНТЫ_ИНФОРМАЦИЯ!S:S,"&gt;="&amp;БАЗА_ДАННЫХ!D357,АБОНЕМЕНТЫ_ИНФОРМАЦИЯ!AB:AB,"да")=1,"да","нет")</f>
        <v>нет</v>
      </c>
      <c r="N357" s="188" t="str">
        <f ca="1">IF(M357="да",SUMIFS(АБОНЕМЕНТЫ_ИНФОРМАЦИЯ!AC:AC,АБОНЕМЕНТЫ_ИНФОРМАЦИЯ!H:H,БАЗА_ДАННЫХ!L357,АБОНЕМЕНТЫ_ИНФОРМАЦИЯ!G:G,БАЗА_ДАННЫХ!K357,АБОНЕМЕНТЫ_ИНФОРМАЦИЯ!F:F,БАЗА_ДАННЫХ!J357,АБОНЕМЕНТЫ_ИНФОРМАЦИЯ!AB:AB,БАЗА_ДАННЫХ!M357),"")</f>
        <v/>
      </c>
      <c r="R357" s="189" t="s">
        <v>21</v>
      </c>
      <c r="S357" s="17"/>
      <c r="U357" s="194">
        <f>IF(S357="перенос",0,SUMIFS(АБОНЕМЕНТЫ_ИНФОРМАЦИЯ!P:P,АБОНЕМЕНТЫ_ИНФОРМАЦИЯ!H:H,БАЗА_ДАННЫХ!L357,АБОНЕМЕНТЫ_ИНФОРМАЦИЯ!F:F,БАЗА_ДАННЫХ!J357,АБОНЕМЕНТЫ_ИНФОРМАЦИЯ!G:G,БАЗА_ДАННЫХ!K357,АБОНЕМЕНТЫ_ИНФОРМАЦИЯ!Q:Q,"&lt;="&amp;БАЗА_ДАННЫХ!D357,АБОНЕМЕНТЫ_ИНФОРМАЦИЯ!S:S,"&gt;="&amp;БАЗА_ДАННЫХ!D357))</f>
        <v>10</v>
      </c>
    </row>
    <row r="358" spans="4:21" ht="15" customHeight="1" x14ac:dyDescent="0.25">
      <c r="D358" s="185">
        <v>45288</v>
      </c>
      <c r="E358" s="187">
        <f t="shared" si="10"/>
        <v>52</v>
      </c>
      <c r="F358" s="9" t="str">
        <f t="shared" si="11"/>
        <v>Чт</v>
      </c>
      <c r="G358" s="18">
        <v>0.66666666666666663</v>
      </c>
      <c r="H358" s="8" t="s">
        <v>7</v>
      </c>
      <c r="I358" s="8" t="s">
        <v>32</v>
      </c>
      <c r="J358" s="8" t="s">
        <v>9</v>
      </c>
      <c r="K358" s="8" t="s">
        <v>8</v>
      </c>
      <c r="L358" s="188" t="s">
        <v>76</v>
      </c>
      <c r="M358" s="189" t="str">
        <f ca="1">IF(COUNTIFS(АБОНЕМЕНТЫ_ИНФОРМАЦИЯ!H:H,БАЗА_ДАННЫХ!L358,АБОНЕМЕНТЫ_ИНФОРМАЦИЯ!F:F,БАЗА_ДАННЫХ!J358,АБОНЕМЕНТЫ_ИНФОРМАЦИЯ!G:G,БАЗА_ДАННЫХ!K358,АБОНЕМЕНТЫ_ИНФОРМАЦИЯ!Q:Q,"&lt;="&amp;БАЗА_ДАННЫХ!D358,АБОНЕМЕНТЫ_ИНФОРМАЦИЯ!S:S,"&gt;="&amp;БАЗА_ДАННЫХ!D358,АБОНЕМЕНТЫ_ИНФОРМАЦИЯ!AB:AB,"да")=1,"да","нет")</f>
        <v>нет</v>
      </c>
      <c r="N358" s="188" t="str">
        <f ca="1">IF(M358="да",SUMIFS(АБОНЕМЕНТЫ_ИНФОРМАЦИЯ!AC:AC,АБОНЕМЕНТЫ_ИНФОРМАЦИЯ!H:H,БАЗА_ДАННЫХ!L358,АБОНЕМЕНТЫ_ИНФОРМАЦИЯ!G:G,БАЗА_ДАННЫХ!K358,АБОНЕМЕНТЫ_ИНФОРМАЦИЯ!F:F,БАЗА_ДАННЫХ!J358,АБОНЕМЕНТЫ_ИНФОРМАЦИЯ!AB:AB,БАЗА_ДАННЫХ!M358),"")</f>
        <v/>
      </c>
      <c r="R358" s="189" t="s">
        <v>21</v>
      </c>
      <c r="S358" s="17"/>
      <c r="U358" s="194">
        <f>IF(S358="перенос",0,SUMIFS(АБОНЕМЕНТЫ_ИНФОРМАЦИЯ!P:P,АБОНЕМЕНТЫ_ИНФОРМАЦИЯ!H:H,БАЗА_ДАННЫХ!L358,АБОНЕМЕНТЫ_ИНФОРМАЦИЯ!F:F,БАЗА_ДАННЫХ!J358,АБОНЕМЕНТЫ_ИНФОРМАЦИЯ!G:G,БАЗА_ДАННЫХ!K358,АБОНЕМЕНТЫ_ИНФОРМАЦИЯ!Q:Q,"&lt;="&amp;БАЗА_ДАННЫХ!D358,АБОНЕМЕНТЫ_ИНФОРМАЦИЯ!S:S,"&gt;="&amp;БАЗА_ДАННЫХ!D358))</f>
        <v>10</v>
      </c>
    </row>
    <row r="359" spans="4:21" ht="15" customHeight="1" x14ac:dyDescent="0.25">
      <c r="D359" s="185">
        <v>45288</v>
      </c>
      <c r="E359" s="187">
        <f t="shared" si="10"/>
        <v>52</v>
      </c>
      <c r="F359" s="9" t="str">
        <f t="shared" si="11"/>
        <v>Чт</v>
      </c>
      <c r="G359" s="18">
        <v>0.66666666666666663</v>
      </c>
      <c r="H359" s="8" t="s">
        <v>7</v>
      </c>
      <c r="I359" s="8" t="s">
        <v>32</v>
      </c>
      <c r="J359" s="8" t="s">
        <v>9</v>
      </c>
      <c r="K359" s="8" t="s">
        <v>8</v>
      </c>
      <c r="L359" s="188" t="s">
        <v>77</v>
      </c>
      <c r="M359" s="189" t="str">
        <f ca="1">IF(COUNTIFS(АБОНЕМЕНТЫ_ИНФОРМАЦИЯ!H:H,БАЗА_ДАННЫХ!L359,АБОНЕМЕНТЫ_ИНФОРМАЦИЯ!F:F,БАЗА_ДАННЫХ!J359,АБОНЕМЕНТЫ_ИНФОРМАЦИЯ!G:G,БАЗА_ДАННЫХ!K359,АБОНЕМЕНТЫ_ИНФОРМАЦИЯ!Q:Q,"&lt;="&amp;БАЗА_ДАННЫХ!D359,АБОНЕМЕНТЫ_ИНФОРМАЦИЯ!S:S,"&gt;="&amp;БАЗА_ДАННЫХ!D359,АБОНЕМЕНТЫ_ИНФОРМАЦИЯ!AB:AB,"да")=1,"да","нет")</f>
        <v>нет</v>
      </c>
      <c r="N359" s="188" t="str">
        <f ca="1">IF(M359="да",SUMIFS(АБОНЕМЕНТЫ_ИНФОРМАЦИЯ!AC:AC,АБОНЕМЕНТЫ_ИНФОРМАЦИЯ!H:H,БАЗА_ДАННЫХ!L359,АБОНЕМЕНТЫ_ИНФОРМАЦИЯ!G:G,БАЗА_ДАННЫХ!K359,АБОНЕМЕНТЫ_ИНФОРМАЦИЯ!F:F,БАЗА_ДАННЫХ!J359,АБОНЕМЕНТЫ_ИНФОРМАЦИЯ!AB:AB,БАЗА_ДАННЫХ!M359),"")</f>
        <v/>
      </c>
      <c r="R359" s="189" t="s">
        <v>21</v>
      </c>
      <c r="S359" s="17"/>
      <c r="U359" s="194">
        <f>IF(S359="перенос",0,SUMIFS(АБОНЕМЕНТЫ_ИНФОРМАЦИЯ!P:P,АБОНЕМЕНТЫ_ИНФОРМАЦИЯ!H:H,БАЗА_ДАННЫХ!L359,АБОНЕМЕНТЫ_ИНФОРМАЦИЯ!F:F,БАЗА_ДАННЫХ!J359,АБОНЕМЕНТЫ_ИНФОРМАЦИЯ!G:G,БАЗА_ДАННЫХ!K359,АБОНЕМЕНТЫ_ИНФОРМАЦИЯ!Q:Q,"&lt;="&amp;БАЗА_ДАННЫХ!D359,АБОНЕМЕНТЫ_ИНФОРМАЦИЯ!S:S,"&gt;="&amp;БАЗА_ДАННЫХ!D359))</f>
        <v>10</v>
      </c>
    </row>
    <row r="360" spans="4:21" ht="15" customHeight="1" x14ac:dyDescent="0.25">
      <c r="D360" s="185">
        <v>45288</v>
      </c>
      <c r="E360" s="187">
        <f t="shared" si="10"/>
        <v>52</v>
      </c>
      <c r="F360" s="9" t="str">
        <f t="shared" si="11"/>
        <v>Чт</v>
      </c>
      <c r="G360" s="18">
        <v>0.6875</v>
      </c>
      <c r="H360" s="8" t="s">
        <v>14</v>
      </c>
      <c r="I360" s="8" t="s">
        <v>39</v>
      </c>
      <c r="J360" s="8" t="s">
        <v>10</v>
      </c>
      <c r="K360" s="8" t="s">
        <v>28</v>
      </c>
      <c r="L360" s="188" t="s">
        <v>98</v>
      </c>
      <c r="M360" s="189" t="str">
        <f ca="1">IF(COUNTIFS(АБОНЕМЕНТЫ_ИНФОРМАЦИЯ!H:H,БАЗА_ДАННЫХ!L360,АБОНЕМЕНТЫ_ИНФОРМАЦИЯ!F:F,БАЗА_ДАННЫХ!J360,АБОНЕМЕНТЫ_ИНФОРМАЦИЯ!G:G,БАЗА_ДАННЫХ!K360,АБОНЕМЕНТЫ_ИНФОРМАЦИЯ!Q:Q,"&lt;="&amp;БАЗА_ДАННЫХ!D360,АБОНЕМЕНТЫ_ИНФОРМАЦИЯ!S:S,"&gt;="&amp;БАЗА_ДАННЫХ!D360,АБОНЕМЕНТЫ_ИНФОРМАЦИЯ!AB:AB,"да")=1,"да","нет")</f>
        <v>нет</v>
      </c>
      <c r="N360" s="188" t="str">
        <f ca="1">IF(M360="да",SUMIFS(АБОНЕМЕНТЫ_ИНФОРМАЦИЯ!AC:AC,АБОНЕМЕНТЫ_ИНФОРМАЦИЯ!H:H,БАЗА_ДАННЫХ!L360,АБОНЕМЕНТЫ_ИНФОРМАЦИЯ!G:G,БАЗА_ДАННЫХ!K360,АБОНЕМЕНТЫ_ИНФОРМАЦИЯ!F:F,БАЗА_ДАННЫХ!J360,АБОНЕМЕНТЫ_ИНФОРМАЦИЯ!AB:AB,БАЗА_ДАННЫХ!M360),"")</f>
        <v/>
      </c>
      <c r="R360" s="189" t="s">
        <v>21</v>
      </c>
      <c r="S360" s="17"/>
      <c r="U360" s="194">
        <f>IF(S360="перенос",0,SUMIFS(АБОНЕМЕНТЫ_ИНФОРМАЦИЯ!P:P,АБОНЕМЕНТЫ_ИНФОРМАЦИЯ!H:H,БАЗА_ДАННЫХ!L360,АБОНЕМЕНТЫ_ИНФОРМАЦИЯ!F:F,БАЗА_ДАННЫХ!J360,АБОНЕМЕНТЫ_ИНФОРМАЦИЯ!G:G,БАЗА_ДАННЫХ!K360,АБОНЕМЕНТЫ_ИНФОРМАЦИЯ!Q:Q,"&lt;="&amp;БАЗА_ДАННЫХ!D360,АБОНЕМЕНТЫ_ИНФОРМАЦИЯ!S:S,"&gt;="&amp;БАЗА_ДАННЫХ!D360))</f>
        <v>10</v>
      </c>
    </row>
    <row r="361" spans="4:21" ht="15" customHeight="1" x14ac:dyDescent="0.25">
      <c r="D361" s="185">
        <v>45288</v>
      </c>
      <c r="E361" s="187">
        <f t="shared" si="10"/>
        <v>52</v>
      </c>
      <c r="F361" s="9" t="str">
        <f t="shared" si="11"/>
        <v>Чт</v>
      </c>
      <c r="G361" s="18">
        <v>0.6875</v>
      </c>
      <c r="H361" s="8" t="s">
        <v>14</v>
      </c>
      <c r="I361" s="8" t="s">
        <v>39</v>
      </c>
      <c r="J361" s="8" t="s">
        <v>10</v>
      </c>
      <c r="K361" s="8" t="s">
        <v>28</v>
      </c>
      <c r="L361" s="188" t="s">
        <v>99</v>
      </c>
      <c r="M361" s="189" t="str">
        <f ca="1">IF(COUNTIFS(АБОНЕМЕНТЫ_ИНФОРМАЦИЯ!H:H,БАЗА_ДАННЫХ!L361,АБОНЕМЕНТЫ_ИНФОРМАЦИЯ!F:F,БАЗА_ДАННЫХ!J361,АБОНЕМЕНТЫ_ИНФОРМАЦИЯ!G:G,БАЗА_ДАННЫХ!K361,АБОНЕМЕНТЫ_ИНФОРМАЦИЯ!Q:Q,"&lt;="&amp;БАЗА_ДАННЫХ!D361,АБОНЕМЕНТЫ_ИНФОРМАЦИЯ!S:S,"&gt;="&amp;БАЗА_ДАННЫХ!D361,АБОНЕМЕНТЫ_ИНФОРМАЦИЯ!AB:AB,"да")=1,"да","нет")</f>
        <v>нет</v>
      </c>
      <c r="N361" s="188" t="str">
        <f ca="1">IF(M361="да",SUMIFS(АБОНЕМЕНТЫ_ИНФОРМАЦИЯ!AC:AC,АБОНЕМЕНТЫ_ИНФОРМАЦИЯ!H:H,БАЗА_ДАННЫХ!L361,АБОНЕМЕНТЫ_ИНФОРМАЦИЯ!G:G,БАЗА_ДАННЫХ!K361,АБОНЕМЕНТЫ_ИНФОРМАЦИЯ!F:F,БАЗА_ДАННЫХ!J361,АБОНЕМЕНТЫ_ИНФОРМАЦИЯ!AB:AB,БАЗА_ДАННЫХ!M361),"")</f>
        <v/>
      </c>
      <c r="R361" s="189" t="s">
        <v>21</v>
      </c>
      <c r="S361" s="17"/>
      <c r="U361" s="194">
        <f>IF(S361="перенос",0,SUMIFS(АБОНЕМЕНТЫ_ИНФОРМАЦИЯ!P:P,АБОНЕМЕНТЫ_ИНФОРМАЦИЯ!H:H,БАЗА_ДАННЫХ!L361,АБОНЕМЕНТЫ_ИНФОРМАЦИЯ!F:F,БАЗА_ДАННЫХ!J361,АБОНЕМЕНТЫ_ИНФОРМАЦИЯ!G:G,БАЗА_ДАННЫХ!K361,АБОНЕМЕНТЫ_ИНФОРМАЦИЯ!Q:Q,"&lt;="&amp;БАЗА_ДАННЫХ!D361,АБОНЕМЕНТЫ_ИНФОРМАЦИЯ!S:S,"&gt;="&amp;БАЗА_ДАННЫХ!D361))</f>
        <v>10</v>
      </c>
    </row>
    <row r="362" spans="4:21" ht="15" customHeight="1" x14ac:dyDescent="0.25">
      <c r="D362" s="185">
        <v>45288</v>
      </c>
      <c r="E362" s="187">
        <f t="shared" si="10"/>
        <v>52</v>
      </c>
      <c r="F362" s="9" t="str">
        <f t="shared" si="11"/>
        <v>Чт</v>
      </c>
      <c r="G362" s="18">
        <v>0.6875</v>
      </c>
      <c r="H362" s="8" t="s">
        <v>14</v>
      </c>
      <c r="I362" s="8" t="s">
        <v>39</v>
      </c>
      <c r="J362" s="8" t="s">
        <v>10</v>
      </c>
      <c r="K362" s="8" t="s">
        <v>28</v>
      </c>
      <c r="L362" s="188" t="s">
        <v>100</v>
      </c>
      <c r="M362" s="189" t="str">
        <f ca="1">IF(COUNTIFS(АБОНЕМЕНТЫ_ИНФОРМАЦИЯ!H:H,БАЗА_ДАННЫХ!L362,АБОНЕМЕНТЫ_ИНФОРМАЦИЯ!F:F,БАЗА_ДАННЫХ!J362,АБОНЕМЕНТЫ_ИНФОРМАЦИЯ!G:G,БАЗА_ДАННЫХ!K362,АБОНЕМЕНТЫ_ИНФОРМАЦИЯ!Q:Q,"&lt;="&amp;БАЗА_ДАННЫХ!D362,АБОНЕМЕНТЫ_ИНФОРМАЦИЯ!S:S,"&gt;="&amp;БАЗА_ДАННЫХ!D362,АБОНЕМЕНТЫ_ИНФОРМАЦИЯ!AB:AB,"да")=1,"да","нет")</f>
        <v>нет</v>
      </c>
      <c r="N362" s="188" t="str">
        <f ca="1">IF(M362="да",SUMIFS(АБОНЕМЕНТЫ_ИНФОРМАЦИЯ!AC:AC,АБОНЕМЕНТЫ_ИНФОРМАЦИЯ!H:H,БАЗА_ДАННЫХ!L362,АБОНЕМЕНТЫ_ИНФОРМАЦИЯ!G:G,БАЗА_ДАННЫХ!K362,АБОНЕМЕНТЫ_ИНФОРМАЦИЯ!F:F,БАЗА_ДАННЫХ!J362,АБОНЕМЕНТЫ_ИНФОРМАЦИЯ!AB:AB,БАЗА_ДАННЫХ!M362),"")</f>
        <v/>
      </c>
      <c r="R362" s="189" t="s">
        <v>21</v>
      </c>
      <c r="S362" s="17"/>
      <c r="U362" s="194">
        <f>IF(S362="перенос",0,SUMIFS(АБОНЕМЕНТЫ_ИНФОРМАЦИЯ!P:P,АБОНЕМЕНТЫ_ИНФОРМАЦИЯ!H:H,БАЗА_ДАННЫХ!L362,АБОНЕМЕНТЫ_ИНФОРМАЦИЯ!F:F,БАЗА_ДАННЫХ!J362,АБОНЕМЕНТЫ_ИНФОРМАЦИЯ!G:G,БАЗА_ДАННЫХ!K362,АБОНЕМЕНТЫ_ИНФОРМАЦИЯ!Q:Q,"&lt;="&amp;БАЗА_ДАННЫХ!D362,АБОНЕМЕНТЫ_ИНФОРМАЦИЯ!S:S,"&gt;="&amp;БАЗА_ДАННЫХ!D362))</f>
        <v>10</v>
      </c>
    </row>
    <row r="363" spans="4:21" ht="15" customHeight="1" x14ac:dyDescent="0.25">
      <c r="D363" s="185">
        <v>45288</v>
      </c>
      <c r="E363" s="187">
        <f t="shared" si="10"/>
        <v>52</v>
      </c>
      <c r="F363" s="9" t="str">
        <f t="shared" si="11"/>
        <v>Чт</v>
      </c>
      <c r="G363" s="18">
        <v>0.6875</v>
      </c>
      <c r="H363" s="8" t="s">
        <v>14</v>
      </c>
      <c r="I363" s="8" t="s">
        <v>39</v>
      </c>
      <c r="J363" s="8" t="s">
        <v>10</v>
      </c>
      <c r="K363" s="8" t="s">
        <v>28</v>
      </c>
      <c r="L363" s="188" t="s">
        <v>101</v>
      </c>
      <c r="M363" s="189" t="str">
        <f ca="1">IF(COUNTIFS(АБОНЕМЕНТЫ_ИНФОРМАЦИЯ!H:H,БАЗА_ДАННЫХ!L363,АБОНЕМЕНТЫ_ИНФОРМАЦИЯ!F:F,БАЗА_ДАННЫХ!J363,АБОНЕМЕНТЫ_ИНФОРМАЦИЯ!G:G,БАЗА_ДАННЫХ!K363,АБОНЕМЕНТЫ_ИНФОРМАЦИЯ!Q:Q,"&lt;="&amp;БАЗА_ДАННЫХ!D363,АБОНЕМЕНТЫ_ИНФОРМАЦИЯ!S:S,"&gt;="&amp;БАЗА_ДАННЫХ!D363,АБОНЕМЕНТЫ_ИНФОРМАЦИЯ!AB:AB,"да")=1,"да","нет")</f>
        <v>нет</v>
      </c>
      <c r="N363" s="188" t="str">
        <f ca="1">IF(M363="да",SUMIFS(АБОНЕМЕНТЫ_ИНФОРМАЦИЯ!AC:AC,АБОНЕМЕНТЫ_ИНФОРМАЦИЯ!H:H,БАЗА_ДАННЫХ!L363,АБОНЕМЕНТЫ_ИНФОРМАЦИЯ!G:G,БАЗА_ДАННЫХ!K363,АБОНЕМЕНТЫ_ИНФОРМАЦИЯ!F:F,БАЗА_ДАННЫХ!J363,АБОНЕМЕНТЫ_ИНФОРМАЦИЯ!AB:AB,БАЗА_ДАННЫХ!M363),"")</f>
        <v/>
      </c>
      <c r="R363" s="189" t="s">
        <v>21</v>
      </c>
      <c r="S363" s="17"/>
      <c r="U363" s="194">
        <f>IF(S363="перенос",0,SUMIFS(АБОНЕМЕНТЫ_ИНФОРМАЦИЯ!P:P,АБОНЕМЕНТЫ_ИНФОРМАЦИЯ!H:H,БАЗА_ДАННЫХ!L363,АБОНЕМЕНТЫ_ИНФОРМАЦИЯ!F:F,БАЗА_ДАННЫХ!J363,АБОНЕМЕНТЫ_ИНФОРМАЦИЯ!G:G,БАЗА_ДАННЫХ!K363,АБОНЕМЕНТЫ_ИНФОРМАЦИЯ!Q:Q,"&lt;="&amp;БАЗА_ДАННЫХ!D363,АБОНЕМЕНТЫ_ИНФОРМАЦИЯ!S:S,"&gt;="&amp;БАЗА_ДАННЫХ!D363))</f>
        <v>10</v>
      </c>
    </row>
    <row r="364" spans="4:21" ht="15" customHeight="1" x14ac:dyDescent="0.25">
      <c r="D364" s="185">
        <v>45288</v>
      </c>
      <c r="E364" s="187">
        <f t="shared" si="10"/>
        <v>52</v>
      </c>
      <c r="F364" s="9" t="str">
        <f t="shared" si="11"/>
        <v>Чт</v>
      </c>
      <c r="G364" s="18">
        <v>0.6875</v>
      </c>
      <c r="H364" s="8" t="s">
        <v>14</v>
      </c>
      <c r="I364" s="8" t="s">
        <v>39</v>
      </c>
      <c r="J364" s="8" t="s">
        <v>10</v>
      </c>
      <c r="K364" s="8" t="s">
        <v>28</v>
      </c>
      <c r="L364" s="188" t="s">
        <v>102</v>
      </c>
      <c r="M364" s="189" t="str">
        <f ca="1">IF(COUNTIFS(АБОНЕМЕНТЫ_ИНФОРМАЦИЯ!H:H,БАЗА_ДАННЫХ!L364,АБОНЕМЕНТЫ_ИНФОРМАЦИЯ!F:F,БАЗА_ДАННЫХ!J364,АБОНЕМЕНТЫ_ИНФОРМАЦИЯ!G:G,БАЗА_ДАННЫХ!K364,АБОНЕМЕНТЫ_ИНФОРМАЦИЯ!Q:Q,"&lt;="&amp;БАЗА_ДАННЫХ!D364,АБОНЕМЕНТЫ_ИНФОРМАЦИЯ!S:S,"&gt;="&amp;БАЗА_ДАННЫХ!D364,АБОНЕМЕНТЫ_ИНФОРМАЦИЯ!AB:AB,"да")=1,"да","нет")</f>
        <v>нет</v>
      </c>
      <c r="N364" s="188" t="str">
        <f ca="1">IF(M364="да",SUMIFS(АБОНЕМЕНТЫ_ИНФОРМАЦИЯ!AC:AC,АБОНЕМЕНТЫ_ИНФОРМАЦИЯ!H:H,БАЗА_ДАННЫХ!L364,АБОНЕМЕНТЫ_ИНФОРМАЦИЯ!G:G,БАЗА_ДАННЫХ!K364,АБОНЕМЕНТЫ_ИНФОРМАЦИЯ!F:F,БАЗА_ДАННЫХ!J364,АБОНЕМЕНТЫ_ИНФОРМАЦИЯ!AB:AB,БАЗА_ДАННЫХ!M364),"")</f>
        <v/>
      </c>
      <c r="R364" s="189" t="s">
        <v>21</v>
      </c>
      <c r="S364" s="17"/>
      <c r="U364" s="194">
        <f>IF(S364="перенос",0,SUMIFS(АБОНЕМЕНТЫ_ИНФОРМАЦИЯ!P:P,АБОНЕМЕНТЫ_ИНФОРМАЦИЯ!H:H,БАЗА_ДАННЫХ!L364,АБОНЕМЕНТЫ_ИНФОРМАЦИЯ!F:F,БАЗА_ДАННЫХ!J364,АБОНЕМЕНТЫ_ИНФОРМАЦИЯ!G:G,БАЗА_ДАННЫХ!K364,АБОНЕМЕНТЫ_ИНФОРМАЦИЯ!Q:Q,"&lt;="&amp;БАЗА_ДАННЫХ!D364,АБОНЕМЕНТЫ_ИНФОРМАЦИЯ!S:S,"&gt;="&amp;БАЗА_ДАННЫХ!D364))</f>
        <v>10</v>
      </c>
    </row>
    <row r="365" spans="4:21" ht="15" customHeight="1" x14ac:dyDescent="0.25">
      <c r="D365" s="185">
        <v>45288</v>
      </c>
      <c r="E365" s="187">
        <f t="shared" si="10"/>
        <v>52</v>
      </c>
      <c r="F365" s="9" t="str">
        <f t="shared" si="11"/>
        <v>Чт</v>
      </c>
      <c r="G365" s="18">
        <v>0.6875</v>
      </c>
      <c r="H365" s="8" t="s">
        <v>14</v>
      </c>
      <c r="I365" s="8" t="s">
        <v>39</v>
      </c>
      <c r="J365" s="8" t="s">
        <v>10</v>
      </c>
      <c r="K365" s="8" t="s">
        <v>28</v>
      </c>
      <c r="L365" s="188" t="s">
        <v>103</v>
      </c>
      <c r="M365" s="189" t="str">
        <f ca="1">IF(COUNTIFS(АБОНЕМЕНТЫ_ИНФОРМАЦИЯ!H:H,БАЗА_ДАННЫХ!L365,АБОНЕМЕНТЫ_ИНФОРМАЦИЯ!F:F,БАЗА_ДАННЫХ!J365,АБОНЕМЕНТЫ_ИНФОРМАЦИЯ!G:G,БАЗА_ДАННЫХ!K365,АБОНЕМЕНТЫ_ИНФОРМАЦИЯ!Q:Q,"&lt;="&amp;БАЗА_ДАННЫХ!D365,АБОНЕМЕНТЫ_ИНФОРМАЦИЯ!S:S,"&gt;="&amp;БАЗА_ДАННЫХ!D365,АБОНЕМЕНТЫ_ИНФОРМАЦИЯ!AB:AB,"да")=1,"да","нет")</f>
        <v>нет</v>
      </c>
      <c r="N365" s="188" t="str">
        <f ca="1">IF(M365="да",SUMIFS(АБОНЕМЕНТЫ_ИНФОРМАЦИЯ!AC:AC,АБОНЕМЕНТЫ_ИНФОРМАЦИЯ!H:H,БАЗА_ДАННЫХ!L365,АБОНЕМЕНТЫ_ИНФОРМАЦИЯ!G:G,БАЗА_ДАННЫХ!K365,АБОНЕМЕНТЫ_ИНФОРМАЦИЯ!F:F,БАЗА_ДАННЫХ!J365,АБОНЕМЕНТЫ_ИНФОРМАЦИЯ!AB:AB,БАЗА_ДАННЫХ!M365),"")</f>
        <v/>
      </c>
      <c r="R365" s="189" t="s">
        <v>21</v>
      </c>
      <c r="S365" s="17"/>
      <c r="U365" s="194">
        <f>IF(S365="перенос",0,SUMIFS(АБОНЕМЕНТЫ_ИНФОРМАЦИЯ!P:P,АБОНЕМЕНТЫ_ИНФОРМАЦИЯ!H:H,БАЗА_ДАННЫХ!L365,АБОНЕМЕНТЫ_ИНФОРМАЦИЯ!F:F,БАЗА_ДАННЫХ!J365,АБОНЕМЕНТЫ_ИНФОРМАЦИЯ!G:G,БАЗА_ДАННЫХ!K365,АБОНЕМЕНТЫ_ИНФОРМАЦИЯ!Q:Q,"&lt;="&amp;БАЗА_ДАННЫХ!D365,АБОНЕМЕНТЫ_ИНФОРМАЦИЯ!S:S,"&gt;="&amp;БАЗА_ДАННЫХ!D365))</f>
        <v>10</v>
      </c>
    </row>
    <row r="366" spans="4:21" ht="15" customHeight="1" x14ac:dyDescent="0.25">
      <c r="D366" s="185">
        <v>45288</v>
      </c>
      <c r="E366" s="187">
        <f t="shared" si="10"/>
        <v>52</v>
      </c>
      <c r="F366" s="9" t="str">
        <f t="shared" si="11"/>
        <v>Чт</v>
      </c>
      <c r="G366" s="18">
        <v>0.6875</v>
      </c>
      <c r="H366" s="8" t="s">
        <v>14</v>
      </c>
      <c r="I366" s="8" t="s">
        <v>39</v>
      </c>
      <c r="J366" s="8" t="s">
        <v>10</v>
      </c>
      <c r="K366" s="8" t="s">
        <v>28</v>
      </c>
      <c r="L366" s="188" t="s">
        <v>104</v>
      </c>
      <c r="M366" s="189" t="str">
        <f ca="1">IF(COUNTIFS(АБОНЕМЕНТЫ_ИНФОРМАЦИЯ!H:H,БАЗА_ДАННЫХ!L366,АБОНЕМЕНТЫ_ИНФОРМАЦИЯ!F:F,БАЗА_ДАННЫХ!J366,АБОНЕМЕНТЫ_ИНФОРМАЦИЯ!G:G,БАЗА_ДАННЫХ!K366,АБОНЕМЕНТЫ_ИНФОРМАЦИЯ!Q:Q,"&lt;="&amp;БАЗА_ДАННЫХ!D366,АБОНЕМЕНТЫ_ИНФОРМАЦИЯ!S:S,"&gt;="&amp;БАЗА_ДАННЫХ!D366,АБОНЕМЕНТЫ_ИНФОРМАЦИЯ!AB:AB,"да")=1,"да","нет")</f>
        <v>нет</v>
      </c>
      <c r="N366" s="188" t="str">
        <f ca="1">IF(M366="да",SUMIFS(АБОНЕМЕНТЫ_ИНФОРМАЦИЯ!AC:AC,АБОНЕМЕНТЫ_ИНФОРМАЦИЯ!H:H,БАЗА_ДАННЫХ!L366,АБОНЕМЕНТЫ_ИНФОРМАЦИЯ!G:G,БАЗА_ДАННЫХ!K366,АБОНЕМЕНТЫ_ИНФОРМАЦИЯ!F:F,БАЗА_ДАННЫХ!J366,АБОНЕМЕНТЫ_ИНФОРМАЦИЯ!AB:AB,БАЗА_ДАННЫХ!M366),"")</f>
        <v/>
      </c>
      <c r="R366" s="189" t="s">
        <v>21</v>
      </c>
      <c r="S366" s="17"/>
      <c r="U366" s="194">
        <f>IF(S366="перенос",0,SUMIFS(АБОНЕМЕНТЫ_ИНФОРМАЦИЯ!P:P,АБОНЕМЕНТЫ_ИНФОРМАЦИЯ!H:H,БАЗА_ДАННЫХ!L366,АБОНЕМЕНТЫ_ИНФОРМАЦИЯ!F:F,БАЗА_ДАННЫХ!J366,АБОНЕМЕНТЫ_ИНФОРМАЦИЯ!G:G,БАЗА_ДАННЫХ!K366,АБОНЕМЕНТЫ_ИНФОРМАЦИЯ!Q:Q,"&lt;="&amp;БАЗА_ДАННЫХ!D366,АБОНЕМЕНТЫ_ИНФОРМАЦИЯ!S:S,"&gt;="&amp;БАЗА_ДАННЫХ!D366))</f>
        <v>10</v>
      </c>
    </row>
    <row r="367" spans="4:21" ht="15" customHeight="1" x14ac:dyDescent="0.25">
      <c r="D367" s="185">
        <v>45288</v>
      </c>
      <c r="E367" s="187">
        <f t="shared" si="10"/>
        <v>52</v>
      </c>
      <c r="F367" s="9" t="str">
        <f t="shared" si="11"/>
        <v>Чт</v>
      </c>
      <c r="G367" s="18">
        <v>0.6875</v>
      </c>
      <c r="H367" s="8" t="s">
        <v>14</v>
      </c>
      <c r="I367" s="8" t="s">
        <v>39</v>
      </c>
      <c r="J367" s="8" t="s">
        <v>10</v>
      </c>
      <c r="K367" s="8" t="s">
        <v>28</v>
      </c>
      <c r="L367" s="188" t="s">
        <v>105</v>
      </c>
      <c r="M367" s="189" t="str">
        <f ca="1">IF(COUNTIFS(АБОНЕМЕНТЫ_ИНФОРМАЦИЯ!H:H,БАЗА_ДАННЫХ!L367,АБОНЕМЕНТЫ_ИНФОРМАЦИЯ!F:F,БАЗА_ДАННЫХ!J367,АБОНЕМЕНТЫ_ИНФОРМАЦИЯ!G:G,БАЗА_ДАННЫХ!K367,АБОНЕМЕНТЫ_ИНФОРМАЦИЯ!Q:Q,"&lt;="&amp;БАЗА_ДАННЫХ!D367,АБОНЕМЕНТЫ_ИНФОРМАЦИЯ!S:S,"&gt;="&amp;БАЗА_ДАННЫХ!D367,АБОНЕМЕНТЫ_ИНФОРМАЦИЯ!AB:AB,"да")=1,"да","нет")</f>
        <v>нет</v>
      </c>
      <c r="N367" s="188" t="str">
        <f ca="1">IF(M367="да",SUMIFS(АБОНЕМЕНТЫ_ИНФОРМАЦИЯ!AC:AC,АБОНЕМЕНТЫ_ИНФОРМАЦИЯ!H:H,БАЗА_ДАННЫХ!L367,АБОНЕМЕНТЫ_ИНФОРМАЦИЯ!G:G,БАЗА_ДАННЫХ!K367,АБОНЕМЕНТЫ_ИНФОРМАЦИЯ!F:F,БАЗА_ДАННЫХ!J367,АБОНЕМЕНТЫ_ИНФОРМАЦИЯ!AB:AB,БАЗА_ДАННЫХ!M367),"")</f>
        <v/>
      </c>
      <c r="R367" s="189" t="s">
        <v>21</v>
      </c>
      <c r="S367" s="17"/>
      <c r="U367" s="194">
        <f>IF(S367="перенос",0,SUMIFS(АБОНЕМЕНТЫ_ИНФОРМАЦИЯ!P:P,АБОНЕМЕНТЫ_ИНФОРМАЦИЯ!H:H,БАЗА_ДАННЫХ!L367,АБОНЕМЕНТЫ_ИНФОРМАЦИЯ!F:F,БАЗА_ДАННЫХ!J367,АБОНЕМЕНТЫ_ИНФОРМАЦИЯ!G:G,БАЗА_ДАННЫХ!K367,АБОНЕМЕНТЫ_ИНФОРМАЦИЯ!Q:Q,"&lt;="&amp;БАЗА_ДАННЫХ!D367,АБОНЕМЕНТЫ_ИНФОРМАЦИЯ!S:S,"&gt;="&amp;БАЗА_ДАННЫХ!D367))</f>
        <v>10</v>
      </c>
    </row>
    <row r="368" spans="4:21" ht="15" customHeight="1" x14ac:dyDescent="0.25">
      <c r="D368" s="185">
        <v>45288</v>
      </c>
      <c r="E368" s="187">
        <f t="shared" si="10"/>
        <v>52</v>
      </c>
      <c r="F368" s="9" t="str">
        <f t="shared" si="11"/>
        <v>Чт</v>
      </c>
      <c r="G368" s="18">
        <v>0.6875</v>
      </c>
      <c r="H368" s="8" t="s">
        <v>14</v>
      </c>
      <c r="I368" s="8" t="s">
        <v>39</v>
      </c>
      <c r="J368" s="8" t="s">
        <v>10</v>
      </c>
      <c r="K368" s="8" t="s">
        <v>28</v>
      </c>
      <c r="L368" s="188" t="s">
        <v>106</v>
      </c>
      <c r="M368" s="189" t="str">
        <f ca="1">IF(COUNTIFS(АБОНЕМЕНТЫ_ИНФОРМАЦИЯ!H:H,БАЗА_ДАННЫХ!L368,АБОНЕМЕНТЫ_ИНФОРМАЦИЯ!F:F,БАЗА_ДАННЫХ!J368,АБОНЕМЕНТЫ_ИНФОРМАЦИЯ!G:G,БАЗА_ДАННЫХ!K368,АБОНЕМЕНТЫ_ИНФОРМАЦИЯ!Q:Q,"&lt;="&amp;БАЗА_ДАННЫХ!D368,АБОНЕМЕНТЫ_ИНФОРМАЦИЯ!S:S,"&gt;="&amp;БАЗА_ДАННЫХ!D368,АБОНЕМЕНТЫ_ИНФОРМАЦИЯ!AB:AB,"да")=1,"да","нет")</f>
        <v>нет</v>
      </c>
      <c r="N368" s="188" t="str">
        <f ca="1">IF(M368="да",SUMIFS(АБОНЕМЕНТЫ_ИНФОРМАЦИЯ!AC:AC,АБОНЕМЕНТЫ_ИНФОРМАЦИЯ!H:H,БАЗА_ДАННЫХ!L368,АБОНЕМЕНТЫ_ИНФОРМАЦИЯ!G:G,БАЗА_ДАННЫХ!K368,АБОНЕМЕНТЫ_ИНФОРМАЦИЯ!F:F,БАЗА_ДАННЫХ!J368,АБОНЕМЕНТЫ_ИНФОРМАЦИЯ!AB:AB,БАЗА_ДАННЫХ!M368),"")</f>
        <v/>
      </c>
      <c r="R368" s="189" t="s">
        <v>21</v>
      </c>
      <c r="S368" s="17"/>
      <c r="U368" s="194">
        <f>IF(S368="перенос",0,SUMIFS(АБОНЕМЕНТЫ_ИНФОРМАЦИЯ!P:P,АБОНЕМЕНТЫ_ИНФОРМАЦИЯ!H:H,БАЗА_ДАННЫХ!L368,АБОНЕМЕНТЫ_ИНФОРМАЦИЯ!F:F,БАЗА_ДАННЫХ!J368,АБОНЕМЕНТЫ_ИНФОРМАЦИЯ!G:G,БАЗА_ДАННЫХ!K368,АБОНЕМЕНТЫ_ИНФОРМАЦИЯ!Q:Q,"&lt;="&amp;БАЗА_ДАННЫХ!D368,АБОНЕМЕНТЫ_ИНФОРМАЦИЯ!S:S,"&gt;="&amp;БАЗА_ДАННЫХ!D368))</f>
        <v>10</v>
      </c>
    </row>
    <row r="369" spans="4:21" ht="15" customHeight="1" x14ac:dyDescent="0.25">
      <c r="D369" s="185">
        <v>45288</v>
      </c>
      <c r="E369" s="187">
        <f t="shared" si="10"/>
        <v>52</v>
      </c>
      <c r="F369" s="9" t="str">
        <f t="shared" si="11"/>
        <v>Чт</v>
      </c>
      <c r="G369" s="18">
        <v>0.6875</v>
      </c>
      <c r="H369" s="8" t="s">
        <v>14</v>
      </c>
      <c r="I369" s="8" t="s">
        <v>39</v>
      </c>
      <c r="J369" s="8" t="s">
        <v>10</v>
      </c>
      <c r="K369" s="8" t="s">
        <v>28</v>
      </c>
      <c r="L369" s="188" t="s">
        <v>107</v>
      </c>
      <c r="M369" s="189" t="str">
        <f ca="1">IF(COUNTIFS(АБОНЕМЕНТЫ_ИНФОРМАЦИЯ!H:H,БАЗА_ДАННЫХ!L369,АБОНЕМЕНТЫ_ИНФОРМАЦИЯ!F:F,БАЗА_ДАННЫХ!J369,АБОНЕМЕНТЫ_ИНФОРМАЦИЯ!G:G,БАЗА_ДАННЫХ!K369,АБОНЕМЕНТЫ_ИНФОРМАЦИЯ!Q:Q,"&lt;="&amp;БАЗА_ДАННЫХ!D369,АБОНЕМЕНТЫ_ИНФОРМАЦИЯ!S:S,"&gt;="&amp;БАЗА_ДАННЫХ!D369,АБОНЕМЕНТЫ_ИНФОРМАЦИЯ!AB:AB,"да")=1,"да","нет")</f>
        <v>нет</v>
      </c>
      <c r="N369" s="188" t="str">
        <f ca="1">IF(M369="да",SUMIFS(АБОНЕМЕНТЫ_ИНФОРМАЦИЯ!AC:AC,АБОНЕМЕНТЫ_ИНФОРМАЦИЯ!H:H,БАЗА_ДАННЫХ!L369,АБОНЕМЕНТЫ_ИНФОРМАЦИЯ!G:G,БАЗА_ДАННЫХ!K369,АБОНЕМЕНТЫ_ИНФОРМАЦИЯ!F:F,БАЗА_ДАННЫХ!J369,АБОНЕМЕНТЫ_ИНФОРМАЦИЯ!AB:AB,БАЗА_ДАННЫХ!M369),"")</f>
        <v/>
      </c>
      <c r="R369" s="189" t="s">
        <v>21</v>
      </c>
      <c r="S369" s="17"/>
      <c r="U369" s="194">
        <f>IF(S369="перенос",0,SUMIFS(АБОНЕМЕНТЫ_ИНФОРМАЦИЯ!P:P,АБОНЕМЕНТЫ_ИНФОРМАЦИЯ!H:H,БАЗА_ДАННЫХ!L369,АБОНЕМЕНТЫ_ИНФОРМАЦИЯ!F:F,БАЗА_ДАННЫХ!J369,АБОНЕМЕНТЫ_ИНФОРМАЦИЯ!G:G,БАЗА_ДАННЫХ!K369,АБОНЕМЕНТЫ_ИНФОРМАЦИЯ!Q:Q,"&lt;="&amp;БАЗА_ДАННЫХ!D369,АБОНЕМЕНТЫ_ИНФОРМАЦИЯ!S:S,"&gt;="&amp;БАЗА_ДАННЫХ!D369))</f>
        <v>10</v>
      </c>
    </row>
    <row r="370" spans="4:21" ht="15" customHeight="1" x14ac:dyDescent="0.25">
      <c r="D370" s="185">
        <v>45288</v>
      </c>
      <c r="E370" s="187">
        <f t="shared" si="10"/>
        <v>52</v>
      </c>
      <c r="F370" s="9" t="str">
        <f t="shared" si="11"/>
        <v>Чт</v>
      </c>
      <c r="G370" s="18">
        <v>0.72916666666666663</v>
      </c>
      <c r="H370" s="8" t="s">
        <v>15</v>
      </c>
      <c r="I370" s="8" t="s">
        <v>27</v>
      </c>
      <c r="J370" s="8" t="s">
        <v>22</v>
      </c>
      <c r="K370" s="8" t="s">
        <v>29</v>
      </c>
      <c r="L370" s="188" t="s">
        <v>108</v>
      </c>
      <c r="M370" s="189" t="str">
        <f ca="1">IF(COUNTIFS(АБОНЕМЕНТЫ_ИНФОРМАЦИЯ!H:H,БАЗА_ДАННЫХ!L370,АБОНЕМЕНТЫ_ИНФОРМАЦИЯ!F:F,БАЗА_ДАННЫХ!J370,АБОНЕМЕНТЫ_ИНФОРМАЦИЯ!G:G,БАЗА_ДАННЫХ!K370,АБОНЕМЕНТЫ_ИНФОРМАЦИЯ!Q:Q,"&lt;="&amp;БАЗА_ДАННЫХ!D370,АБОНЕМЕНТЫ_ИНФОРМАЦИЯ!S:S,"&gt;="&amp;БАЗА_ДАННЫХ!D370,АБОНЕМЕНТЫ_ИНФОРМАЦИЯ!AB:AB,"да")=1,"да","нет")</f>
        <v>нет</v>
      </c>
      <c r="N370" s="188" t="str">
        <f ca="1">IF(M370="да",SUMIFS(АБОНЕМЕНТЫ_ИНФОРМАЦИЯ!AC:AC,АБОНЕМЕНТЫ_ИНФОРМАЦИЯ!H:H,БАЗА_ДАННЫХ!L370,АБОНЕМЕНТЫ_ИНФОРМАЦИЯ!G:G,БАЗА_ДАННЫХ!K370,АБОНЕМЕНТЫ_ИНФОРМАЦИЯ!F:F,БАЗА_ДАННЫХ!J370,АБОНЕМЕНТЫ_ИНФОРМАЦИЯ!AB:AB,БАЗА_ДАННЫХ!M370),"")</f>
        <v/>
      </c>
      <c r="R370" s="189" t="s">
        <v>21</v>
      </c>
      <c r="S370" s="17"/>
      <c r="U370" s="194">
        <f>IF(S370="перенос",0,SUMIFS(АБОНЕМЕНТЫ_ИНФОРМАЦИЯ!P:P,АБОНЕМЕНТЫ_ИНФОРМАЦИЯ!H:H,БАЗА_ДАННЫХ!L370,АБОНЕМЕНТЫ_ИНФОРМАЦИЯ!F:F,БАЗА_ДАННЫХ!J370,АБОНЕМЕНТЫ_ИНФОРМАЦИЯ!G:G,БАЗА_ДАННЫХ!K370,АБОНЕМЕНТЫ_ИНФОРМАЦИЯ!Q:Q,"&lt;="&amp;БАЗА_ДАННЫХ!D370,АБОНЕМЕНТЫ_ИНФОРМАЦИЯ!S:S,"&gt;="&amp;БАЗА_ДАННЫХ!D370))</f>
        <v>10</v>
      </c>
    </row>
    <row r="371" spans="4:21" ht="15" customHeight="1" x14ac:dyDescent="0.25">
      <c r="D371" s="185">
        <v>45288</v>
      </c>
      <c r="E371" s="187">
        <f t="shared" si="10"/>
        <v>52</v>
      </c>
      <c r="F371" s="9" t="str">
        <f t="shared" si="11"/>
        <v>Чт</v>
      </c>
      <c r="G371" s="18">
        <v>0.72916666666666663</v>
      </c>
      <c r="H371" s="8" t="s">
        <v>15</v>
      </c>
      <c r="I371" s="8" t="s">
        <v>27</v>
      </c>
      <c r="J371" s="8" t="s">
        <v>22</v>
      </c>
      <c r="K371" s="8" t="s">
        <v>29</v>
      </c>
      <c r="L371" s="188" t="s">
        <v>109</v>
      </c>
      <c r="M371" s="189" t="str">
        <f ca="1">IF(COUNTIFS(АБОНЕМЕНТЫ_ИНФОРМАЦИЯ!H:H,БАЗА_ДАННЫХ!L371,АБОНЕМЕНТЫ_ИНФОРМАЦИЯ!F:F,БАЗА_ДАННЫХ!J371,АБОНЕМЕНТЫ_ИНФОРМАЦИЯ!G:G,БАЗА_ДАННЫХ!K371,АБОНЕМЕНТЫ_ИНФОРМАЦИЯ!Q:Q,"&lt;="&amp;БАЗА_ДАННЫХ!D371,АБОНЕМЕНТЫ_ИНФОРМАЦИЯ!S:S,"&gt;="&amp;БАЗА_ДАННЫХ!D371,АБОНЕМЕНТЫ_ИНФОРМАЦИЯ!AB:AB,"да")=1,"да","нет")</f>
        <v>нет</v>
      </c>
      <c r="N371" s="188" t="str">
        <f ca="1">IF(M371="да",SUMIFS(АБОНЕМЕНТЫ_ИНФОРМАЦИЯ!AC:AC,АБОНЕМЕНТЫ_ИНФОРМАЦИЯ!H:H,БАЗА_ДАННЫХ!L371,АБОНЕМЕНТЫ_ИНФОРМАЦИЯ!G:G,БАЗА_ДАННЫХ!K371,АБОНЕМЕНТЫ_ИНФОРМАЦИЯ!F:F,БАЗА_ДАННЫХ!J371,АБОНЕМЕНТЫ_ИНФОРМАЦИЯ!AB:AB,БАЗА_ДАННЫХ!M371),"")</f>
        <v/>
      </c>
      <c r="R371" s="189" t="s">
        <v>21</v>
      </c>
      <c r="S371" s="17"/>
      <c r="U371" s="194">
        <f>IF(S371="перенос",0,SUMIFS(АБОНЕМЕНТЫ_ИНФОРМАЦИЯ!P:P,АБОНЕМЕНТЫ_ИНФОРМАЦИЯ!H:H,БАЗА_ДАННЫХ!L371,АБОНЕМЕНТЫ_ИНФОРМАЦИЯ!F:F,БАЗА_ДАННЫХ!J371,АБОНЕМЕНТЫ_ИНФОРМАЦИЯ!G:G,БАЗА_ДАННЫХ!K371,АБОНЕМЕНТЫ_ИНФОРМАЦИЯ!Q:Q,"&lt;="&amp;БАЗА_ДАННЫХ!D371,АБОНЕМЕНТЫ_ИНФОРМАЦИЯ!S:S,"&gt;="&amp;БАЗА_ДАННЫХ!D371))</f>
        <v>10</v>
      </c>
    </row>
    <row r="372" spans="4:21" ht="15" customHeight="1" x14ac:dyDescent="0.25">
      <c r="D372" s="185">
        <v>45288</v>
      </c>
      <c r="E372" s="187">
        <f t="shared" si="10"/>
        <v>52</v>
      </c>
      <c r="F372" s="9" t="str">
        <f t="shared" si="11"/>
        <v>Чт</v>
      </c>
      <c r="G372" s="18">
        <v>0.72916666666666663</v>
      </c>
      <c r="H372" s="8" t="s">
        <v>15</v>
      </c>
      <c r="I372" s="8" t="s">
        <v>27</v>
      </c>
      <c r="J372" s="8" t="s">
        <v>22</v>
      </c>
      <c r="K372" s="8" t="s">
        <v>29</v>
      </c>
      <c r="L372" s="188" t="s">
        <v>110</v>
      </c>
      <c r="M372" s="189" t="str">
        <f ca="1">IF(COUNTIFS(АБОНЕМЕНТЫ_ИНФОРМАЦИЯ!H:H,БАЗА_ДАННЫХ!L372,АБОНЕМЕНТЫ_ИНФОРМАЦИЯ!F:F,БАЗА_ДАННЫХ!J372,АБОНЕМЕНТЫ_ИНФОРМАЦИЯ!G:G,БАЗА_ДАННЫХ!K372,АБОНЕМЕНТЫ_ИНФОРМАЦИЯ!Q:Q,"&lt;="&amp;БАЗА_ДАННЫХ!D372,АБОНЕМЕНТЫ_ИНФОРМАЦИЯ!S:S,"&gt;="&amp;БАЗА_ДАННЫХ!D372,АБОНЕМЕНТЫ_ИНФОРМАЦИЯ!AB:AB,"да")=1,"да","нет")</f>
        <v>нет</v>
      </c>
      <c r="N372" s="188" t="str">
        <f ca="1">IF(M372="да",SUMIFS(АБОНЕМЕНТЫ_ИНФОРМАЦИЯ!AC:AC,АБОНЕМЕНТЫ_ИНФОРМАЦИЯ!H:H,БАЗА_ДАННЫХ!L372,АБОНЕМЕНТЫ_ИНФОРМАЦИЯ!G:G,БАЗА_ДАННЫХ!K372,АБОНЕМЕНТЫ_ИНФОРМАЦИЯ!F:F,БАЗА_ДАННЫХ!J372,АБОНЕМЕНТЫ_ИНФОРМАЦИЯ!AB:AB,БАЗА_ДАННЫХ!M372),"")</f>
        <v/>
      </c>
      <c r="R372" s="189" t="s">
        <v>21</v>
      </c>
      <c r="S372" s="17"/>
      <c r="U372" s="194">
        <f>IF(S372="перенос",0,SUMIFS(АБОНЕМЕНТЫ_ИНФОРМАЦИЯ!P:P,АБОНЕМЕНТЫ_ИНФОРМАЦИЯ!H:H,БАЗА_ДАННЫХ!L372,АБОНЕМЕНТЫ_ИНФОРМАЦИЯ!F:F,БАЗА_ДАННЫХ!J372,АБОНЕМЕНТЫ_ИНФОРМАЦИЯ!G:G,БАЗА_ДАННЫХ!K372,АБОНЕМЕНТЫ_ИНФОРМАЦИЯ!Q:Q,"&lt;="&amp;БАЗА_ДАННЫХ!D372,АБОНЕМЕНТЫ_ИНФОРМАЦИЯ!S:S,"&gt;="&amp;БАЗА_ДАННЫХ!D372))</f>
        <v>10</v>
      </c>
    </row>
    <row r="373" spans="4:21" ht="15" customHeight="1" x14ac:dyDescent="0.25">
      <c r="D373" s="185">
        <v>45288</v>
      </c>
      <c r="E373" s="187">
        <f t="shared" si="10"/>
        <v>52</v>
      </c>
      <c r="F373" s="9" t="str">
        <f t="shared" si="11"/>
        <v>Чт</v>
      </c>
      <c r="G373" s="18">
        <v>0.72916666666666663</v>
      </c>
      <c r="H373" s="8" t="s">
        <v>15</v>
      </c>
      <c r="I373" s="8" t="s">
        <v>27</v>
      </c>
      <c r="J373" s="8" t="s">
        <v>22</v>
      </c>
      <c r="K373" s="8" t="s">
        <v>29</v>
      </c>
      <c r="L373" s="188" t="s">
        <v>111</v>
      </c>
      <c r="M373" s="189" t="str">
        <f ca="1">IF(COUNTIFS(АБОНЕМЕНТЫ_ИНФОРМАЦИЯ!H:H,БАЗА_ДАННЫХ!L373,АБОНЕМЕНТЫ_ИНФОРМАЦИЯ!F:F,БАЗА_ДАННЫХ!J373,АБОНЕМЕНТЫ_ИНФОРМАЦИЯ!G:G,БАЗА_ДАННЫХ!K373,АБОНЕМЕНТЫ_ИНФОРМАЦИЯ!Q:Q,"&lt;="&amp;БАЗА_ДАННЫХ!D373,АБОНЕМЕНТЫ_ИНФОРМАЦИЯ!S:S,"&gt;="&amp;БАЗА_ДАННЫХ!D373,АБОНЕМЕНТЫ_ИНФОРМАЦИЯ!AB:AB,"да")=1,"да","нет")</f>
        <v>нет</v>
      </c>
      <c r="N373" s="188" t="str">
        <f ca="1">IF(M373="да",SUMIFS(АБОНЕМЕНТЫ_ИНФОРМАЦИЯ!AC:AC,АБОНЕМЕНТЫ_ИНФОРМАЦИЯ!H:H,БАЗА_ДАННЫХ!L373,АБОНЕМЕНТЫ_ИНФОРМАЦИЯ!G:G,БАЗА_ДАННЫХ!K373,АБОНЕМЕНТЫ_ИНФОРМАЦИЯ!F:F,БАЗА_ДАННЫХ!J373,АБОНЕМЕНТЫ_ИНФОРМАЦИЯ!AB:AB,БАЗА_ДАННЫХ!M373),"")</f>
        <v/>
      </c>
      <c r="R373" s="189" t="s">
        <v>21</v>
      </c>
      <c r="S373" s="17"/>
      <c r="U373" s="194">
        <f>IF(S373="перенос",0,SUMIFS(АБОНЕМЕНТЫ_ИНФОРМАЦИЯ!P:P,АБОНЕМЕНТЫ_ИНФОРМАЦИЯ!H:H,БАЗА_ДАННЫХ!L373,АБОНЕМЕНТЫ_ИНФОРМАЦИЯ!F:F,БАЗА_ДАННЫХ!J373,АБОНЕМЕНТЫ_ИНФОРМАЦИЯ!G:G,БАЗА_ДАННЫХ!K373,АБОНЕМЕНТЫ_ИНФОРМАЦИЯ!Q:Q,"&lt;="&amp;БАЗА_ДАННЫХ!D373,АБОНЕМЕНТЫ_ИНФОРМАЦИЯ!S:S,"&gt;="&amp;БАЗА_ДАННЫХ!D373))</f>
        <v>10</v>
      </c>
    </row>
    <row r="374" spans="4:21" ht="15" customHeight="1" x14ac:dyDescent="0.25">
      <c r="D374" s="185">
        <v>45288</v>
      </c>
      <c r="E374" s="187">
        <f t="shared" si="10"/>
        <v>52</v>
      </c>
      <c r="F374" s="9" t="str">
        <f t="shared" si="11"/>
        <v>Чт</v>
      </c>
      <c r="G374" s="18">
        <v>0.72916666666666663</v>
      </c>
      <c r="H374" s="8" t="s">
        <v>15</v>
      </c>
      <c r="I374" s="8" t="s">
        <v>27</v>
      </c>
      <c r="J374" s="8" t="s">
        <v>22</v>
      </c>
      <c r="K374" s="8" t="s">
        <v>29</v>
      </c>
      <c r="L374" s="188" t="s">
        <v>112</v>
      </c>
      <c r="M374" s="189" t="str">
        <f ca="1">IF(COUNTIFS(АБОНЕМЕНТЫ_ИНФОРМАЦИЯ!H:H,БАЗА_ДАННЫХ!L374,АБОНЕМЕНТЫ_ИНФОРМАЦИЯ!F:F,БАЗА_ДАННЫХ!J374,АБОНЕМЕНТЫ_ИНФОРМАЦИЯ!G:G,БАЗА_ДАННЫХ!K374,АБОНЕМЕНТЫ_ИНФОРМАЦИЯ!Q:Q,"&lt;="&amp;БАЗА_ДАННЫХ!D374,АБОНЕМЕНТЫ_ИНФОРМАЦИЯ!S:S,"&gt;="&amp;БАЗА_ДАННЫХ!D374,АБОНЕМЕНТЫ_ИНФОРМАЦИЯ!AB:AB,"да")=1,"да","нет")</f>
        <v>нет</v>
      </c>
      <c r="N374" s="188" t="str">
        <f ca="1">IF(M374="да",SUMIFS(АБОНЕМЕНТЫ_ИНФОРМАЦИЯ!AC:AC,АБОНЕМЕНТЫ_ИНФОРМАЦИЯ!H:H,БАЗА_ДАННЫХ!L374,АБОНЕМЕНТЫ_ИНФОРМАЦИЯ!G:G,БАЗА_ДАННЫХ!K374,АБОНЕМЕНТЫ_ИНФОРМАЦИЯ!F:F,БАЗА_ДАННЫХ!J374,АБОНЕМЕНТЫ_ИНФОРМАЦИЯ!AB:AB,БАЗА_ДАННЫХ!M374),"")</f>
        <v/>
      </c>
      <c r="R374" s="189" t="s">
        <v>21</v>
      </c>
      <c r="S374" s="17"/>
      <c r="U374" s="194">
        <f>IF(S374="перенос",0,SUMIFS(АБОНЕМЕНТЫ_ИНФОРМАЦИЯ!P:P,АБОНЕМЕНТЫ_ИНФОРМАЦИЯ!H:H,БАЗА_ДАННЫХ!L374,АБОНЕМЕНТЫ_ИНФОРМАЦИЯ!F:F,БАЗА_ДАННЫХ!J374,АБОНЕМЕНТЫ_ИНФОРМАЦИЯ!G:G,БАЗА_ДАННЫХ!K374,АБОНЕМЕНТЫ_ИНФОРМАЦИЯ!Q:Q,"&lt;="&amp;БАЗА_ДАННЫХ!D374,АБОНЕМЕНТЫ_ИНФОРМАЦИЯ!S:S,"&gt;="&amp;БАЗА_ДАННЫХ!D374))</f>
        <v>10</v>
      </c>
    </row>
    <row r="375" spans="4:21" ht="15" customHeight="1" x14ac:dyDescent="0.25">
      <c r="D375" s="185">
        <v>45288</v>
      </c>
      <c r="E375" s="187">
        <f t="shared" si="10"/>
        <v>52</v>
      </c>
      <c r="F375" s="9" t="str">
        <f t="shared" si="11"/>
        <v>Чт</v>
      </c>
      <c r="G375" s="18">
        <v>0.77083333333333337</v>
      </c>
      <c r="H375" s="8" t="s">
        <v>15</v>
      </c>
      <c r="I375" s="8" t="s">
        <v>27</v>
      </c>
      <c r="J375" s="8" t="s">
        <v>22</v>
      </c>
      <c r="K375" s="8" t="s">
        <v>12</v>
      </c>
      <c r="L375" s="188" t="s">
        <v>108</v>
      </c>
      <c r="M375" s="189" t="str">
        <f ca="1">IF(COUNTIFS(АБОНЕМЕНТЫ_ИНФОРМАЦИЯ!H:H,БАЗА_ДАННЫХ!L375,АБОНЕМЕНТЫ_ИНФОРМАЦИЯ!F:F,БАЗА_ДАННЫХ!J375,АБОНЕМЕНТЫ_ИНФОРМАЦИЯ!G:G,БАЗА_ДАННЫХ!K375,АБОНЕМЕНТЫ_ИНФОРМАЦИЯ!Q:Q,"&lt;="&amp;БАЗА_ДАННЫХ!D375,АБОНЕМЕНТЫ_ИНФОРМАЦИЯ!S:S,"&gt;="&amp;БАЗА_ДАННЫХ!D375,АБОНЕМЕНТЫ_ИНФОРМАЦИЯ!AB:AB,"да")=1,"да","нет")</f>
        <v>нет</v>
      </c>
      <c r="N375" s="188" t="str">
        <f ca="1">IF(M375="да",SUMIFS(АБОНЕМЕНТЫ_ИНФОРМАЦИЯ!AC:AC,АБОНЕМЕНТЫ_ИНФОРМАЦИЯ!H:H,БАЗА_ДАННЫХ!L375,АБОНЕМЕНТЫ_ИНФОРМАЦИЯ!G:G,БАЗА_ДАННЫХ!K375,АБОНЕМЕНТЫ_ИНФОРМАЦИЯ!F:F,БАЗА_ДАННЫХ!J375,АБОНЕМЕНТЫ_ИНФОРМАЦИЯ!AB:AB,БАЗА_ДАННЫХ!M375),"")</f>
        <v/>
      </c>
      <c r="R375" s="189" t="s">
        <v>21</v>
      </c>
      <c r="S375" s="17"/>
      <c r="U375" s="194">
        <f>IF(S375="перенос",0,SUMIFS(АБОНЕМЕНТЫ_ИНФОРМАЦИЯ!P:P,АБОНЕМЕНТЫ_ИНФОРМАЦИЯ!H:H,БАЗА_ДАННЫХ!L375,АБОНЕМЕНТЫ_ИНФОРМАЦИЯ!F:F,БАЗА_ДАННЫХ!J375,АБОНЕМЕНТЫ_ИНФОРМАЦИЯ!G:G,БАЗА_ДАННЫХ!K375,АБОНЕМЕНТЫ_ИНФОРМАЦИЯ!Q:Q,"&lt;="&amp;БАЗА_ДАННЫХ!D375,АБОНЕМЕНТЫ_ИНФОРМАЦИЯ!S:S,"&gt;="&amp;БАЗА_ДАННЫХ!D375))</f>
        <v>10</v>
      </c>
    </row>
    <row r="376" spans="4:21" ht="15" customHeight="1" x14ac:dyDescent="0.25">
      <c r="D376" s="185">
        <v>45288</v>
      </c>
      <c r="E376" s="187">
        <f t="shared" si="10"/>
        <v>52</v>
      </c>
      <c r="F376" s="9" t="str">
        <f t="shared" si="11"/>
        <v>Чт</v>
      </c>
      <c r="G376" s="18">
        <v>0.77083333333333337</v>
      </c>
      <c r="H376" s="8" t="s">
        <v>15</v>
      </c>
      <c r="I376" s="8" t="s">
        <v>27</v>
      </c>
      <c r="J376" s="8" t="s">
        <v>22</v>
      </c>
      <c r="K376" s="8" t="s">
        <v>12</v>
      </c>
      <c r="L376" s="188" t="s">
        <v>109</v>
      </c>
      <c r="M376" s="189" t="str">
        <f ca="1">IF(COUNTIFS(АБОНЕМЕНТЫ_ИНФОРМАЦИЯ!H:H,БАЗА_ДАННЫХ!L376,АБОНЕМЕНТЫ_ИНФОРМАЦИЯ!F:F,БАЗА_ДАННЫХ!J376,АБОНЕМЕНТЫ_ИНФОРМАЦИЯ!G:G,БАЗА_ДАННЫХ!K376,АБОНЕМЕНТЫ_ИНФОРМАЦИЯ!Q:Q,"&lt;="&amp;БАЗА_ДАННЫХ!D376,АБОНЕМЕНТЫ_ИНФОРМАЦИЯ!S:S,"&gt;="&amp;БАЗА_ДАННЫХ!D376,АБОНЕМЕНТЫ_ИНФОРМАЦИЯ!AB:AB,"да")=1,"да","нет")</f>
        <v>нет</v>
      </c>
      <c r="N376" s="188" t="str">
        <f ca="1">IF(M376="да",SUMIFS(АБОНЕМЕНТЫ_ИНФОРМАЦИЯ!AC:AC,АБОНЕМЕНТЫ_ИНФОРМАЦИЯ!H:H,БАЗА_ДАННЫХ!L376,АБОНЕМЕНТЫ_ИНФОРМАЦИЯ!G:G,БАЗА_ДАННЫХ!K376,АБОНЕМЕНТЫ_ИНФОРМАЦИЯ!F:F,БАЗА_ДАННЫХ!J376,АБОНЕМЕНТЫ_ИНФОРМАЦИЯ!AB:AB,БАЗА_ДАННЫХ!M376),"")</f>
        <v/>
      </c>
      <c r="R376" s="189" t="s">
        <v>21</v>
      </c>
      <c r="S376" s="17"/>
      <c r="U376" s="194">
        <f>IF(S376="перенос",0,SUMIFS(АБОНЕМЕНТЫ_ИНФОРМАЦИЯ!P:P,АБОНЕМЕНТЫ_ИНФОРМАЦИЯ!H:H,БАЗА_ДАННЫХ!L376,АБОНЕМЕНТЫ_ИНФОРМАЦИЯ!F:F,БАЗА_ДАННЫХ!J376,АБОНЕМЕНТЫ_ИНФОРМАЦИЯ!G:G,БАЗА_ДАННЫХ!K376,АБОНЕМЕНТЫ_ИНФОРМАЦИЯ!Q:Q,"&lt;="&amp;БАЗА_ДАННЫХ!D376,АБОНЕМЕНТЫ_ИНФОРМАЦИЯ!S:S,"&gt;="&amp;БАЗА_ДАННЫХ!D376))</f>
        <v>10</v>
      </c>
    </row>
    <row r="377" spans="4:21" ht="15" customHeight="1" x14ac:dyDescent="0.25">
      <c r="D377" s="185">
        <v>45288</v>
      </c>
      <c r="E377" s="187">
        <f t="shared" si="10"/>
        <v>52</v>
      </c>
      <c r="F377" s="9" t="str">
        <f t="shared" si="11"/>
        <v>Чт</v>
      </c>
      <c r="G377" s="18">
        <v>0.77083333333333337</v>
      </c>
      <c r="H377" s="8" t="s">
        <v>15</v>
      </c>
      <c r="I377" s="8" t="s">
        <v>27</v>
      </c>
      <c r="J377" s="8" t="s">
        <v>22</v>
      </c>
      <c r="K377" s="8" t="s">
        <v>12</v>
      </c>
      <c r="L377" s="188" t="s">
        <v>110</v>
      </c>
      <c r="M377" s="189" t="str">
        <f ca="1">IF(COUNTIFS(АБОНЕМЕНТЫ_ИНФОРМАЦИЯ!H:H,БАЗА_ДАННЫХ!L377,АБОНЕМЕНТЫ_ИНФОРМАЦИЯ!F:F,БАЗА_ДАННЫХ!J377,АБОНЕМЕНТЫ_ИНФОРМАЦИЯ!G:G,БАЗА_ДАННЫХ!K377,АБОНЕМЕНТЫ_ИНФОРМАЦИЯ!Q:Q,"&lt;="&amp;БАЗА_ДАННЫХ!D377,АБОНЕМЕНТЫ_ИНФОРМАЦИЯ!S:S,"&gt;="&amp;БАЗА_ДАННЫХ!D377,АБОНЕМЕНТЫ_ИНФОРМАЦИЯ!AB:AB,"да")=1,"да","нет")</f>
        <v>нет</v>
      </c>
      <c r="N377" s="188" t="str">
        <f ca="1">IF(M377="да",SUMIFS(АБОНЕМЕНТЫ_ИНФОРМАЦИЯ!AC:AC,АБОНЕМЕНТЫ_ИНФОРМАЦИЯ!H:H,БАЗА_ДАННЫХ!L377,АБОНЕМЕНТЫ_ИНФОРМАЦИЯ!G:G,БАЗА_ДАННЫХ!K377,АБОНЕМЕНТЫ_ИНФОРМАЦИЯ!F:F,БАЗА_ДАННЫХ!J377,АБОНЕМЕНТЫ_ИНФОРМАЦИЯ!AB:AB,БАЗА_ДАННЫХ!M377),"")</f>
        <v/>
      </c>
      <c r="R377" s="189" t="s">
        <v>21</v>
      </c>
      <c r="S377" s="17"/>
      <c r="U377" s="194">
        <f>IF(S377="перенос",0,SUMIFS(АБОНЕМЕНТЫ_ИНФОРМАЦИЯ!P:P,АБОНЕМЕНТЫ_ИНФОРМАЦИЯ!H:H,БАЗА_ДАННЫХ!L377,АБОНЕМЕНТЫ_ИНФОРМАЦИЯ!F:F,БАЗА_ДАННЫХ!J377,АБОНЕМЕНТЫ_ИНФОРМАЦИЯ!G:G,БАЗА_ДАННЫХ!K377,АБОНЕМЕНТЫ_ИНФОРМАЦИЯ!Q:Q,"&lt;="&amp;БАЗА_ДАННЫХ!D377,АБОНЕМЕНТЫ_ИНФОРМАЦИЯ!S:S,"&gt;="&amp;БАЗА_ДАННЫХ!D377))</f>
        <v>10</v>
      </c>
    </row>
    <row r="378" spans="4:21" ht="15" customHeight="1" x14ac:dyDescent="0.25">
      <c r="D378" s="185">
        <v>45288</v>
      </c>
      <c r="E378" s="187">
        <f t="shared" si="10"/>
        <v>52</v>
      </c>
      <c r="F378" s="9" t="str">
        <f t="shared" si="11"/>
        <v>Чт</v>
      </c>
      <c r="G378" s="18">
        <v>0.77083333333333337</v>
      </c>
      <c r="H378" s="8" t="s">
        <v>15</v>
      </c>
      <c r="I378" s="8" t="s">
        <v>27</v>
      </c>
      <c r="J378" s="8" t="s">
        <v>22</v>
      </c>
      <c r="K378" s="8" t="s">
        <v>12</v>
      </c>
      <c r="L378" s="188" t="s">
        <v>111</v>
      </c>
      <c r="M378" s="189" t="str">
        <f ca="1">IF(COUNTIFS(АБОНЕМЕНТЫ_ИНФОРМАЦИЯ!H:H,БАЗА_ДАННЫХ!L378,АБОНЕМЕНТЫ_ИНФОРМАЦИЯ!F:F,БАЗА_ДАННЫХ!J378,АБОНЕМЕНТЫ_ИНФОРМАЦИЯ!G:G,БАЗА_ДАННЫХ!K378,АБОНЕМЕНТЫ_ИНФОРМАЦИЯ!Q:Q,"&lt;="&amp;БАЗА_ДАННЫХ!D378,АБОНЕМЕНТЫ_ИНФОРМАЦИЯ!S:S,"&gt;="&amp;БАЗА_ДАННЫХ!D378,АБОНЕМЕНТЫ_ИНФОРМАЦИЯ!AB:AB,"да")=1,"да","нет")</f>
        <v>нет</v>
      </c>
      <c r="N378" s="188" t="str">
        <f ca="1">IF(M378="да",SUMIFS(АБОНЕМЕНТЫ_ИНФОРМАЦИЯ!AC:AC,АБОНЕМЕНТЫ_ИНФОРМАЦИЯ!H:H,БАЗА_ДАННЫХ!L378,АБОНЕМЕНТЫ_ИНФОРМАЦИЯ!G:G,БАЗА_ДАННЫХ!K378,АБОНЕМЕНТЫ_ИНФОРМАЦИЯ!F:F,БАЗА_ДАННЫХ!J378,АБОНЕМЕНТЫ_ИНФОРМАЦИЯ!AB:AB,БАЗА_ДАННЫХ!M378),"")</f>
        <v/>
      </c>
      <c r="R378" s="189" t="s">
        <v>21</v>
      </c>
      <c r="S378" s="17"/>
      <c r="U378" s="194">
        <f>IF(S378="перенос",0,SUMIFS(АБОНЕМЕНТЫ_ИНФОРМАЦИЯ!P:P,АБОНЕМЕНТЫ_ИНФОРМАЦИЯ!H:H,БАЗА_ДАННЫХ!L378,АБОНЕМЕНТЫ_ИНФОРМАЦИЯ!F:F,БАЗА_ДАННЫХ!J378,АБОНЕМЕНТЫ_ИНФОРМАЦИЯ!G:G,БАЗА_ДАННЫХ!K378,АБОНЕМЕНТЫ_ИНФОРМАЦИЯ!Q:Q,"&lt;="&amp;БАЗА_ДАННЫХ!D378,АБОНЕМЕНТЫ_ИНФОРМАЦИЯ!S:S,"&gt;="&amp;БАЗА_ДАННЫХ!D378))</f>
        <v>10</v>
      </c>
    </row>
    <row r="379" spans="4:21" ht="15" customHeight="1" x14ac:dyDescent="0.25">
      <c r="D379" s="185">
        <v>45288</v>
      </c>
      <c r="E379" s="187">
        <f t="shared" si="10"/>
        <v>52</v>
      </c>
      <c r="F379" s="9" t="str">
        <f t="shared" si="11"/>
        <v>Чт</v>
      </c>
      <c r="G379" s="18">
        <v>0.77083333333333337</v>
      </c>
      <c r="H379" s="8" t="s">
        <v>15</v>
      </c>
      <c r="I379" s="8" t="s">
        <v>27</v>
      </c>
      <c r="J379" s="8" t="s">
        <v>22</v>
      </c>
      <c r="K379" s="8" t="s">
        <v>12</v>
      </c>
      <c r="L379" s="188" t="s">
        <v>112</v>
      </c>
      <c r="M379" s="189" t="str">
        <f ca="1">IF(COUNTIFS(АБОНЕМЕНТЫ_ИНФОРМАЦИЯ!H:H,БАЗА_ДАННЫХ!L379,АБОНЕМЕНТЫ_ИНФОРМАЦИЯ!F:F,БАЗА_ДАННЫХ!J379,АБОНЕМЕНТЫ_ИНФОРМАЦИЯ!G:G,БАЗА_ДАННЫХ!K379,АБОНЕМЕНТЫ_ИНФОРМАЦИЯ!Q:Q,"&lt;="&amp;БАЗА_ДАННЫХ!D379,АБОНЕМЕНТЫ_ИНФОРМАЦИЯ!S:S,"&gt;="&amp;БАЗА_ДАННЫХ!D379,АБОНЕМЕНТЫ_ИНФОРМАЦИЯ!AB:AB,"да")=1,"да","нет")</f>
        <v>нет</v>
      </c>
      <c r="N379" s="188" t="str">
        <f ca="1">IF(M379="да",SUMIFS(АБОНЕМЕНТЫ_ИНФОРМАЦИЯ!AC:AC,АБОНЕМЕНТЫ_ИНФОРМАЦИЯ!H:H,БАЗА_ДАННЫХ!L379,АБОНЕМЕНТЫ_ИНФОРМАЦИЯ!G:G,БАЗА_ДАННЫХ!K379,АБОНЕМЕНТЫ_ИНФОРМАЦИЯ!F:F,БАЗА_ДАННЫХ!J379,АБОНЕМЕНТЫ_ИНФОРМАЦИЯ!AB:AB,БАЗА_ДАННЫХ!M379),"")</f>
        <v/>
      </c>
      <c r="R379" s="189" t="s">
        <v>21</v>
      </c>
      <c r="S379" s="17"/>
      <c r="U379" s="194">
        <f>IF(S379="перенос",0,SUMIFS(АБОНЕМЕНТЫ_ИНФОРМАЦИЯ!P:P,АБОНЕМЕНТЫ_ИНФОРМАЦИЯ!H:H,БАЗА_ДАННЫХ!L379,АБОНЕМЕНТЫ_ИНФОРМАЦИЯ!F:F,БАЗА_ДАННЫХ!J379,АБОНЕМЕНТЫ_ИНФОРМАЦИЯ!G:G,БАЗА_ДАННЫХ!K379,АБОНЕМЕНТЫ_ИНФОРМАЦИЯ!Q:Q,"&lt;="&amp;БАЗА_ДАННЫХ!D379,АБОНЕМЕНТЫ_ИНФОРМАЦИЯ!S:S,"&gt;="&amp;БАЗА_ДАННЫХ!D379))</f>
        <v>10</v>
      </c>
    </row>
    <row r="380" spans="4:21" ht="15" customHeight="1" x14ac:dyDescent="0.25">
      <c r="D380" s="185">
        <v>45289</v>
      </c>
      <c r="E380" s="187">
        <f t="shared" si="10"/>
        <v>52</v>
      </c>
      <c r="F380" s="9" t="str">
        <f t="shared" si="11"/>
        <v>Пт</v>
      </c>
      <c r="G380" s="18">
        <v>0.66666666666666663</v>
      </c>
      <c r="H380" s="8" t="s">
        <v>7</v>
      </c>
      <c r="I380" s="8" t="s">
        <v>33</v>
      </c>
      <c r="J380" s="8" t="s">
        <v>6</v>
      </c>
      <c r="K380" s="8" t="s">
        <v>31</v>
      </c>
      <c r="L380" s="188" t="s">
        <v>87</v>
      </c>
      <c r="M380" s="189" t="str">
        <f ca="1">IF(COUNTIFS(АБОНЕМЕНТЫ_ИНФОРМАЦИЯ!H:H,БАЗА_ДАННЫХ!L380,АБОНЕМЕНТЫ_ИНФОРМАЦИЯ!F:F,БАЗА_ДАННЫХ!J380,АБОНЕМЕНТЫ_ИНФОРМАЦИЯ!G:G,БАЗА_ДАННЫХ!K380,АБОНЕМЕНТЫ_ИНФОРМАЦИЯ!Q:Q,"&lt;="&amp;БАЗА_ДАННЫХ!D380,АБОНЕМЕНТЫ_ИНФОРМАЦИЯ!S:S,"&gt;="&amp;БАЗА_ДАННЫХ!D380,АБОНЕМЕНТЫ_ИНФОРМАЦИЯ!AB:AB,"да")=1,"да","нет")</f>
        <v>нет</v>
      </c>
      <c r="N380" s="188" t="str">
        <f ca="1">IF(M380="да",SUMIFS(АБОНЕМЕНТЫ_ИНФОРМАЦИЯ!AC:AC,АБОНЕМЕНТЫ_ИНФОРМАЦИЯ!H:H,БАЗА_ДАННЫХ!L380,АБОНЕМЕНТЫ_ИНФОРМАЦИЯ!G:G,БАЗА_ДАННЫХ!K380,АБОНЕМЕНТЫ_ИНФОРМАЦИЯ!F:F,БАЗА_ДАННЫХ!J380,АБОНЕМЕНТЫ_ИНФОРМАЦИЯ!AB:AB,БАЗА_ДАННЫХ!M380),"")</f>
        <v/>
      </c>
      <c r="R380" s="189" t="s">
        <v>21</v>
      </c>
      <c r="S380" s="17"/>
      <c r="U380" s="194">
        <f>IF(S380="перенос",0,SUMIFS(АБОНЕМЕНТЫ_ИНФОРМАЦИЯ!P:P,АБОНЕМЕНТЫ_ИНФОРМАЦИЯ!H:H,БАЗА_ДАННЫХ!L380,АБОНЕМЕНТЫ_ИНФОРМАЦИЯ!F:F,БАЗА_ДАННЫХ!J380,АБОНЕМЕНТЫ_ИНФОРМАЦИЯ!G:G,БАЗА_ДАННЫХ!K380,АБОНЕМЕНТЫ_ИНФОРМАЦИЯ!Q:Q,"&lt;="&amp;БАЗА_ДАННЫХ!D380,АБОНЕМЕНТЫ_ИНФОРМАЦИЯ!S:S,"&gt;="&amp;БАЗА_ДАННЫХ!D380))</f>
        <v>10</v>
      </c>
    </row>
    <row r="381" spans="4:21" ht="15" customHeight="1" x14ac:dyDescent="0.25">
      <c r="D381" s="185">
        <v>45289</v>
      </c>
      <c r="E381" s="187">
        <f t="shared" si="10"/>
        <v>52</v>
      </c>
      <c r="F381" s="9" t="str">
        <f t="shared" si="11"/>
        <v>Пт</v>
      </c>
      <c r="G381" s="18">
        <v>0.66666666666666663</v>
      </c>
      <c r="H381" s="8" t="s">
        <v>7</v>
      </c>
      <c r="I381" s="8" t="s">
        <v>33</v>
      </c>
      <c r="J381" s="8" t="s">
        <v>6</v>
      </c>
      <c r="K381" s="8" t="s">
        <v>31</v>
      </c>
      <c r="L381" s="188" t="s">
        <v>88</v>
      </c>
      <c r="M381" s="189" t="str">
        <f ca="1">IF(COUNTIFS(АБОНЕМЕНТЫ_ИНФОРМАЦИЯ!H:H,БАЗА_ДАННЫХ!L381,АБОНЕМЕНТЫ_ИНФОРМАЦИЯ!F:F,БАЗА_ДАННЫХ!J381,АБОНЕМЕНТЫ_ИНФОРМАЦИЯ!G:G,БАЗА_ДАННЫХ!K381,АБОНЕМЕНТЫ_ИНФОРМАЦИЯ!Q:Q,"&lt;="&amp;БАЗА_ДАННЫХ!D381,АБОНЕМЕНТЫ_ИНФОРМАЦИЯ!S:S,"&gt;="&amp;БАЗА_ДАННЫХ!D381,АБОНЕМЕНТЫ_ИНФОРМАЦИЯ!AB:AB,"да")=1,"да","нет")</f>
        <v>нет</v>
      </c>
      <c r="N381" s="188" t="str">
        <f ca="1">IF(M381="да",SUMIFS(АБОНЕМЕНТЫ_ИНФОРМАЦИЯ!AC:AC,АБОНЕМЕНТЫ_ИНФОРМАЦИЯ!H:H,БАЗА_ДАННЫХ!L381,АБОНЕМЕНТЫ_ИНФОРМАЦИЯ!G:G,БАЗА_ДАННЫХ!K381,АБОНЕМЕНТЫ_ИНФОРМАЦИЯ!F:F,БАЗА_ДАННЫХ!J381,АБОНЕМЕНТЫ_ИНФОРМАЦИЯ!AB:AB,БАЗА_ДАННЫХ!M381),"")</f>
        <v/>
      </c>
      <c r="R381" s="189" t="s">
        <v>21</v>
      </c>
      <c r="S381" s="17"/>
      <c r="U381" s="194">
        <f>IF(S381="перенос",0,SUMIFS(АБОНЕМЕНТЫ_ИНФОРМАЦИЯ!P:P,АБОНЕМЕНТЫ_ИНФОРМАЦИЯ!H:H,БАЗА_ДАННЫХ!L381,АБОНЕМЕНТЫ_ИНФОРМАЦИЯ!F:F,БАЗА_ДАННЫХ!J381,АБОНЕМЕНТЫ_ИНФОРМАЦИЯ!G:G,БАЗА_ДАННЫХ!K381,АБОНЕМЕНТЫ_ИНФОРМАЦИЯ!Q:Q,"&lt;="&amp;БАЗА_ДАННЫХ!D381,АБОНЕМЕНТЫ_ИНФОРМАЦИЯ!S:S,"&gt;="&amp;БАЗА_ДАННЫХ!D381))</f>
        <v>10</v>
      </c>
    </row>
    <row r="382" spans="4:21" ht="15" customHeight="1" x14ac:dyDescent="0.25">
      <c r="D382" s="185">
        <v>45289</v>
      </c>
      <c r="E382" s="187">
        <f t="shared" si="10"/>
        <v>52</v>
      </c>
      <c r="F382" s="9" t="str">
        <f t="shared" si="11"/>
        <v>Пт</v>
      </c>
      <c r="G382" s="18">
        <v>0.66666666666666663</v>
      </c>
      <c r="H382" s="8" t="s">
        <v>7</v>
      </c>
      <c r="I382" s="8" t="s">
        <v>33</v>
      </c>
      <c r="J382" s="8" t="s">
        <v>6</v>
      </c>
      <c r="K382" s="8" t="s">
        <v>31</v>
      </c>
      <c r="L382" s="188" t="s">
        <v>89</v>
      </c>
      <c r="M382" s="189" t="str">
        <f ca="1">IF(COUNTIFS(АБОНЕМЕНТЫ_ИНФОРМАЦИЯ!H:H,БАЗА_ДАННЫХ!L382,АБОНЕМЕНТЫ_ИНФОРМАЦИЯ!F:F,БАЗА_ДАННЫХ!J382,АБОНЕМЕНТЫ_ИНФОРМАЦИЯ!G:G,БАЗА_ДАННЫХ!K382,АБОНЕМЕНТЫ_ИНФОРМАЦИЯ!Q:Q,"&lt;="&amp;БАЗА_ДАННЫХ!D382,АБОНЕМЕНТЫ_ИНФОРМАЦИЯ!S:S,"&gt;="&amp;БАЗА_ДАННЫХ!D382,АБОНЕМЕНТЫ_ИНФОРМАЦИЯ!AB:AB,"да")=1,"да","нет")</f>
        <v>нет</v>
      </c>
      <c r="N382" s="188" t="str">
        <f ca="1">IF(M382="да",SUMIFS(АБОНЕМЕНТЫ_ИНФОРМАЦИЯ!AC:AC,АБОНЕМЕНТЫ_ИНФОРМАЦИЯ!H:H,БАЗА_ДАННЫХ!L382,АБОНЕМЕНТЫ_ИНФОРМАЦИЯ!G:G,БАЗА_ДАННЫХ!K382,АБОНЕМЕНТЫ_ИНФОРМАЦИЯ!F:F,БАЗА_ДАННЫХ!J382,АБОНЕМЕНТЫ_ИНФОРМАЦИЯ!AB:AB,БАЗА_ДАННЫХ!M382),"")</f>
        <v/>
      </c>
      <c r="R382" s="189" t="s">
        <v>21</v>
      </c>
      <c r="S382" s="17"/>
      <c r="U382" s="194">
        <f>IF(S382="перенос",0,SUMIFS(АБОНЕМЕНТЫ_ИНФОРМАЦИЯ!P:P,АБОНЕМЕНТЫ_ИНФОРМАЦИЯ!H:H,БАЗА_ДАННЫХ!L382,АБОНЕМЕНТЫ_ИНФОРМАЦИЯ!F:F,БАЗА_ДАННЫХ!J382,АБОНЕМЕНТЫ_ИНФОРМАЦИЯ!G:G,БАЗА_ДАННЫХ!K382,АБОНЕМЕНТЫ_ИНФОРМАЦИЯ!Q:Q,"&lt;="&amp;БАЗА_ДАННЫХ!D382,АБОНЕМЕНТЫ_ИНФОРМАЦИЯ!S:S,"&gt;="&amp;БАЗА_ДАННЫХ!D382))</f>
        <v>10</v>
      </c>
    </row>
    <row r="383" spans="4:21" ht="15" customHeight="1" x14ac:dyDescent="0.25">
      <c r="D383" s="185">
        <v>45289</v>
      </c>
      <c r="E383" s="187">
        <f t="shared" si="10"/>
        <v>52</v>
      </c>
      <c r="F383" s="9" t="str">
        <f t="shared" si="11"/>
        <v>Пт</v>
      </c>
      <c r="G383" s="18">
        <v>0.66666666666666663</v>
      </c>
      <c r="H383" s="8" t="s">
        <v>7</v>
      </c>
      <c r="I383" s="8" t="s">
        <v>33</v>
      </c>
      <c r="J383" s="8" t="s">
        <v>6</v>
      </c>
      <c r="K383" s="8" t="s">
        <v>31</v>
      </c>
      <c r="L383" s="188" t="s">
        <v>90</v>
      </c>
      <c r="M383" s="189" t="str">
        <f ca="1">IF(COUNTIFS(АБОНЕМЕНТЫ_ИНФОРМАЦИЯ!H:H,БАЗА_ДАННЫХ!L383,АБОНЕМЕНТЫ_ИНФОРМАЦИЯ!F:F,БАЗА_ДАННЫХ!J383,АБОНЕМЕНТЫ_ИНФОРМАЦИЯ!G:G,БАЗА_ДАННЫХ!K383,АБОНЕМЕНТЫ_ИНФОРМАЦИЯ!Q:Q,"&lt;="&amp;БАЗА_ДАННЫХ!D383,АБОНЕМЕНТЫ_ИНФОРМАЦИЯ!S:S,"&gt;="&amp;БАЗА_ДАННЫХ!D383,АБОНЕМЕНТЫ_ИНФОРМАЦИЯ!AB:AB,"да")=1,"да","нет")</f>
        <v>нет</v>
      </c>
      <c r="N383" s="188" t="str">
        <f ca="1">IF(M383="да",SUMIFS(АБОНЕМЕНТЫ_ИНФОРМАЦИЯ!AC:AC,АБОНЕМЕНТЫ_ИНФОРМАЦИЯ!H:H,БАЗА_ДАННЫХ!L383,АБОНЕМЕНТЫ_ИНФОРМАЦИЯ!G:G,БАЗА_ДАННЫХ!K383,АБОНЕМЕНТЫ_ИНФОРМАЦИЯ!F:F,БАЗА_ДАННЫХ!J383,АБОНЕМЕНТЫ_ИНФОРМАЦИЯ!AB:AB,БАЗА_ДАННЫХ!M383),"")</f>
        <v/>
      </c>
      <c r="R383" s="189" t="s">
        <v>21</v>
      </c>
      <c r="S383" s="17"/>
      <c r="U383" s="194">
        <f>IF(S383="перенос",0,SUMIFS(АБОНЕМЕНТЫ_ИНФОРМАЦИЯ!P:P,АБОНЕМЕНТЫ_ИНФОРМАЦИЯ!H:H,БАЗА_ДАННЫХ!L383,АБОНЕМЕНТЫ_ИНФОРМАЦИЯ!F:F,БАЗА_ДАННЫХ!J383,АБОНЕМЕНТЫ_ИНФОРМАЦИЯ!G:G,БАЗА_ДАННЫХ!K383,АБОНЕМЕНТЫ_ИНФОРМАЦИЯ!Q:Q,"&lt;="&amp;БАЗА_ДАННЫХ!D383,АБОНЕМЕНТЫ_ИНФОРМАЦИЯ!S:S,"&gt;="&amp;БАЗА_ДАННЫХ!D383))</f>
        <v>10</v>
      </c>
    </row>
    <row r="384" spans="4:21" ht="15" customHeight="1" x14ac:dyDescent="0.25">
      <c r="D384" s="185">
        <v>45289</v>
      </c>
      <c r="E384" s="187">
        <f t="shared" si="10"/>
        <v>52</v>
      </c>
      <c r="F384" s="9" t="str">
        <f t="shared" si="11"/>
        <v>Пт</v>
      </c>
      <c r="G384" s="18">
        <v>0.66666666666666663</v>
      </c>
      <c r="H384" s="8" t="s">
        <v>7</v>
      </c>
      <c r="I384" s="8" t="s">
        <v>33</v>
      </c>
      <c r="J384" s="8" t="s">
        <v>6</v>
      </c>
      <c r="K384" s="8" t="s">
        <v>31</v>
      </c>
      <c r="L384" s="188" t="s">
        <v>91</v>
      </c>
      <c r="M384" s="189" t="str">
        <f ca="1">IF(COUNTIFS(АБОНЕМЕНТЫ_ИНФОРМАЦИЯ!H:H,БАЗА_ДАННЫХ!L384,АБОНЕМЕНТЫ_ИНФОРМАЦИЯ!F:F,БАЗА_ДАННЫХ!J384,АБОНЕМЕНТЫ_ИНФОРМАЦИЯ!G:G,БАЗА_ДАННЫХ!K384,АБОНЕМЕНТЫ_ИНФОРМАЦИЯ!Q:Q,"&lt;="&amp;БАЗА_ДАННЫХ!D384,АБОНЕМЕНТЫ_ИНФОРМАЦИЯ!S:S,"&gt;="&amp;БАЗА_ДАННЫХ!D384,АБОНЕМЕНТЫ_ИНФОРМАЦИЯ!AB:AB,"да")=1,"да","нет")</f>
        <v>нет</v>
      </c>
      <c r="N384" s="188" t="str">
        <f ca="1">IF(M384="да",SUMIFS(АБОНЕМЕНТЫ_ИНФОРМАЦИЯ!AC:AC,АБОНЕМЕНТЫ_ИНФОРМАЦИЯ!H:H,БАЗА_ДАННЫХ!L384,АБОНЕМЕНТЫ_ИНФОРМАЦИЯ!G:G,БАЗА_ДАННЫХ!K384,АБОНЕМЕНТЫ_ИНФОРМАЦИЯ!F:F,БАЗА_ДАННЫХ!J384,АБОНЕМЕНТЫ_ИНФОРМАЦИЯ!AB:AB,БАЗА_ДАННЫХ!M384),"")</f>
        <v/>
      </c>
      <c r="R384" s="189" t="s">
        <v>21</v>
      </c>
      <c r="S384" s="17"/>
      <c r="U384" s="194">
        <f>IF(S384="перенос",0,SUMIFS(АБОНЕМЕНТЫ_ИНФОРМАЦИЯ!P:P,АБОНЕМЕНТЫ_ИНФОРМАЦИЯ!H:H,БАЗА_ДАННЫХ!L384,АБОНЕМЕНТЫ_ИНФОРМАЦИЯ!F:F,БАЗА_ДАННЫХ!J384,АБОНЕМЕНТЫ_ИНФОРМАЦИЯ!G:G,БАЗА_ДАННЫХ!K384,АБОНЕМЕНТЫ_ИНФОРМАЦИЯ!Q:Q,"&lt;="&amp;БАЗА_ДАННЫХ!D384,АБОНЕМЕНТЫ_ИНФОРМАЦИЯ!S:S,"&gt;="&amp;БАЗА_ДАННЫХ!D384))</f>
        <v>10</v>
      </c>
    </row>
    <row r="385" spans="4:21" ht="15" customHeight="1" x14ac:dyDescent="0.25">
      <c r="D385" s="185">
        <v>45289</v>
      </c>
      <c r="E385" s="187">
        <f t="shared" si="10"/>
        <v>52</v>
      </c>
      <c r="F385" s="9" t="str">
        <f t="shared" si="11"/>
        <v>Пт</v>
      </c>
      <c r="G385" s="18">
        <v>0.66666666666666663</v>
      </c>
      <c r="H385" s="8" t="s">
        <v>7</v>
      </c>
      <c r="I385" s="8" t="s">
        <v>33</v>
      </c>
      <c r="J385" s="8" t="s">
        <v>6</v>
      </c>
      <c r="K385" s="8" t="s">
        <v>31</v>
      </c>
      <c r="L385" s="188" t="s">
        <v>92</v>
      </c>
      <c r="M385" s="189" t="str">
        <f ca="1">IF(COUNTIFS(АБОНЕМЕНТЫ_ИНФОРМАЦИЯ!H:H,БАЗА_ДАННЫХ!L385,АБОНЕМЕНТЫ_ИНФОРМАЦИЯ!F:F,БАЗА_ДАННЫХ!J385,АБОНЕМЕНТЫ_ИНФОРМАЦИЯ!G:G,БАЗА_ДАННЫХ!K385,АБОНЕМЕНТЫ_ИНФОРМАЦИЯ!Q:Q,"&lt;="&amp;БАЗА_ДАННЫХ!D385,АБОНЕМЕНТЫ_ИНФОРМАЦИЯ!S:S,"&gt;="&amp;БАЗА_ДАННЫХ!D385,АБОНЕМЕНТЫ_ИНФОРМАЦИЯ!AB:AB,"да")=1,"да","нет")</f>
        <v>нет</v>
      </c>
      <c r="N385" s="188" t="str">
        <f ca="1">IF(M385="да",SUMIFS(АБОНЕМЕНТЫ_ИНФОРМАЦИЯ!AC:AC,АБОНЕМЕНТЫ_ИНФОРМАЦИЯ!H:H,БАЗА_ДАННЫХ!L385,АБОНЕМЕНТЫ_ИНФОРМАЦИЯ!G:G,БАЗА_ДАННЫХ!K385,АБОНЕМЕНТЫ_ИНФОРМАЦИЯ!F:F,БАЗА_ДАННЫХ!J385,АБОНЕМЕНТЫ_ИНФОРМАЦИЯ!AB:AB,БАЗА_ДАННЫХ!M385),"")</f>
        <v/>
      </c>
      <c r="R385" s="189" t="s">
        <v>21</v>
      </c>
      <c r="S385" s="17"/>
      <c r="U385" s="194">
        <f>IF(S385="перенос",0,SUMIFS(АБОНЕМЕНТЫ_ИНФОРМАЦИЯ!P:P,АБОНЕМЕНТЫ_ИНФОРМАЦИЯ!H:H,БАЗА_ДАННЫХ!L385,АБОНЕМЕНТЫ_ИНФОРМАЦИЯ!F:F,БАЗА_ДАННЫХ!J385,АБОНЕМЕНТЫ_ИНФОРМАЦИЯ!G:G,БАЗА_ДАННЫХ!K385,АБОНЕМЕНТЫ_ИНФОРМАЦИЯ!Q:Q,"&lt;="&amp;БАЗА_ДАННЫХ!D385,АБОНЕМЕНТЫ_ИНФОРМАЦИЯ!S:S,"&gt;="&amp;БАЗА_ДАННЫХ!D385))</f>
        <v>10</v>
      </c>
    </row>
    <row r="386" spans="4:21" ht="15" customHeight="1" x14ac:dyDescent="0.25">
      <c r="D386" s="185">
        <v>45289</v>
      </c>
      <c r="E386" s="187">
        <f t="shared" si="10"/>
        <v>52</v>
      </c>
      <c r="F386" s="9" t="str">
        <f t="shared" si="11"/>
        <v>Пт</v>
      </c>
      <c r="G386" s="18">
        <v>0.66666666666666663</v>
      </c>
      <c r="H386" s="8" t="s">
        <v>7</v>
      </c>
      <c r="I386" s="8" t="s">
        <v>33</v>
      </c>
      <c r="J386" s="8" t="s">
        <v>6</v>
      </c>
      <c r="K386" s="8" t="s">
        <v>31</v>
      </c>
      <c r="L386" s="188" t="s">
        <v>93</v>
      </c>
      <c r="M386" s="189" t="str">
        <f ca="1">IF(COUNTIFS(АБОНЕМЕНТЫ_ИНФОРМАЦИЯ!H:H,БАЗА_ДАННЫХ!L386,АБОНЕМЕНТЫ_ИНФОРМАЦИЯ!F:F,БАЗА_ДАННЫХ!J386,АБОНЕМЕНТЫ_ИНФОРМАЦИЯ!G:G,БАЗА_ДАННЫХ!K386,АБОНЕМЕНТЫ_ИНФОРМАЦИЯ!Q:Q,"&lt;="&amp;БАЗА_ДАННЫХ!D386,АБОНЕМЕНТЫ_ИНФОРМАЦИЯ!S:S,"&gt;="&amp;БАЗА_ДАННЫХ!D386,АБОНЕМЕНТЫ_ИНФОРМАЦИЯ!AB:AB,"да")=1,"да","нет")</f>
        <v>нет</v>
      </c>
      <c r="N386" s="188" t="str">
        <f ca="1">IF(M386="да",SUMIFS(АБОНЕМЕНТЫ_ИНФОРМАЦИЯ!AC:AC,АБОНЕМЕНТЫ_ИНФОРМАЦИЯ!H:H,БАЗА_ДАННЫХ!L386,АБОНЕМЕНТЫ_ИНФОРМАЦИЯ!G:G,БАЗА_ДАННЫХ!K386,АБОНЕМЕНТЫ_ИНФОРМАЦИЯ!F:F,БАЗА_ДАННЫХ!J386,АБОНЕМЕНТЫ_ИНФОРМАЦИЯ!AB:AB,БАЗА_ДАННЫХ!M386),"")</f>
        <v/>
      </c>
      <c r="R386" s="189" t="s">
        <v>21</v>
      </c>
      <c r="S386" s="17"/>
      <c r="U386" s="194">
        <f>IF(S386="перенос",0,SUMIFS(АБОНЕМЕНТЫ_ИНФОРМАЦИЯ!P:P,АБОНЕМЕНТЫ_ИНФОРМАЦИЯ!H:H,БАЗА_ДАННЫХ!L386,АБОНЕМЕНТЫ_ИНФОРМАЦИЯ!F:F,БАЗА_ДАННЫХ!J386,АБОНЕМЕНТЫ_ИНФОРМАЦИЯ!G:G,БАЗА_ДАННЫХ!K386,АБОНЕМЕНТЫ_ИНФОРМАЦИЯ!Q:Q,"&lt;="&amp;БАЗА_ДАННЫХ!D386,АБОНЕМЕНТЫ_ИНФОРМАЦИЯ!S:S,"&gt;="&amp;БАЗА_ДАННЫХ!D386))</f>
        <v>10</v>
      </c>
    </row>
    <row r="387" spans="4:21" ht="15" customHeight="1" x14ac:dyDescent="0.25">
      <c r="D387" s="185">
        <v>45289</v>
      </c>
      <c r="E387" s="187">
        <f t="shared" si="10"/>
        <v>52</v>
      </c>
      <c r="F387" s="9" t="str">
        <f t="shared" si="11"/>
        <v>Пт</v>
      </c>
      <c r="G387" s="18">
        <v>0.66666666666666663</v>
      </c>
      <c r="H387" s="8" t="s">
        <v>7</v>
      </c>
      <c r="I387" s="8" t="s">
        <v>33</v>
      </c>
      <c r="J387" s="8" t="s">
        <v>6</v>
      </c>
      <c r="K387" s="8" t="s">
        <v>31</v>
      </c>
      <c r="L387" s="188" t="s">
        <v>94</v>
      </c>
      <c r="M387" s="189" t="str">
        <f ca="1">IF(COUNTIFS(АБОНЕМЕНТЫ_ИНФОРМАЦИЯ!H:H,БАЗА_ДАННЫХ!L387,АБОНЕМЕНТЫ_ИНФОРМАЦИЯ!F:F,БАЗА_ДАННЫХ!J387,АБОНЕМЕНТЫ_ИНФОРМАЦИЯ!G:G,БАЗА_ДАННЫХ!K387,АБОНЕМЕНТЫ_ИНФОРМАЦИЯ!Q:Q,"&lt;="&amp;БАЗА_ДАННЫХ!D387,АБОНЕМЕНТЫ_ИНФОРМАЦИЯ!S:S,"&gt;="&amp;БАЗА_ДАННЫХ!D387,АБОНЕМЕНТЫ_ИНФОРМАЦИЯ!AB:AB,"да")=1,"да","нет")</f>
        <v>нет</v>
      </c>
      <c r="N387" s="188" t="str">
        <f ca="1">IF(M387="да",SUMIFS(АБОНЕМЕНТЫ_ИНФОРМАЦИЯ!AC:AC,АБОНЕМЕНТЫ_ИНФОРМАЦИЯ!H:H,БАЗА_ДАННЫХ!L387,АБОНЕМЕНТЫ_ИНФОРМАЦИЯ!G:G,БАЗА_ДАННЫХ!K387,АБОНЕМЕНТЫ_ИНФОРМАЦИЯ!F:F,БАЗА_ДАННЫХ!J387,АБОНЕМЕНТЫ_ИНФОРМАЦИЯ!AB:AB,БАЗА_ДАННЫХ!M387),"")</f>
        <v/>
      </c>
      <c r="R387" s="189" t="s">
        <v>21</v>
      </c>
      <c r="S387" s="17"/>
      <c r="U387" s="194">
        <f>IF(S387="перенос",0,SUMIFS(АБОНЕМЕНТЫ_ИНФОРМАЦИЯ!P:P,АБОНЕМЕНТЫ_ИНФОРМАЦИЯ!H:H,БАЗА_ДАННЫХ!L387,АБОНЕМЕНТЫ_ИНФОРМАЦИЯ!F:F,БАЗА_ДАННЫХ!J387,АБОНЕМЕНТЫ_ИНФОРМАЦИЯ!G:G,БАЗА_ДАННЫХ!K387,АБОНЕМЕНТЫ_ИНФОРМАЦИЯ!Q:Q,"&lt;="&amp;БАЗА_ДАННЫХ!D387,АБОНЕМЕНТЫ_ИНФОРМАЦИЯ!S:S,"&gt;="&amp;БАЗА_ДАННЫХ!D387))</f>
        <v>10</v>
      </c>
    </row>
    <row r="388" spans="4:21" ht="15" customHeight="1" x14ac:dyDescent="0.25">
      <c r="D388" s="185">
        <v>45289</v>
      </c>
      <c r="E388" s="187">
        <f t="shared" si="10"/>
        <v>52</v>
      </c>
      <c r="F388" s="9" t="str">
        <f t="shared" si="11"/>
        <v>Пт</v>
      </c>
      <c r="G388" s="18">
        <v>0.66666666666666663</v>
      </c>
      <c r="H388" s="8" t="s">
        <v>7</v>
      </c>
      <c r="I388" s="8" t="s">
        <v>33</v>
      </c>
      <c r="J388" s="8" t="s">
        <v>6</v>
      </c>
      <c r="K388" s="8" t="s">
        <v>31</v>
      </c>
      <c r="L388" s="188" t="s">
        <v>95</v>
      </c>
      <c r="M388" s="189" t="str">
        <f ca="1">IF(COUNTIFS(АБОНЕМЕНТЫ_ИНФОРМАЦИЯ!H:H,БАЗА_ДАННЫХ!L388,АБОНЕМЕНТЫ_ИНФОРМАЦИЯ!F:F,БАЗА_ДАННЫХ!J388,АБОНЕМЕНТЫ_ИНФОРМАЦИЯ!G:G,БАЗА_ДАННЫХ!K388,АБОНЕМЕНТЫ_ИНФОРМАЦИЯ!Q:Q,"&lt;="&amp;БАЗА_ДАННЫХ!D388,АБОНЕМЕНТЫ_ИНФОРМАЦИЯ!S:S,"&gt;="&amp;БАЗА_ДАННЫХ!D388,АБОНЕМЕНТЫ_ИНФОРМАЦИЯ!AB:AB,"да")=1,"да","нет")</f>
        <v>нет</v>
      </c>
      <c r="N388" s="188" t="str">
        <f ca="1">IF(M388="да",SUMIFS(АБОНЕМЕНТЫ_ИНФОРМАЦИЯ!AC:AC,АБОНЕМЕНТЫ_ИНФОРМАЦИЯ!H:H,БАЗА_ДАННЫХ!L388,АБОНЕМЕНТЫ_ИНФОРМАЦИЯ!G:G,БАЗА_ДАННЫХ!K388,АБОНЕМЕНТЫ_ИНФОРМАЦИЯ!F:F,БАЗА_ДАННЫХ!J388,АБОНЕМЕНТЫ_ИНФОРМАЦИЯ!AB:AB,БАЗА_ДАННЫХ!M388),"")</f>
        <v/>
      </c>
      <c r="R388" s="189" t="s">
        <v>21</v>
      </c>
      <c r="S388" s="17"/>
      <c r="U388" s="194">
        <f>IF(S388="перенос",0,SUMIFS(АБОНЕМЕНТЫ_ИНФОРМАЦИЯ!P:P,АБОНЕМЕНТЫ_ИНФОРМАЦИЯ!H:H,БАЗА_ДАННЫХ!L388,АБОНЕМЕНТЫ_ИНФОРМАЦИЯ!F:F,БАЗА_ДАННЫХ!J388,АБОНЕМЕНТЫ_ИНФОРМАЦИЯ!G:G,БАЗА_ДАННЫХ!K388,АБОНЕМЕНТЫ_ИНФОРМАЦИЯ!Q:Q,"&lt;="&amp;БАЗА_ДАННЫХ!D388,АБОНЕМЕНТЫ_ИНФОРМАЦИЯ!S:S,"&gt;="&amp;БАЗА_ДАННЫХ!D388))</f>
        <v>10</v>
      </c>
    </row>
    <row r="389" spans="4:21" ht="15" customHeight="1" x14ac:dyDescent="0.25">
      <c r="D389" s="185">
        <v>45289</v>
      </c>
      <c r="E389" s="187">
        <f t="shared" si="10"/>
        <v>52</v>
      </c>
      <c r="F389" s="9" t="str">
        <f t="shared" si="11"/>
        <v>Пт</v>
      </c>
      <c r="G389" s="18">
        <v>0.66666666666666663</v>
      </c>
      <c r="H389" s="8" t="s">
        <v>7</v>
      </c>
      <c r="I389" s="8" t="s">
        <v>33</v>
      </c>
      <c r="J389" s="8" t="s">
        <v>6</v>
      </c>
      <c r="K389" s="8" t="s">
        <v>31</v>
      </c>
      <c r="L389" s="188" t="s">
        <v>96</v>
      </c>
      <c r="M389" s="189" t="str">
        <f ca="1">IF(COUNTIFS(АБОНЕМЕНТЫ_ИНФОРМАЦИЯ!H:H,БАЗА_ДАННЫХ!L389,АБОНЕМЕНТЫ_ИНФОРМАЦИЯ!F:F,БАЗА_ДАННЫХ!J389,АБОНЕМЕНТЫ_ИНФОРМАЦИЯ!G:G,БАЗА_ДАННЫХ!K389,АБОНЕМЕНТЫ_ИНФОРМАЦИЯ!Q:Q,"&lt;="&amp;БАЗА_ДАННЫХ!D389,АБОНЕМЕНТЫ_ИНФОРМАЦИЯ!S:S,"&gt;="&amp;БАЗА_ДАННЫХ!D389,АБОНЕМЕНТЫ_ИНФОРМАЦИЯ!AB:AB,"да")=1,"да","нет")</f>
        <v>нет</v>
      </c>
      <c r="N389" s="188" t="str">
        <f ca="1">IF(M389="да",SUMIFS(АБОНЕМЕНТЫ_ИНФОРМАЦИЯ!AC:AC,АБОНЕМЕНТЫ_ИНФОРМАЦИЯ!H:H,БАЗА_ДАННЫХ!L389,АБОНЕМЕНТЫ_ИНФОРМАЦИЯ!G:G,БАЗА_ДАННЫХ!K389,АБОНЕМЕНТЫ_ИНФОРМАЦИЯ!F:F,БАЗА_ДАННЫХ!J389,АБОНЕМЕНТЫ_ИНФОРМАЦИЯ!AB:AB,БАЗА_ДАННЫХ!M389),"")</f>
        <v/>
      </c>
      <c r="R389" s="189" t="s">
        <v>21</v>
      </c>
      <c r="S389" s="17"/>
      <c r="U389" s="194">
        <f>IF(S389="перенос",0,SUMIFS(АБОНЕМЕНТЫ_ИНФОРМАЦИЯ!P:P,АБОНЕМЕНТЫ_ИНФОРМАЦИЯ!H:H,БАЗА_ДАННЫХ!L389,АБОНЕМЕНТЫ_ИНФОРМАЦИЯ!F:F,БАЗА_ДАННЫХ!J389,АБОНЕМЕНТЫ_ИНФОРМАЦИЯ!G:G,БАЗА_ДАННЫХ!K389,АБОНЕМЕНТЫ_ИНФОРМАЦИЯ!Q:Q,"&lt;="&amp;БАЗА_ДАННЫХ!D389,АБОНЕМЕНТЫ_ИНФОРМАЦИЯ!S:S,"&gt;="&amp;БАЗА_ДАННЫХ!D389))</f>
        <v>10</v>
      </c>
    </row>
    <row r="390" spans="4:21" ht="15" customHeight="1" x14ac:dyDescent="0.25">
      <c r="D390" s="185">
        <v>45289</v>
      </c>
      <c r="E390" s="187">
        <f t="shared" si="10"/>
        <v>52</v>
      </c>
      <c r="F390" s="9" t="str">
        <f t="shared" si="11"/>
        <v>Пт</v>
      </c>
      <c r="G390" s="18">
        <v>0.66666666666666663</v>
      </c>
      <c r="H390" s="8" t="s">
        <v>7</v>
      </c>
      <c r="I390" s="8" t="s">
        <v>33</v>
      </c>
      <c r="J390" s="8" t="s">
        <v>6</v>
      </c>
      <c r="K390" s="8" t="s">
        <v>31</v>
      </c>
      <c r="L390" s="188" t="s">
        <v>97</v>
      </c>
      <c r="M390" s="189" t="str">
        <f ca="1">IF(COUNTIFS(АБОНЕМЕНТЫ_ИНФОРМАЦИЯ!H:H,БАЗА_ДАННЫХ!L390,АБОНЕМЕНТЫ_ИНФОРМАЦИЯ!F:F,БАЗА_ДАННЫХ!J390,АБОНЕМЕНТЫ_ИНФОРМАЦИЯ!G:G,БАЗА_ДАННЫХ!K390,АБОНЕМЕНТЫ_ИНФОРМАЦИЯ!Q:Q,"&lt;="&amp;БАЗА_ДАННЫХ!D390,АБОНЕМЕНТЫ_ИНФОРМАЦИЯ!S:S,"&gt;="&amp;БАЗА_ДАННЫХ!D390,АБОНЕМЕНТЫ_ИНФОРМАЦИЯ!AB:AB,"да")=1,"да","нет")</f>
        <v>нет</v>
      </c>
      <c r="N390" s="188" t="str">
        <f ca="1">IF(M390="да",SUMIFS(АБОНЕМЕНТЫ_ИНФОРМАЦИЯ!AC:AC,АБОНЕМЕНТЫ_ИНФОРМАЦИЯ!H:H,БАЗА_ДАННЫХ!L390,АБОНЕМЕНТЫ_ИНФОРМАЦИЯ!G:G,БАЗА_ДАННЫХ!K390,АБОНЕМЕНТЫ_ИНФОРМАЦИЯ!F:F,БАЗА_ДАННЫХ!J390,АБОНЕМЕНТЫ_ИНФОРМАЦИЯ!AB:AB,БАЗА_ДАННЫХ!M390),"")</f>
        <v/>
      </c>
      <c r="R390" s="189" t="s">
        <v>21</v>
      </c>
      <c r="S390" s="17"/>
      <c r="U390" s="194">
        <f>IF(S390="перенос",0,SUMIFS(АБОНЕМЕНТЫ_ИНФОРМАЦИЯ!P:P,АБОНЕМЕНТЫ_ИНФОРМАЦИЯ!H:H,БАЗА_ДАННЫХ!L390,АБОНЕМЕНТЫ_ИНФОРМАЦИЯ!F:F,БАЗА_ДАННЫХ!J390,АБОНЕМЕНТЫ_ИНФОРМАЦИЯ!G:G,БАЗА_ДАННЫХ!K390,АБОНЕМЕНТЫ_ИНФОРМАЦИЯ!Q:Q,"&lt;="&amp;БАЗА_ДАННЫХ!D390,АБОНЕМЕНТЫ_ИНФОРМАЦИЯ!S:S,"&gt;="&amp;БАЗА_ДАННЫХ!D390))</f>
        <v>10</v>
      </c>
    </row>
    <row r="391" spans="4:21" ht="15" customHeight="1" x14ac:dyDescent="0.25">
      <c r="D391" s="185">
        <v>45290</v>
      </c>
      <c r="E391" s="187">
        <f t="shared" si="10"/>
        <v>52</v>
      </c>
      <c r="F391" s="9" t="str">
        <f t="shared" si="11"/>
        <v>Сб</v>
      </c>
      <c r="G391" s="18">
        <v>0.45833333333333331</v>
      </c>
      <c r="H391" s="8" t="s">
        <v>14</v>
      </c>
      <c r="I391" s="8" t="s">
        <v>34</v>
      </c>
      <c r="J391" s="8" t="s">
        <v>11</v>
      </c>
      <c r="K391" s="8" t="s">
        <v>35</v>
      </c>
      <c r="L391" s="188" t="s">
        <v>78</v>
      </c>
      <c r="M391" s="189" t="str">
        <f ca="1">IF(COUNTIFS(АБОНЕМЕНТЫ_ИНФОРМАЦИЯ!H:H,БАЗА_ДАННЫХ!L391,АБОНЕМЕНТЫ_ИНФОРМАЦИЯ!F:F,БАЗА_ДАННЫХ!J391,АБОНЕМЕНТЫ_ИНФОРМАЦИЯ!G:G,БАЗА_ДАННЫХ!K391,АБОНЕМЕНТЫ_ИНФОРМАЦИЯ!Q:Q,"&lt;="&amp;БАЗА_ДАННЫХ!D391,АБОНЕМЕНТЫ_ИНФОРМАЦИЯ!S:S,"&gt;="&amp;БАЗА_ДАННЫХ!D391,АБОНЕМЕНТЫ_ИНФОРМАЦИЯ!AB:AB,"да")=1,"да","нет")</f>
        <v>нет</v>
      </c>
      <c r="N391" s="188" t="str">
        <f ca="1">IF(M391="да",SUMIFS(АБОНЕМЕНТЫ_ИНФОРМАЦИЯ!AC:AC,АБОНЕМЕНТЫ_ИНФОРМАЦИЯ!H:H,БАЗА_ДАННЫХ!L391,АБОНЕМЕНТЫ_ИНФОРМАЦИЯ!G:G,БАЗА_ДАННЫХ!K391,АБОНЕМЕНТЫ_ИНФОРМАЦИЯ!F:F,БАЗА_ДАННЫХ!J391,АБОНЕМЕНТЫ_ИНФОРМАЦИЯ!AB:AB,БАЗА_ДАННЫХ!M391),"")</f>
        <v/>
      </c>
      <c r="R391" s="189" t="s">
        <v>21</v>
      </c>
      <c r="S391" s="17"/>
      <c r="U391" s="194">
        <f>IF(S391="перенос",0,SUMIFS(АБОНЕМЕНТЫ_ИНФОРМАЦИЯ!P:P,АБОНЕМЕНТЫ_ИНФОРМАЦИЯ!H:H,БАЗА_ДАННЫХ!L391,АБОНЕМЕНТЫ_ИНФОРМАЦИЯ!F:F,БАЗА_ДАННЫХ!J391,АБОНЕМЕНТЫ_ИНФОРМАЦИЯ!G:G,БАЗА_ДАННЫХ!K391,АБОНЕМЕНТЫ_ИНФОРМАЦИЯ!Q:Q,"&lt;="&amp;БАЗА_ДАННЫХ!D391,АБОНЕМЕНТЫ_ИНФОРМАЦИЯ!S:S,"&gt;="&amp;БАЗА_ДАННЫХ!D391))</f>
        <v>10</v>
      </c>
    </row>
    <row r="392" spans="4:21" ht="15" customHeight="1" x14ac:dyDescent="0.25">
      <c r="D392" s="185">
        <v>45290</v>
      </c>
      <c r="E392" s="187">
        <f t="shared" ref="E392:E455" si="12">WEEKNUM(D392)</f>
        <v>52</v>
      </c>
      <c r="F392" s="9" t="str">
        <f t="shared" ref="F392:F455" si="13">TEXT(D392,"ддд")</f>
        <v>Сб</v>
      </c>
      <c r="G392" s="18">
        <v>0.45833333333333331</v>
      </c>
      <c r="H392" s="8" t="s">
        <v>14</v>
      </c>
      <c r="I392" s="8" t="s">
        <v>34</v>
      </c>
      <c r="J392" s="8" t="s">
        <v>11</v>
      </c>
      <c r="K392" s="8" t="s">
        <v>35</v>
      </c>
      <c r="L392" s="188" t="s">
        <v>79</v>
      </c>
      <c r="M392" s="189" t="str">
        <f ca="1">IF(COUNTIFS(АБОНЕМЕНТЫ_ИНФОРМАЦИЯ!H:H,БАЗА_ДАННЫХ!L392,АБОНЕМЕНТЫ_ИНФОРМАЦИЯ!F:F,БАЗА_ДАННЫХ!J392,АБОНЕМЕНТЫ_ИНФОРМАЦИЯ!G:G,БАЗА_ДАННЫХ!K392,АБОНЕМЕНТЫ_ИНФОРМАЦИЯ!Q:Q,"&lt;="&amp;БАЗА_ДАННЫХ!D392,АБОНЕМЕНТЫ_ИНФОРМАЦИЯ!S:S,"&gt;="&amp;БАЗА_ДАННЫХ!D392,АБОНЕМЕНТЫ_ИНФОРМАЦИЯ!AB:AB,"да")=1,"да","нет")</f>
        <v>нет</v>
      </c>
      <c r="N392" s="188" t="str">
        <f ca="1">IF(M392="да",SUMIFS(АБОНЕМЕНТЫ_ИНФОРМАЦИЯ!AC:AC,АБОНЕМЕНТЫ_ИНФОРМАЦИЯ!H:H,БАЗА_ДАННЫХ!L392,АБОНЕМЕНТЫ_ИНФОРМАЦИЯ!G:G,БАЗА_ДАННЫХ!K392,АБОНЕМЕНТЫ_ИНФОРМАЦИЯ!F:F,БАЗА_ДАННЫХ!J392,АБОНЕМЕНТЫ_ИНФОРМАЦИЯ!AB:AB,БАЗА_ДАННЫХ!M392),"")</f>
        <v/>
      </c>
      <c r="R392" s="189" t="s">
        <v>21</v>
      </c>
      <c r="S392" s="17"/>
      <c r="U392" s="194">
        <f>IF(S392="перенос",0,SUMIFS(АБОНЕМЕНТЫ_ИНФОРМАЦИЯ!P:P,АБОНЕМЕНТЫ_ИНФОРМАЦИЯ!H:H,БАЗА_ДАННЫХ!L392,АБОНЕМЕНТЫ_ИНФОРМАЦИЯ!F:F,БАЗА_ДАННЫХ!J392,АБОНЕМЕНТЫ_ИНФОРМАЦИЯ!G:G,БАЗА_ДАННЫХ!K392,АБОНЕМЕНТЫ_ИНФОРМАЦИЯ!Q:Q,"&lt;="&amp;БАЗА_ДАННЫХ!D392,АБОНЕМЕНТЫ_ИНФОРМАЦИЯ!S:S,"&gt;="&amp;БАЗА_ДАННЫХ!D392))</f>
        <v>10</v>
      </c>
    </row>
    <row r="393" spans="4:21" ht="15" customHeight="1" x14ac:dyDescent="0.25">
      <c r="D393" s="185">
        <v>45290</v>
      </c>
      <c r="E393" s="187">
        <f t="shared" si="12"/>
        <v>52</v>
      </c>
      <c r="F393" s="9" t="str">
        <f t="shared" si="13"/>
        <v>Сб</v>
      </c>
      <c r="G393" s="18">
        <v>0.45833333333333331</v>
      </c>
      <c r="H393" s="8" t="s">
        <v>14</v>
      </c>
      <c r="I393" s="8" t="s">
        <v>34</v>
      </c>
      <c r="J393" s="8" t="s">
        <v>11</v>
      </c>
      <c r="K393" s="8" t="s">
        <v>35</v>
      </c>
      <c r="L393" s="188" t="s">
        <v>80</v>
      </c>
      <c r="M393" s="189" t="str">
        <f ca="1">IF(COUNTIFS(АБОНЕМЕНТЫ_ИНФОРМАЦИЯ!H:H,БАЗА_ДАННЫХ!L393,АБОНЕМЕНТЫ_ИНФОРМАЦИЯ!F:F,БАЗА_ДАННЫХ!J393,АБОНЕМЕНТЫ_ИНФОРМАЦИЯ!G:G,БАЗА_ДАННЫХ!K393,АБОНЕМЕНТЫ_ИНФОРМАЦИЯ!Q:Q,"&lt;="&amp;БАЗА_ДАННЫХ!D393,АБОНЕМЕНТЫ_ИНФОРМАЦИЯ!S:S,"&gt;="&amp;БАЗА_ДАННЫХ!D393,АБОНЕМЕНТЫ_ИНФОРМАЦИЯ!AB:AB,"да")=1,"да","нет")</f>
        <v>нет</v>
      </c>
      <c r="N393" s="188" t="str">
        <f ca="1">IF(M393="да",SUMIFS(АБОНЕМЕНТЫ_ИНФОРМАЦИЯ!AC:AC,АБОНЕМЕНТЫ_ИНФОРМАЦИЯ!H:H,БАЗА_ДАННЫХ!L393,АБОНЕМЕНТЫ_ИНФОРМАЦИЯ!G:G,БАЗА_ДАННЫХ!K393,АБОНЕМЕНТЫ_ИНФОРМАЦИЯ!F:F,БАЗА_ДАННЫХ!J393,АБОНЕМЕНТЫ_ИНФОРМАЦИЯ!AB:AB,БАЗА_ДАННЫХ!M393),"")</f>
        <v/>
      </c>
      <c r="R393" s="189" t="s">
        <v>21</v>
      </c>
      <c r="S393" s="17"/>
      <c r="U393" s="194">
        <f>IF(S393="перенос",0,SUMIFS(АБОНЕМЕНТЫ_ИНФОРМАЦИЯ!P:P,АБОНЕМЕНТЫ_ИНФОРМАЦИЯ!H:H,БАЗА_ДАННЫХ!L393,АБОНЕМЕНТЫ_ИНФОРМАЦИЯ!F:F,БАЗА_ДАННЫХ!J393,АБОНЕМЕНТЫ_ИНФОРМАЦИЯ!G:G,БАЗА_ДАННЫХ!K393,АБОНЕМЕНТЫ_ИНФОРМАЦИЯ!Q:Q,"&lt;="&amp;БАЗА_ДАННЫХ!D393,АБОНЕМЕНТЫ_ИНФОРМАЦИЯ!S:S,"&gt;="&amp;БАЗА_ДАННЫХ!D393))</f>
        <v>10</v>
      </c>
    </row>
    <row r="394" spans="4:21" ht="15" customHeight="1" x14ac:dyDescent="0.25">
      <c r="D394" s="185">
        <v>45290</v>
      </c>
      <c r="E394" s="187">
        <f t="shared" si="12"/>
        <v>52</v>
      </c>
      <c r="F394" s="9" t="str">
        <f t="shared" si="13"/>
        <v>Сб</v>
      </c>
      <c r="G394" s="18">
        <v>0.45833333333333331</v>
      </c>
      <c r="H394" s="8" t="s">
        <v>14</v>
      </c>
      <c r="I394" s="8" t="s">
        <v>34</v>
      </c>
      <c r="J394" s="8" t="s">
        <v>11</v>
      </c>
      <c r="K394" s="8" t="s">
        <v>35</v>
      </c>
      <c r="L394" s="188" t="s">
        <v>81</v>
      </c>
      <c r="M394" s="189" t="str">
        <f ca="1">IF(COUNTIFS(АБОНЕМЕНТЫ_ИНФОРМАЦИЯ!H:H,БАЗА_ДАННЫХ!L394,АБОНЕМЕНТЫ_ИНФОРМАЦИЯ!F:F,БАЗА_ДАННЫХ!J394,АБОНЕМЕНТЫ_ИНФОРМАЦИЯ!G:G,БАЗА_ДАННЫХ!K394,АБОНЕМЕНТЫ_ИНФОРМАЦИЯ!Q:Q,"&lt;="&amp;БАЗА_ДАННЫХ!D394,АБОНЕМЕНТЫ_ИНФОРМАЦИЯ!S:S,"&gt;="&amp;БАЗА_ДАННЫХ!D394,АБОНЕМЕНТЫ_ИНФОРМАЦИЯ!AB:AB,"да")=1,"да","нет")</f>
        <v>нет</v>
      </c>
      <c r="N394" s="188" t="str">
        <f ca="1">IF(M394="да",SUMIFS(АБОНЕМЕНТЫ_ИНФОРМАЦИЯ!AC:AC,АБОНЕМЕНТЫ_ИНФОРМАЦИЯ!H:H,БАЗА_ДАННЫХ!L394,АБОНЕМЕНТЫ_ИНФОРМАЦИЯ!G:G,БАЗА_ДАННЫХ!K394,АБОНЕМЕНТЫ_ИНФОРМАЦИЯ!F:F,БАЗА_ДАННЫХ!J394,АБОНЕМЕНТЫ_ИНФОРМАЦИЯ!AB:AB,БАЗА_ДАННЫХ!M394),"")</f>
        <v/>
      </c>
      <c r="R394" s="189" t="s">
        <v>21</v>
      </c>
      <c r="S394" s="17"/>
      <c r="U394" s="194">
        <f>IF(S394="перенос",0,SUMIFS(АБОНЕМЕНТЫ_ИНФОРМАЦИЯ!P:P,АБОНЕМЕНТЫ_ИНФОРМАЦИЯ!H:H,БАЗА_ДАННЫХ!L394,АБОНЕМЕНТЫ_ИНФОРМАЦИЯ!F:F,БАЗА_ДАННЫХ!J394,АБОНЕМЕНТЫ_ИНФОРМАЦИЯ!G:G,БАЗА_ДАННЫХ!K394,АБОНЕМЕНТЫ_ИНФОРМАЦИЯ!Q:Q,"&lt;="&amp;БАЗА_ДАННЫХ!D394,АБОНЕМЕНТЫ_ИНФОРМАЦИЯ!S:S,"&gt;="&amp;БАЗА_ДАННЫХ!D394))</f>
        <v>10</v>
      </c>
    </row>
    <row r="395" spans="4:21" ht="15" customHeight="1" x14ac:dyDescent="0.25">
      <c r="D395" s="185">
        <v>45290</v>
      </c>
      <c r="E395" s="187">
        <f t="shared" si="12"/>
        <v>52</v>
      </c>
      <c r="F395" s="9" t="str">
        <f t="shared" si="13"/>
        <v>Сб</v>
      </c>
      <c r="G395" s="18">
        <v>0.45833333333333331</v>
      </c>
      <c r="H395" s="8" t="s">
        <v>14</v>
      </c>
      <c r="I395" s="8" t="s">
        <v>34</v>
      </c>
      <c r="J395" s="8" t="s">
        <v>11</v>
      </c>
      <c r="K395" s="8" t="s">
        <v>35</v>
      </c>
      <c r="L395" s="188" t="s">
        <v>82</v>
      </c>
      <c r="M395" s="189" t="str">
        <f ca="1">IF(COUNTIFS(АБОНЕМЕНТЫ_ИНФОРМАЦИЯ!H:H,БАЗА_ДАННЫХ!L395,АБОНЕМЕНТЫ_ИНФОРМАЦИЯ!F:F,БАЗА_ДАННЫХ!J395,АБОНЕМЕНТЫ_ИНФОРМАЦИЯ!G:G,БАЗА_ДАННЫХ!K395,АБОНЕМЕНТЫ_ИНФОРМАЦИЯ!Q:Q,"&lt;="&amp;БАЗА_ДАННЫХ!D395,АБОНЕМЕНТЫ_ИНФОРМАЦИЯ!S:S,"&gt;="&amp;БАЗА_ДАННЫХ!D395,АБОНЕМЕНТЫ_ИНФОРМАЦИЯ!AB:AB,"да")=1,"да","нет")</f>
        <v>нет</v>
      </c>
      <c r="N395" s="188" t="str">
        <f ca="1">IF(M395="да",SUMIFS(АБОНЕМЕНТЫ_ИНФОРМАЦИЯ!AC:AC,АБОНЕМЕНТЫ_ИНФОРМАЦИЯ!H:H,БАЗА_ДАННЫХ!L395,АБОНЕМЕНТЫ_ИНФОРМАЦИЯ!G:G,БАЗА_ДАННЫХ!K395,АБОНЕМЕНТЫ_ИНФОРМАЦИЯ!F:F,БАЗА_ДАННЫХ!J395,АБОНЕМЕНТЫ_ИНФОРМАЦИЯ!AB:AB,БАЗА_ДАННЫХ!M395),"")</f>
        <v/>
      </c>
      <c r="R395" s="189" t="s">
        <v>21</v>
      </c>
      <c r="S395" s="17"/>
      <c r="U395" s="194">
        <f>IF(S395="перенос",0,SUMIFS(АБОНЕМЕНТЫ_ИНФОРМАЦИЯ!P:P,АБОНЕМЕНТЫ_ИНФОРМАЦИЯ!H:H,БАЗА_ДАННЫХ!L395,АБОНЕМЕНТЫ_ИНФОРМАЦИЯ!F:F,БАЗА_ДАННЫХ!J395,АБОНЕМЕНТЫ_ИНФОРМАЦИЯ!G:G,БАЗА_ДАННЫХ!K395,АБОНЕМЕНТЫ_ИНФОРМАЦИЯ!Q:Q,"&lt;="&amp;БАЗА_ДАННЫХ!D395,АБОНЕМЕНТЫ_ИНФОРМАЦИЯ!S:S,"&gt;="&amp;БАЗА_ДАННЫХ!D395))</f>
        <v>10</v>
      </c>
    </row>
    <row r="396" spans="4:21" ht="15" customHeight="1" x14ac:dyDescent="0.25">
      <c r="D396" s="185">
        <v>45290</v>
      </c>
      <c r="E396" s="187">
        <f t="shared" si="12"/>
        <v>52</v>
      </c>
      <c r="F396" s="9" t="str">
        <f t="shared" si="13"/>
        <v>Сб</v>
      </c>
      <c r="G396" s="18">
        <v>0.45833333333333331</v>
      </c>
      <c r="H396" s="8" t="s">
        <v>14</v>
      </c>
      <c r="I396" s="8" t="s">
        <v>34</v>
      </c>
      <c r="J396" s="8" t="s">
        <v>11</v>
      </c>
      <c r="K396" s="8" t="s">
        <v>35</v>
      </c>
      <c r="L396" s="188" t="s">
        <v>83</v>
      </c>
      <c r="M396" s="189" t="str">
        <f ca="1">IF(COUNTIFS(АБОНЕМЕНТЫ_ИНФОРМАЦИЯ!H:H,БАЗА_ДАННЫХ!L396,АБОНЕМЕНТЫ_ИНФОРМАЦИЯ!F:F,БАЗА_ДАННЫХ!J396,АБОНЕМЕНТЫ_ИНФОРМАЦИЯ!G:G,БАЗА_ДАННЫХ!K396,АБОНЕМЕНТЫ_ИНФОРМАЦИЯ!Q:Q,"&lt;="&amp;БАЗА_ДАННЫХ!D396,АБОНЕМЕНТЫ_ИНФОРМАЦИЯ!S:S,"&gt;="&amp;БАЗА_ДАННЫХ!D396,АБОНЕМЕНТЫ_ИНФОРМАЦИЯ!AB:AB,"да")=1,"да","нет")</f>
        <v>нет</v>
      </c>
      <c r="N396" s="188" t="str">
        <f ca="1">IF(M396="да",SUMIFS(АБОНЕМЕНТЫ_ИНФОРМАЦИЯ!AC:AC,АБОНЕМЕНТЫ_ИНФОРМАЦИЯ!H:H,БАЗА_ДАННЫХ!L396,АБОНЕМЕНТЫ_ИНФОРМАЦИЯ!G:G,БАЗА_ДАННЫХ!K396,АБОНЕМЕНТЫ_ИНФОРМАЦИЯ!F:F,БАЗА_ДАННЫХ!J396,АБОНЕМЕНТЫ_ИНФОРМАЦИЯ!AB:AB,БАЗА_ДАННЫХ!M396),"")</f>
        <v/>
      </c>
      <c r="R396" s="189" t="s">
        <v>21</v>
      </c>
      <c r="S396" s="17"/>
      <c r="U396" s="194">
        <f>IF(S396="перенос",0,SUMIFS(АБОНЕМЕНТЫ_ИНФОРМАЦИЯ!P:P,АБОНЕМЕНТЫ_ИНФОРМАЦИЯ!H:H,БАЗА_ДАННЫХ!L396,АБОНЕМЕНТЫ_ИНФОРМАЦИЯ!F:F,БАЗА_ДАННЫХ!J396,АБОНЕМЕНТЫ_ИНФОРМАЦИЯ!G:G,БАЗА_ДАННЫХ!K396,АБОНЕМЕНТЫ_ИНФОРМАЦИЯ!Q:Q,"&lt;="&amp;БАЗА_ДАННЫХ!D396,АБОНЕМЕНТЫ_ИНФОРМАЦИЯ!S:S,"&gt;="&amp;БАЗА_ДАННЫХ!D396))</f>
        <v>10</v>
      </c>
    </row>
    <row r="397" spans="4:21" ht="15" customHeight="1" x14ac:dyDescent="0.25">
      <c r="D397" s="185">
        <v>45292</v>
      </c>
      <c r="E397" s="187">
        <f t="shared" si="12"/>
        <v>1</v>
      </c>
      <c r="F397" s="9" t="str">
        <f t="shared" si="13"/>
        <v>Пн</v>
      </c>
      <c r="G397" s="18">
        <v>0.66666666666666663</v>
      </c>
      <c r="H397" s="8" t="s">
        <v>7</v>
      </c>
      <c r="I397" s="8" t="s">
        <v>32</v>
      </c>
      <c r="J397" s="8" t="s">
        <v>9</v>
      </c>
      <c r="K397" s="8" t="s">
        <v>8</v>
      </c>
      <c r="L397" s="188" t="s">
        <v>64</v>
      </c>
      <c r="M397" s="189" t="str">
        <f ca="1">IF(COUNTIFS(АБОНЕМЕНТЫ_ИНФОРМАЦИЯ!H:H,БАЗА_ДАННЫХ!L397,АБОНЕМЕНТЫ_ИНФОРМАЦИЯ!F:F,БАЗА_ДАННЫХ!J397,АБОНЕМЕНТЫ_ИНФОРМАЦИЯ!G:G,БАЗА_ДАННЫХ!K397,АБОНЕМЕНТЫ_ИНФОРМАЦИЯ!Q:Q,"&lt;="&amp;БАЗА_ДАННЫХ!D397,АБОНЕМЕНТЫ_ИНФОРМАЦИЯ!S:S,"&gt;="&amp;БАЗА_ДАННЫХ!D397,АБОНЕМЕНТЫ_ИНФОРМАЦИЯ!AB:AB,"да")=1,"да","нет")</f>
        <v>нет</v>
      </c>
      <c r="N397" s="188" t="str">
        <f ca="1">IF(M397="да",SUMIFS(АБОНЕМЕНТЫ_ИНФОРМАЦИЯ!AC:AC,АБОНЕМЕНТЫ_ИНФОРМАЦИЯ!H:H,БАЗА_ДАННЫХ!L397,АБОНЕМЕНТЫ_ИНФОРМАЦИЯ!G:G,БАЗА_ДАННЫХ!K397,АБОНЕМЕНТЫ_ИНФОРМАЦИЯ!F:F,БАЗА_ДАННЫХ!J397,АБОНЕМЕНТЫ_ИНФОРМАЦИЯ!AB:AB,БАЗА_ДАННЫХ!M397),"")</f>
        <v/>
      </c>
      <c r="R397" s="189" t="s">
        <v>21</v>
      </c>
      <c r="S397" s="17"/>
      <c r="U397" s="194">
        <f>IF(S397="перенос",0,SUMIFS(АБОНЕМЕНТЫ_ИНФОРМАЦИЯ!P:P,АБОНЕМЕНТЫ_ИНФОРМАЦИЯ!H:H,БАЗА_ДАННЫХ!L397,АБОНЕМЕНТЫ_ИНФОРМАЦИЯ!F:F,БАЗА_ДАННЫХ!J397,АБОНЕМЕНТЫ_ИНФОРМАЦИЯ!G:G,БАЗА_ДАННЫХ!K397,АБОНЕМЕНТЫ_ИНФОРМАЦИЯ!Q:Q,"&lt;="&amp;БАЗА_ДАННЫХ!D397,АБОНЕМЕНТЫ_ИНФОРМАЦИЯ!S:S,"&gt;="&amp;БАЗА_ДАННЫХ!D397))</f>
        <v>10</v>
      </c>
    </row>
    <row r="398" spans="4:21" ht="15" customHeight="1" x14ac:dyDescent="0.25">
      <c r="D398" s="185">
        <v>45292</v>
      </c>
      <c r="E398" s="187">
        <f t="shared" si="12"/>
        <v>1</v>
      </c>
      <c r="F398" s="9" t="str">
        <f t="shared" si="13"/>
        <v>Пн</v>
      </c>
      <c r="G398" s="18">
        <v>0.66666666666666663</v>
      </c>
      <c r="H398" s="8" t="s">
        <v>7</v>
      </c>
      <c r="I398" s="8" t="s">
        <v>32</v>
      </c>
      <c r="J398" s="8" t="s">
        <v>9</v>
      </c>
      <c r="K398" s="8" t="s">
        <v>8</v>
      </c>
      <c r="L398" s="188" t="s">
        <v>65</v>
      </c>
      <c r="M398" s="189" t="str">
        <f ca="1">IF(COUNTIFS(АБОНЕМЕНТЫ_ИНФОРМАЦИЯ!H:H,БАЗА_ДАННЫХ!L398,АБОНЕМЕНТЫ_ИНФОРМАЦИЯ!F:F,БАЗА_ДАННЫХ!J398,АБОНЕМЕНТЫ_ИНФОРМАЦИЯ!G:G,БАЗА_ДАННЫХ!K398,АБОНЕМЕНТЫ_ИНФОРМАЦИЯ!Q:Q,"&lt;="&amp;БАЗА_ДАННЫХ!D398,АБОНЕМЕНТЫ_ИНФОРМАЦИЯ!S:S,"&gt;="&amp;БАЗА_ДАННЫХ!D398,АБОНЕМЕНТЫ_ИНФОРМАЦИЯ!AB:AB,"да")=1,"да","нет")</f>
        <v>нет</v>
      </c>
      <c r="N398" s="188" t="str">
        <f ca="1">IF(M398="да",SUMIFS(АБОНЕМЕНТЫ_ИНФОРМАЦИЯ!AC:AC,АБОНЕМЕНТЫ_ИНФОРМАЦИЯ!H:H,БАЗА_ДАННЫХ!L398,АБОНЕМЕНТЫ_ИНФОРМАЦИЯ!G:G,БАЗА_ДАННЫХ!K398,АБОНЕМЕНТЫ_ИНФОРМАЦИЯ!F:F,БАЗА_ДАННЫХ!J398,АБОНЕМЕНТЫ_ИНФОРМАЦИЯ!AB:AB,БАЗА_ДАННЫХ!M398),"")</f>
        <v/>
      </c>
      <c r="R398" s="189" t="s">
        <v>21</v>
      </c>
      <c r="S398" s="17"/>
      <c r="U398" s="194">
        <f>IF(S398="перенос",0,SUMIFS(АБОНЕМЕНТЫ_ИНФОРМАЦИЯ!P:P,АБОНЕМЕНТЫ_ИНФОРМАЦИЯ!H:H,БАЗА_ДАННЫХ!L398,АБОНЕМЕНТЫ_ИНФОРМАЦИЯ!F:F,БАЗА_ДАННЫХ!J398,АБОНЕМЕНТЫ_ИНФОРМАЦИЯ!G:G,БАЗА_ДАННЫХ!K398,АБОНЕМЕНТЫ_ИНФОРМАЦИЯ!Q:Q,"&lt;="&amp;БАЗА_ДАННЫХ!D398,АБОНЕМЕНТЫ_ИНФОРМАЦИЯ!S:S,"&gt;="&amp;БАЗА_ДАННЫХ!D398))</f>
        <v>10</v>
      </c>
    </row>
    <row r="399" spans="4:21" ht="15" customHeight="1" x14ac:dyDescent="0.25">
      <c r="D399" s="185">
        <v>45292</v>
      </c>
      <c r="E399" s="187">
        <f t="shared" si="12"/>
        <v>1</v>
      </c>
      <c r="F399" s="9" t="str">
        <f t="shared" si="13"/>
        <v>Пн</v>
      </c>
      <c r="G399" s="18">
        <v>0.66666666666666663</v>
      </c>
      <c r="H399" s="8" t="s">
        <v>7</v>
      </c>
      <c r="I399" s="8" t="s">
        <v>32</v>
      </c>
      <c r="J399" s="8" t="s">
        <v>9</v>
      </c>
      <c r="K399" s="8" t="s">
        <v>8</v>
      </c>
      <c r="L399" s="188" t="s">
        <v>66</v>
      </c>
      <c r="M399" s="189" t="str">
        <f ca="1">IF(COUNTIFS(АБОНЕМЕНТЫ_ИНФОРМАЦИЯ!H:H,БАЗА_ДАННЫХ!L399,АБОНЕМЕНТЫ_ИНФОРМАЦИЯ!F:F,БАЗА_ДАННЫХ!J399,АБОНЕМЕНТЫ_ИНФОРМАЦИЯ!G:G,БАЗА_ДАННЫХ!K399,АБОНЕМЕНТЫ_ИНФОРМАЦИЯ!Q:Q,"&lt;="&amp;БАЗА_ДАННЫХ!D399,АБОНЕМЕНТЫ_ИНФОРМАЦИЯ!S:S,"&gt;="&amp;БАЗА_ДАННЫХ!D399,АБОНЕМЕНТЫ_ИНФОРМАЦИЯ!AB:AB,"да")=1,"да","нет")</f>
        <v>нет</v>
      </c>
      <c r="N399" s="188" t="str">
        <f ca="1">IF(M399="да",SUMIFS(АБОНЕМЕНТЫ_ИНФОРМАЦИЯ!AC:AC,АБОНЕМЕНТЫ_ИНФОРМАЦИЯ!H:H,БАЗА_ДАННЫХ!L399,АБОНЕМЕНТЫ_ИНФОРМАЦИЯ!G:G,БАЗА_ДАННЫХ!K399,АБОНЕМЕНТЫ_ИНФОРМАЦИЯ!F:F,БАЗА_ДАННЫХ!J399,АБОНЕМЕНТЫ_ИНФОРМАЦИЯ!AB:AB,БАЗА_ДАННЫХ!M399),"")</f>
        <v/>
      </c>
      <c r="R399" s="189" t="s">
        <v>21</v>
      </c>
      <c r="S399" s="17"/>
      <c r="U399" s="194">
        <f>IF(S399="перенос",0,SUMIFS(АБОНЕМЕНТЫ_ИНФОРМАЦИЯ!P:P,АБОНЕМЕНТЫ_ИНФОРМАЦИЯ!H:H,БАЗА_ДАННЫХ!L399,АБОНЕМЕНТЫ_ИНФОРМАЦИЯ!F:F,БАЗА_ДАННЫХ!J399,АБОНЕМЕНТЫ_ИНФОРМАЦИЯ!G:G,БАЗА_ДАННЫХ!K399,АБОНЕМЕНТЫ_ИНФОРМАЦИЯ!Q:Q,"&lt;="&amp;БАЗА_ДАННЫХ!D399,АБОНЕМЕНТЫ_ИНФОРМАЦИЯ!S:S,"&gt;="&amp;БАЗА_ДАННЫХ!D399))</f>
        <v>10</v>
      </c>
    </row>
    <row r="400" spans="4:21" ht="15" customHeight="1" x14ac:dyDescent="0.25">
      <c r="D400" s="185">
        <v>45292</v>
      </c>
      <c r="E400" s="187">
        <f t="shared" si="12"/>
        <v>1</v>
      </c>
      <c r="F400" s="9" t="str">
        <f t="shared" si="13"/>
        <v>Пн</v>
      </c>
      <c r="G400" s="18">
        <v>0.66666666666666663</v>
      </c>
      <c r="H400" s="8" t="s">
        <v>7</v>
      </c>
      <c r="I400" s="8" t="s">
        <v>32</v>
      </c>
      <c r="J400" s="8" t="s">
        <v>9</v>
      </c>
      <c r="K400" s="8" t="s">
        <v>8</v>
      </c>
      <c r="L400" s="188" t="s">
        <v>67</v>
      </c>
      <c r="M400" s="189" t="str">
        <f ca="1">IF(COUNTIFS(АБОНЕМЕНТЫ_ИНФОРМАЦИЯ!H:H,БАЗА_ДАННЫХ!L400,АБОНЕМЕНТЫ_ИНФОРМАЦИЯ!F:F,БАЗА_ДАННЫХ!J400,АБОНЕМЕНТЫ_ИНФОРМАЦИЯ!G:G,БАЗА_ДАННЫХ!K400,АБОНЕМЕНТЫ_ИНФОРМАЦИЯ!Q:Q,"&lt;="&amp;БАЗА_ДАННЫХ!D400,АБОНЕМЕНТЫ_ИНФОРМАЦИЯ!S:S,"&gt;="&amp;БАЗА_ДАННЫХ!D400,АБОНЕМЕНТЫ_ИНФОРМАЦИЯ!AB:AB,"да")=1,"да","нет")</f>
        <v>нет</v>
      </c>
      <c r="N400" s="188" t="str">
        <f ca="1">IF(M400="да",SUMIFS(АБОНЕМЕНТЫ_ИНФОРМАЦИЯ!AC:AC,АБОНЕМЕНТЫ_ИНФОРМАЦИЯ!H:H,БАЗА_ДАННЫХ!L400,АБОНЕМЕНТЫ_ИНФОРМАЦИЯ!G:G,БАЗА_ДАННЫХ!K400,АБОНЕМЕНТЫ_ИНФОРМАЦИЯ!F:F,БАЗА_ДАННЫХ!J400,АБОНЕМЕНТЫ_ИНФОРМАЦИЯ!AB:AB,БАЗА_ДАННЫХ!M400),"")</f>
        <v/>
      </c>
      <c r="R400" s="189" t="s">
        <v>21</v>
      </c>
      <c r="S400" s="17"/>
      <c r="U400" s="194">
        <f>IF(S400="перенос",0,SUMIFS(АБОНЕМЕНТЫ_ИНФОРМАЦИЯ!P:P,АБОНЕМЕНТЫ_ИНФОРМАЦИЯ!H:H,БАЗА_ДАННЫХ!L400,АБОНЕМЕНТЫ_ИНФОРМАЦИЯ!F:F,БАЗА_ДАННЫХ!J400,АБОНЕМЕНТЫ_ИНФОРМАЦИЯ!G:G,БАЗА_ДАННЫХ!K400,АБОНЕМЕНТЫ_ИНФОРМАЦИЯ!Q:Q,"&lt;="&amp;БАЗА_ДАННЫХ!D400,АБОНЕМЕНТЫ_ИНФОРМАЦИЯ!S:S,"&gt;="&amp;БАЗА_ДАННЫХ!D400))</f>
        <v>10</v>
      </c>
    </row>
    <row r="401" spans="4:21" ht="15" customHeight="1" x14ac:dyDescent="0.25">
      <c r="D401" s="185">
        <v>45292</v>
      </c>
      <c r="E401" s="187">
        <f t="shared" si="12"/>
        <v>1</v>
      </c>
      <c r="F401" s="9" t="str">
        <f t="shared" si="13"/>
        <v>Пн</v>
      </c>
      <c r="G401" s="18">
        <v>0.66666666666666663</v>
      </c>
      <c r="H401" s="8" t="s">
        <v>7</v>
      </c>
      <c r="I401" s="8" t="s">
        <v>32</v>
      </c>
      <c r="J401" s="8" t="s">
        <v>9</v>
      </c>
      <c r="K401" s="8" t="s">
        <v>8</v>
      </c>
      <c r="L401" s="188" t="s">
        <v>68</v>
      </c>
      <c r="M401" s="189" t="str">
        <f ca="1">IF(COUNTIFS(АБОНЕМЕНТЫ_ИНФОРМАЦИЯ!H:H,БАЗА_ДАННЫХ!L401,АБОНЕМЕНТЫ_ИНФОРМАЦИЯ!F:F,БАЗА_ДАННЫХ!J401,АБОНЕМЕНТЫ_ИНФОРМАЦИЯ!G:G,БАЗА_ДАННЫХ!K401,АБОНЕМЕНТЫ_ИНФОРМАЦИЯ!Q:Q,"&lt;="&amp;БАЗА_ДАННЫХ!D401,АБОНЕМЕНТЫ_ИНФОРМАЦИЯ!S:S,"&gt;="&amp;БАЗА_ДАННЫХ!D401,АБОНЕМЕНТЫ_ИНФОРМАЦИЯ!AB:AB,"да")=1,"да","нет")</f>
        <v>нет</v>
      </c>
      <c r="N401" s="188" t="str">
        <f ca="1">IF(M401="да",SUMIFS(АБОНЕМЕНТЫ_ИНФОРМАЦИЯ!AC:AC,АБОНЕМЕНТЫ_ИНФОРМАЦИЯ!H:H,БАЗА_ДАННЫХ!L401,АБОНЕМЕНТЫ_ИНФОРМАЦИЯ!G:G,БАЗА_ДАННЫХ!K401,АБОНЕМЕНТЫ_ИНФОРМАЦИЯ!F:F,БАЗА_ДАННЫХ!J401,АБОНЕМЕНТЫ_ИНФОРМАЦИЯ!AB:AB,БАЗА_ДАННЫХ!M401),"")</f>
        <v/>
      </c>
      <c r="R401" s="189" t="s">
        <v>21</v>
      </c>
      <c r="S401" s="17"/>
      <c r="U401" s="194">
        <f>IF(S401="перенос",0,SUMIFS(АБОНЕМЕНТЫ_ИНФОРМАЦИЯ!P:P,АБОНЕМЕНТЫ_ИНФОРМАЦИЯ!H:H,БАЗА_ДАННЫХ!L401,АБОНЕМЕНТЫ_ИНФОРМАЦИЯ!F:F,БАЗА_ДАННЫХ!J401,АБОНЕМЕНТЫ_ИНФОРМАЦИЯ!G:G,БАЗА_ДАННЫХ!K401,АБОНЕМЕНТЫ_ИНФОРМАЦИЯ!Q:Q,"&lt;="&amp;БАЗА_ДАННЫХ!D401,АБОНЕМЕНТЫ_ИНФОРМАЦИЯ!S:S,"&gt;="&amp;БАЗА_ДАННЫХ!D401))</f>
        <v>10</v>
      </c>
    </row>
    <row r="402" spans="4:21" ht="15" customHeight="1" x14ac:dyDescent="0.25">
      <c r="D402" s="185">
        <v>45292</v>
      </c>
      <c r="E402" s="187">
        <f t="shared" si="12"/>
        <v>1</v>
      </c>
      <c r="F402" s="9" t="str">
        <f t="shared" si="13"/>
        <v>Пн</v>
      </c>
      <c r="G402" s="18">
        <v>0.66666666666666663</v>
      </c>
      <c r="H402" s="8" t="s">
        <v>7</v>
      </c>
      <c r="I402" s="8" t="s">
        <v>32</v>
      </c>
      <c r="J402" s="8" t="s">
        <v>9</v>
      </c>
      <c r="K402" s="8" t="s">
        <v>8</v>
      </c>
      <c r="L402" s="188" t="s">
        <v>69</v>
      </c>
      <c r="M402" s="189" t="str">
        <f ca="1">IF(COUNTIFS(АБОНЕМЕНТЫ_ИНФОРМАЦИЯ!H:H,БАЗА_ДАННЫХ!L402,АБОНЕМЕНТЫ_ИНФОРМАЦИЯ!F:F,БАЗА_ДАННЫХ!J402,АБОНЕМЕНТЫ_ИНФОРМАЦИЯ!G:G,БАЗА_ДАННЫХ!K402,АБОНЕМЕНТЫ_ИНФОРМАЦИЯ!Q:Q,"&lt;="&amp;БАЗА_ДАННЫХ!D402,АБОНЕМЕНТЫ_ИНФОРМАЦИЯ!S:S,"&gt;="&amp;БАЗА_ДАННЫХ!D402,АБОНЕМЕНТЫ_ИНФОРМАЦИЯ!AB:AB,"да")=1,"да","нет")</f>
        <v>нет</v>
      </c>
      <c r="N402" s="188" t="str">
        <f ca="1">IF(M402="да",SUMIFS(АБОНЕМЕНТЫ_ИНФОРМАЦИЯ!AC:AC,АБОНЕМЕНТЫ_ИНФОРМАЦИЯ!H:H,БАЗА_ДАННЫХ!L402,АБОНЕМЕНТЫ_ИНФОРМАЦИЯ!G:G,БАЗА_ДАННЫХ!K402,АБОНЕМЕНТЫ_ИНФОРМАЦИЯ!F:F,БАЗА_ДАННЫХ!J402,АБОНЕМЕНТЫ_ИНФОРМАЦИЯ!AB:AB,БАЗА_ДАННЫХ!M402),"")</f>
        <v/>
      </c>
      <c r="R402" s="189" t="s">
        <v>21</v>
      </c>
      <c r="S402" s="17"/>
      <c r="U402" s="194">
        <f>IF(S402="перенос",0,SUMIFS(АБОНЕМЕНТЫ_ИНФОРМАЦИЯ!P:P,АБОНЕМЕНТЫ_ИНФОРМАЦИЯ!H:H,БАЗА_ДАННЫХ!L402,АБОНЕМЕНТЫ_ИНФОРМАЦИЯ!F:F,БАЗА_ДАННЫХ!J402,АБОНЕМЕНТЫ_ИНФОРМАЦИЯ!G:G,БАЗА_ДАННЫХ!K402,АБОНЕМЕНТЫ_ИНФОРМАЦИЯ!Q:Q,"&lt;="&amp;БАЗА_ДАННЫХ!D402,АБОНЕМЕНТЫ_ИНФОРМАЦИЯ!S:S,"&gt;="&amp;БАЗА_ДАННЫХ!D402))</f>
        <v>10</v>
      </c>
    </row>
    <row r="403" spans="4:21" ht="15" customHeight="1" x14ac:dyDescent="0.25">
      <c r="D403" s="185">
        <v>45292</v>
      </c>
      <c r="E403" s="187">
        <f t="shared" si="12"/>
        <v>1</v>
      </c>
      <c r="F403" s="9" t="str">
        <f t="shared" si="13"/>
        <v>Пн</v>
      </c>
      <c r="G403" s="18">
        <v>0.66666666666666663</v>
      </c>
      <c r="H403" s="8" t="s">
        <v>7</v>
      </c>
      <c r="I403" s="8" t="s">
        <v>32</v>
      </c>
      <c r="J403" s="8" t="s">
        <v>9</v>
      </c>
      <c r="K403" s="8" t="s">
        <v>8</v>
      </c>
      <c r="L403" s="188" t="s">
        <v>70</v>
      </c>
      <c r="M403" s="189" t="str">
        <f ca="1">IF(COUNTIFS(АБОНЕМЕНТЫ_ИНФОРМАЦИЯ!H:H,БАЗА_ДАННЫХ!L403,АБОНЕМЕНТЫ_ИНФОРМАЦИЯ!F:F,БАЗА_ДАННЫХ!J403,АБОНЕМЕНТЫ_ИНФОРМАЦИЯ!G:G,БАЗА_ДАННЫХ!K403,АБОНЕМЕНТЫ_ИНФОРМАЦИЯ!Q:Q,"&lt;="&amp;БАЗА_ДАННЫХ!D403,АБОНЕМЕНТЫ_ИНФОРМАЦИЯ!S:S,"&gt;="&amp;БАЗА_ДАННЫХ!D403,АБОНЕМЕНТЫ_ИНФОРМАЦИЯ!AB:AB,"да")=1,"да","нет")</f>
        <v>нет</v>
      </c>
      <c r="N403" s="188" t="str">
        <f ca="1">IF(M403="да",SUMIFS(АБОНЕМЕНТЫ_ИНФОРМАЦИЯ!AC:AC,АБОНЕМЕНТЫ_ИНФОРМАЦИЯ!H:H,БАЗА_ДАННЫХ!L403,АБОНЕМЕНТЫ_ИНФОРМАЦИЯ!G:G,БАЗА_ДАННЫХ!K403,АБОНЕМЕНТЫ_ИНФОРМАЦИЯ!F:F,БАЗА_ДАННЫХ!J403,АБОНЕМЕНТЫ_ИНФОРМАЦИЯ!AB:AB,БАЗА_ДАННЫХ!M403),"")</f>
        <v/>
      </c>
      <c r="R403" s="189" t="s">
        <v>21</v>
      </c>
      <c r="S403" s="17"/>
      <c r="U403" s="194">
        <f>IF(S403="перенос",0,SUMIFS(АБОНЕМЕНТЫ_ИНФОРМАЦИЯ!P:P,АБОНЕМЕНТЫ_ИНФОРМАЦИЯ!H:H,БАЗА_ДАННЫХ!L403,АБОНЕМЕНТЫ_ИНФОРМАЦИЯ!F:F,БАЗА_ДАННЫХ!J403,АБОНЕМЕНТЫ_ИНФОРМАЦИЯ!G:G,БАЗА_ДАННЫХ!K403,АБОНЕМЕНТЫ_ИНФОРМАЦИЯ!Q:Q,"&lt;="&amp;БАЗА_ДАННЫХ!D403,АБОНЕМЕНТЫ_ИНФОРМАЦИЯ!S:S,"&gt;="&amp;БАЗА_ДАННЫХ!D403))</f>
        <v>10</v>
      </c>
    </row>
    <row r="404" spans="4:21" ht="15" customHeight="1" x14ac:dyDescent="0.25">
      <c r="D404" s="185">
        <v>45292</v>
      </c>
      <c r="E404" s="187">
        <f t="shared" si="12"/>
        <v>1</v>
      </c>
      <c r="F404" s="9" t="str">
        <f t="shared" si="13"/>
        <v>Пн</v>
      </c>
      <c r="G404" s="18">
        <v>0.66666666666666663</v>
      </c>
      <c r="H404" s="8" t="s">
        <v>7</v>
      </c>
      <c r="I404" s="8" t="s">
        <v>32</v>
      </c>
      <c r="J404" s="8" t="s">
        <v>9</v>
      </c>
      <c r="K404" s="8" t="s">
        <v>8</v>
      </c>
      <c r="L404" s="188" t="s">
        <v>71</v>
      </c>
      <c r="M404" s="189" t="str">
        <f ca="1">IF(COUNTIFS(АБОНЕМЕНТЫ_ИНФОРМАЦИЯ!H:H,БАЗА_ДАННЫХ!L404,АБОНЕМЕНТЫ_ИНФОРМАЦИЯ!F:F,БАЗА_ДАННЫХ!J404,АБОНЕМЕНТЫ_ИНФОРМАЦИЯ!G:G,БАЗА_ДАННЫХ!K404,АБОНЕМЕНТЫ_ИНФОРМАЦИЯ!Q:Q,"&lt;="&amp;БАЗА_ДАННЫХ!D404,АБОНЕМЕНТЫ_ИНФОРМАЦИЯ!S:S,"&gt;="&amp;БАЗА_ДАННЫХ!D404,АБОНЕМЕНТЫ_ИНФОРМАЦИЯ!AB:AB,"да")=1,"да","нет")</f>
        <v>нет</v>
      </c>
      <c r="N404" s="188" t="str">
        <f ca="1">IF(M404="да",SUMIFS(АБОНЕМЕНТЫ_ИНФОРМАЦИЯ!AC:AC,АБОНЕМЕНТЫ_ИНФОРМАЦИЯ!H:H,БАЗА_ДАННЫХ!L404,АБОНЕМЕНТЫ_ИНФОРМАЦИЯ!G:G,БАЗА_ДАННЫХ!K404,АБОНЕМЕНТЫ_ИНФОРМАЦИЯ!F:F,БАЗА_ДАННЫХ!J404,АБОНЕМЕНТЫ_ИНФОРМАЦИЯ!AB:AB,БАЗА_ДАННЫХ!M404),"")</f>
        <v/>
      </c>
      <c r="R404" s="189" t="s">
        <v>21</v>
      </c>
      <c r="S404" s="17"/>
      <c r="U404" s="194">
        <f>IF(S404="перенос",0,SUMIFS(АБОНЕМЕНТЫ_ИНФОРМАЦИЯ!P:P,АБОНЕМЕНТЫ_ИНФОРМАЦИЯ!H:H,БАЗА_ДАННЫХ!L404,АБОНЕМЕНТЫ_ИНФОРМАЦИЯ!F:F,БАЗА_ДАННЫХ!J404,АБОНЕМЕНТЫ_ИНФОРМАЦИЯ!G:G,БАЗА_ДАННЫХ!K404,АБОНЕМЕНТЫ_ИНФОРМАЦИЯ!Q:Q,"&lt;="&amp;БАЗА_ДАННЫХ!D404,АБОНЕМЕНТЫ_ИНФОРМАЦИЯ!S:S,"&gt;="&amp;БАЗА_ДАННЫХ!D404))</f>
        <v>10</v>
      </c>
    </row>
    <row r="405" spans="4:21" ht="15" customHeight="1" x14ac:dyDescent="0.25">
      <c r="D405" s="185">
        <v>45292</v>
      </c>
      <c r="E405" s="187">
        <f t="shared" si="12"/>
        <v>1</v>
      </c>
      <c r="F405" s="9" t="str">
        <f t="shared" si="13"/>
        <v>Пн</v>
      </c>
      <c r="G405" s="18">
        <v>0.66666666666666663</v>
      </c>
      <c r="H405" s="8" t="s">
        <v>7</v>
      </c>
      <c r="I405" s="8" t="s">
        <v>32</v>
      </c>
      <c r="J405" s="8" t="s">
        <v>9</v>
      </c>
      <c r="K405" s="8" t="s">
        <v>8</v>
      </c>
      <c r="L405" s="188" t="s">
        <v>72</v>
      </c>
      <c r="M405" s="189" t="str">
        <f ca="1">IF(COUNTIFS(АБОНЕМЕНТЫ_ИНФОРМАЦИЯ!H:H,БАЗА_ДАННЫХ!L405,АБОНЕМЕНТЫ_ИНФОРМАЦИЯ!F:F,БАЗА_ДАННЫХ!J405,АБОНЕМЕНТЫ_ИНФОРМАЦИЯ!G:G,БАЗА_ДАННЫХ!K405,АБОНЕМЕНТЫ_ИНФОРМАЦИЯ!Q:Q,"&lt;="&amp;БАЗА_ДАННЫХ!D405,АБОНЕМЕНТЫ_ИНФОРМАЦИЯ!S:S,"&gt;="&amp;БАЗА_ДАННЫХ!D405,АБОНЕМЕНТЫ_ИНФОРМАЦИЯ!AB:AB,"да")=1,"да","нет")</f>
        <v>нет</v>
      </c>
      <c r="N405" s="188" t="str">
        <f ca="1">IF(M405="да",SUMIFS(АБОНЕМЕНТЫ_ИНФОРМАЦИЯ!AC:AC,АБОНЕМЕНТЫ_ИНФОРМАЦИЯ!H:H,БАЗА_ДАННЫХ!L405,АБОНЕМЕНТЫ_ИНФОРМАЦИЯ!G:G,БАЗА_ДАННЫХ!K405,АБОНЕМЕНТЫ_ИНФОРМАЦИЯ!F:F,БАЗА_ДАННЫХ!J405,АБОНЕМЕНТЫ_ИНФОРМАЦИЯ!AB:AB,БАЗА_ДАННЫХ!M405),"")</f>
        <v/>
      </c>
      <c r="R405" s="189" t="s">
        <v>21</v>
      </c>
      <c r="S405" s="17"/>
      <c r="U405" s="194">
        <f>IF(S405="перенос",0,SUMIFS(АБОНЕМЕНТЫ_ИНФОРМАЦИЯ!P:P,АБОНЕМЕНТЫ_ИНФОРМАЦИЯ!H:H,БАЗА_ДАННЫХ!L405,АБОНЕМЕНТЫ_ИНФОРМАЦИЯ!F:F,БАЗА_ДАННЫХ!J405,АБОНЕМЕНТЫ_ИНФОРМАЦИЯ!G:G,БАЗА_ДАННЫХ!K405,АБОНЕМЕНТЫ_ИНФОРМАЦИЯ!Q:Q,"&lt;="&amp;БАЗА_ДАННЫХ!D405,АБОНЕМЕНТЫ_ИНФОРМАЦИЯ!S:S,"&gt;="&amp;БАЗА_ДАННЫХ!D405))</f>
        <v>10</v>
      </c>
    </row>
    <row r="406" spans="4:21" ht="15" customHeight="1" x14ac:dyDescent="0.25">
      <c r="D406" s="185">
        <v>45292</v>
      </c>
      <c r="E406" s="187">
        <f t="shared" si="12"/>
        <v>1</v>
      </c>
      <c r="F406" s="9" t="str">
        <f t="shared" si="13"/>
        <v>Пн</v>
      </c>
      <c r="G406" s="18">
        <v>0.66666666666666663</v>
      </c>
      <c r="H406" s="8" t="s">
        <v>7</v>
      </c>
      <c r="I406" s="8" t="s">
        <v>32</v>
      </c>
      <c r="J406" s="8" t="s">
        <v>9</v>
      </c>
      <c r="K406" s="8" t="s">
        <v>8</v>
      </c>
      <c r="L406" s="188" t="s">
        <v>73</v>
      </c>
      <c r="M406" s="189" t="str">
        <f ca="1">IF(COUNTIFS(АБОНЕМЕНТЫ_ИНФОРМАЦИЯ!H:H,БАЗА_ДАННЫХ!L406,АБОНЕМЕНТЫ_ИНФОРМАЦИЯ!F:F,БАЗА_ДАННЫХ!J406,АБОНЕМЕНТЫ_ИНФОРМАЦИЯ!G:G,БАЗА_ДАННЫХ!K406,АБОНЕМЕНТЫ_ИНФОРМАЦИЯ!Q:Q,"&lt;="&amp;БАЗА_ДАННЫХ!D406,АБОНЕМЕНТЫ_ИНФОРМАЦИЯ!S:S,"&gt;="&amp;БАЗА_ДАННЫХ!D406,АБОНЕМЕНТЫ_ИНФОРМАЦИЯ!AB:AB,"да")=1,"да","нет")</f>
        <v>нет</v>
      </c>
      <c r="N406" s="188" t="str">
        <f ca="1">IF(M406="да",SUMIFS(АБОНЕМЕНТЫ_ИНФОРМАЦИЯ!AC:AC,АБОНЕМЕНТЫ_ИНФОРМАЦИЯ!H:H,БАЗА_ДАННЫХ!L406,АБОНЕМЕНТЫ_ИНФОРМАЦИЯ!G:G,БАЗА_ДАННЫХ!K406,АБОНЕМЕНТЫ_ИНФОРМАЦИЯ!F:F,БАЗА_ДАННЫХ!J406,АБОНЕМЕНТЫ_ИНФОРМАЦИЯ!AB:AB,БАЗА_ДАННЫХ!M406),"")</f>
        <v/>
      </c>
      <c r="R406" s="189" t="s">
        <v>21</v>
      </c>
      <c r="S406" s="17"/>
      <c r="U406" s="194">
        <f>IF(S406="перенос",0,SUMIFS(АБОНЕМЕНТЫ_ИНФОРМАЦИЯ!P:P,АБОНЕМЕНТЫ_ИНФОРМАЦИЯ!H:H,БАЗА_ДАННЫХ!L406,АБОНЕМЕНТЫ_ИНФОРМАЦИЯ!F:F,БАЗА_ДАННЫХ!J406,АБОНЕМЕНТЫ_ИНФОРМАЦИЯ!G:G,БАЗА_ДАННЫХ!K406,АБОНЕМЕНТЫ_ИНФОРМАЦИЯ!Q:Q,"&lt;="&amp;БАЗА_ДАННЫХ!D406,АБОНЕМЕНТЫ_ИНФОРМАЦИЯ!S:S,"&gt;="&amp;БАЗА_ДАННЫХ!D406))</f>
        <v>10</v>
      </c>
    </row>
    <row r="407" spans="4:21" ht="15" customHeight="1" x14ac:dyDescent="0.25">
      <c r="D407" s="185">
        <v>45292</v>
      </c>
      <c r="E407" s="187">
        <f t="shared" si="12"/>
        <v>1</v>
      </c>
      <c r="F407" s="9" t="str">
        <f t="shared" si="13"/>
        <v>Пн</v>
      </c>
      <c r="G407" s="18">
        <v>0.66666666666666663</v>
      </c>
      <c r="H407" s="8" t="s">
        <v>7</v>
      </c>
      <c r="I407" s="8" t="s">
        <v>32</v>
      </c>
      <c r="J407" s="8" t="s">
        <v>9</v>
      </c>
      <c r="K407" s="8" t="s">
        <v>8</v>
      </c>
      <c r="L407" s="188" t="s">
        <v>74</v>
      </c>
      <c r="M407" s="189" t="str">
        <f ca="1">IF(COUNTIFS(АБОНЕМЕНТЫ_ИНФОРМАЦИЯ!H:H,БАЗА_ДАННЫХ!L407,АБОНЕМЕНТЫ_ИНФОРМАЦИЯ!F:F,БАЗА_ДАННЫХ!J407,АБОНЕМЕНТЫ_ИНФОРМАЦИЯ!G:G,БАЗА_ДАННЫХ!K407,АБОНЕМЕНТЫ_ИНФОРМАЦИЯ!Q:Q,"&lt;="&amp;БАЗА_ДАННЫХ!D407,АБОНЕМЕНТЫ_ИНФОРМАЦИЯ!S:S,"&gt;="&amp;БАЗА_ДАННЫХ!D407,АБОНЕМЕНТЫ_ИНФОРМАЦИЯ!AB:AB,"да")=1,"да","нет")</f>
        <v>нет</v>
      </c>
      <c r="N407" s="188" t="str">
        <f ca="1">IF(M407="да",SUMIFS(АБОНЕМЕНТЫ_ИНФОРМАЦИЯ!AC:AC,АБОНЕМЕНТЫ_ИНФОРМАЦИЯ!H:H,БАЗА_ДАННЫХ!L407,АБОНЕМЕНТЫ_ИНФОРМАЦИЯ!G:G,БАЗА_ДАННЫХ!K407,АБОНЕМЕНТЫ_ИНФОРМАЦИЯ!F:F,БАЗА_ДАННЫХ!J407,АБОНЕМЕНТЫ_ИНФОРМАЦИЯ!AB:AB,БАЗА_ДАННЫХ!M407),"")</f>
        <v/>
      </c>
      <c r="R407" s="189" t="s">
        <v>21</v>
      </c>
      <c r="S407" s="17"/>
      <c r="U407" s="194">
        <f>IF(S407="перенос",0,SUMIFS(АБОНЕМЕНТЫ_ИНФОРМАЦИЯ!P:P,АБОНЕМЕНТЫ_ИНФОРМАЦИЯ!H:H,БАЗА_ДАННЫХ!L407,АБОНЕМЕНТЫ_ИНФОРМАЦИЯ!F:F,БАЗА_ДАННЫХ!J407,АБОНЕМЕНТЫ_ИНФОРМАЦИЯ!G:G,БАЗА_ДАННЫХ!K407,АБОНЕМЕНТЫ_ИНФОРМАЦИЯ!Q:Q,"&lt;="&amp;БАЗА_ДАННЫХ!D407,АБОНЕМЕНТЫ_ИНФОРМАЦИЯ!S:S,"&gt;="&amp;БАЗА_ДАННЫХ!D407))</f>
        <v>10</v>
      </c>
    </row>
    <row r="408" spans="4:21" ht="15" customHeight="1" x14ac:dyDescent="0.25">
      <c r="D408" s="185">
        <v>45292</v>
      </c>
      <c r="E408" s="187">
        <f t="shared" si="12"/>
        <v>1</v>
      </c>
      <c r="F408" s="9" t="str">
        <f t="shared" si="13"/>
        <v>Пн</v>
      </c>
      <c r="G408" s="18">
        <v>0.66666666666666663</v>
      </c>
      <c r="H408" s="8" t="s">
        <v>7</v>
      </c>
      <c r="I408" s="8" t="s">
        <v>32</v>
      </c>
      <c r="J408" s="8" t="s">
        <v>9</v>
      </c>
      <c r="K408" s="8" t="s">
        <v>8</v>
      </c>
      <c r="L408" s="188" t="s">
        <v>75</v>
      </c>
      <c r="M408" s="189" t="str">
        <f ca="1">IF(COUNTIFS(АБОНЕМЕНТЫ_ИНФОРМАЦИЯ!H:H,БАЗА_ДАННЫХ!L408,АБОНЕМЕНТЫ_ИНФОРМАЦИЯ!F:F,БАЗА_ДАННЫХ!J408,АБОНЕМЕНТЫ_ИНФОРМАЦИЯ!G:G,БАЗА_ДАННЫХ!K408,АБОНЕМЕНТЫ_ИНФОРМАЦИЯ!Q:Q,"&lt;="&amp;БАЗА_ДАННЫХ!D408,АБОНЕМЕНТЫ_ИНФОРМАЦИЯ!S:S,"&gt;="&amp;БАЗА_ДАННЫХ!D408,АБОНЕМЕНТЫ_ИНФОРМАЦИЯ!AB:AB,"да")=1,"да","нет")</f>
        <v>нет</v>
      </c>
      <c r="N408" s="188" t="str">
        <f ca="1">IF(M408="да",SUMIFS(АБОНЕМЕНТЫ_ИНФОРМАЦИЯ!AC:AC,АБОНЕМЕНТЫ_ИНФОРМАЦИЯ!H:H,БАЗА_ДАННЫХ!L408,АБОНЕМЕНТЫ_ИНФОРМАЦИЯ!G:G,БАЗА_ДАННЫХ!K408,АБОНЕМЕНТЫ_ИНФОРМАЦИЯ!F:F,БАЗА_ДАННЫХ!J408,АБОНЕМЕНТЫ_ИНФОРМАЦИЯ!AB:AB,БАЗА_ДАННЫХ!M408),"")</f>
        <v/>
      </c>
      <c r="R408" s="189" t="s">
        <v>21</v>
      </c>
      <c r="S408" s="17"/>
      <c r="U408" s="194">
        <f>IF(S408="перенос",0,SUMIFS(АБОНЕМЕНТЫ_ИНФОРМАЦИЯ!P:P,АБОНЕМЕНТЫ_ИНФОРМАЦИЯ!H:H,БАЗА_ДАННЫХ!L408,АБОНЕМЕНТЫ_ИНФОРМАЦИЯ!F:F,БАЗА_ДАННЫХ!J408,АБОНЕМЕНТЫ_ИНФОРМАЦИЯ!G:G,БАЗА_ДАННЫХ!K408,АБОНЕМЕНТЫ_ИНФОРМАЦИЯ!Q:Q,"&lt;="&amp;БАЗА_ДАННЫХ!D408,АБОНЕМЕНТЫ_ИНФОРМАЦИЯ!S:S,"&gt;="&amp;БАЗА_ДАННЫХ!D408))</f>
        <v>10</v>
      </c>
    </row>
    <row r="409" spans="4:21" ht="15" customHeight="1" x14ac:dyDescent="0.25">
      <c r="D409" s="185">
        <v>45292</v>
      </c>
      <c r="E409" s="187">
        <f t="shared" si="12"/>
        <v>1</v>
      </c>
      <c r="F409" s="9" t="str">
        <f t="shared" si="13"/>
        <v>Пн</v>
      </c>
      <c r="G409" s="18">
        <v>0.66666666666666663</v>
      </c>
      <c r="H409" s="8" t="s">
        <v>7</v>
      </c>
      <c r="I409" s="8" t="s">
        <v>32</v>
      </c>
      <c r="J409" s="8" t="s">
        <v>9</v>
      </c>
      <c r="K409" s="8" t="s">
        <v>8</v>
      </c>
      <c r="L409" s="188" t="s">
        <v>76</v>
      </c>
      <c r="M409" s="189" t="str">
        <f ca="1">IF(COUNTIFS(АБОНЕМЕНТЫ_ИНФОРМАЦИЯ!H:H,БАЗА_ДАННЫХ!L409,АБОНЕМЕНТЫ_ИНФОРМАЦИЯ!F:F,БАЗА_ДАННЫХ!J409,АБОНЕМЕНТЫ_ИНФОРМАЦИЯ!G:G,БАЗА_ДАННЫХ!K409,АБОНЕМЕНТЫ_ИНФОРМАЦИЯ!Q:Q,"&lt;="&amp;БАЗА_ДАННЫХ!D409,АБОНЕМЕНТЫ_ИНФОРМАЦИЯ!S:S,"&gt;="&amp;БАЗА_ДАННЫХ!D409,АБОНЕМЕНТЫ_ИНФОРМАЦИЯ!AB:AB,"да")=1,"да","нет")</f>
        <v>нет</v>
      </c>
      <c r="N409" s="188" t="str">
        <f ca="1">IF(M409="да",SUMIFS(АБОНЕМЕНТЫ_ИНФОРМАЦИЯ!AC:AC,АБОНЕМЕНТЫ_ИНФОРМАЦИЯ!H:H,БАЗА_ДАННЫХ!L409,АБОНЕМЕНТЫ_ИНФОРМАЦИЯ!G:G,БАЗА_ДАННЫХ!K409,АБОНЕМЕНТЫ_ИНФОРМАЦИЯ!F:F,БАЗА_ДАННЫХ!J409,АБОНЕМЕНТЫ_ИНФОРМАЦИЯ!AB:AB,БАЗА_ДАННЫХ!M409),"")</f>
        <v/>
      </c>
      <c r="R409" s="189" t="s">
        <v>21</v>
      </c>
      <c r="S409" s="17"/>
      <c r="U409" s="194">
        <f>IF(S409="перенос",0,SUMIFS(АБОНЕМЕНТЫ_ИНФОРМАЦИЯ!P:P,АБОНЕМЕНТЫ_ИНФОРМАЦИЯ!H:H,БАЗА_ДАННЫХ!L409,АБОНЕМЕНТЫ_ИНФОРМАЦИЯ!F:F,БАЗА_ДАННЫХ!J409,АБОНЕМЕНТЫ_ИНФОРМАЦИЯ!G:G,БАЗА_ДАННЫХ!K409,АБОНЕМЕНТЫ_ИНФОРМАЦИЯ!Q:Q,"&lt;="&amp;БАЗА_ДАННЫХ!D409,АБОНЕМЕНТЫ_ИНФОРМАЦИЯ!S:S,"&gt;="&amp;БАЗА_ДАННЫХ!D409))</f>
        <v>10</v>
      </c>
    </row>
    <row r="410" spans="4:21" ht="15" customHeight="1" x14ac:dyDescent="0.25">
      <c r="D410" s="185">
        <v>45292</v>
      </c>
      <c r="E410" s="187">
        <f t="shared" si="12"/>
        <v>1</v>
      </c>
      <c r="F410" s="9" t="str">
        <f t="shared" si="13"/>
        <v>Пн</v>
      </c>
      <c r="G410" s="18">
        <v>0.66666666666666663</v>
      </c>
      <c r="H410" s="8" t="s">
        <v>7</v>
      </c>
      <c r="I410" s="8" t="s">
        <v>32</v>
      </c>
      <c r="J410" s="8" t="s">
        <v>9</v>
      </c>
      <c r="K410" s="8" t="s">
        <v>8</v>
      </c>
      <c r="L410" s="188" t="s">
        <v>77</v>
      </c>
      <c r="M410" s="189" t="str">
        <f ca="1">IF(COUNTIFS(АБОНЕМЕНТЫ_ИНФОРМАЦИЯ!H:H,БАЗА_ДАННЫХ!L410,АБОНЕМЕНТЫ_ИНФОРМАЦИЯ!F:F,БАЗА_ДАННЫХ!J410,АБОНЕМЕНТЫ_ИНФОРМАЦИЯ!G:G,БАЗА_ДАННЫХ!K410,АБОНЕМЕНТЫ_ИНФОРМАЦИЯ!Q:Q,"&lt;="&amp;БАЗА_ДАННЫХ!D410,АБОНЕМЕНТЫ_ИНФОРМАЦИЯ!S:S,"&gt;="&amp;БАЗА_ДАННЫХ!D410,АБОНЕМЕНТЫ_ИНФОРМАЦИЯ!AB:AB,"да")=1,"да","нет")</f>
        <v>нет</v>
      </c>
      <c r="N410" s="188" t="str">
        <f ca="1">IF(M410="да",SUMIFS(АБОНЕМЕНТЫ_ИНФОРМАЦИЯ!AC:AC,АБОНЕМЕНТЫ_ИНФОРМАЦИЯ!H:H,БАЗА_ДАННЫХ!L410,АБОНЕМЕНТЫ_ИНФОРМАЦИЯ!G:G,БАЗА_ДАННЫХ!K410,АБОНЕМЕНТЫ_ИНФОРМАЦИЯ!F:F,БАЗА_ДАННЫХ!J410,АБОНЕМЕНТЫ_ИНФОРМАЦИЯ!AB:AB,БАЗА_ДАННЫХ!M410),"")</f>
        <v/>
      </c>
      <c r="R410" s="189" t="s">
        <v>21</v>
      </c>
      <c r="S410" s="17"/>
      <c r="U410" s="194">
        <f>IF(S410="перенос",0,SUMIFS(АБОНЕМЕНТЫ_ИНФОРМАЦИЯ!P:P,АБОНЕМЕНТЫ_ИНФОРМАЦИЯ!H:H,БАЗА_ДАННЫХ!L410,АБОНЕМЕНТЫ_ИНФОРМАЦИЯ!F:F,БАЗА_ДАННЫХ!J410,АБОНЕМЕНТЫ_ИНФОРМАЦИЯ!G:G,БАЗА_ДАННЫХ!K410,АБОНЕМЕНТЫ_ИНФОРМАЦИЯ!Q:Q,"&lt;="&amp;БАЗА_ДАННЫХ!D410,АБОНЕМЕНТЫ_ИНФОРМАЦИЯ!S:S,"&gt;="&amp;БАЗА_ДАННЫХ!D410))</f>
        <v>10</v>
      </c>
    </row>
    <row r="411" spans="4:21" ht="15" customHeight="1" x14ac:dyDescent="0.25">
      <c r="D411" s="185">
        <v>45292</v>
      </c>
      <c r="E411" s="187">
        <f t="shared" si="12"/>
        <v>1</v>
      </c>
      <c r="F411" s="9" t="str">
        <f t="shared" si="13"/>
        <v>Пн</v>
      </c>
      <c r="G411" s="18">
        <v>0.70833333333333337</v>
      </c>
      <c r="H411" s="8" t="s">
        <v>14</v>
      </c>
      <c r="I411" s="8" t="s">
        <v>30</v>
      </c>
      <c r="J411" s="8" t="s">
        <v>11</v>
      </c>
      <c r="K411" s="8" t="s">
        <v>36</v>
      </c>
      <c r="L411" s="188" t="s">
        <v>78</v>
      </c>
      <c r="M411" s="189" t="str">
        <f ca="1">IF(COUNTIFS(АБОНЕМЕНТЫ_ИНФОРМАЦИЯ!H:H,БАЗА_ДАННЫХ!L411,АБОНЕМЕНТЫ_ИНФОРМАЦИЯ!F:F,БАЗА_ДАННЫХ!J411,АБОНЕМЕНТЫ_ИНФОРМАЦИЯ!G:G,БАЗА_ДАННЫХ!K411,АБОНЕМЕНТЫ_ИНФОРМАЦИЯ!Q:Q,"&lt;="&amp;БАЗА_ДАННЫХ!D411,АБОНЕМЕНТЫ_ИНФОРМАЦИЯ!S:S,"&gt;="&amp;БАЗА_ДАННЫХ!D411,АБОНЕМЕНТЫ_ИНФОРМАЦИЯ!AB:AB,"да")=1,"да","нет")</f>
        <v>нет</v>
      </c>
      <c r="N411" s="188" t="str">
        <f ca="1">IF(M411="да",SUMIFS(АБОНЕМЕНТЫ_ИНФОРМАЦИЯ!AC:AC,АБОНЕМЕНТЫ_ИНФОРМАЦИЯ!H:H,БАЗА_ДАННЫХ!L411,АБОНЕМЕНТЫ_ИНФОРМАЦИЯ!G:G,БАЗА_ДАННЫХ!K411,АБОНЕМЕНТЫ_ИНФОРМАЦИЯ!F:F,БАЗА_ДАННЫХ!J411,АБОНЕМЕНТЫ_ИНФОРМАЦИЯ!AB:AB,БАЗА_ДАННЫХ!M411),"")</f>
        <v/>
      </c>
      <c r="R411" s="189" t="s">
        <v>21</v>
      </c>
      <c r="S411" s="17"/>
      <c r="U411" s="194">
        <f>IF(S411="перенос",0,SUMIFS(АБОНЕМЕНТЫ_ИНФОРМАЦИЯ!P:P,АБОНЕМЕНТЫ_ИНФОРМАЦИЯ!H:H,БАЗА_ДАННЫХ!L411,АБОНЕМЕНТЫ_ИНФОРМАЦИЯ!F:F,БАЗА_ДАННЫХ!J411,АБОНЕМЕНТЫ_ИНФОРМАЦИЯ!G:G,БАЗА_ДАННЫХ!K411,АБОНЕМЕНТЫ_ИНФОРМАЦИЯ!Q:Q,"&lt;="&amp;БАЗА_ДАННЫХ!D411,АБОНЕМЕНТЫ_ИНФОРМАЦИЯ!S:S,"&gt;="&amp;БАЗА_ДАННЫХ!D411))</f>
        <v>10</v>
      </c>
    </row>
    <row r="412" spans="4:21" ht="15" customHeight="1" x14ac:dyDescent="0.25">
      <c r="D412" s="185">
        <v>45292</v>
      </c>
      <c r="E412" s="187">
        <f t="shared" si="12"/>
        <v>1</v>
      </c>
      <c r="F412" s="9" t="str">
        <f t="shared" si="13"/>
        <v>Пн</v>
      </c>
      <c r="G412" s="18">
        <v>0.70833333333333337</v>
      </c>
      <c r="H412" s="8" t="s">
        <v>14</v>
      </c>
      <c r="I412" s="8" t="s">
        <v>30</v>
      </c>
      <c r="J412" s="8" t="s">
        <v>11</v>
      </c>
      <c r="K412" s="8" t="s">
        <v>36</v>
      </c>
      <c r="L412" s="188" t="s">
        <v>79</v>
      </c>
      <c r="M412" s="189" t="str">
        <f ca="1">IF(COUNTIFS(АБОНЕМЕНТЫ_ИНФОРМАЦИЯ!H:H,БАЗА_ДАННЫХ!L412,АБОНЕМЕНТЫ_ИНФОРМАЦИЯ!F:F,БАЗА_ДАННЫХ!J412,АБОНЕМЕНТЫ_ИНФОРМАЦИЯ!G:G,БАЗА_ДАННЫХ!K412,АБОНЕМЕНТЫ_ИНФОРМАЦИЯ!Q:Q,"&lt;="&amp;БАЗА_ДАННЫХ!D412,АБОНЕМЕНТЫ_ИНФОРМАЦИЯ!S:S,"&gt;="&amp;БАЗА_ДАННЫХ!D412,АБОНЕМЕНТЫ_ИНФОРМАЦИЯ!AB:AB,"да")=1,"да","нет")</f>
        <v>нет</v>
      </c>
      <c r="N412" s="188" t="str">
        <f ca="1">IF(M412="да",SUMIFS(АБОНЕМЕНТЫ_ИНФОРМАЦИЯ!AC:AC,АБОНЕМЕНТЫ_ИНФОРМАЦИЯ!H:H,БАЗА_ДАННЫХ!L412,АБОНЕМЕНТЫ_ИНФОРМАЦИЯ!G:G,БАЗА_ДАННЫХ!K412,АБОНЕМЕНТЫ_ИНФОРМАЦИЯ!F:F,БАЗА_ДАННЫХ!J412,АБОНЕМЕНТЫ_ИНФОРМАЦИЯ!AB:AB,БАЗА_ДАННЫХ!M412),"")</f>
        <v/>
      </c>
      <c r="R412" s="189" t="s">
        <v>21</v>
      </c>
      <c r="S412" s="17"/>
      <c r="U412" s="194">
        <f>IF(S412="перенос",0,SUMIFS(АБОНЕМЕНТЫ_ИНФОРМАЦИЯ!P:P,АБОНЕМЕНТЫ_ИНФОРМАЦИЯ!H:H,БАЗА_ДАННЫХ!L412,АБОНЕМЕНТЫ_ИНФОРМАЦИЯ!F:F,БАЗА_ДАННЫХ!J412,АБОНЕМЕНТЫ_ИНФОРМАЦИЯ!G:G,БАЗА_ДАННЫХ!K412,АБОНЕМЕНТЫ_ИНФОРМАЦИЯ!Q:Q,"&lt;="&amp;БАЗА_ДАННЫХ!D412,АБОНЕМЕНТЫ_ИНФОРМАЦИЯ!S:S,"&gt;="&amp;БАЗА_ДАННЫХ!D412))</f>
        <v>10</v>
      </c>
    </row>
    <row r="413" spans="4:21" ht="15" customHeight="1" x14ac:dyDescent="0.25">
      <c r="D413" s="185">
        <v>45292</v>
      </c>
      <c r="E413" s="187">
        <f t="shared" si="12"/>
        <v>1</v>
      </c>
      <c r="F413" s="9" t="str">
        <f t="shared" si="13"/>
        <v>Пн</v>
      </c>
      <c r="G413" s="18">
        <v>0.70833333333333337</v>
      </c>
      <c r="H413" s="8" t="s">
        <v>14</v>
      </c>
      <c r="I413" s="8" t="s">
        <v>30</v>
      </c>
      <c r="J413" s="8" t="s">
        <v>11</v>
      </c>
      <c r="K413" s="8" t="s">
        <v>36</v>
      </c>
      <c r="L413" s="188" t="s">
        <v>80</v>
      </c>
      <c r="M413" s="189" t="str">
        <f ca="1">IF(COUNTIFS(АБОНЕМЕНТЫ_ИНФОРМАЦИЯ!H:H,БАЗА_ДАННЫХ!L413,АБОНЕМЕНТЫ_ИНФОРМАЦИЯ!F:F,БАЗА_ДАННЫХ!J413,АБОНЕМЕНТЫ_ИНФОРМАЦИЯ!G:G,БАЗА_ДАННЫХ!K413,АБОНЕМЕНТЫ_ИНФОРМАЦИЯ!Q:Q,"&lt;="&amp;БАЗА_ДАННЫХ!D413,АБОНЕМЕНТЫ_ИНФОРМАЦИЯ!S:S,"&gt;="&amp;БАЗА_ДАННЫХ!D413,АБОНЕМЕНТЫ_ИНФОРМАЦИЯ!AB:AB,"да")=1,"да","нет")</f>
        <v>нет</v>
      </c>
      <c r="N413" s="188" t="str">
        <f ca="1">IF(M413="да",SUMIFS(АБОНЕМЕНТЫ_ИНФОРМАЦИЯ!AC:AC,АБОНЕМЕНТЫ_ИНФОРМАЦИЯ!H:H,БАЗА_ДАННЫХ!L413,АБОНЕМЕНТЫ_ИНФОРМАЦИЯ!G:G,БАЗА_ДАННЫХ!K413,АБОНЕМЕНТЫ_ИНФОРМАЦИЯ!F:F,БАЗА_ДАННЫХ!J413,АБОНЕМЕНТЫ_ИНФОРМАЦИЯ!AB:AB,БАЗА_ДАННЫХ!M413),"")</f>
        <v/>
      </c>
      <c r="R413" s="189" t="s">
        <v>21</v>
      </c>
      <c r="S413" s="17"/>
      <c r="U413" s="194">
        <f>IF(S413="перенос",0,SUMIFS(АБОНЕМЕНТЫ_ИНФОРМАЦИЯ!P:P,АБОНЕМЕНТЫ_ИНФОРМАЦИЯ!H:H,БАЗА_ДАННЫХ!L413,АБОНЕМЕНТЫ_ИНФОРМАЦИЯ!F:F,БАЗА_ДАННЫХ!J413,АБОНЕМЕНТЫ_ИНФОРМАЦИЯ!G:G,БАЗА_ДАННЫХ!K413,АБОНЕМЕНТЫ_ИНФОРМАЦИЯ!Q:Q,"&lt;="&amp;БАЗА_ДАННЫХ!D413,АБОНЕМЕНТЫ_ИНФОРМАЦИЯ!S:S,"&gt;="&amp;БАЗА_ДАННЫХ!D413))</f>
        <v>10</v>
      </c>
    </row>
    <row r="414" spans="4:21" ht="15" customHeight="1" x14ac:dyDescent="0.25">
      <c r="D414" s="185">
        <v>45292</v>
      </c>
      <c r="E414" s="187">
        <f t="shared" si="12"/>
        <v>1</v>
      </c>
      <c r="F414" s="9" t="str">
        <f t="shared" si="13"/>
        <v>Пн</v>
      </c>
      <c r="G414" s="18">
        <v>0.70833333333333337</v>
      </c>
      <c r="H414" s="8" t="s">
        <v>14</v>
      </c>
      <c r="I414" s="8" t="s">
        <v>30</v>
      </c>
      <c r="J414" s="8" t="s">
        <v>11</v>
      </c>
      <c r="K414" s="8" t="s">
        <v>36</v>
      </c>
      <c r="L414" s="188" t="s">
        <v>81</v>
      </c>
      <c r="M414" s="189" t="str">
        <f ca="1">IF(COUNTIFS(АБОНЕМЕНТЫ_ИНФОРМАЦИЯ!H:H,БАЗА_ДАННЫХ!L414,АБОНЕМЕНТЫ_ИНФОРМАЦИЯ!F:F,БАЗА_ДАННЫХ!J414,АБОНЕМЕНТЫ_ИНФОРМАЦИЯ!G:G,БАЗА_ДАННЫХ!K414,АБОНЕМЕНТЫ_ИНФОРМАЦИЯ!Q:Q,"&lt;="&amp;БАЗА_ДАННЫХ!D414,АБОНЕМЕНТЫ_ИНФОРМАЦИЯ!S:S,"&gt;="&amp;БАЗА_ДАННЫХ!D414,АБОНЕМЕНТЫ_ИНФОРМАЦИЯ!AB:AB,"да")=1,"да","нет")</f>
        <v>нет</v>
      </c>
      <c r="N414" s="188" t="str">
        <f ca="1">IF(M414="да",SUMIFS(АБОНЕМЕНТЫ_ИНФОРМАЦИЯ!AC:AC,АБОНЕМЕНТЫ_ИНФОРМАЦИЯ!H:H,БАЗА_ДАННЫХ!L414,АБОНЕМЕНТЫ_ИНФОРМАЦИЯ!G:G,БАЗА_ДАННЫХ!K414,АБОНЕМЕНТЫ_ИНФОРМАЦИЯ!F:F,БАЗА_ДАННЫХ!J414,АБОНЕМЕНТЫ_ИНФОРМАЦИЯ!AB:AB,БАЗА_ДАННЫХ!M414),"")</f>
        <v/>
      </c>
      <c r="R414" s="189" t="s">
        <v>21</v>
      </c>
      <c r="S414" s="17"/>
      <c r="U414" s="194">
        <f>IF(S414="перенос",0,SUMIFS(АБОНЕМЕНТЫ_ИНФОРМАЦИЯ!P:P,АБОНЕМЕНТЫ_ИНФОРМАЦИЯ!H:H,БАЗА_ДАННЫХ!L414,АБОНЕМЕНТЫ_ИНФОРМАЦИЯ!F:F,БАЗА_ДАННЫХ!J414,АБОНЕМЕНТЫ_ИНФОРМАЦИЯ!G:G,БАЗА_ДАННЫХ!K414,АБОНЕМЕНТЫ_ИНФОРМАЦИЯ!Q:Q,"&lt;="&amp;БАЗА_ДАННЫХ!D414,АБОНЕМЕНТЫ_ИНФОРМАЦИЯ!S:S,"&gt;="&amp;БАЗА_ДАННЫХ!D414))</f>
        <v>10</v>
      </c>
    </row>
    <row r="415" spans="4:21" ht="15" customHeight="1" x14ac:dyDescent="0.25">
      <c r="D415" s="185">
        <v>45292</v>
      </c>
      <c r="E415" s="187">
        <f t="shared" si="12"/>
        <v>1</v>
      </c>
      <c r="F415" s="9" t="str">
        <f t="shared" si="13"/>
        <v>Пн</v>
      </c>
      <c r="G415" s="18">
        <v>0.70833333333333337</v>
      </c>
      <c r="H415" s="8" t="s">
        <v>14</v>
      </c>
      <c r="I415" s="8" t="s">
        <v>30</v>
      </c>
      <c r="J415" s="8" t="s">
        <v>11</v>
      </c>
      <c r="K415" s="8" t="s">
        <v>36</v>
      </c>
      <c r="L415" s="188" t="s">
        <v>82</v>
      </c>
      <c r="M415" s="189" t="str">
        <f ca="1">IF(COUNTIFS(АБОНЕМЕНТЫ_ИНФОРМАЦИЯ!H:H,БАЗА_ДАННЫХ!L415,АБОНЕМЕНТЫ_ИНФОРМАЦИЯ!F:F,БАЗА_ДАННЫХ!J415,АБОНЕМЕНТЫ_ИНФОРМАЦИЯ!G:G,БАЗА_ДАННЫХ!K415,АБОНЕМЕНТЫ_ИНФОРМАЦИЯ!Q:Q,"&lt;="&amp;БАЗА_ДАННЫХ!D415,АБОНЕМЕНТЫ_ИНФОРМАЦИЯ!S:S,"&gt;="&amp;БАЗА_ДАННЫХ!D415,АБОНЕМЕНТЫ_ИНФОРМАЦИЯ!AB:AB,"да")=1,"да","нет")</f>
        <v>нет</v>
      </c>
      <c r="N415" s="188" t="str">
        <f ca="1">IF(M415="да",SUMIFS(АБОНЕМЕНТЫ_ИНФОРМАЦИЯ!AC:AC,АБОНЕМЕНТЫ_ИНФОРМАЦИЯ!H:H,БАЗА_ДАННЫХ!L415,АБОНЕМЕНТЫ_ИНФОРМАЦИЯ!G:G,БАЗА_ДАННЫХ!K415,АБОНЕМЕНТЫ_ИНФОРМАЦИЯ!F:F,БАЗА_ДАННЫХ!J415,АБОНЕМЕНТЫ_ИНФОРМАЦИЯ!AB:AB,БАЗА_ДАННЫХ!M415),"")</f>
        <v/>
      </c>
      <c r="R415" s="189" t="s">
        <v>21</v>
      </c>
      <c r="S415" s="17"/>
      <c r="U415" s="194">
        <f>IF(S415="перенос",0,SUMIFS(АБОНЕМЕНТЫ_ИНФОРМАЦИЯ!P:P,АБОНЕМЕНТЫ_ИНФОРМАЦИЯ!H:H,БАЗА_ДАННЫХ!L415,АБОНЕМЕНТЫ_ИНФОРМАЦИЯ!F:F,БАЗА_ДАННЫХ!J415,АБОНЕМЕНТЫ_ИНФОРМАЦИЯ!G:G,БАЗА_ДАННЫХ!K415,АБОНЕМЕНТЫ_ИНФОРМАЦИЯ!Q:Q,"&lt;="&amp;БАЗА_ДАННЫХ!D415,АБОНЕМЕНТЫ_ИНФОРМАЦИЯ!S:S,"&gt;="&amp;БАЗА_ДАННЫХ!D415))</f>
        <v>10</v>
      </c>
    </row>
    <row r="416" spans="4:21" ht="15" customHeight="1" x14ac:dyDescent="0.25">
      <c r="D416" s="185">
        <v>45292</v>
      </c>
      <c r="E416" s="187">
        <f t="shared" si="12"/>
        <v>1</v>
      </c>
      <c r="F416" s="9" t="str">
        <f t="shared" si="13"/>
        <v>Пн</v>
      </c>
      <c r="G416" s="18">
        <v>0.70833333333333337</v>
      </c>
      <c r="H416" s="8" t="s">
        <v>14</v>
      </c>
      <c r="I416" s="8" t="s">
        <v>30</v>
      </c>
      <c r="J416" s="8" t="s">
        <v>11</v>
      </c>
      <c r="K416" s="8" t="s">
        <v>36</v>
      </c>
      <c r="L416" s="188" t="s">
        <v>83</v>
      </c>
      <c r="M416" s="189" t="str">
        <f ca="1">IF(COUNTIFS(АБОНЕМЕНТЫ_ИНФОРМАЦИЯ!H:H,БАЗА_ДАННЫХ!L416,АБОНЕМЕНТЫ_ИНФОРМАЦИЯ!F:F,БАЗА_ДАННЫХ!J416,АБОНЕМЕНТЫ_ИНФОРМАЦИЯ!G:G,БАЗА_ДАННЫХ!K416,АБОНЕМЕНТЫ_ИНФОРМАЦИЯ!Q:Q,"&lt;="&amp;БАЗА_ДАННЫХ!D416,АБОНЕМЕНТЫ_ИНФОРМАЦИЯ!S:S,"&gt;="&amp;БАЗА_ДАННЫХ!D416,АБОНЕМЕНТЫ_ИНФОРМАЦИЯ!AB:AB,"да")=1,"да","нет")</f>
        <v>нет</v>
      </c>
      <c r="N416" s="188" t="str">
        <f ca="1">IF(M416="да",SUMIFS(АБОНЕМЕНТЫ_ИНФОРМАЦИЯ!AC:AC,АБОНЕМЕНТЫ_ИНФОРМАЦИЯ!H:H,БАЗА_ДАННЫХ!L416,АБОНЕМЕНТЫ_ИНФОРМАЦИЯ!G:G,БАЗА_ДАННЫХ!K416,АБОНЕМЕНТЫ_ИНФОРМАЦИЯ!F:F,БАЗА_ДАННЫХ!J416,АБОНЕМЕНТЫ_ИНФОРМАЦИЯ!AB:AB,БАЗА_ДАННЫХ!M416),"")</f>
        <v/>
      </c>
      <c r="R416" s="189" t="s">
        <v>21</v>
      </c>
      <c r="S416" s="17"/>
      <c r="U416" s="194">
        <f>IF(S416="перенос",0,SUMIFS(АБОНЕМЕНТЫ_ИНФОРМАЦИЯ!P:P,АБОНЕМЕНТЫ_ИНФОРМАЦИЯ!H:H,БАЗА_ДАННЫХ!L416,АБОНЕМЕНТЫ_ИНФОРМАЦИЯ!F:F,БАЗА_ДАННЫХ!J416,АБОНЕМЕНТЫ_ИНФОРМАЦИЯ!G:G,БАЗА_ДАННЫХ!K416,АБОНЕМЕНТЫ_ИНФОРМАЦИЯ!Q:Q,"&lt;="&amp;БАЗА_ДАННЫХ!D416,АБОНЕМЕНТЫ_ИНФОРМАЦИЯ!S:S,"&gt;="&amp;БАЗА_ДАННЫХ!D416))</f>
        <v>10</v>
      </c>
    </row>
    <row r="417" spans="4:21" ht="15" customHeight="1" x14ac:dyDescent="0.25">
      <c r="D417" s="185">
        <v>45292</v>
      </c>
      <c r="E417" s="187">
        <f t="shared" si="12"/>
        <v>1</v>
      </c>
      <c r="F417" s="9" t="str">
        <f t="shared" si="13"/>
        <v>Пн</v>
      </c>
      <c r="G417" s="18">
        <v>0.70833333333333337</v>
      </c>
      <c r="H417" s="8" t="s">
        <v>14</v>
      </c>
      <c r="I417" s="8" t="s">
        <v>30</v>
      </c>
      <c r="J417" s="8" t="s">
        <v>11</v>
      </c>
      <c r="K417" s="8" t="s">
        <v>36</v>
      </c>
      <c r="L417" s="188" t="s">
        <v>84</v>
      </c>
      <c r="M417" s="189" t="str">
        <f ca="1">IF(COUNTIFS(АБОНЕМЕНТЫ_ИНФОРМАЦИЯ!H:H,БАЗА_ДАННЫХ!L417,АБОНЕМЕНТЫ_ИНФОРМАЦИЯ!F:F,БАЗА_ДАННЫХ!J417,АБОНЕМЕНТЫ_ИНФОРМАЦИЯ!G:G,БАЗА_ДАННЫХ!K417,АБОНЕМЕНТЫ_ИНФОРМАЦИЯ!Q:Q,"&lt;="&amp;БАЗА_ДАННЫХ!D417,АБОНЕМЕНТЫ_ИНФОРМАЦИЯ!S:S,"&gt;="&amp;БАЗА_ДАННЫХ!D417,АБОНЕМЕНТЫ_ИНФОРМАЦИЯ!AB:AB,"да")=1,"да","нет")</f>
        <v>нет</v>
      </c>
      <c r="N417" s="188" t="str">
        <f ca="1">IF(M417="да",SUMIFS(АБОНЕМЕНТЫ_ИНФОРМАЦИЯ!AC:AC,АБОНЕМЕНТЫ_ИНФОРМАЦИЯ!H:H,БАЗА_ДАННЫХ!L417,АБОНЕМЕНТЫ_ИНФОРМАЦИЯ!G:G,БАЗА_ДАННЫХ!K417,АБОНЕМЕНТЫ_ИНФОРМАЦИЯ!F:F,БАЗА_ДАННЫХ!J417,АБОНЕМЕНТЫ_ИНФОРМАЦИЯ!AB:AB,БАЗА_ДАННЫХ!M417),"")</f>
        <v/>
      </c>
      <c r="R417" s="189" t="s">
        <v>21</v>
      </c>
      <c r="S417" s="17"/>
      <c r="U417" s="194">
        <f>IF(S417="перенос",0,SUMIFS(АБОНЕМЕНТЫ_ИНФОРМАЦИЯ!P:P,АБОНЕМЕНТЫ_ИНФОРМАЦИЯ!H:H,БАЗА_ДАННЫХ!L417,АБОНЕМЕНТЫ_ИНФОРМАЦИЯ!F:F,БАЗА_ДАННЫХ!J417,АБОНЕМЕНТЫ_ИНФОРМАЦИЯ!G:G,БАЗА_ДАННЫХ!K417,АБОНЕМЕНТЫ_ИНФОРМАЦИЯ!Q:Q,"&lt;="&amp;БАЗА_ДАННЫХ!D417,АБОНЕМЕНТЫ_ИНФОРМАЦИЯ!S:S,"&gt;="&amp;БАЗА_ДАННЫХ!D417))</f>
        <v>10</v>
      </c>
    </row>
    <row r="418" spans="4:21" ht="15" customHeight="1" x14ac:dyDescent="0.25">
      <c r="D418" s="185">
        <v>45292</v>
      </c>
      <c r="E418" s="187">
        <f t="shared" si="12"/>
        <v>1</v>
      </c>
      <c r="F418" s="9" t="str">
        <f t="shared" si="13"/>
        <v>Пн</v>
      </c>
      <c r="G418" s="18">
        <v>0.70833333333333337</v>
      </c>
      <c r="H418" s="8" t="s">
        <v>14</v>
      </c>
      <c r="I418" s="8" t="s">
        <v>30</v>
      </c>
      <c r="J418" s="8" t="s">
        <v>11</v>
      </c>
      <c r="K418" s="8" t="s">
        <v>36</v>
      </c>
      <c r="L418" s="188" t="s">
        <v>85</v>
      </c>
      <c r="M418" s="189" t="str">
        <f ca="1">IF(COUNTIFS(АБОНЕМЕНТЫ_ИНФОРМАЦИЯ!H:H,БАЗА_ДАННЫХ!L418,АБОНЕМЕНТЫ_ИНФОРМАЦИЯ!F:F,БАЗА_ДАННЫХ!J418,АБОНЕМЕНТЫ_ИНФОРМАЦИЯ!G:G,БАЗА_ДАННЫХ!K418,АБОНЕМЕНТЫ_ИНФОРМАЦИЯ!Q:Q,"&lt;="&amp;БАЗА_ДАННЫХ!D418,АБОНЕМЕНТЫ_ИНФОРМАЦИЯ!S:S,"&gt;="&amp;БАЗА_ДАННЫХ!D418,АБОНЕМЕНТЫ_ИНФОРМАЦИЯ!AB:AB,"да")=1,"да","нет")</f>
        <v>нет</v>
      </c>
      <c r="N418" s="188" t="str">
        <f ca="1">IF(M418="да",SUMIFS(АБОНЕМЕНТЫ_ИНФОРМАЦИЯ!AC:AC,АБОНЕМЕНТЫ_ИНФОРМАЦИЯ!H:H,БАЗА_ДАННЫХ!L418,АБОНЕМЕНТЫ_ИНФОРМАЦИЯ!G:G,БАЗА_ДАННЫХ!K418,АБОНЕМЕНТЫ_ИНФОРМАЦИЯ!F:F,БАЗА_ДАННЫХ!J418,АБОНЕМЕНТЫ_ИНФОРМАЦИЯ!AB:AB,БАЗА_ДАННЫХ!M418),"")</f>
        <v/>
      </c>
      <c r="R418" s="189" t="s">
        <v>21</v>
      </c>
      <c r="S418" s="17"/>
      <c r="U418" s="194">
        <f>IF(S418="перенос",0,SUMIFS(АБОНЕМЕНТЫ_ИНФОРМАЦИЯ!P:P,АБОНЕМЕНТЫ_ИНФОРМАЦИЯ!H:H,БАЗА_ДАННЫХ!L418,АБОНЕМЕНТЫ_ИНФОРМАЦИЯ!F:F,БАЗА_ДАННЫХ!J418,АБОНЕМЕНТЫ_ИНФОРМАЦИЯ!G:G,БАЗА_ДАННЫХ!K418,АБОНЕМЕНТЫ_ИНФОРМАЦИЯ!Q:Q,"&lt;="&amp;БАЗА_ДАННЫХ!D418,АБОНЕМЕНТЫ_ИНФОРМАЦИЯ!S:S,"&gt;="&amp;БАЗА_ДАННЫХ!D418))</f>
        <v>10</v>
      </c>
    </row>
    <row r="419" spans="4:21" ht="15" customHeight="1" x14ac:dyDescent="0.25">
      <c r="D419" s="185">
        <v>45292</v>
      </c>
      <c r="E419" s="187">
        <f t="shared" si="12"/>
        <v>1</v>
      </c>
      <c r="F419" s="9" t="str">
        <f t="shared" si="13"/>
        <v>Пн</v>
      </c>
      <c r="G419" s="18">
        <v>0.70833333333333337</v>
      </c>
      <c r="H419" s="8" t="s">
        <v>14</v>
      </c>
      <c r="I419" s="8" t="s">
        <v>30</v>
      </c>
      <c r="J419" s="8" t="s">
        <v>11</v>
      </c>
      <c r="K419" s="8" t="s">
        <v>36</v>
      </c>
      <c r="L419" s="188" t="s">
        <v>86</v>
      </c>
      <c r="M419" s="189" t="str">
        <f ca="1">IF(COUNTIFS(АБОНЕМЕНТЫ_ИНФОРМАЦИЯ!H:H,БАЗА_ДАННЫХ!L419,АБОНЕМЕНТЫ_ИНФОРМАЦИЯ!F:F,БАЗА_ДАННЫХ!J419,АБОНЕМЕНТЫ_ИНФОРМАЦИЯ!G:G,БАЗА_ДАННЫХ!K419,АБОНЕМЕНТЫ_ИНФОРМАЦИЯ!Q:Q,"&lt;="&amp;БАЗА_ДАННЫХ!D419,АБОНЕМЕНТЫ_ИНФОРМАЦИЯ!S:S,"&gt;="&amp;БАЗА_ДАННЫХ!D419,АБОНЕМЕНТЫ_ИНФОРМАЦИЯ!AB:AB,"да")=1,"да","нет")</f>
        <v>нет</v>
      </c>
      <c r="N419" s="188" t="str">
        <f ca="1">IF(M419="да",SUMIFS(АБОНЕМЕНТЫ_ИНФОРМАЦИЯ!AC:AC,АБОНЕМЕНТЫ_ИНФОРМАЦИЯ!H:H,БАЗА_ДАННЫХ!L419,АБОНЕМЕНТЫ_ИНФОРМАЦИЯ!G:G,БАЗА_ДАННЫХ!K419,АБОНЕМЕНТЫ_ИНФОРМАЦИЯ!F:F,БАЗА_ДАННЫХ!J419,АБОНЕМЕНТЫ_ИНФОРМАЦИЯ!AB:AB,БАЗА_ДАННЫХ!M419),"")</f>
        <v/>
      </c>
      <c r="R419" s="189" t="s">
        <v>21</v>
      </c>
      <c r="S419" s="17"/>
      <c r="U419" s="194">
        <f>IF(S419="перенос",0,SUMIFS(АБОНЕМЕНТЫ_ИНФОРМАЦИЯ!P:P,АБОНЕМЕНТЫ_ИНФОРМАЦИЯ!H:H,БАЗА_ДАННЫХ!L419,АБОНЕМЕНТЫ_ИНФОРМАЦИЯ!F:F,БАЗА_ДАННЫХ!J419,АБОНЕМЕНТЫ_ИНФОРМАЦИЯ!G:G,БАЗА_ДАННЫХ!K419,АБОНЕМЕНТЫ_ИНФОРМАЦИЯ!Q:Q,"&lt;="&amp;БАЗА_ДАННЫХ!D419,АБОНЕМЕНТЫ_ИНФОРМАЦИЯ!S:S,"&gt;="&amp;БАЗА_ДАННЫХ!D419))</f>
        <v>10</v>
      </c>
    </row>
    <row r="420" spans="4:21" ht="15" customHeight="1" x14ac:dyDescent="0.25">
      <c r="D420" s="185">
        <v>45292</v>
      </c>
      <c r="E420" s="187">
        <f t="shared" si="12"/>
        <v>1</v>
      </c>
      <c r="F420" s="9" t="str">
        <f t="shared" si="13"/>
        <v>Пн</v>
      </c>
      <c r="G420" s="18">
        <v>0.75</v>
      </c>
      <c r="H420" s="8" t="s">
        <v>7</v>
      </c>
      <c r="I420" s="8" t="s">
        <v>33</v>
      </c>
      <c r="J420" s="8" t="s">
        <v>6</v>
      </c>
      <c r="K420" s="8" t="s">
        <v>31</v>
      </c>
      <c r="L420" s="188" t="s">
        <v>87</v>
      </c>
      <c r="M420" s="189" t="str">
        <f ca="1">IF(COUNTIFS(АБОНЕМЕНТЫ_ИНФОРМАЦИЯ!H:H,БАЗА_ДАННЫХ!L420,АБОНЕМЕНТЫ_ИНФОРМАЦИЯ!F:F,БАЗА_ДАННЫХ!J420,АБОНЕМЕНТЫ_ИНФОРМАЦИЯ!G:G,БАЗА_ДАННЫХ!K420,АБОНЕМЕНТЫ_ИНФОРМАЦИЯ!Q:Q,"&lt;="&amp;БАЗА_ДАННЫХ!D420,АБОНЕМЕНТЫ_ИНФОРМАЦИЯ!S:S,"&gt;="&amp;БАЗА_ДАННЫХ!D420,АБОНЕМЕНТЫ_ИНФОРМАЦИЯ!AB:AB,"да")=1,"да","нет")</f>
        <v>нет</v>
      </c>
      <c r="N420" s="188" t="str">
        <f ca="1">IF(M420="да",SUMIFS(АБОНЕМЕНТЫ_ИНФОРМАЦИЯ!AC:AC,АБОНЕМЕНТЫ_ИНФОРМАЦИЯ!H:H,БАЗА_ДАННЫХ!L420,АБОНЕМЕНТЫ_ИНФОРМАЦИЯ!G:G,БАЗА_ДАННЫХ!K420,АБОНЕМЕНТЫ_ИНФОРМАЦИЯ!F:F,БАЗА_ДАННЫХ!J420,АБОНЕМЕНТЫ_ИНФОРМАЦИЯ!AB:AB,БАЗА_ДАННЫХ!M420),"")</f>
        <v/>
      </c>
      <c r="R420" s="189" t="s">
        <v>21</v>
      </c>
      <c r="S420" s="17"/>
      <c r="U420" s="194">
        <f>IF(S420="перенос",0,SUMIFS(АБОНЕМЕНТЫ_ИНФОРМАЦИЯ!P:P,АБОНЕМЕНТЫ_ИНФОРМАЦИЯ!H:H,БАЗА_ДАННЫХ!L420,АБОНЕМЕНТЫ_ИНФОРМАЦИЯ!F:F,БАЗА_ДАННЫХ!J420,АБОНЕМЕНТЫ_ИНФОРМАЦИЯ!G:G,БАЗА_ДАННЫХ!K420,АБОНЕМЕНТЫ_ИНФОРМАЦИЯ!Q:Q,"&lt;="&amp;БАЗА_ДАННЫХ!D420,АБОНЕМЕНТЫ_ИНФОРМАЦИЯ!S:S,"&gt;="&amp;БАЗА_ДАННЫХ!D420))</f>
        <v>10</v>
      </c>
    </row>
    <row r="421" spans="4:21" ht="15" customHeight="1" x14ac:dyDescent="0.25">
      <c r="D421" s="185">
        <v>45292</v>
      </c>
      <c r="E421" s="187">
        <f t="shared" si="12"/>
        <v>1</v>
      </c>
      <c r="F421" s="9" t="str">
        <f t="shared" si="13"/>
        <v>Пн</v>
      </c>
      <c r="G421" s="18">
        <v>0.75</v>
      </c>
      <c r="H421" s="8" t="s">
        <v>7</v>
      </c>
      <c r="I421" s="8" t="s">
        <v>33</v>
      </c>
      <c r="J421" s="8" t="s">
        <v>6</v>
      </c>
      <c r="K421" s="8" t="s">
        <v>31</v>
      </c>
      <c r="L421" s="188" t="s">
        <v>88</v>
      </c>
      <c r="M421" s="189" t="str">
        <f ca="1">IF(COUNTIFS(АБОНЕМЕНТЫ_ИНФОРМАЦИЯ!H:H,БАЗА_ДАННЫХ!L421,АБОНЕМЕНТЫ_ИНФОРМАЦИЯ!F:F,БАЗА_ДАННЫХ!J421,АБОНЕМЕНТЫ_ИНФОРМАЦИЯ!G:G,БАЗА_ДАННЫХ!K421,АБОНЕМЕНТЫ_ИНФОРМАЦИЯ!Q:Q,"&lt;="&amp;БАЗА_ДАННЫХ!D421,АБОНЕМЕНТЫ_ИНФОРМАЦИЯ!S:S,"&gt;="&amp;БАЗА_ДАННЫХ!D421,АБОНЕМЕНТЫ_ИНФОРМАЦИЯ!AB:AB,"да")=1,"да","нет")</f>
        <v>нет</v>
      </c>
      <c r="N421" s="188" t="str">
        <f ca="1">IF(M421="да",SUMIFS(АБОНЕМЕНТЫ_ИНФОРМАЦИЯ!AC:AC,АБОНЕМЕНТЫ_ИНФОРМАЦИЯ!H:H,БАЗА_ДАННЫХ!L421,АБОНЕМЕНТЫ_ИНФОРМАЦИЯ!G:G,БАЗА_ДАННЫХ!K421,АБОНЕМЕНТЫ_ИНФОРМАЦИЯ!F:F,БАЗА_ДАННЫХ!J421,АБОНЕМЕНТЫ_ИНФОРМАЦИЯ!AB:AB,БАЗА_ДАННЫХ!M421),"")</f>
        <v/>
      </c>
      <c r="R421" s="189" t="s">
        <v>21</v>
      </c>
      <c r="S421" s="17"/>
      <c r="U421" s="194">
        <f>IF(S421="перенос",0,SUMIFS(АБОНЕМЕНТЫ_ИНФОРМАЦИЯ!P:P,АБОНЕМЕНТЫ_ИНФОРМАЦИЯ!H:H,БАЗА_ДАННЫХ!L421,АБОНЕМЕНТЫ_ИНФОРМАЦИЯ!F:F,БАЗА_ДАННЫХ!J421,АБОНЕМЕНТЫ_ИНФОРМАЦИЯ!G:G,БАЗА_ДАННЫХ!K421,АБОНЕМЕНТЫ_ИНФОРМАЦИЯ!Q:Q,"&lt;="&amp;БАЗА_ДАННЫХ!D421,АБОНЕМЕНТЫ_ИНФОРМАЦИЯ!S:S,"&gt;="&amp;БАЗА_ДАННЫХ!D421))</f>
        <v>10</v>
      </c>
    </row>
    <row r="422" spans="4:21" ht="15" customHeight="1" x14ac:dyDescent="0.25">
      <c r="D422" s="185">
        <v>45292</v>
      </c>
      <c r="E422" s="187">
        <f t="shared" si="12"/>
        <v>1</v>
      </c>
      <c r="F422" s="9" t="str">
        <f t="shared" si="13"/>
        <v>Пн</v>
      </c>
      <c r="G422" s="18">
        <v>0.75</v>
      </c>
      <c r="H422" s="8" t="s">
        <v>7</v>
      </c>
      <c r="I422" s="8" t="s">
        <v>33</v>
      </c>
      <c r="J422" s="8" t="s">
        <v>6</v>
      </c>
      <c r="K422" s="8" t="s">
        <v>31</v>
      </c>
      <c r="L422" s="188" t="s">
        <v>89</v>
      </c>
      <c r="M422" s="189" t="str">
        <f ca="1">IF(COUNTIFS(АБОНЕМЕНТЫ_ИНФОРМАЦИЯ!H:H,БАЗА_ДАННЫХ!L422,АБОНЕМЕНТЫ_ИНФОРМАЦИЯ!F:F,БАЗА_ДАННЫХ!J422,АБОНЕМЕНТЫ_ИНФОРМАЦИЯ!G:G,БАЗА_ДАННЫХ!K422,АБОНЕМЕНТЫ_ИНФОРМАЦИЯ!Q:Q,"&lt;="&amp;БАЗА_ДАННЫХ!D422,АБОНЕМЕНТЫ_ИНФОРМАЦИЯ!S:S,"&gt;="&amp;БАЗА_ДАННЫХ!D422,АБОНЕМЕНТЫ_ИНФОРМАЦИЯ!AB:AB,"да")=1,"да","нет")</f>
        <v>нет</v>
      </c>
      <c r="N422" s="188" t="str">
        <f ca="1">IF(M422="да",SUMIFS(АБОНЕМЕНТЫ_ИНФОРМАЦИЯ!AC:AC,АБОНЕМЕНТЫ_ИНФОРМАЦИЯ!H:H,БАЗА_ДАННЫХ!L422,АБОНЕМЕНТЫ_ИНФОРМАЦИЯ!G:G,БАЗА_ДАННЫХ!K422,АБОНЕМЕНТЫ_ИНФОРМАЦИЯ!F:F,БАЗА_ДАННЫХ!J422,АБОНЕМЕНТЫ_ИНФОРМАЦИЯ!AB:AB,БАЗА_ДАННЫХ!M422),"")</f>
        <v/>
      </c>
      <c r="R422" s="189" t="s">
        <v>21</v>
      </c>
      <c r="S422" s="17"/>
      <c r="U422" s="194">
        <f>IF(S422="перенос",0,SUMIFS(АБОНЕМЕНТЫ_ИНФОРМАЦИЯ!P:P,АБОНЕМЕНТЫ_ИНФОРМАЦИЯ!H:H,БАЗА_ДАННЫХ!L422,АБОНЕМЕНТЫ_ИНФОРМАЦИЯ!F:F,БАЗА_ДАННЫХ!J422,АБОНЕМЕНТЫ_ИНФОРМАЦИЯ!G:G,БАЗА_ДАННЫХ!K422,АБОНЕМЕНТЫ_ИНФОРМАЦИЯ!Q:Q,"&lt;="&amp;БАЗА_ДАННЫХ!D422,АБОНЕМЕНТЫ_ИНФОРМАЦИЯ!S:S,"&gt;="&amp;БАЗА_ДАННЫХ!D422))</f>
        <v>10</v>
      </c>
    </row>
    <row r="423" spans="4:21" ht="15" customHeight="1" x14ac:dyDescent="0.25">
      <c r="D423" s="185">
        <v>45292</v>
      </c>
      <c r="E423" s="187">
        <f t="shared" si="12"/>
        <v>1</v>
      </c>
      <c r="F423" s="9" t="str">
        <f t="shared" si="13"/>
        <v>Пн</v>
      </c>
      <c r="G423" s="18">
        <v>0.75</v>
      </c>
      <c r="H423" s="8" t="s">
        <v>7</v>
      </c>
      <c r="I423" s="8" t="s">
        <v>33</v>
      </c>
      <c r="J423" s="8" t="s">
        <v>6</v>
      </c>
      <c r="K423" s="8" t="s">
        <v>31</v>
      </c>
      <c r="L423" s="188" t="s">
        <v>90</v>
      </c>
      <c r="M423" s="189" t="str">
        <f ca="1">IF(COUNTIFS(АБОНЕМЕНТЫ_ИНФОРМАЦИЯ!H:H,БАЗА_ДАННЫХ!L423,АБОНЕМЕНТЫ_ИНФОРМАЦИЯ!F:F,БАЗА_ДАННЫХ!J423,АБОНЕМЕНТЫ_ИНФОРМАЦИЯ!G:G,БАЗА_ДАННЫХ!K423,АБОНЕМЕНТЫ_ИНФОРМАЦИЯ!Q:Q,"&lt;="&amp;БАЗА_ДАННЫХ!D423,АБОНЕМЕНТЫ_ИНФОРМАЦИЯ!S:S,"&gt;="&amp;БАЗА_ДАННЫХ!D423,АБОНЕМЕНТЫ_ИНФОРМАЦИЯ!AB:AB,"да")=1,"да","нет")</f>
        <v>нет</v>
      </c>
      <c r="N423" s="188" t="str">
        <f ca="1">IF(M423="да",SUMIFS(АБОНЕМЕНТЫ_ИНФОРМАЦИЯ!AC:AC,АБОНЕМЕНТЫ_ИНФОРМАЦИЯ!H:H,БАЗА_ДАННЫХ!L423,АБОНЕМЕНТЫ_ИНФОРМАЦИЯ!G:G,БАЗА_ДАННЫХ!K423,АБОНЕМЕНТЫ_ИНФОРМАЦИЯ!F:F,БАЗА_ДАННЫХ!J423,АБОНЕМЕНТЫ_ИНФОРМАЦИЯ!AB:AB,БАЗА_ДАННЫХ!M423),"")</f>
        <v/>
      </c>
      <c r="R423" s="189" t="s">
        <v>21</v>
      </c>
      <c r="S423" s="17"/>
      <c r="U423" s="194">
        <f>IF(S423="перенос",0,SUMIFS(АБОНЕМЕНТЫ_ИНФОРМАЦИЯ!P:P,АБОНЕМЕНТЫ_ИНФОРМАЦИЯ!H:H,БАЗА_ДАННЫХ!L423,АБОНЕМЕНТЫ_ИНФОРМАЦИЯ!F:F,БАЗА_ДАННЫХ!J423,АБОНЕМЕНТЫ_ИНФОРМАЦИЯ!G:G,БАЗА_ДАННЫХ!K423,АБОНЕМЕНТЫ_ИНФОРМАЦИЯ!Q:Q,"&lt;="&amp;БАЗА_ДАННЫХ!D423,АБОНЕМЕНТЫ_ИНФОРМАЦИЯ!S:S,"&gt;="&amp;БАЗА_ДАННЫХ!D423))</f>
        <v>10</v>
      </c>
    </row>
    <row r="424" spans="4:21" ht="15" customHeight="1" x14ac:dyDescent="0.25">
      <c r="D424" s="185">
        <v>45292</v>
      </c>
      <c r="E424" s="187">
        <f t="shared" si="12"/>
        <v>1</v>
      </c>
      <c r="F424" s="9" t="str">
        <f t="shared" si="13"/>
        <v>Пн</v>
      </c>
      <c r="G424" s="18">
        <v>0.75</v>
      </c>
      <c r="H424" s="8" t="s">
        <v>7</v>
      </c>
      <c r="I424" s="8" t="s">
        <v>33</v>
      </c>
      <c r="J424" s="8" t="s">
        <v>6</v>
      </c>
      <c r="K424" s="8" t="s">
        <v>31</v>
      </c>
      <c r="L424" s="188" t="s">
        <v>91</v>
      </c>
      <c r="M424" s="189" t="str">
        <f ca="1">IF(COUNTIFS(АБОНЕМЕНТЫ_ИНФОРМАЦИЯ!H:H,БАЗА_ДАННЫХ!L424,АБОНЕМЕНТЫ_ИНФОРМАЦИЯ!F:F,БАЗА_ДАННЫХ!J424,АБОНЕМЕНТЫ_ИНФОРМАЦИЯ!G:G,БАЗА_ДАННЫХ!K424,АБОНЕМЕНТЫ_ИНФОРМАЦИЯ!Q:Q,"&lt;="&amp;БАЗА_ДАННЫХ!D424,АБОНЕМЕНТЫ_ИНФОРМАЦИЯ!S:S,"&gt;="&amp;БАЗА_ДАННЫХ!D424,АБОНЕМЕНТЫ_ИНФОРМАЦИЯ!AB:AB,"да")=1,"да","нет")</f>
        <v>нет</v>
      </c>
      <c r="N424" s="188" t="str">
        <f ca="1">IF(M424="да",SUMIFS(АБОНЕМЕНТЫ_ИНФОРМАЦИЯ!AC:AC,АБОНЕМЕНТЫ_ИНФОРМАЦИЯ!H:H,БАЗА_ДАННЫХ!L424,АБОНЕМЕНТЫ_ИНФОРМАЦИЯ!G:G,БАЗА_ДАННЫХ!K424,АБОНЕМЕНТЫ_ИНФОРМАЦИЯ!F:F,БАЗА_ДАННЫХ!J424,АБОНЕМЕНТЫ_ИНФОРМАЦИЯ!AB:AB,БАЗА_ДАННЫХ!M424),"")</f>
        <v/>
      </c>
      <c r="R424" s="189" t="s">
        <v>21</v>
      </c>
      <c r="S424" s="17"/>
      <c r="U424" s="194">
        <f>IF(S424="перенос",0,SUMIFS(АБОНЕМЕНТЫ_ИНФОРМАЦИЯ!P:P,АБОНЕМЕНТЫ_ИНФОРМАЦИЯ!H:H,БАЗА_ДАННЫХ!L424,АБОНЕМЕНТЫ_ИНФОРМАЦИЯ!F:F,БАЗА_ДАННЫХ!J424,АБОНЕМЕНТЫ_ИНФОРМАЦИЯ!G:G,БАЗА_ДАННЫХ!K424,АБОНЕМЕНТЫ_ИНФОРМАЦИЯ!Q:Q,"&lt;="&amp;БАЗА_ДАННЫХ!D424,АБОНЕМЕНТЫ_ИНФОРМАЦИЯ!S:S,"&gt;="&amp;БАЗА_ДАННЫХ!D424))</f>
        <v>10</v>
      </c>
    </row>
    <row r="425" spans="4:21" ht="15" customHeight="1" x14ac:dyDescent="0.25">
      <c r="D425" s="185">
        <v>45292</v>
      </c>
      <c r="E425" s="187">
        <f t="shared" si="12"/>
        <v>1</v>
      </c>
      <c r="F425" s="9" t="str">
        <f t="shared" si="13"/>
        <v>Пн</v>
      </c>
      <c r="G425" s="18">
        <v>0.75</v>
      </c>
      <c r="H425" s="8" t="s">
        <v>7</v>
      </c>
      <c r="I425" s="8" t="s">
        <v>33</v>
      </c>
      <c r="J425" s="8" t="s">
        <v>6</v>
      </c>
      <c r="K425" s="8" t="s">
        <v>31</v>
      </c>
      <c r="L425" s="188" t="s">
        <v>92</v>
      </c>
      <c r="M425" s="189" t="str">
        <f ca="1">IF(COUNTIFS(АБОНЕМЕНТЫ_ИНФОРМАЦИЯ!H:H,БАЗА_ДАННЫХ!L425,АБОНЕМЕНТЫ_ИНФОРМАЦИЯ!F:F,БАЗА_ДАННЫХ!J425,АБОНЕМЕНТЫ_ИНФОРМАЦИЯ!G:G,БАЗА_ДАННЫХ!K425,АБОНЕМЕНТЫ_ИНФОРМАЦИЯ!Q:Q,"&lt;="&amp;БАЗА_ДАННЫХ!D425,АБОНЕМЕНТЫ_ИНФОРМАЦИЯ!S:S,"&gt;="&amp;БАЗА_ДАННЫХ!D425,АБОНЕМЕНТЫ_ИНФОРМАЦИЯ!AB:AB,"да")=1,"да","нет")</f>
        <v>нет</v>
      </c>
      <c r="N425" s="188" t="str">
        <f ca="1">IF(M425="да",SUMIFS(АБОНЕМЕНТЫ_ИНФОРМАЦИЯ!AC:AC,АБОНЕМЕНТЫ_ИНФОРМАЦИЯ!H:H,БАЗА_ДАННЫХ!L425,АБОНЕМЕНТЫ_ИНФОРМАЦИЯ!G:G,БАЗА_ДАННЫХ!K425,АБОНЕМЕНТЫ_ИНФОРМАЦИЯ!F:F,БАЗА_ДАННЫХ!J425,АБОНЕМЕНТЫ_ИНФОРМАЦИЯ!AB:AB,БАЗА_ДАННЫХ!M425),"")</f>
        <v/>
      </c>
      <c r="R425" s="189" t="s">
        <v>21</v>
      </c>
      <c r="S425" s="17"/>
      <c r="U425" s="194">
        <f>IF(S425="перенос",0,SUMIFS(АБОНЕМЕНТЫ_ИНФОРМАЦИЯ!P:P,АБОНЕМЕНТЫ_ИНФОРМАЦИЯ!H:H,БАЗА_ДАННЫХ!L425,АБОНЕМЕНТЫ_ИНФОРМАЦИЯ!F:F,БАЗА_ДАННЫХ!J425,АБОНЕМЕНТЫ_ИНФОРМАЦИЯ!G:G,БАЗА_ДАННЫХ!K425,АБОНЕМЕНТЫ_ИНФОРМАЦИЯ!Q:Q,"&lt;="&amp;БАЗА_ДАННЫХ!D425,АБОНЕМЕНТЫ_ИНФОРМАЦИЯ!S:S,"&gt;="&amp;БАЗА_ДАННЫХ!D425))</f>
        <v>10</v>
      </c>
    </row>
    <row r="426" spans="4:21" ht="15" customHeight="1" x14ac:dyDescent="0.25">
      <c r="D426" s="185">
        <v>45292</v>
      </c>
      <c r="E426" s="187">
        <f t="shared" si="12"/>
        <v>1</v>
      </c>
      <c r="F426" s="9" t="str">
        <f t="shared" si="13"/>
        <v>Пн</v>
      </c>
      <c r="G426" s="18">
        <v>0.75</v>
      </c>
      <c r="H426" s="8" t="s">
        <v>7</v>
      </c>
      <c r="I426" s="8" t="s">
        <v>33</v>
      </c>
      <c r="J426" s="8" t="s">
        <v>6</v>
      </c>
      <c r="K426" s="8" t="s">
        <v>31</v>
      </c>
      <c r="L426" s="188" t="s">
        <v>93</v>
      </c>
      <c r="M426" s="189" t="str">
        <f ca="1">IF(COUNTIFS(АБОНЕМЕНТЫ_ИНФОРМАЦИЯ!H:H,БАЗА_ДАННЫХ!L426,АБОНЕМЕНТЫ_ИНФОРМАЦИЯ!F:F,БАЗА_ДАННЫХ!J426,АБОНЕМЕНТЫ_ИНФОРМАЦИЯ!G:G,БАЗА_ДАННЫХ!K426,АБОНЕМЕНТЫ_ИНФОРМАЦИЯ!Q:Q,"&lt;="&amp;БАЗА_ДАННЫХ!D426,АБОНЕМЕНТЫ_ИНФОРМАЦИЯ!S:S,"&gt;="&amp;БАЗА_ДАННЫХ!D426,АБОНЕМЕНТЫ_ИНФОРМАЦИЯ!AB:AB,"да")=1,"да","нет")</f>
        <v>нет</v>
      </c>
      <c r="N426" s="188" t="str">
        <f ca="1">IF(M426="да",SUMIFS(АБОНЕМЕНТЫ_ИНФОРМАЦИЯ!AC:AC,АБОНЕМЕНТЫ_ИНФОРМАЦИЯ!H:H,БАЗА_ДАННЫХ!L426,АБОНЕМЕНТЫ_ИНФОРМАЦИЯ!G:G,БАЗА_ДАННЫХ!K426,АБОНЕМЕНТЫ_ИНФОРМАЦИЯ!F:F,БАЗА_ДАННЫХ!J426,АБОНЕМЕНТЫ_ИНФОРМАЦИЯ!AB:AB,БАЗА_ДАННЫХ!M426),"")</f>
        <v/>
      </c>
      <c r="R426" s="189" t="s">
        <v>21</v>
      </c>
      <c r="S426" s="17"/>
      <c r="U426" s="194">
        <f>IF(S426="перенос",0,SUMIFS(АБОНЕМЕНТЫ_ИНФОРМАЦИЯ!P:P,АБОНЕМЕНТЫ_ИНФОРМАЦИЯ!H:H,БАЗА_ДАННЫХ!L426,АБОНЕМЕНТЫ_ИНФОРМАЦИЯ!F:F,БАЗА_ДАННЫХ!J426,АБОНЕМЕНТЫ_ИНФОРМАЦИЯ!G:G,БАЗА_ДАННЫХ!K426,АБОНЕМЕНТЫ_ИНФОРМАЦИЯ!Q:Q,"&lt;="&amp;БАЗА_ДАННЫХ!D426,АБОНЕМЕНТЫ_ИНФОРМАЦИЯ!S:S,"&gt;="&amp;БАЗА_ДАННЫХ!D426))</f>
        <v>10</v>
      </c>
    </row>
    <row r="427" spans="4:21" ht="15" customHeight="1" x14ac:dyDescent="0.25">
      <c r="D427" s="185">
        <v>45292</v>
      </c>
      <c r="E427" s="187">
        <f t="shared" si="12"/>
        <v>1</v>
      </c>
      <c r="F427" s="9" t="str">
        <f t="shared" si="13"/>
        <v>Пн</v>
      </c>
      <c r="G427" s="18">
        <v>0.75</v>
      </c>
      <c r="H427" s="8" t="s">
        <v>7</v>
      </c>
      <c r="I427" s="8" t="s">
        <v>33</v>
      </c>
      <c r="J427" s="8" t="s">
        <v>6</v>
      </c>
      <c r="K427" s="8" t="s">
        <v>31</v>
      </c>
      <c r="L427" s="188" t="s">
        <v>94</v>
      </c>
      <c r="M427" s="189" t="str">
        <f ca="1">IF(COUNTIFS(АБОНЕМЕНТЫ_ИНФОРМАЦИЯ!H:H,БАЗА_ДАННЫХ!L427,АБОНЕМЕНТЫ_ИНФОРМАЦИЯ!F:F,БАЗА_ДАННЫХ!J427,АБОНЕМЕНТЫ_ИНФОРМАЦИЯ!G:G,БАЗА_ДАННЫХ!K427,АБОНЕМЕНТЫ_ИНФОРМАЦИЯ!Q:Q,"&lt;="&amp;БАЗА_ДАННЫХ!D427,АБОНЕМЕНТЫ_ИНФОРМАЦИЯ!S:S,"&gt;="&amp;БАЗА_ДАННЫХ!D427,АБОНЕМЕНТЫ_ИНФОРМАЦИЯ!AB:AB,"да")=1,"да","нет")</f>
        <v>нет</v>
      </c>
      <c r="N427" s="188" t="str">
        <f ca="1">IF(M427="да",SUMIFS(АБОНЕМЕНТЫ_ИНФОРМАЦИЯ!AC:AC,АБОНЕМЕНТЫ_ИНФОРМАЦИЯ!H:H,БАЗА_ДАННЫХ!L427,АБОНЕМЕНТЫ_ИНФОРМАЦИЯ!G:G,БАЗА_ДАННЫХ!K427,АБОНЕМЕНТЫ_ИНФОРМАЦИЯ!F:F,БАЗА_ДАННЫХ!J427,АБОНЕМЕНТЫ_ИНФОРМАЦИЯ!AB:AB,БАЗА_ДАННЫХ!M427),"")</f>
        <v/>
      </c>
      <c r="R427" s="189" t="s">
        <v>21</v>
      </c>
      <c r="S427" s="17"/>
      <c r="U427" s="194">
        <f>IF(S427="перенос",0,SUMIFS(АБОНЕМЕНТЫ_ИНФОРМАЦИЯ!P:P,АБОНЕМЕНТЫ_ИНФОРМАЦИЯ!H:H,БАЗА_ДАННЫХ!L427,АБОНЕМЕНТЫ_ИНФОРМАЦИЯ!F:F,БАЗА_ДАННЫХ!J427,АБОНЕМЕНТЫ_ИНФОРМАЦИЯ!G:G,БАЗА_ДАННЫХ!K427,АБОНЕМЕНТЫ_ИНФОРМАЦИЯ!Q:Q,"&lt;="&amp;БАЗА_ДАННЫХ!D427,АБОНЕМЕНТЫ_ИНФОРМАЦИЯ!S:S,"&gt;="&amp;БАЗА_ДАННЫХ!D427))</f>
        <v>10</v>
      </c>
    </row>
    <row r="428" spans="4:21" ht="15" customHeight="1" x14ac:dyDescent="0.25">
      <c r="D428" s="185">
        <v>45292</v>
      </c>
      <c r="E428" s="187">
        <f t="shared" si="12"/>
        <v>1</v>
      </c>
      <c r="F428" s="9" t="str">
        <f t="shared" si="13"/>
        <v>Пн</v>
      </c>
      <c r="G428" s="18">
        <v>0.75</v>
      </c>
      <c r="H428" s="8" t="s">
        <v>7</v>
      </c>
      <c r="I428" s="8" t="s">
        <v>33</v>
      </c>
      <c r="J428" s="8" t="s">
        <v>6</v>
      </c>
      <c r="K428" s="8" t="s">
        <v>31</v>
      </c>
      <c r="L428" s="188" t="s">
        <v>95</v>
      </c>
      <c r="M428" s="189" t="str">
        <f ca="1">IF(COUNTIFS(АБОНЕМЕНТЫ_ИНФОРМАЦИЯ!H:H,БАЗА_ДАННЫХ!L428,АБОНЕМЕНТЫ_ИНФОРМАЦИЯ!F:F,БАЗА_ДАННЫХ!J428,АБОНЕМЕНТЫ_ИНФОРМАЦИЯ!G:G,БАЗА_ДАННЫХ!K428,АБОНЕМЕНТЫ_ИНФОРМАЦИЯ!Q:Q,"&lt;="&amp;БАЗА_ДАННЫХ!D428,АБОНЕМЕНТЫ_ИНФОРМАЦИЯ!S:S,"&gt;="&amp;БАЗА_ДАННЫХ!D428,АБОНЕМЕНТЫ_ИНФОРМАЦИЯ!AB:AB,"да")=1,"да","нет")</f>
        <v>нет</v>
      </c>
      <c r="N428" s="188" t="str">
        <f ca="1">IF(M428="да",SUMIFS(АБОНЕМЕНТЫ_ИНФОРМАЦИЯ!AC:AC,АБОНЕМЕНТЫ_ИНФОРМАЦИЯ!H:H,БАЗА_ДАННЫХ!L428,АБОНЕМЕНТЫ_ИНФОРМАЦИЯ!G:G,БАЗА_ДАННЫХ!K428,АБОНЕМЕНТЫ_ИНФОРМАЦИЯ!F:F,БАЗА_ДАННЫХ!J428,АБОНЕМЕНТЫ_ИНФОРМАЦИЯ!AB:AB,БАЗА_ДАННЫХ!M428),"")</f>
        <v/>
      </c>
      <c r="R428" s="189" t="s">
        <v>21</v>
      </c>
      <c r="S428" s="17"/>
      <c r="U428" s="194">
        <f>IF(S428="перенос",0,SUMIFS(АБОНЕМЕНТЫ_ИНФОРМАЦИЯ!P:P,АБОНЕМЕНТЫ_ИНФОРМАЦИЯ!H:H,БАЗА_ДАННЫХ!L428,АБОНЕМЕНТЫ_ИНФОРМАЦИЯ!F:F,БАЗА_ДАННЫХ!J428,АБОНЕМЕНТЫ_ИНФОРМАЦИЯ!G:G,БАЗА_ДАННЫХ!K428,АБОНЕМЕНТЫ_ИНФОРМАЦИЯ!Q:Q,"&lt;="&amp;БАЗА_ДАННЫХ!D428,АБОНЕМЕНТЫ_ИНФОРМАЦИЯ!S:S,"&gt;="&amp;БАЗА_ДАННЫХ!D428))</f>
        <v>10</v>
      </c>
    </row>
    <row r="429" spans="4:21" ht="15" customHeight="1" x14ac:dyDescent="0.25">
      <c r="D429" s="185">
        <v>45292</v>
      </c>
      <c r="E429" s="187">
        <f t="shared" si="12"/>
        <v>1</v>
      </c>
      <c r="F429" s="9" t="str">
        <f t="shared" si="13"/>
        <v>Пн</v>
      </c>
      <c r="G429" s="18">
        <v>0.75</v>
      </c>
      <c r="H429" s="8" t="s">
        <v>7</v>
      </c>
      <c r="I429" s="8" t="s">
        <v>33</v>
      </c>
      <c r="J429" s="8" t="s">
        <v>6</v>
      </c>
      <c r="K429" s="8" t="s">
        <v>31</v>
      </c>
      <c r="L429" s="188" t="s">
        <v>96</v>
      </c>
      <c r="M429" s="189" t="str">
        <f ca="1">IF(COUNTIFS(АБОНЕМЕНТЫ_ИНФОРМАЦИЯ!H:H,БАЗА_ДАННЫХ!L429,АБОНЕМЕНТЫ_ИНФОРМАЦИЯ!F:F,БАЗА_ДАННЫХ!J429,АБОНЕМЕНТЫ_ИНФОРМАЦИЯ!G:G,БАЗА_ДАННЫХ!K429,АБОНЕМЕНТЫ_ИНФОРМАЦИЯ!Q:Q,"&lt;="&amp;БАЗА_ДАННЫХ!D429,АБОНЕМЕНТЫ_ИНФОРМАЦИЯ!S:S,"&gt;="&amp;БАЗА_ДАННЫХ!D429,АБОНЕМЕНТЫ_ИНФОРМАЦИЯ!AB:AB,"да")=1,"да","нет")</f>
        <v>нет</v>
      </c>
      <c r="N429" s="188" t="str">
        <f ca="1">IF(M429="да",SUMIFS(АБОНЕМЕНТЫ_ИНФОРМАЦИЯ!AC:AC,АБОНЕМЕНТЫ_ИНФОРМАЦИЯ!H:H,БАЗА_ДАННЫХ!L429,АБОНЕМЕНТЫ_ИНФОРМАЦИЯ!G:G,БАЗА_ДАННЫХ!K429,АБОНЕМЕНТЫ_ИНФОРМАЦИЯ!F:F,БАЗА_ДАННЫХ!J429,АБОНЕМЕНТЫ_ИНФОРМАЦИЯ!AB:AB,БАЗА_ДАННЫХ!M429),"")</f>
        <v/>
      </c>
      <c r="R429" s="189" t="s">
        <v>21</v>
      </c>
      <c r="S429" s="17"/>
      <c r="U429" s="194">
        <f>IF(S429="перенос",0,SUMIFS(АБОНЕМЕНТЫ_ИНФОРМАЦИЯ!P:P,АБОНЕМЕНТЫ_ИНФОРМАЦИЯ!H:H,БАЗА_ДАННЫХ!L429,АБОНЕМЕНТЫ_ИНФОРМАЦИЯ!F:F,БАЗА_ДАННЫХ!J429,АБОНЕМЕНТЫ_ИНФОРМАЦИЯ!G:G,БАЗА_ДАННЫХ!K429,АБОНЕМЕНТЫ_ИНФОРМАЦИЯ!Q:Q,"&lt;="&amp;БАЗА_ДАННЫХ!D429,АБОНЕМЕНТЫ_ИНФОРМАЦИЯ!S:S,"&gt;="&amp;БАЗА_ДАННЫХ!D429))</f>
        <v>10</v>
      </c>
    </row>
    <row r="430" spans="4:21" ht="15" customHeight="1" x14ac:dyDescent="0.25">
      <c r="D430" s="185">
        <v>45292</v>
      </c>
      <c r="E430" s="187">
        <f t="shared" si="12"/>
        <v>1</v>
      </c>
      <c r="F430" s="9" t="str">
        <f t="shared" si="13"/>
        <v>Пн</v>
      </c>
      <c r="G430" s="18">
        <v>0.75</v>
      </c>
      <c r="H430" s="8" t="s">
        <v>7</v>
      </c>
      <c r="I430" s="8" t="s">
        <v>33</v>
      </c>
      <c r="J430" s="8" t="s">
        <v>6</v>
      </c>
      <c r="K430" s="8" t="s">
        <v>31</v>
      </c>
      <c r="L430" s="188" t="s">
        <v>97</v>
      </c>
      <c r="M430" s="189" t="str">
        <f ca="1">IF(COUNTIFS(АБОНЕМЕНТЫ_ИНФОРМАЦИЯ!H:H,БАЗА_ДАННЫХ!L430,АБОНЕМЕНТЫ_ИНФОРМАЦИЯ!F:F,БАЗА_ДАННЫХ!J430,АБОНЕМЕНТЫ_ИНФОРМАЦИЯ!G:G,БАЗА_ДАННЫХ!K430,АБОНЕМЕНТЫ_ИНФОРМАЦИЯ!Q:Q,"&lt;="&amp;БАЗА_ДАННЫХ!D430,АБОНЕМЕНТЫ_ИНФОРМАЦИЯ!S:S,"&gt;="&amp;БАЗА_ДАННЫХ!D430,АБОНЕМЕНТЫ_ИНФОРМАЦИЯ!AB:AB,"да")=1,"да","нет")</f>
        <v>нет</v>
      </c>
      <c r="N430" s="188" t="str">
        <f ca="1">IF(M430="да",SUMIFS(АБОНЕМЕНТЫ_ИНФОРМАЦИЯ!AC:AC,АБОНЕМЕНТЫ_ИНФОРМАЦИЯ!H:H,БАЗА_ДАННЫХ!L430,АБОНЕМЕНТЫ_ИНФОРМАЦИЯ!G:G,БАЗА_ДАННЫХ!K430,АБОНЕМЕНТЫ_ИНФОРМАЦИЯ!F:F,БАЗА_ДАННЫХ!J430,АБОНЕМЕНТЫ_ИНФОРМАЦИЯ!AB:AB,БАЗА_ДАННЫХ!M430),"")</f>
        <v/>
      </c>
      <c r="R430" s="189" t="s">
        <v>21</v>
      </c>
      <c r="S430" s="17"/>
      <c r="U430" s="194">
        <f>IF(S430="перенос",0,SUMIFS(АБОНЕМЕНТЫ_ИНФОРМАЦИЯ!P:P,АБОНЕМЕНТЫ_ИНФОРМАЦИЯ!H:H,БАЗА_ДАННЫХ!L430,АБОНЕМЕНТЫ_ИНФОРМАЦИЯ!F:F,БАЗА_ДАННЫХ!J430,АБОНЕМЕНТЫ_ИНФОРМАЦИЯ!G:G,БАЗА_ДАННЫХ!K430,АБОНЕМЕНТЫ_ИНФОРМАЦИЯ!Q:Q,"&lt;="&amp;БАЗА_ДАННЫХ!D430,АБОНЕМЕНТЫ_ИНФОРМАЦИЯ!S:S,"&gt;="&amp;БАЗА_ДАННЫХ!D430))</f>
        <v>10</v>
      </c>
    </row>
    <row r="431" spans="4:21" ht="15" customHeight="1" x14ac:dyDescent="0.25">
      <c r="D431" s="185">
        <v>45292</v>
      </c>
      <c r="E431" s="187">
        <f t="shared" si="12"/>
        <v>1</v>
      </c>
      <c r="F431" s="9" t="str">
        <f t="shared" si="13"/>
        <v>Пн</v>
      </c>
      <c r="G431" s="18">
        <v>0.75</v>
      </c>
      <c r="H431" s="8" t="s">
        <v>14</v>
      </c>
      <c r="I431" s="8" t="s">
        <v>30</v>
      </c>
      <c r="J431" s="8" t="s">
        <v>11</v>
      </c>
      <c r="K431" s="8" t="s">
        <v>17</v>
      </c>
      <c r="L431" s="188" t="s">
        <v>78</v>
      </c>
      <c r="M431" s="189" t="str">
        <f ca="1">IF(COUNTIFS(АБОНЕМЕНТЫ_ИНФОРМАЦИЯ!H:H,БАЗА_ДАННЫХ!L431,АБОНЕМЕНТЫ_ИНФОРМАЦИЯ!F:F,БАЗА_ДАННЫХ!J431,АБОНЕМЕНТЫ_ИНФОРМАЦИЯ!G:G,БАЗА_ДАННЫХ!K431,АБОНЕМЕНТЫ_ИНФОРМАЦИЯ!Q:Q,"&lt;="&amp;БАЗА_ДАННЫХ!D431,АБОНЕМЕНТЫ_ИНФОРМАЦИЯ!S:S,"&gt;="&amp;БАЗА_ДАННЫХ!D431,АБОНЕМЕНТЫ_ИНФОРМАЦИЯ!AB:AB,"да")=1,"да","нет")</f>
        <v>нет</v>
      </c>
      <c r="N431" s="188" t="str">
        <f ca="1">IF(M431="да",SUMIFS(АБОНЕМЕНТЫ_ИНФОРМАЦИЯ!AC:AC,АБОНЕМЕНТЫ_ИНФОРМАЦИЯ!H:H,БАЗА_ДАННЫХ!L431,АБОНЕМЕНТЫ_ИНФОРМАЦИЯ!G:G,БАЗА_ДАННЫХ!K431,АБОНЕМЕНТЫ_ИНФОРМАЦИЯ!F:F,БАЗА_ДАННЫХ!J431,АБОНЕМЕНТЫ_ИНФОРМАЦИЯ!AB:AB,БАЗА_ДАННЫХ!M431),"")</f>
        <v/>
      </c>
      <c r="R431" s="189" t="s">
        <v>21</v>
      </c>
      <c r="S431" s="17"/>
      <c r="U431" s="194">
        <f>IF(S431="перенос",0,SUMIFS(АБОНЕМЕНТЫ_ИНФОРМАЦИЯ!P:P,АБОНЕМЕНТЫ_ИНФОРМАЦИЯ!H:H,БАЗА_ДАННЫХ!L431,АБОНЕМЕНТЫ_ИНФОРМАЦИЯ!F:F,БАЗА_ДАННЫХ!J431,АБОНЕМЕНТЫ_ИНФОРМАЦИЯ!G:G,БАЗА_ДАННЫХ!K431,АБОНЕМЕНТЫ_ИНФОРМАЦИЯ!Q:Q,"&lt;="&amp;БАЗА_ДАННЫХ!D431,АБОНЕМЕНТЫ_ИНФОРМАЦИЯ!S:S,"&gt;="&amp;БАЗА_ДАННЫХ!D431))</f>
        <v>10</v>
      </c>
    </row>
    <row r="432" spans="4:21" ht="15" customHeight="1" x14ac:dyDescent="0.25">
      <c r="D432" s="185">
        <v>45292</v>
      </c>
      <c r="E432" s="187">
        <f t="shared" si="12"/>
        <v>1</v>
      </c>
      <c r="F432" s="9" t="str">
        <f t="shared" si="13"/>
        <v>Пн</v>
      </c>
      <c r="G432" s="18">
        <v>0.75</v>
      </c>
      <c r="H432" s="8" t="s">
        <v>14</v>
      </c>
      <c r="I432" s="8" t="s">
        <v>30</v>
      </c>
      <c r="J432" s="8" t="s">
        <v>11</v>
      </c>
      <c r="K432" s="8" t="s">
        <v>17</v>
      </c>
      <c r="L432" s="188" t="s">
        <v>79</v>
      </c>
      <c r="M432" s="189" t="str">
        <f ca="1">IF(COUNTIFS(АБОНЕМЕНТЫ_ИНФОРМАЦИЯ!H:H,БАЗА_ДАННЫХ!L432,АБОНЕМЕНТЫ_ИНФОРМАЦИЯ!F:F,БАЗА_ДАННЫХ!J432,АБОНЕМЕНТЫ_ИНФОРМАЦИЯ!G:G,БАЗА_ДАННЫХ!K432,АБОНЕМЕНТЫ_ИНФОРМАЦИЯ!Q:Q,"&lt;="&amp;БАЗА_ДАННЫХ!D432,АБОНЕМЕНТЫ_ИНФОРМАЦИЯ!S:S,"&gt;="&amp;БАЗА_ДАННЫХ!D432,АБОНЕМЕНТЫ_ИНФОРМАЦИЯ!AB:AB,"да")=1,"да","нет")</f>
        <v>нет</v>
      </c>
      <c r="N432" s="188" t="str">
        <f ca="1">IF(M432="да",SUMIFS(АБОНЕМЕНТЫ_ИНФОРМАЦИЯ!AC:AC,АБОНЕМЕНТЫ_ИНФОРМАЦИЯ!H:H,БАЗА_ДАННЫХ!L432,АБОНЕМЕНТЫ_ИНФОРМАЦИЯ!G:G,БАЗА_ДАННЫХ!K432,АБОНЕМЕНТЫ_ИНФОРМАЦИЯ!F:F,БАЗА_ДАННЫХ!J432,АБОНЕМЕНТЫ_ИНФОРМАЦИЯ!AB:AB,БАЗА_ДАННЫХ!M432),"")</f>
        <v/>
      </c>
      <c r="R432" s="189" t="s">
        <v>21</v>
      </c>
      <c r="S432" s="17"/>
      <c r="U432" s="194">
        <f>IF(S432="перенос",0,SUMIFS(АБОНЕМЕНТЫ_ИНФОРМАЦИЯ!P:P,АБОНЕМЕНТЫ_ИНФОРМАЦИЯ!H:H,БАЗА_ДАННЫХ!L432,АБОНЕМЕНТЫ_ИНФОРМАЦИЯ!F:F,БАЗА_ДАННЫХ!J432,АБОНЕМЕНТЫ_ИНФОРМАЦИЯ!G:G,БАЗА_ДАННЫХ!K432,АБОНЕМЕНТЫ_ИНФОРМАЦИЯ!Q:Q,"&lt;="&amp;БАЗА_ДАННЫХ!D432,АБОНЕМЕНТЫ_ИНФОРМАЦИЯ!S:S,"&gt;="&amp;БАЗА_ДАННЫХ!D432))</f>
        <v>10</v>
      </c>
    </row>
    <row r="433" spans="4:21" ht="15" customHeight="1" x14ac:dyDescent="0.25">
      <c r="D433" s="185">
        <v>45292</v>
      </c>
      <c r="E433" s="187">
        <f t="shared" si="12"/>
        <v>1</v>
      </c>
      <c r="F433" s="9" t="str">
        <f t="shared" si="13"/>
        <v>Пн</v>
      </c>
      <c r="G433" s="18">
        <v>0.75</v>
      </c>
      <c r="H433" s="8" t="s">
        <v>14</v>
      </c>
      <c r="I433" s="8" t="s">
        <v>30</v>
      </c>
      <c r="J433" s="8" t="s">
        <v>11</v>
      </c>
      <c r="K433" s="8" t="s">
        <v>17</v>
      </c>
      <c r="L433" s="188" t="s">
        <v>80</v>
      </c>
      <c r="M433" s="189" t="str">
        <f ca="1">IF(COUNTIFS(АБОНЕМЕНТЫ_ИНФОРМАЦИЯ!H:H,БАЗА_ДАННЫХ!L433,АБОНЕМЕНТЫ_ИНФОРМАЦИЯ!F:F,БАЗА_ДАННЫХ!J433,АБОНЕМЕНТЫ_ИНФОРМАЦИЯ!G:G,БАЗА_ДАННЫХ!K433,АБОНЕМЕНТЫ_ИНФОРМАЦИЯ!Q:Q,"&lt;="&amp;БАЗА_ДАННЫХ!D433,АБОНЕМЕНТЫ_ИНФОРМАЦИЯ!S:S,"&gt;="&amp;БАЗА_ДАННЫХ!D433,АБОНЕМЕНТЫ_ИНФОРМАЦИЯ!AB:AB,"да")=1,"да","нет")</f>
        <v>нет</v>
      </c>
      <c r="N433" s="188" t="str">
        <f ca="1">IF(M433="да",SUMIFS(АБОНЕМЕНТЫ_ИНФОРМАЦИЯ!AC:AC,АБОНЕМЕНТЫ_ИНФОРМАЦИЯ!H:H,БАЗА_ДАННЫХ!L433,АБОНЕМЕНТЫ_ИНФОРМАЦИЯ!G:G,БАЗА_ДАННЫХ!K433,АБОНЕМЕНТЫ_ИНФОРМАЦИЯ!F:F,БАЗА_ДАННЫХ!J433,АБОНЕМЕНТЫ_ИНФОРМАЦИЯ!AB:AB,БАЗА_ДАННЫХ!M433),"")</f>
        <v/>
      </c>
      <c r="R433" s="189" t="s">
        <v>21</v>
      </c>
      <c r="S433" s="17"/>
      <c r="U433" s="194">
        <f>IF(S433="перенос",0,SUMIFS(АБОНЕМЕНТЫ_ИНФОРМАЦИЯ!P:P,АБОНЕМЕНТЫ_ИНФОРМАЦИЯ!H:H,БАЗА_ДАННЫХ!L433,АБОНЕМЕНТЫ_ИНФОРМАЦИЯ!F:F,БАЗА_ДАННЫХ!J433,АБОНЕМЕНТЫ_ИНФОРМАЦИЯ!G:G,БАЗА_ДАННЫХ!K433,АБОНЕМЕНТЫ_ИНФОРМАЦИЯ!Q:Q,"&lt;="&amp;БАЗА_ДАННЫХ!D433,АБОНЕМЕНТЫ_ИНФОРМАЦИЯ!S:S,"&gt;="&amp;БАЗА_ДАННЫХ!D433))</f>
        <v>10</v>
      </c>
    </row>
    <row r="434" spans="4:21" ht="15" customHeight="1" x14ac:dyDescent="0.25">
      <c r="D434" s="185">
        <v>45292</v>
      </c>
      <c r="E434" s="187">
        <f t="shared" si="12"/>
        <v>1</v>
      </c>
      <c r="F434" s="9" t="str">
        <f t="shared" si="13"/>
        <v>Пн</v>
      </c>
      <c r="G434" s="18">
        <v>0.75</v>
      </c>
      <c r="H434" s="8" t="s">
        <v>14</v>
      </c>
      <c r="I434" s="8" t="s">
        <v>30</v>
      </c>
      <c r="J434" s="8" t="s">
        <v>11</v>
      </c>
      <c r="K434" s="8" t="s">
        <v>17</v>
      </c>
      <c r="L434" s="188" t="s">
        <v>81</v>
      </c>
      <c r="M434" s="189" t="str">
        <f ca="1">IF(COUNTIFS(АБОНЕМЕНТЫ_ИНФОРМАЦИЯ!H:H,БАЗА_ДАННЫХ!L434,АБОНЕМЕНТЫ_ИНФОРМАЦИЯ!F:F,БАЗА_ДАННЫХ!J434,АБОНЕМЕНТЫ_ИНФОРМАЦИЯ!G:G,БАЗА_ДАННЫХ!K434,АБОНЕМЕНТЫ_ИНФОРМАЦИЯ!Q:Q,"&lt;="&amp;БАЗА_ДАННЫХ!D434,АБОНЕМЕНТЫ_ИНФОРМАЦИЯ!S:S,"&gt;="&amp;БАЗА_ДАННЫХ!D434,АБОНЕМЕНТЫ_ИНФОРМАЦИЯ!AB:AB,"да")=1,"да","нет")</f>
        <v>нет</v>
      </c>
      <c r="N434" s="188" t="str">
        <f ca="1">IF(M434="да",SUMIFS(АБОНЕМЕНТЫ_ИНФОРМАЦИЯ!AC:AC,АБОНЕМЕНТЫ_ИНФОРМАЦИЯ!H:H,БАЗА_ДАННЫХ!L434,АБОНЕМЕНТЫ_ИНФОРМАЦИЯ!G:G,БАЗА_ДАННЫХ!K434,АБОНЕМЕНТЫ_ИНФОРМАЦИЯ!F:F,БАЗА_ДАННЫХ!J434,АБОНЕМЕНТЫ_ИНФОРМАЦИЯ!AB:AB,БАЗА_ДАННЫХ!M434),"")</f>
        <v/>
      </c>
      <c r="R434" s="189" t="s">
        <v>21</v>
      </c>
      <c r="S434" s="17"/>
      <c r="U434" s="194">
        <f>IF(S434="перенос",0,SUMIFS(АБОНЕМЕНТЫ_ИНФОРМАЦИЯ!P:P,АБОНЕМЕНТЫ_ИНФОРМАЦИЯ!H:H,БАЗА_ДАННЫХ!L434,АБОНЕМЕНТЫ_ИНФОРМАЦИЯ!F:F,БАЗА_ДАННЫХ!J434,АБОНЕМЕНТЫ_ИНФОРМАЦИЯ!G:G,БАЗА_ДАННЫХ!K434,АБОНЕМЕНТЫ_ИНФОРМАЦИЯ!Q:Q,"&lt;="&amp;БАЗА_ДАННЫХ!D434,АБОНЕМЕНТЫ_ИНФОРМАЦИЯ!S:S,"&gt;="&amp;БАЗА_ДАННЫХ!D434))</f>
        <v>10</v>
      </c>
    </row>
    <row r="435" spans="4:21" ht="15" customHeight="1" x14ac:dyDescent="0.25">
      <c r="D435" s="185">
        <v>45292</v>
      </c>
      <c r="E435" s="187">
        <f t="shared" si="12"/>
        <v>1</v>
      </c>
      <c r="F435" s="9" t="str">
        <f t="shared" si="13"/>
        <v>Пн</v>
      </c>
      <c r="G435" s="18">
        <v>0.75</v>
      </c>
      <c r="H435" s="8" t="s">
        <v>14</v>
      </c>
      <c r="I435" s="8" t="s">
        <v>30</v>
      </c>
      <c r="J435" s="8" t="s">
        <v>11</v>
      </c>
      <c r="K435" s="8" t="s">
        <v>17</v>
      </c>
      <c r="L435" s="188" t="s">
        <v>82</v>
      </c>
      <c r="M435" s="189" t="str">
        <f ca="1">IF(COUNTIFS(АБОНЕМЕНТЫ_ИНФОРМАЦИЯ!H:H,БАЗА_ДАННЫХ!L435,АБОНЕМЕНТЫ_ИНФОРМАЦИЯ!F:F,БАЗА_ДАННЫХ!J435,АБОНЕМЕНТЫ_ИНФОРМАЦИЯ!G:G,БАЗА_ДАННЫХ!K435,АБОНЕМЕНТЫ_ИНФОРМАЦИЯ!Q:Q,"&lt;="&amp;БАЗА_ДАННЫХ!D435,АБОНЕМЕНТЫ_ИНФОРМАЦИЯ!S:S,"&gt;="&amp;БАЗА_ДАННЫХ!D435,АБОНЕМЕНТЫ_ИНФОРМАЦИЯ!AB:AB,"да")=1,"да","нет")</f>
        <v>нет</v>
      </c>
      <c r="N435" s="188" t="str">
        <f ca="1">IF(M435="да",SUMIFS(АБОНЕМЕНТЫ_ИНФОРМАЦИЯ!AC:AC,АБОНЕМЕНТЫ_ИНФОРМАЦИЯ!H:H,БАЗА_ДАННЫХ!L435,АБОНЕМЕНТЫ_ИНФОРМАЦИЯ!G:G,БАЗА_ДАННЫХ!K435,АБОНЕМЕНТЫ_ИНФОРМАЦИЯ!F:F,БАЗА_ДАННЫХ!J435,АБОНЕМЕНТЫ_ИНФОРМАЦИЯ!AB:AB,БАЗА_ДАННЫХ!M435),"")</f>
        <v/>
      </c>
      <c r="R435" s="189" t="s">
        <v>21</v>
      </c>
      <c r="S435" s="17"/>
      <c r="U435" s="194">
        <f>IF(S435="перенос",0,SUMIFS(АБОНЕМЕНТЫ_ИНФОРМАЦИЯ!P:P,АБОНЕМЕНТЫ_ИНФОРМАЦИЯ!H:H,БАЗА_ДАННЫХ!L435,АБОНЕМЕНТЫ_ИНФОРМАЦИЯ!F:F,БАЗА_ДАННЫХ!J435,АБОНЕМЕНТЫ_ИНФОРМАЦИЯ!G:G,БАЗА_ДАННЫХ!K435,АБОНЕМЕНТЫ_ИНФОРМАЦИЯ!Q:Q,"&lt;="&amp;БАЗА_ДАННЫХ!D435,АБОНЕМЕНТЫ_ИНФОРМАЦИЯ!S:S,"&gt;="&amp;БАЗА_ДАННЫХ!D435))</f>
        <v>10</v>
      </c>
    </row>
    <row r="436" spans="4:21" ht="15" customHeight="1" x14ac:dyDescent="0.25">
      <c r="D436" s="185">
        <v>45292</v>
      </c>
      <c r="E436" s="187">
        <f t="shared" si="12"/>
        <v>1</v>
      </c>
      <c r="F436" s="9" t="str">
        <f t="shared" si="13"/>
        <v>Пн</v>
      </c>
      <c r="G436" s="18">
        <v>0.79166666666666663</v>
      </c>
      <c r="H436" s="8" t="s">
        <v>14</v>
      </c>
      <c r="I436" s="8" t="s">
        <v>34</v>
      </c>
      <c r="J436" s="8" t="s">
        <v>11</v>
      </c>
      <c r="K436" s="8" t="s">
        <v>35</v>
      </c>
      <c r="L436" s="188" t="s">
        <v>78</v>
      </c>
      <c r="M436" s="189" t="str">
        <f ca="1">IF(COUNTIFS(АБОНЕМЕНТЫ_ИНФОРМАЦИЯ!H:H,БАЗА_ДАННЫХ!L436,АБОНЕМЕНТЫ_ИНФОРМАЦИЯ!F:F,БАЗА_ДАННЫХ!J436,АБОНЕМЕНТЫ_ИНФОРМАЦИЯ!G:G,БАЗА_ДАННЫХ!K436,АБОНЕМЕНТЫ_ИНФОРМАЦИЯ!Q:Q,"&lt;="&amp;БАЗА_ДАННЫХ!D436,АБОНЕМЕНТЫ_ИНФОРМАЦИЯ!S:S,"&gt;="&amp;БАЗА_ДАННЫХ!D436,АБОНЕМЕНТЫ_ИНФОРМАЦИЯ!AB:AB,"да")=1,"да","нет")</f>
        <v>нет</v>
      </c>
      <c r="N436" s="188" t="str">
        <f ca="1">IF(M436="да",SUMIFS(АБОНЕМЕНТЫ_ИНФОРМАЦИЯ!AC:AC,АБОНЕМЕНТЫ_ИНФОРМАЦИЯ!H:H,БАЗА_ДАННЫХ!L436,АБОНЕМЕНТЫ_ИНФОРМАЦИЯ!G:G,БАЗА_ДАННЫХ!K436,АБОНЕМЕНТЫ_ИНФОРМАЦИЯ!F:F,БАЗА_ДАННЫХ!J436,АБОНЕМЕНТЫ_ИНФОРМАЦИЯ!AB:AB,БАЗА_ДАННЫХ!M436),"")</f>
        <v/>
      </c>
      <c r="R436" s="189" t="s">
        <v>21</v>
      </c>
      <c r="S436" s="17"/>
      <c r="U436" s="194">
        <f>IF(S436="перенос",0,SUMIFS(АБОНЕМЕНТЫ_ИНФОРМАЦИЯ!P:P,АБОНЕМЕНТЫ_ИНФОРМАЦИЯ!H:H,БАЗА_ДАННЫХ!L436,АБОНЕМЕНТЫ_ИНФОРМАЦИЯ!F:F,БАЗА_ДАННЫХ!J436,АБОНЕМЕНТЫ_ИНФОРМАЦИЯ!G:G,БАЗА_ДАННЫХ!K436,АБОНЕМЕНТЫ_ИНФОРМАЦИЯ!Q:Q,"&lt;="&amp;БАЗА_ДАННЫХ!D436,АБОНЕМЕНТЫ_ИНФОРМАЦИЯ!S:S,"&gt;="&amp;БАЗА_ДАННЫХ!D436))</f>
        <v>10</v>
      </c>
    </row>
    <row r="437" spans="4:21" ht="15" customHeight="1" x14ac:dyDescent="0.25">
      <c r="D437" s="185">
        <v>45292</v>
      </c>
      <c r="E437" s="187">
        <f t="shared" si="12"/>
        <v>1</v>
      </c>
      <c r="F437" s="9" t="str">
        <f t="shared" si="13"/>
        <v>Пн</v>
      </c>
      <c r="G437" s="18">
        <v>0.79166666666666663</v>
      </c>
      <c r="H437" s="8" t="s">
        <v>14</v>
      </c>
      <c r="I437" s="8" t="s">
        <v>34</v>
      </c>
      <c r="J437" s="8" t="s">
        <v>11</v>
      </c>
      <c r="K437" s="8" t="s">
        <v>35</v>
      </c>
      <c r="L437" s="188" t="s">
        <v>79</v>
      </c>
      <c r="M437" s="189" t="str">
        <f ca="1">IF(COUNTIFS(АБОНЕМЕНТЫ_ИНФОРМАЦИЯ!H:H,БАЗА_ДАННЫХ!L437,АБОНЕМЕНТЫ_ИНФОРМАЦИЯ!F:F,БАЗА_ДАННЫХ!J437,АБОНЕМЕНТЫ_ИНФОРМАЦИЯ!G:G,БАЗА_ДАННЫХ!K437,АБОНЕМЕНТЫ_ИНФОРМАЦИЯ!Q:Q,"&lt;="&amp;БАЗА_ДАННЫХ!D437,АБОНЕМЕНТЫ_ИНФОРМАЦИЯ!S:S,"&gt;="&amp;БАЗА_ДАННЫХ!D437,АБОНЕМЕНТЫ_ИНФОРМАЦИЯ!AB:AB,"да")=1,"да","нет")</f>
        <v>нет</v>
      </c>
      <c r="N437" s="188" t="str">
        <f ca="1">IF(M437="да",SUMIFS(АБОНЕМЕНТЫ_ИНФОРМАЦИЯ!AC:AC,АБОНЕМЕНТЫ_ИНФОРМАЦИЯ!H:H,БАЗА_ДАННЫХ!L437,АБОНЕМЕНТЫ_ИНФОРМАЦИЯ!G:G,БАЗА_ДАННЫХ!K437,АБОНЕМЕНТЫ_ИНФОРМАЦИЯ!F:F,БАЗА_ДАННЫХ!J437,АБОНЕМЕНТЫ_ИНФОРМАЦИЯ!AB:AB,БАЗА_ДАННЫХ!M437),"")</f>
        <v/>
      </c>
      <c r="R437" s="189" t="s">
        <v>21</v>
      </c>
      <c r="S437" s="17"/>
      <c r="U437" s="194">
        <f>IF(S437="перенос",0,SUMIFS(АБОНЕМЕНТЫ_ИНФОРМАЦИЯ!P:P,АБОНЕМЕНТЫ_ИНФОРМАЦИЯ!H:H,БАЗА_ДАННЫХ!L437,АБОНЕМЕНТЫ_ИНФОРМАЦИЯ!F:F,БАЗА_ДАННЫХ!J437,АБОНЕМЕНТЫ_ИНФОРМАЦИЯ!G:G,БАЗА_ДАННЫХ!K437,АБОНЕМЕНТЫ_ИНФОРМАЦИЯ!Q:Q,"&lt;="&amp;БАЗА_ДАННЫХ!D437,АБОНЕМЕНТЫ_ИНФОРМАЦИЯ!S:S,"&gt;="&amp;БАЗА_ДАННЫХ!D437))</f>
        <v>10</v>
      </c>
    </row>
    <row r="438" spans="4:21" ht="15" customHeight="1" x14ac:dyDescent="0.25">
      <c r="D438" s="185">
        <v>45292</v>
      </c>
      <c r="E438" s="187">
        <f t="shared" si="12"/>
        <v>1</v>
      </c>
      <c r="F438" s="9" t="str">
        <f t="shared" si="13"/>
        <v>Пн</v>
      </c>
      <c r="G438" s="18">
        <v>0.79166666666666663</v>
      </c>
      <c r="H438" s="8" t="s">
        <v>14</v>
      </c>
      <c r="I438" s="8" t="s">
        <v>34</v>
      </c>
      <c r="J438" s="8" t="s">
        <v>11</v>
      </c>
      <c r="K438" s="8" t="s">
        <v>35</v>
      </c>
      <c r="L438" s="188" t="s">
        <v>80</v>
      </c>
      <c r="M438" s="189" t="str">
        <f ca="1">IF(COUNTIFS(АБОНЕМЕНТЫ_ИНФОРМАЦИЯ!H:H,БАЗА_ДАННЫХ!L438,АБОНЕМЕНТЫ_ИНФОРМАЦИЯ!F:F,БАЗА_ДАННЫХ!J438,АБОНЕМЕНТЫ_ИНФОРМАЦИЯ!G:G,БАЗА_ДАННЫХ!K438,АБОНЕМЕНТЫ_ИНФОРМАЦИЯ!Q:Q,"&lt;="&amp;БАЗА_ДАННЫХ!D438,АБОНЕМЕНТЫ_ИНФОРМАЦИЯ!S:S,"&gt;="&amp;БАЗА_ДАННЫХ!D438,АБОНЕМЕНТЫ_ИНФОРМАЦИЯ!AB:AB,"да")=1,"да","нет")</f>
        <v>нет</v>
      </c>
      <c r="N438" s="188" t="str">
        <f ca="1">IF(M438="да",SUMIFS(АБОНЕМЕНТЫ_ИНФОРМАЦИЯ!AC:AC,АБОНЕМЕНТЫ_ИНФОРМАЦИЯ!H:H,БАЗА_ДАННЫХ!L438,АБОНЕМЕНТЫ_ИНФОРМАЦИЯ!G:G,БАЗА_ДАННЫХ!K438,АБОНЕМЕНТЫ_ИНФОРМАЦИЯ!F:F,БАЗА_ДАННЫХ!J438,АБОНЕМЕНТЫ_ИНФОРМАЦИЯ!AB:AB,БАЗА_ДАННЫХ!M438),"")</f>
        <v/>
      </c>
      <c r="R438" s="189" t="s">
        <v>21</v>
      </c>
      <c r="S438" s="17"/>
      <c r="U438" s="194">
        <f>IF(S438="перенос",0,SUMIFS(АБОНЕМЕНТЫ_ИНФОРМАЦИЯ!P:P,АБОНЕМЕНТЫ_ИНФОРМАЦИЯ!H:H,БАЗА_ДАННЫХ!L438,АБОНЕМЕНТЫ_ИНФОРМАЦИЯ!F:F,БАЗА_ДАННЫХ!J438,АБОНЕМЕНТЫ_ИНФОРМАЦИЯ!G:G,БАЗА_ДАННЫХ!K438,АБОНЕМЕНТЫ_ИНФОРМАЦИЯ!Q:Q,"&lt;="&amp;БАЗА_ДАННЫХ!D438,АБОНЕМЕНТЫ_ИНФОРМАЦИЯ!S:S,"&gt;="&amp;БАЗА_ДАННЫХ!D438))</f>
        <v>10</v>
      </c>
    </row>
    <row r="439" spans="4:21" ht="15" customHeight="1" x14ac:dyDescent="0.25">
      <c r="D439" s="185">
        <v>45292</v>
      </c>
      <c r="E439" s="187">
        <f t="shared" si="12"/>
        <v>1</v>
      </c>
      <c r="F439" s="9" t="str">
        <f t="shared" si="13"/>
        <v>Пн</v>
      </c>
      <c r="G439" s="18">
        <v>0.79166666666666663</v>
      </c>
      <c r="H439" s="8" t="s">
        <v>14</v>
      </c>
      <c r="I439" s="8" t="s">
        <v>34</v>
      </c>
      <c r="J439" s="8" t="s">
        <v>11</v>
      </c>
      <c r="K439" s="8" t="s">
        <v>35</v>
      </c>
      <c r="L439" s="188" t="s">
        <v>81</v>
      </c>
      <c r="M439" s="189" t="str">
        <f ca="1">IF(COUNTIFS(АБОНЕМЕНТЫ_ИНФОРМАЦИЯ!H:H,БАЗА_ДАННЫХ!L439,АБОНЕМЕНТЫ_ИНФОРМАЦИЯ!F:F,БАЗА_ДАННЫХ!J439,АБОНЕМЕНТЫ_ИНФОРМАЦИЯ!G:G,БАЗА_ДАННЫХ!K439,АБОНЕМЕНТЫ_ИНФОРМАЦИЯ!Q:Q,"&lt;="&amp;БАЗА_ДАННЫХ!D439,АБОНЕМЕНТЫ_ИНФОРМАЦИЯ!S:S,"&gt;="&amp;БАЗА_ДАННЫХ!D439,АБОНЕМЕНТЫ_ИНФОРМАЦИЯ!AB:AB,"да")=1,"да","нет")</f>
        <v>нет</v>
      </c>
      <c r="N439" s="188" t="str">
        <f ca="1">IF(M439="да",SUMIFS(АБОНЕМЕНТЫ_ИНФОРМАЦИЯ!AC:AC,АБОНЕМЕНТЫ_ИНФОРМАЦИЯ!H:H,БАЗА_ДАННЫХ!L439,АБОНЕМЕНТЫ_ИНФОРМАЦИЯ!G:G,БАЗА_ДАННЫХ!K439,АБОНЕМЕНТЫ_ИНФОРМАЦИЯ!F:F,БАЗА_ДАННЫХ!J439,АБОНЕМЕНТЫ_ИНФОРМАЦИЯ!AB:AB,БАЗА_ДАННЫХ!M439),"")</f>
        <v/>
      </c>
      <c r="R439" s="189" t="s">
        <v>21</v>
      </c>
      <c r="S439" s="17"/>
      <c r="U439" s="194">
        <f>IF(S439="перенос",0,SUMIFS(АБОНЕМЕНТЫ_ИНФОРМАЦИЯ!P:P,АБОНЕМЕНТЫ_ИНФОРМАЦИЯ!H:H,БАЗА_ДАННЫХ!L439,АБОНЕМЕНТЫ_ИНФОРМАЦИЯ!F:F,БАЗА_ДАННЫХ!J439,АБОНЕМЕНТЫ_ИНФОРМАЦИЯ!G:G,БАЗА_ДАННЫХ!K439,АБОНЕМЕНТЫ_ИНФОРМАЦИЯ!Q:Q,"&lt;="&amp;БАЗА_ДАННЫХ!D439,АБОНЕМЕНТЫ_ИНФОРМАЦИЯ!S:S,"&gt;="&amp;БАЗА_ДАННЫХ!D439))</f>
        <v>10</v>
      </c>
    </row>
    <row r="440" spans="4:21" ht="15" customHeight="1" x14ac:dyDescent="0.25">
      <c r="D440" s="185">
        <v>45292</v>
      </c>
      <c r="E440" s="187">
        <f t="shared" si="12"/>
        <v>1</v>
      </c>
      <c r="F440" s="9" t="str">
        <f t="shared" si="13"/>
        <v>Пн</v>
      </c>
      <c r="G440" s="18">
        <v>0.79166666666666663</v>
      </c>
      <c r="H440" s="8" t="s">
        <v>14</v>
      </c>
      <c r="I440" s="8" t="s">
        <v>34</v>
      </c>
      <c r="J440" s="8" t="s">
        <v>11</v>
      </c>
      <c r="K440" s="8" t="s">
        <v>35</v>
      </c>
      <c r="L440" s="188" t="s">
        <v>82</v>
      </c>
      <c r="M440" s="189" t="str">
        <f ca="1">IF(COUNTIFS(АБОНЕМЕНТЫ_ИНФОРМАЦИЯ!H:H,БАЗА_ДАННЫХ!L440,АБОНЕМЕНТЫ_ИНФОРМАЦИЯ!F:F,БАЗА_ДАННЫХ!J440,АБОНЕМЕНТЫ_ИНФОРМАЦИЯ!G:G,БАЗА_ДАННЫХ!K440,АБОНЕМЕНТЫ_ИНФОРМАЦИЯ!Q:Q,"&lt;="&amp;БАЗА_ДАННЫХ!D440,АБОНЕМЕНТЫ_ИНФОРМАЦИЯ!S:S,"&gt;="&amp;БАЗА_ДАННЫХ!D440,АБОНЕМЕНТЫ_ИНФОРМАЦИЯ!AB:AB,"да")=1,"да","нет")</f>
        <v>нет</v>
      </c>
      <c r="N440" s="188" t="str">
        <f ca="1">IF(M440="да",SUMIFS(АБОНЕМЕНТЫ_ИНФОРМАЦИЯ!AC:AC,АБОНЕМЕНТЫ_ИНФОРМАЦИЯ!H:H,БАЗА_ДАННЫХ!L440,АБОНЕМЕНТЫ_ИНФОРМАЦИЯ!G:G,БАЗА_ДАННЫХ!K440,АБОНЕМЕНТЫ_ИНФОРМАЦИЯ!F:F,БАЗА_ДАННЫХ!J440,АБОНЕМЕНТЫ_ИНФОРМАЦИЯ!AB:AB,БАЗА_ДАННЫХ!M440),"")</f>
        <v/>
      </c>
      <c r="R440" s="189" t="s">
        <v>21</v>
      </c>
      <c r="S440" s="17"/>
      <c r="U440" s="194">
        <f>IF(S440="перенос",0,SUMIFS(АБОНЕМЕНТЫ_ИНФОРМАЦИЯ!P:P,АБОНЕМЕНТЫ_ИНФОРМАЦИЯ!H:H,БАЗА_ДАННЫХ!L440,АБОНЕМЕНТЫ_ИНФОРМАЦИЯ!F:F,БАЗА_ДАННЫХ!J440,АБОНЕМЕНТЫ_ИНФОРМАЦИЯ!G:G,БАЗА_ДАННЫХ!K440,АБОНЕМЕНТЫ_ИНФОРМАЦИЯ!Q:Q,"&lt;="&amp;БАЗА_ДАННЫХ!D440,АБОНЕМЕНТЫ_ИНФОРМАЦИЯ!S:S,"&gt;="&amp;БАЗА_ДАННЫХ!D440))</f>
        <v>10</v>
      </c>
    </row>
    <row r="441" spans="4:21" ht="15" customHeight="1" x14ac:dyDescent="0.25">
      <c r="D441" s="185">
        <v>45292</v>
      </c>
      <c r="E441" s="187">
        <f t="shared" si="12"/>
        <v>1</v>
      </c>
      <c r="F441" s="9" t="str">
        <f t="shared" si="13"/>
        <v>Пн</v>
      </c>
      <c r="G441" s="18">
        <v>0.79166666666666663</v>
      </c>
      <c r="H441" s="8" t="s">
        <v>14</v>
      </c>
      <c r="I441" s="8" t="s">
        <v>34</v>
      </c>
      <c r="J441" s="8" t="s">
        <v>11</v>
      </c>
      <c r="K441" s="8" t="s">
        <v>35</v>
      </c>
      <c r="L441" s="188" t="s">
        <v>83</v>
      </c>
      <c r="M441" s="189" t="str">
        <f ca="1">IF(COUNTIFS(АБОНЕМЕНТЫ_ИНФОРМАЦИЯ!H:H,БАЗА_ДАННЫХ!L441,АБОНЕМЕНТЫ_ИНФОРМАЦИЯ!F:F,БАЗА_ДАННЫХ!J441,АБОНЕМЕНТЫ_ИНФОРМАЦИЯ!G:G,БАЗА_ДАННЫХ!K441,АБОНЕМЕНТЫ_ИНФОРМАЦИЯ!Q:Q,"&lt;="&amp;БАЗА_ДАННЫХ!D441,АБОНЕМЕНТЫ_ИНФОРМАЦИЯ!S:S,"&gt;="&amp;БАЗА_ДАННЫХ!D441,АБОНЕМЕНТЫ_ИНФОРМАЦИЯ!AB:AB,"да")=1,"да","нет")</f>
        <v>нет</v>
      </c>
      <c r="N441" s="188" t="str">
        <f ca="1">IF(M441="да",SUMIFS(АБОНЕМЕНТЫ_ИНФОРМАЦИЯ!AC:AC,АБОНЕМЕНТЫ_ИНФОРМАЦИЯ!H:H,БАЗА_ДАННЫХ!L441,АБОНЕМЕНТЫ_ИНФОРМАЦИЯ!G:G,БАЗА_ДАННЫХ!K441,АБОНЕМЕНТЫ_ИНФОРМАЦИЯ!F:F,БАЗА_ДАННЫХ!J441,АБОНЕМЕНТЫ_ИНФОРМАЦИЯ!AB:AB,БАЗА_ДАННЫХ!M441),"")</f>
        <v/>
      </c>
      <c r="R441" s="189" t="s">
        <v>21</v>
      </c>
      <c r="S441" s="17"/>
      <c r="U441" s="194">
        <f>IF(S441="перенос",0,SUMIFS(АБОНЕМЕНТЫ_ИНФОРМАЦИЯ!P:P,АБОНЕМЕНТЫ_ИНФОРМАЦИЯ!H:H,БАЗА_ДАННЫХ!L441,АБОНЕМЕНТЫ_ИНФОРМАЦИЯ!F:F,БАЗА_ДАННЫХ!J441,АБОНЕМЕНТЫ_ИНФОРМАЦИЯ!G:G,БАЗА_ДАННЫХ!K441,АБОНЕМЕНТЫ_ИНФОРМАЦИЯ!Q:Q,"&lt;="&amp;БАЗА_ДАННЫХ!D441,АБОНЕМЕНТЫ_ИНФОРМАЦИЯ!S:S,"&gt;="&amp;БАЗА_ДАННЫХ!D441))</f>
        <v>10</v>
      </c>
    </row>
    <row r="442" spans="4:21" ht="15" customHeight="1" x14ac:dyDescent="0.25">
      <c r="D442" s="185">
        <v>45293</v>
      </c>
      <c r="E442" s="187">
        <f t="shared" si="12"/>
        <v>1</v>
      </c>
      <c r="F442" s="9" t="str">
        <f t="shared" si="13"/>
        <v>Вт</v>
      </c>
      <c r="G442" s="18">
        <v>0.45833333333333331</v>
      </c>
      <c r="H442" s="8" t="s">
        <v>14</v>
      </c>
      <c r="I442" s="8" t="s">
        <v>39</v>
      </c>
      <c r="J442" s="8" t="s">
        <v>10</v>
      </c>
      <c r="K442" s="8" t="s">
        <v>28</v>
      </c>
      <c r="L442" s="188" t="s">
        <v>98</v>
      </c>
      <c r="M442" s="189" t="str">
        <f ca="1">IF(COUNTIFS(АБОНЕМЕНТЫ_ИНФОРМАЦИЯ!H:H,БАЗА_ДАННЫХ!L442,АБОНЕМЕНТЫ_ИНФОРМАЦИЯ!F:F,БАЗА_ДАННЫХ!J442,АБОНЕМЕНТЫ_ИНФОРМАЦИЯ!G:G,БАЗА_ДАННЫХ!K442,АБОНЕМЕНТЫ_ИНФОРМАЦИЯ!Q:Q,"&lt;="&amp;БАЗА_ДАННЫХ!D442,АБОНЕМЕНТЫ_ИНФОРМАЦИЯ!S:S,"&gt;="&amp;БАЗА_ДАННЫХ!D442,АБОНЕМЕНТЫ_ИНФОРМАЦИЯ!AB:AB,"да")=1,"да","нет")</f>
        <v>нет</v>
      </c>
      <c r="N442" s="188" t="str">
        <f ca="1">IF(M442="да",SUMIFS(АБОНЕМЕНТЫ_ИНФОРМАЦИЯ!AC:AC,АБОНЕМЕНТЫ_ИНФОРМАЦИЯ!H:H,БАЗА_ДАННЫХ!L442,АБОНЕМЕНТЫ_ИНФОРМАЦИЯ!G:G,БАЗА_ДАННЫХ!K442,АБОНЕМЕНТЫ_ИНФОРМАЦИЯ!F:F,БАЗА_ДАННЫХ!J442,АБОНЕМЕНТЫ_ИНФОРМАЦИЯ!AB:AB,БАЗА_ДАННЫХ!M442),"")</f>
        <v/>
      </c>
      <c r="R442" s="189" t="s">
        <v>21</v>
      </c>
      <c r="S442" s="17"/>
      <c r="U442" s="194">
        <f>IF(S442="перенос",0,SUMIFS(АБОНЕМЕНТЫ_ИНФОРМАЦИЯ!P:P,АБОНЕМЕНТЫ_ИНФОРМАЦИЯ!H:H,БАЗА_ДАННЫХ!L442,АБОНЕМЕНТЫ_ИНФОРМАЦИЯ!F:F,БАЗА_ДАННЫХ!J442,АБОНЕМЕНТЫ_ИНФОРМАЦИЯ!G:G,БАЗА_ДАННЫХ!K442,АБОНЕМЕНТЫ_ИНФОРМАЦИЯ!Q:Q,"&lt;="&amp;БАЗА_ДАННЫХ!D442,АБОНЕМЕНТЫ_ИНФОРМАЦИЯ!S:S,"&gt;="&amp;БАЗА_ДАННЫХ!D442))</f>
        <v>10</v>
      </c>
    </row>
    <row r="443" spans="4:21" ht="15" customHeight="1" x14ac:dyDescent="0.25">
      <c r="D443" s="185">
        <v>45293</v>
      </c>
      <c r="E443" s="187">
        <f t="shared" si="12"/>
        <v>1</v>
      </c>
      <c r="F443" s="9" t="str">
        <f t="shared" si="13"/>
        <v>Вт</v>
      </c>
      <c r="G443" s="18">
        <v>0.45833333333333331</v>
      </c>
      <c r="H443" s="8" t="s">
        <v>14</v>
      </c>
      <c r="I443" s="8" t="s">
        <v>39</v>
      </c>
      <c r="J443" s="8" t="s">
        <v>10</v>
      </c>
      <c r="K443" s="8" t="s">
        <v>28</v>
      </c>
      <c r="L443" s="188" t="s">
        <v>99</v>
      </c>
      <c r="M443" s="189" t="str">
        <f ca="1">IF(COUNTIFS(АБОНЕМЕНТЫ_ИНФОРМАЦИЯ!H:H,БАЗА_ДАННЫХ!L443,АБОНЕМЕНТЫ_ИНФОРМАЦИЯ!F:F,БАЗА_ДАННЫХ!J443,АБОНЕМЕНТЫ_ИНФОРМАЦИЯ!G:G,БАЗА_ДАННЫХ!K443,АБОНЕМЕНТЫ_ИНФОРМАЦИЯ!Q:Q,"&lt;="&amp;БАЗА_ДАННЫХ!D443,АБОНЕМЕНТЫ_ИНФОРМАЦИЯ!S:S,"&gt;="&amp;БАЗА_ДАННЫХ!D443,АБОНЕМЕНТЫ_ИНФОРМАЦИЯ!AB:AB,"да")=1,"да","нет")</f>
        <v>нет</v>
      </c>
      <c r="N443" s="188" t="str">
        <f ca="1">IF(M443="да",SUMIFS(АБОНЕМЕНТЫ_ИНФОРМАЦИЯ!AC:AC,АБОНЕМЕНТЫ_ИНФОРМАЦИЯ!H:H,БАЗА_ДАННЫХ!L443,АБОНЕМЕНТЫ_ИНФОРМАЦИЯ!G:G,БАЗА_ДАННЫХ!K443,АБОНЕМЕНТЫ_ИНФОРМАЦИЯ!F:F,БАЗА_ДАННЫХ!J443,АБОНЕМЕНТЫ_ИНФОРМАЦИЯ!AB:AB,БАЗА_ДАННЫХ!M443),"")</f>
        <v/>
      </c>
      <c r="R443" s="189" t="s">
        <v>21</v>
      </c>
      <c r="S443" s="17"/>
      <c r="U443" s="194">
        <f>IF(S443="перенос",0,SUMIFS(АБОНЕМЕНТЫ_ИНФОРМАЦИЯ!P:P,АБОНЕМЕНТЫ_ИНФОРМАЦИЯ!H:H,БАЗА_ДАННЫХ!L443,АБОНЕМЕНТЫ_ИНФОРМАЦИЯ!F:F,БАЗА_ДАННЫХ!J443,АБОНЕМЕНТЫ_ИНФОРМАЦИЯ!G:G,БАЗА_ДАННЫХ!K443,АБОНЕМЕНТЫ_ИНФОРМАЦИЯ!Q:Q,"&lt;="&amp;БАЗА_ДАННЫХ!D443,АБОНЕМЕНТЫ_ИНФОРМАЦИЯ!S:S,"&gt;="&amp;БАЗА_ДАННЫХ!D443))</f>
        <v>10</v>
      </c>
    </row>
    <row r="444" spans="4:21" ht="15" customHeight="1" x14ac:dyDescent="0.25">
      <c r="D444" s="185">
        <v>45293</v>
      </c>
      <c r="E444" s="187">
        <f t="shared" si="12"/>
        <v>1</v>
      </c>
      <c r="F444" s="9" t="str">
        <f t="shared" si="13"/>
        <v>Вт</v>
      </c>
      <c r="G444" s="18">
        <v>0.45833333333333331</v>
      </c>
      <c r="H444" s="8" t="s">
        <v>14</v>
      </c>
      <c r="I444" s="8" t="s">
        <v>39</v>
      </c>
      <c r="J444" s="8" t="s">
        <v>10</v>
      </c>
      <c r="K444" s="8" t="s">
        <v>28</v>
      </c>
      <c r="L444" s="188" t="s">
        <v>100</v>
      </c>
      <c r="M444" s="189" t="str">
        <f ca="1">IF(COUNTIFS(АБОНЕМЕНТЫ_ИНФОРМАЦИЯ!H:H,БАЗА_ДАННЫХ!L444,АБОНЕМЕНТЫ_ИНФОРМАЦИЯ!F:F,БАЗА_ДАННЫХ!J444,АБОНЕМЕНТЫ_ИНФОРМАЦИЯ!G:G,БАЗА_ДАННЫХ!K444,АБОНЕМЕНТЫ_ИНФОРМАЦИЯ!Q:Q,"&lt;="&amp;БАЗА_ДАННЫХ!D444,АБОНЕМЕНТЫ_ИНФОРМАЦИЯ!S:S,"&gt;="&amp;БАЗА_ДАННЫХ!D444,АБОНЕМЕНТЫ_ИНФОРМАЦИЯ!AB:AB,"да")=1,"да","нет")</f>
        <v>нет</v>
      </c>
      <c r="N444" s="188" t="str">
        <f ca="1">IF(M444="да",SUMIFS(АБОНЕМЕНТЫ_ИНФОРМАЦИЯ!AC:AC,АБОНЕМЕНТЫ_ИНФОРМАЦИЯ!H:H,БАЗА_ДАННЫХ!L444,АБОНЕМЕНТЫ_ИНФОРМАЦИЯ!G:G,БАЗА_ДАННЫХ!K444,АБОНЕМЕНТЫ_ИНФОРМАЦИЯ!F:F,БАЗА_ДАННЫХ!J444,АБОНЕМЕНТЫ_ИНФОРМАЦИЯ!AB:AB,БАЗА_ДАННЫХ!M444),"")</f>
        <v/>
      </c>
      <c r="R444" s="189" t="s">
        <v>21</v>
      </c>
      <c r="S444" s="17"/>
      <c r="U444" s="194">
        <f>IF(S444="перенос",0,SUMIFS(АБОНЕМЕНТЫ_ИНФОРМАЦИЯ!P:P,АБОНЕМЕНТЫ_ИНФОРМАЦИЯ!H:H,БАЗА_ДАННЫХ!L444,АБОНЕМЕНТЫ_ИНФОРМАЦИЯ!F:F,БАЗА_ДАННЫХ!J444,АБОНЕМЕНТЫ_ИНФОРМАЦИЯ!G:G,БАЗА_ДАННЫХ!K444,АБОНЕМЕНТЫ_ИНФОРМАЦИЯ!Q:Q,"&lt;="&amp;БАЗА_ДАННЫХ!D444,АБОНЕМЕНТЫ_ИНФОРМАЦИЯ!S:S,"&gt;="&amp;БАЗА_ДАННЫХ!D444))</f>
        <v>10</v>
      </c>
    </row>
    <row r="445" spans="4:21" ht="15" customHeight="1" x14ac:dyDescent="0.25">
      <c r="D445" s="185">
        <v>45293</v>
      </c>
      <c r="E445" s="187">
        <f t="shared" si="12"/>
        <v>1</v>
      </c>
      <c r="F445" s="9" t="str">
        <f t="shared" si="13"/>
        <v>Вт</v>
      </c>
      <c r="G445" s="18">
        <v>0.45833333333333331</v>
      </c>
      <c r="H445" s="8" t="s">
        <v>14</v>
      </c>
      <c r="I445" s="8" t="s">
        <v>39</v>
      </c>
      <c r="J445" s="8" t="s">
        <v>10</v>
      </c>
      <c r="K445" s="8" t="s">
        <v>28</v>
      </c>
      <c r="L445" s="188" t="s">
        <v>101</v>
      </c>
      <c r="M445" s="189" t="str">
        <f ca="1">IF(COUNTIFS(АБОНЕМЕНТЫ_ИНФОРМАЦИЯ!H:H,БАЗА_ДАННЫХ!L445,АБОНЕМЕНТЫ_ИНФОРМАЦИЯ!F:F,БАЗА_ДАННЫХ!J445,АБОНЕМЕНТЫ_ИНФОРМАЦИЯ!G:G,БАЗА_ДАННЫХ!K445,АБОНЕМЕНТЫ_ИНФОРМАЦИЯ!Q:Q,"&lt;="&amp;БАЗА_ДАННЫХ!D445,АБОНЕМЕНТЫ_ИНФОРМАЦИЯ!S:S,"&gt;="&amp;БАЗА_ДАННЫХ!D445,АБОНЕМЕНТЫ_ИНФОРМАЦИЯ!AB:AB,"да")=1,"да","нет")</f>
        <v>нет</v>
      </c>
      <c r="N445" s="188" t="str">
        <f ca="1">IF(M445="да",SUMIFS(АБОНЕМЕНТЫ_ИНФОРМАЦИЯ!AC:AC,АБОНЕМЕНТЫ_ИНФОРМАЦИЯ!H:H,БАЗА_ДАННЫХ!L445,АБОНЕМЕНТЫ_ИНФОРМАЦИЯ!G:G,БАЗА_ДАННЫХ!K445,АБОНЕМЕНТЫ_ИНФОРМАЦИЯ!F:F,БАЗА_ДАННЫХ!J445,АБОНЕМЕНТЫ_ИНФОРМАЦИЯ!AB:AB,БАЗА_ДАННЫХ!M445),"")</f>
        <v/>
      </c>
      <c r="R445" s="189" t="s">
        <v>21</v>
      </c>
      <c r="S445" s="17"/>
      <c r="U445" s="194">
        <f>IF(S445="перенос",0,SUMIFS(АБОНЕМЕНТЫ_ИНФОРМАЦИЯ!P:P,АБОНЕМЕНТЫ_ИНФОРМАЦИЯ!H:H,БАЗА_ДАННЫХ!L445,АБОНЕМЕНТЫ_ИНФОРМАЦИЯ!F:F,БАЗА_ДАННЫХ!J445,АБОНЕМЕНТЫ_ИНФОРМАЦИЯ!G:G,БАЗА_ДАННЫХ!K445,АБОНЕМЕНТЫ_ИНФОРМАЦИЯ!Q:Q,"&lt;="&amp;БАЗА_ДАННЫХ!D445,АБОНЕМЕНТЫ_ИНФОРМАЦИЯ!S:S,"&gt;="&amp;БАЗА_ДАННЫХ!D445))</f>
        <v>10</v>
      </c>
    </row>
    <row r="446" spans="4:21" ht="15" customHeight="1" x14ac:dyDescent="0.25">
      <c r="D446" s="185">
        <v>45293</v>
      </c>
      <c r="E446" s="187">
        <f t="shared" si="12"/>
        <v>1</v>
      </c>
      <c r="F446" s="9" t="str">
        <f t="shared" si="13"/>
        <v>Вт</v>
      </c>
      <c r="G446" s="18">
        <v>0.45833333333333331</v>
      </c>
      <c r="H446" s="8" t="s">
        <v>14</v>
      </c>
      <c r="I446" s="8" t="s">
        <v>39</v>
      </c>
      <c r="J446" s="8" t="s">
        <v>10</v>
      </c>
      <c r="K446" s="8" t="s">
        <v>28</v>
      </c>
      <c r="L446" s="188" t="s">
        <v>102</v>
      </c>
      <c r="M446" s="189" t="str">
        <f ca="1">IF(COUNTIFS(АБОНЕМЕНТЫ_ИНФОРМАЦИЯ!H:H,БАЗА_ДАННЫХ!L446,АБОНЕМЕНТЫ_ИНФОРМАЦИЯ!F:F,БАЗА_ДАННЫХ!J446,АБОНЕМЕНТЫ_ИНФОРМАЦИЯ!G:G,БАЗА_ДАННЫХ!K446,АБОНЕМЕНТЫ_ИНФОРМАЦИЯ!Q:Q,"&lt;="&amp;БАЗА_ДАННЫХ!D446,АБОНЕМЕНТЫ_ИНФОРМАЦИЯ!S:S,"&gt;="&amp;БАЗА_ДАННЫХ!D446,АБОНЕМЕНТЫ_ИНФОРМАЦИЯ!AB:AB,"да")=1,"да","нет")</f>
        <v>нет</v>
      </c>
      <c r="N446" s="188" t="str">
        <f ca="1">IF(M446="да",SUMIFS(АБОНЕМЕНТЫ_ИНФОРМАЦИЯ!AC:AC,АБОНЕМЕНТЫ_ИНФОРМАЦИЯ!H:H,БАЗА_ДАННЫХ!L446,АБОНЕМЕНТЫ_ИНФОРМАЦИЯ!G:G,БАЗА_ДАННЫХ!K446,АБОНЕМЕНТЫ_ИНФОРМАЦИЯ!F:F,БАЗА_ДАННЫХ!J446,АБОНЕМЕНТЫ_ИНФОРМАЦИЯ!AB:AB,БАЗА_ДАННЫХ!M446),"")</f>
        <v/>
      </c>
      <c r="R446" s="189" t="s">
        <v>21</v>
      </c>
      <c r="S446" s="17"/>
      <c r="U446" s="194">
        <f>IF(S446="перенос",0,SUMIFS(АБОНЕМЕНТЫ_ИНФОРМАЦИЯ!P:P,АБОНЕМЕНТЫ_ИНФОРМАЦИЯ!H:H,БАЗА_ДАННЫХ!L446,АБОНЕМЕНТЫ_ИНФОРМАЦИЯ!F:F,БАЗА_ДАННЫХ!J446,АБОНЕМЕНТЫ_ИНФОРМАЦИЯ!G:G,БАЗА_ДАННЫХ!K446,АБОНЕМЕНТЫ_ИНФОРМАЦИЯ!Q:Q,"&lt;="&amp;БАЗА_ДАННЫХ!D446,АБОНЕМЕНТЫ_ИНФОРМАЦИЯ!S:S,"&gt;="&amp;БАЗА_ДАННЫХ!D446))</f>
        <v>10</v>
      </c>
    </row>
    <row r="447" spans="4:21" ht="15" customHeight="1" x14ac:dyDescent="0.25">
      <c r="D447" s="185">
        <v>45293</v>
      </c>
      <c r="E447" s="187">
        <f t="shared" si="12"/>
        <v>1</v>
      </c>
      <c r="F447" s="9" t="str">
        <f t="shared" si="13"/>
        <v>Вт</v>
      </c>
      <c r="G447" s="18">
        <v>0.45833333333333331</v>
      </c>
      <c r="H447" s="8" t="s">
        <v>14</v>
      </c>
      <c r="I447" s="8" t="s">
        <v>39</v>
      </c>
      <c r="J447" s="8" t="s">
        <v>10</v>
      </c>
      <c r="K447" s="8" t="s">
        <v>28</v>
      </c>
      <c r="L447" s="188" t="s">
        <v>103</v>
      </c>
      <c r="M447" s="189" t="str">
        <f ca="1">IF(COUNTIFS(АБОНЕМЕНТЫ_ИНФОРМАЦИЯ!H:H,БАЗА_ДАННЫХ!L447,АБОНЕМЕНТЫ_ИНФОРМАЦИЯ!F:F,БАЗА_ДАННЫХ!J447,АБОНЕМЕНТЫ_ИНФОРМАЦИЯ!G:G,БАЗА_ДАННЫХ!K447,АБОНЕМЕНТЫ_ИНФОРМАЦИЯ!Q:Q,"&lt;="&amp;БАЗА_ДАННЫХ!D447,АБОНЕМЕНТЫ_ИНФОРМАЦИЯ!S:S,"&gt;="&amp;БАЗА_ДАННЫХ!D447,АБОНЕМЕНТЫ_ИНФОРМАЦИЯ!AB:AB,"да")=1,"да","нет")</f>
        <v>нет</v>
      </c>
      <c r="N447" s="188" t="str">
        <f ca="1">IF(M447="да",SUMIFS(АБОНЕМЕНТЫ_ИНФОРМАЦИЯ!AC:AC,АБОНЕМЕНТЫ_ИНФОРМАЦИЯ!H:H,БАЗА_ДАННЫХ!L447,АБОНЕМЕНТЫ_ИНФОРМАЦИЯ!G:G,БАЗА_ДАННЫХ!K447,АБОНЕМЕНТЫ_ИНФОРМАЦИЯ!F:F,БАЗА_ДАННЫХ!J447,АБОНЕМЕНТЫ_ИНФОРМАЦИЯ!AB:AB,БАЗА_ДАННЫХ!M447),"")</f>
        <v/>
      </c>
      <c r="R447" s="189" t="s">
        <v>21</v>
      </c>
      <c r="S447" s="17"/>
      <c r="U447" s="194">
        <f>IF(S447="перенос",0,SUMIFS(АБОНЕМЕНТЫ_ИНФОРМАЦИЯ!P:P,АБОНЕМЕНТЫ_ИНФОРМАЦИЯ!H:H,БАЗА_ДАННЫХ!L447,АБОНЕМЕНТЫ_ИНФОРМАЦИЯ!F:F,БАЗА_ДАННЫХ!J447,АБОНЕМЕНТЫ_ИНФОРМАЦИЯ!G:G,БАЗА_ДАННЫХ!K447,АБОНЕМЕНТЫ_ИНФОРМАЦИЯ!Q:Q,"&lt;="&amp;БАЗА_ДАННЫХ!D447,АБОНЕМЕНТЫ_ИНФОРМАЦИЯ!S:S,"&gt;="&amp;БАЗА_ДАННЫХ!D447))</f>
        <v>10</v>
      </c>
    </row>
    <row r="448" spans="4:21" ht="15" customHeight="1" x14ac:dyDescent="0.25">
      <c r="D448" s="185">
        <v>45293</v>
      </c>
      <c r="E448" s="187">
        <f t="shared" si="12"/>
        <v>1</v>
      </c>
      <c r="F448" s="9" t="str">
        <f t="shared" si="13"/>
        <v>Вт</v>
      </c>
      <c r="G448" s="18">
        <v>0.45833333333333331</v>
      </c>
      <c r="H448" s="8" t="s">
        <v>14</v>
      </c>
      <c r="I448" s="8" t="s">
        <v>39</v>
      </c>
      <c r="J448" s="8" t="s">
        <v>10</v>
      </c>
      <c r="K448" s="8" t="s">
        <v>28</v>
      </c>
      <c r="L448" s="188" t="s">
        <v>104</v>
      </c>
      <c r="M448" s="189" t="str">
        <f ca="1">IF(COUNTIFS(АБОНЕМЕНТЫ_ИНФОРМАЦИЯ!H:H,БАЗА_ДАННЫХ!L448,АБОНЕМЕНТЫ_ИНФОРМАЦИЯ!F:F,БАЗА_ДАННЫХ!J448,АБОНЕМЕНТЫ_ИНФОРМАЦИЯ!G:G,БАЗА_ДАННЫХ!K448,АБОНЕМЕНТЫ_ИНФОРМАЦИЯ!Q:Q,"&lt;="&amp;БАЗА_ДАННЫХ!D448,АБОНЕМЕНТЫ_ИНФОРМАЦИЯ!S:S,"&gt;="&amp;БАЗА_ДАННЫХ!D448,АБОНЕМЕНТЫ_ИНФОРМАЦИЯ!AB:AB,"да")=1,"да","нет")</f>
        <v>нет</v>
      </c>
      <c r="N448" s="188" t="str">
        <f ca="1">IF(M448="да",SUMIFS(АБОНЕМЕНТЫ_ИНФОРМАЦИЯ!AC:AC,АБОНЕМЕНТЫ_ИНФОРМАЦИЯ!H:H,БАЗА_ДАННЫХ!L448,АБОНЕМЕНТЫ_ИНФОРМАЦИЯ!G:G,БАЗА_ДАННЫХ!K448,АБОНЕМЕНТЫ_ИНФОРМАЦИЯ!F:F,БАЗА_ДАННЫХ!J448,АБОНЕМЕНТЫ_ИНФОРМАЦИЯ!AB:AB,БАЗА_ДАННЫХ!M448),"")</f>
        <v/>
      </c>
      <c r="R448" s="189" t="s">
        <v>21</v>
      </c>
      <c r="S448" s="17"/>
      <c r="U448" s="194">
        <f>IF(S448="перенос",0,SUMIFS(АБОНЕМЕНТЫ_ИНФОРМАЦИЯ!P:P,АБОНЕМЕНТЫ_ИНФОРМАЦИЯ!H:H,БАЗА_ДАННЫХ!L448,АБОНЕМЕНТЫ_ИНФОРМАЦИЯ!F:F,БАЗА_ДАННЫХ!J448,АБОНЕМЕНТЫ_ИНФОРМАЦИЯ!G:G,БАЗА_ДАННЫХ!K448,АБОНЕМЕНТЫ_ИНФОРМАЦИЯ!Q:Q,"&lt;="&amp;БАЗА_ДАННЫХ!D448,АБОНЕМЕНТЫ_ИНФОРМАЦИЯ!S:S,"&gt;="&amp;БАЗА_ДАННЫХ!D448))</f>
        <v>10</v>
      </c>
    </row>
    <row r="449" spans="4:21" ht="15" customHeight="1" x14ac:dyDescent="0.25">
      <c r="D449" s="185">
        <v>45293</v>
      </c>
      <c r="E449" s="187">
        <f t="shared" si="12"/>
        <v>1</v>
      </c>
      <c r="F449" s="9" t="str">
        <f t="shared" si="13"/>
        <v>Вт</v>
      </c>
      <c r="G449" s="18">
        <v>0.45833333333333331</v>
      </c>
      <c r="H449" s="8" t="s">
        <v>14</v>
      </c>
      <c r="I449" s="8" t="s">
        <v>39</v>
      </c>
      <c r="J449" s="8" t="s">
        <v>10</v>
      </c>
      <c r="K449" s="8" t="s">
        <v>28</v>
      </c>
      <c r="L449" s="188" t="s">
        <v>105</v>
      </c>
      <c r="M449" s="189" t="str">
        <f ca="1">IF(COUNTIFS(АБОНЕМЕНТЫ_ИНФОРМАЦИЯ!H:H,БАЗА_ДАННЫХ!L449,АБОНЕМЕНТЫ_ИНФОРМАЦИЯ!F:F,БАЗА_ДАННЫХ!J449,АБОНЕМЕНТЫ_ИНФОРМАЦИЯ!G:G,БАЗА_ДАННЫХ!K449,АБОНЕМЕНТЫ_ИНФОРМАЦИЯ!Q:Q,"&lt;="&amp;БАЗА_ДАННЫХ!D449,АБОНЕМЕНТЫ_ИНФОРМАЦИЯ!S:S,"&gt;="&amp;БАЗА_ДАННЫХ!D449,АБОНЕМЕНТЫ_ИНФОРМАЦИЯ!AB:AB,"да")=1,"да","нет")</f>
        <v>нет</v>
      </c>
      <c r="N449" s="188" t="str">
        <f ca="1">IF(M449="да",SUMIFS(АБОНЕМЕНТЫ_ИНФОРМАЦИЯ!AC:AC,АБОНЕМЕНТЫ_ИНФОРМАЦИЯ!H:H,БАЗА_ДАННЫХ!L449,АБОНЕМЕНТЫ_ИНФОРМАЦИЯ!G:G,БАЗА_ДАННЫХ!K449,АБОНЕМЕНТЫ_ИНФОРМАЦИЯ!F:F,БАЗА_ДАННЫХ!J449,АБОНЕМЕНТЫ_ИНФОРМАЦИЯ!AB:AB,БАЗА_ДАННЫХ!M449),"")</f>
        <v/>
      </c>
      <c r="R449" s="189" t="s">
        <v>21</v>
      </c>
      <c r="S449" s="17"/>
      <c r="U449" s="194">
        <f>IF(S449="перенос",0,SUMIFS(АБОНЕМЕНТЫ_ИНФОРМАЦИЯ!P:P,АБОНЕМЕНТЫ_ИНФОРМАЦИЯ!H:H,БАЗА_ДАННЫХ!L449,АБОНЕМЕНТЫ_ИНФОРМАЦИЯ!F:F,БАЗА_ДАННЫХ!J449,АБОНЕМЕНТЫ_ИНФОРМАЦИЯ!G:G,БАЗА_ДАННЫХ!K449,АБОНЕМЕНТЫ_ИНФОРМАЦИЯ!Q:Q,"&lt;="&amp;БАЗА_ДАННЫХ!D449,АБОНЕМЕНТЫ_ИНФОРМАЦИЯ!S:S,"&gt;="&amp;БАЗА_ДАННЫХ!D449))</f>
        <v>10</v>
      </c>
    </row>
    <row r="450" spans="4:21" ht="15" customHeight="1" x14ac:dyDescent="0.25">
      <c r="D450" s="185">
        <v>45293</v>
      </c>
      <c r="E450" s="187">
        <f t="shared" si="12"/>
        <v>1</v>
      </c>
      <c r="F450" s="9" t="str">
        <f t="shared" si="13"/>
        <v>Вт</v>
      </c>
      <c r="G450" s="18">
        <v>0.45833333333333331</v>
      </c>
      <c r="H450" s="8" t="s">
        <v>14</v>
      </c>
      <c r="I450" s="8" t="s">
        <v>39</v>
      </c>
      <c r="J450" s="8" t="s">
        <v>10</v>
      </c>
      <c r="K450" s="8" t="s">
        <v>28</v>
      </c>
      <c r="L450" s="188" t="s">
        <v>106</v>
      </c>
      <c r="M450" s="189" t="str">
        <f ca="1">IF(COUNTIFS(АБОНЕМЕНТЫ_ИНФОРМАЦИЯ!H:H,БАЗА_ДАННЫХ!L450,АБОНЕМЕНТЫ_ИНФОРМАЦИЯ!F:F,БАЗА_ДАННЫХ!J450,АБОНЕМЕНТЫ_ИНФОРМАЦИЯ!G:G,БАЗА_ДАННЫХ!K450,АБОНЕМЕНТЫ_ИНФОРМАЦИЯ!Q:Q,"&lt;="&amp;БАЗА_ДАННЫХ!D450,АБОНЕМЕНТЫ_ИНФОРМАЦИЯ!S:S,"&gt;="&amp;БАЗА_ДАННЫХ!D450,АБОНЕМЕНТЫ_ИНФОРМАЦИЯ!AB:AB,"да")=1,"да","нет")</f>
        <v>нет</v>
      </c>
      <c r="N450" s="188" t="str">
        <f ca="1">IF(M450="да",SUMIFS(АБОНЕМЕНТЫ_ИНФОРМАЦИЯ!AC:AC,АБОНЕМЕНТЫ_ИНФОРМАЦИЯ!H:H,БАЗА_ДАННЫХ!L450,АБОНЕМЕНТЫ_ИНФОРМАЦИЯ!G:G,БАЗА_ДАННЫХ!K450,АБОНЕМЕНТЫ_ИНФОРМАЦИЯ!F:F,БАЗА_ДАННЫХ!J450,АБОНЕМЕНТЫ_ИНФОРМАЦИЯ!AB:AB,БАЗА_ДАННЫХ!M450),"")</f>
        <v/>
      </c>
      <c r="R450" s="189" t="s">
        <v>21</v>
      </c>
      <c r="S450" s="17"/>
      <c r="U450" s="194">
        <f>IF(S450="перенос",0,SUMIFS(АБОНЕМЕНТЫ_ИНФОРМАЦИЯ!P:P,АБОНЕМЕНТЫ_ИНФОРМАЦИЯ!H:H,БАЗА_ДАННЫХ!L450,АБОНЕМЕНТЫ_ИНФОРМАЦИЯ!F:F,БАЗА_ДАННЫХ!J450,АБОНЕМЕНТЫ_ИНФОРМАЦИЯ!G:G,БАЗА_ДАННЫХ!K450,АБОНЕМЕНТЫ_ИНФОРМАЦИЯ!Q:Q,"&lt;="&amp;БАЗА_ДАННЫХ!D450,АБОНЕМЕНТЫ_ИНФОРМАЦИЯ!S:S,"&gt;="&amp;БАЗА_ДАННЫХ!D450))</f>
        <v>10</v>
      </c>
    </row>
    <row r="451" spans="4:21" ht="15" customHeight="1" x14ac:dyDescent="0.25">
      <c r="D451" s="185">
        <v>45293</v>
      </c>
      <c r="E451" s="187">
        <f t="shared" si="12"/>
        <v>1</v>
      </c>
      <c r="F451" s="9" t="str">
        <f t="shared" si="13"/>
        <v>Вт</v>
      </c>
      <c r="G451" s="18">
        <v>0.45833333333333331</v>
      </c>
      <c r="H451" s="8" t="s">
        <v>14</v>
      </c>
      <c r="I451" s="8" t="s">
        <v>39</v>
      </c>
      <c r="J451" s="8" t="s">
        <v>10</v>
      </c>
      <c r="K451" s="8" t="s">
        <v>28</v>
      </c>
      <c r="L451" s="188" t="s">
        <v>107</v>
      </c>
      <c r="M451" s="189" t="str">
        <f ca="1">IF(COUNTIFS(АБОНЕМЕНТЫ_ИНФОРМАЦИЯ!H:H,БАЗА_ДАННЫХ!L451,АБОНЕМЕНТЫ_ИНФОРМАЦИЯ!F:F,БАЗА_ДАННЫХ!J451,АБОНЕМЕНТЫ_ИНФОРМАЦИЯ!G:G,БАЗА_ДАННЫХ!K451,АБОНЕМЕНТЫ_ИНФОРМАЦИЯ!Q:Q,"&lt;="&amp;БАЗА_ДАННЫХ!D451,АБОНЕМЕНТЫ_ИНФОРМАЦИЯ!S:S,"&gt;="&amp;БАЗА_ДАННЫХ!D451,АБОНЕМЕНТЫ_ИНФОРМАЦИЯ!AB:AB,"да")=1,"да","нет")</f>
        <v>нет</v>
      </c>
      <c r="N451" s="188" t="str">
        <f ca="1">IF(M451="да",SUMIFS(АБОНЕМЕНТЫ_ИНФОРМАЦИЯ!AC:AC,АБОНЕМЕНТЫ_ИНФОРМАЦИЯ!H:H,БАЗА_ДАННЫХ!L451,АБОНЕМЕНТЫ_ИНФОРМАЦИЯ!G:G,БАЗА_ДАННЫХ!K451,АБОНЕМЕНТЫ_ИНФОРМАЦИЯ!F:F,БАЗА_ДАННЫХ!J451,АБОНЕМЕНТЫ_ИНФОРМАЦИЯ!AB:AB,БАЗА_ДАННЫХ!M451),"")</f>
        <v/>
      </c>
      <c r="R451" s="189" t="s">
        <v>21</v>
      </c>
      <c r="S451" s="17"/>
      <c r="U451" s="194">
        <f>IF(S451="перенос",0,SUMIFS(АБОНЕМЕНТЫ_ИНФОРМАЦИЯ!P:P,АБОНЕМЕНТЫ_ИНФОРМАЦИЯ!H:H,БАЗА_ДАННЫХ!L451,АБОНЕМЕНТЫ_ИНФОРМАЦИЯ!F:F,БАЗА_ДАННЫХ!J451,АБОНЕМЕНТЫ_ИНФОРМАЦИЯ!G:G,БАЗА_ДАННЫХ!K451,АБОНЕМЕНТЫ_ИНФОРМАЦИЯ!Q:Q,"&lt;="&amp;БАЗА_ДАННЫХ!D451,АБОНЕМЕНТЫ_ИНФОРМАЦИЯ!S:S,"&gt;="&amp;БАЗА_ДАННЫХ!D451))</f>
        <v>10</v>
      </c>
    </row>
    <row r="452" spans="4:21" ht="15" customHeight="1" x14ac:dyDescent="0.25">
      <c r="D452" s="185">
        <v>45293</v>
      </c>
      <c r="E452" s="187">
        <f t="shared" si="12"/>
        <v>1</v>
      </c>
      <c r="F452" s="9" t="str">
        <f t="shared" si="13"/>
        <v>Вт</v>
      </c>
      <c r="G452" s="18">
        <v>0.6875</v>
      </c>
      <c r="H452" s="8" t="s">
        <v>15</v>
      </c>
      <c r="I452" s="8" t="s">
        <v>27</v>
      </c>
      <c r="J452" s="8" t="s">
        <v>22</v>
      </c>
      <c r="K452" s="8" t="s">
        <v>29</v>
      </c>
      <c r="L452" s="188" t="s">
        <v>108</v>
      </c>
      <c r="M452" s="189" t="str">
        <f ca="1">IF(COUNTIFS(АБОНЕМЕНТЫ_ИНФОРМАЦИЯ!H:H,БАЗА_ДАННЫХ!L452,АБОНЕМЕНТЫ_ИНФОРМАЦИЯ!F:F,БАЗА_ДАННЫХ!J452,АБОНЕМЕНТЫ_ИНФОРМАЦИЯ!G:G,БАЗА_ДАННЫХ!K452,АБОНЕМЕНТЫ_ИНФОРМАЦИЯ!Q:Q,"&lt;="&amp;БАЗА_ДАННЫХ!D452,АБОНЕМЕНТЫ_ИНФОРМАЦИЯ!S:S,"&gt;="&amp;БАЗА_ДАННЫХ!D452,АБОНЕМЕНТЫ_ИНФОРМАЦИЯ!AB:AB,"да")=1,"да","нет")</f>
        <v>нет</v>
      </c>
      <c r="N452" s="188" t="str">
        <f ca="1">IF(M452="да",SUMIFS(АБОНЕМЕНТЫ_ИНФОРМАЦИЯ!AC:AC,АБОНЕМЕНТЫ_ИНФОРМАЦИЯ!H:H,БАЗА_ДАННЫХ!L452,АБОНЕМЕНТЫ_ИНФОРМАЦИЯ!G:G,БАЗА_ДАННЫХ!K452,АБОНЕМЕНТЫ_ИНФОРМАЦИЯ!F:F,БАЗА_ДАННЫХ!J452,АБОНЕМЕНТЫ_ИНФОРМАЦИЯ!AB:AB,БАЗА_ДАННЫХ!M452),"")</f>
        <v/>
      </c>
      <c r="R452" s="189" t="s">
        <v>21</v>
      </c>
      <c r="S452" s="17"/>
      <c r="U452" s="194">
        <f>IF(S452="перенос",0,SUMIFS(АБОНЕМЕНТЫ_ИНФОРМАЦИЯ!P:P,АБОНЕМЕНТЫ_ИНФОРМАЦИЯ!H:H,БАЗА_ДАННЫХ!L452,АБОНЕМЕНТЫ_ИНФОРМАЦИЯ!F:F,БАЗА_ДАННЫХ!J452,АБОНЕМЕНТЫ_ИНФОРМАЦИЯ!G:G,БАЗА_ДАННЫХ!K452,АБОНЕМЕНТЫ_ИНФОРМАЦИЯ!Q:Q,"&lt;="&amp;БАЗА_ДАННЫХ!D452,АБОНЕМЕНТЫ_ИНФОРМАЦИЯ!S:S,"&gt;="&amp;БАЗА_ДАННЫХ!D452))</f>
        <v>10</v>
      </c>
    </row>
    <row r="453" spans="4:21" ht="15" customHeight="1" x14ac:dyDescent="0.25">
      <c r="D453" s="185">
        <v>45293</v>
      </c>
      <c r="E453" s="187">
        <f t="shared" si="12"/>
        <v>1</v>
      </c>
      <c r="F453" s="9" t="str">
        <f t="shared" si="13"/>
        <v>Вт</v>
      </c>
      <c r="G453" s="18">
        <v>0.6875</v>
      </c>
      <c r="H453" s="8" t="s">
        <v>15</v>
      </c>
      <c r="I453" s="8" t="s">
        <v>27</v>
      </c>
      <c r="J453" s="8" t="s">
        <v>22</v>
      </c>
      <c r="K453" s="8" t="s">
        <v>29</v>
      </c>
      <c r="L453" s="188" t="s">
        <v>109</v>
      </c>
      <c r="M453" s="189" t="str">
        <f ca="1">IF(COUNTIFS(АБОНЕМЕНТЫ_ИНФОРМАЦИЯ!H:H,БАЗА_ДАННЫХ!L453,АБОНЕМЕНТЫ_ИНФОРМАЦИЯ!F:F,БАЗА_ДАННЫХ!J453,АБОНЕМЕНТЫ_ИНФОРМАЦИЯ!G:G,БАЗА_ДАННЫХ!K453,АБОНЕМЕНТЫ_ИНФОРМАЦИЯ!Q:Q,"&lt;="&amp;БАЗА_ДАННЫХ!D453,АБОНЕМЕНТЫ_ИНФОРМАЦИЯ!S:S,"&gt;="&amp;БАЗА_ДАННЫХ!D453,АБОНЕМЕНТЫ_ИНФОРМАЦИЯ!AB:AB,"да")=1,"да","нет")</f>
        <v>нет</v>
      </c>
      <c r="N453" s="188" t="str">
        <f ca="1">IF(M453="да",SUMIFS(АБОНЕМЕНТЫ_ИНФОРМАЦИЯ!AC:AC,АБОНЕМЕНТЫ_ИНФОРМАЦИЯ!H:H,БАЗА_ДАННЫХ!L453,АБОНЕМЕНТЫ_ИНФОРМАЦИЯ!G:G,БАЗА_ДАННЫХ!K453,АБОНЕМЕНТЫ_ИНФОРМАЦИЯ!F:F,БАЗА_ДАННЫХ!J453,АБОНЕМЕНТЫ_ИНФОРМАЦИЯ!AB:AB,БАЗА_ДАННЫХ!M453),"")</f>
        <v/>
      </c>
      <c r="R453" s="189" t="s">
        <v>21</v>
      </c>
      <c r="S453" s="17"/>
      <c r="U453" s="194">
        <f>IF(S453="перенос",0,SUMIFS(АБОНЕМЕНТЫ_ИНФОРМАЦИЯ!P:P,АБОНЕМЕНТЫ_ИНФОРМАЦИЯ!H:H,БАЗА_ДАННЫХ!L453,АБОНЕМЕНТЫ_ИНФОРМАЦИЯ!F:F,БАЗА_ДАННЫХ!J453,АБОНЕМЕНТЫ_ИНФОРМАЦИЯ!G:G,БАЗА_ДАННЫХ!K453,АБОНЕМЕНТЫ_ИНФОРМАЦИЯ!Q:Q,"&lt;="&amp;БАЗА_ДАННЫХ!D453,АБОНЕМЕНТЫ_ИНФОРМАЦИЯ!S:S,"&gt;="&amp;БАЗА_ДАННЫХ!D453))</f>
        <v>10</v>
      </c>
    </row>
    <row r="454" spans="4:21" ht="15" customHeight="1" x14ac:dyDescent="0.25">
      <c r="D454" s="185">
        <v>45293</v>
      </c>
      <c r="E454" s="187">
        <f t="shared" si="12"/>
        <v>1</v>
      </c>
      <c r="F454" s="9" t="str">
        <f t="shared" si="13"/>
        <v>Вт</v>
      </c>
      <c r="G454" s="18">
        <v>0.6875</v>
      </c>
      <c r="H454" s="8" t="s">
        <v>15</v>
      </c>
      <c r="I454" s="8" t="s">
        <v>27</v>
      </c>
      <c r="J454" s="8" t="s">
        <v>22</v>
      </c>
      <c r="K454" s="8" t="s">
        <v>29</v>
      </c>
      <c r="L454" s="188" t="s">
        <v>110</v>
      </c>
      <c r="M454" s="189" t="str">
        <f ca="1">IF(COUNTIFS(АБОНЕМЕНТЫ_ИНФОРМАЦИЯ!H:H,БАЗА_ДАННЫХ!L454,АБОНЕМЕНТЫ_ИНФОРМАЦИЯ!F:F,БАЗА_ДАННЫХ!J454,АБОНЕМЕНТЫ_ИНФОРМАЦИЯ!G:G,БАЗА_ДАННЫХ!K454,АБОНЕМЕНТЫ_ИНФОРМАЦИЯ!Q:Q,"&lt;="&amp;БАЗА_ДАННЫХ!D454,АБОНЕМЕНТЫ_ИНФОРМАЦИЯ!S:S,"&gt;="&amp;БАЗА_ДАННЫХ!D454,АБОНЕМЕНТЫ_ИНФОРМАЦИЯ!AB:AB,"да")=1,"да","нет")</f>
        <v>нет</v>
      </c>
      <c r="N454" s="188" t="str">
        <f ca="1">IF(M454="да",SUMIFS(АБОНЕМЕНТЫ_ИНФОРМАЦИЯ!AC:AC,АБОНЕМЕНТЫ_ИНФОРМАЦИЯ!H:H,БАЗА_ДАННЫХ!L454,АБОНЕМЕНТЫ_ИНФОРМАЦИЯ!G:G,БАЗА_ДАННЫХ!K454,АБОНЕМЕНТЫ_ИНФОРМАЦИЯ!F:F,БАЗА_ДАННЫХ!J454,АБОНЕМЕНТЫ_ИНФОРМАЦИЯ!AB:AB,БАЗА_ДАННЫХ!M454),"")</f>
        <v/>
      </c>
      <c r="R454" s="189" t="s">
        <v>21</v>
      </c>
      <c r="S454" s="17"/>
      <c r="U454" s="194">
        <f>IF(S454="перенос",0,SUMIFS(АБОНЕМЕНТЫ_ИНФОРМАЦИЯ!P:P,АБОНЕМЕНТЫ_ИНФОРМАЦИЯ!H:H,БАЗА_ДАННЫХ!L454,АБОНЕМЕНТЫ_ИНФОРМАЦИЯ!F:F,БАЗА_ДАННЫХ!J454,АБОНЕМЕНТЫ_ИНФОРМАЦИЯ!G:G,БАЗА_ДАННЫХ!K454,АБОНЕМЕНТЫ_ИНФОРМАЦИЯ!Q:Q,"&lt;="&amp;БАЗА_ДАННЫХ!D454,АБОНЕМЕНТЫ_ИНФОРМАЦИЯ!S:S,"&gt;="&amp;БАЗА_ДАННЫХ!D454))</f>
        <v>10</v>
      </c>
    </row>
    <row r="455" spans="4:21" ht="15" customHeight="1" x14ac:dyDescent="0.25">
      <c r="D455" s="185">
        <v>45293</v>
      </c>
      <c r="E455" s="187">
        <f t="shared" si="12"/>
        <v>1</v>
      </c>
      <c r="F455" s="9" t="str">
        <f t="shared" si="13"/>
        <v>Вт</v>
      </c>
      <c r="G455" s="18">
        <v>0.6875</v>
      </c>
      <c r="H455" s="8" t="s">
        <v>15</v>
      </c>
      <c r="I455" s="8" t="s">
        <v>27</v>
      </c>
      <c r="J455" s="8" t="s">
        <v>22</v>
      </c>
      <c r="K455" s="8" t="s">
        <v>29</v>
      </c>
      <c r="L455" s="188" t="s">
        <v>111</v>
      </c>
      <c r="M455" s="189" t="str">
        <f ca="1">IF(COUNTIFS(АБОНЕМЕНТЫ_ИНФОРМАЦИЯ!H:H,БАЗА_ДАННЫХ!L455,АБОНЕМЕНТЫ_ИНФОРМАЦИЯ!F:F,БАЗА_ДАННЫХ!J455,АБОНЕМЕНТЫ_ИНФОРМАЦИЯ!G:G,БАЗА_ДАННЫХ!K455,АБОНЕМЕНТЫ_ИНФОРМАЦИЯ!Q:Q,"&lt;="&amp;БАЗА_ДАННЫХ!D455,АБОНЕМЕНТЫ_ИНФОРМАЦИЯ!S:S,"&gt;="&amp;БАЗА_ДАННЫХ!D455,АБОНЕМЕНТЫ_ИНФОРМАЦИЯ!AB:AB,"да")=1,"да","нет")</f>
        <v>нет</v>
      </c>
      <c r="N455" s="188" t="str">
        <f ca="1">IF(M455="да",SUMIFS(АБОНЕМЕНТЫ_ИНФОРМАЦИЯ!AC:AC,АБОНЕМЕНТЫ_ИНФОРМАЦИЯ!H:H,БАЗА_ДАННЫХ!L455,АБОНЕМЕНТЫ_ИНФОРМАЦИЯ!G:G,БАЗА_ДАННЫХ!K455,АБОНЕМЕНТЫ_ИНФОРМАЦИЯ!F:F,БАЗА_ДАННЫХ!J455,АБОНЕМЕНТЫ_ИНФОРМАЦИЯ!AB:AB,БАЗА_ДАННЫХ!M455),"")</f>
        <v/>
      </c>
      <c r="R455" s="189" t="s">
        <v>21</v>
      </c>
      <c r="S455" s="17"/>
      <c r="U455" s="194">
        <f>IF(S455="перенос",0,SUMIFS(АБОНЕМЕНТЫ_ИНФОРМАЦИЯ!P:P,АБОНЕМЕНТЫ_ИНФОРМАЦИЯ!H:H,БАЗА_ДАННЫХ!L455,АБОНЕМЕНТЫ_ИНФОРМАЦИЯ!F:F,БАЗА_ДАННЫХ!J455,АБОНЕМЕНТЫ_ИНФОРМАЦИЯ!G:G,БАЗА_ДАННЫХ!K455,АБОНЕМЕНТЫ_ИНФОРМАЦИЯ!Q:Q,"&lt;="&amp;БАЗА_ДАННЫХ!D455,АБОНЕМЕНТЫ_ИНФОРМАЦИЯ!S:S,"&gt;="&amp;БАЗА_ДАННЫХ!D455))</f>
        <v>10</v>
      </c>
    </row>
    <row r="456" spans="4:21" ht="15" customHeight="1" x14ac:dyDescent="0.25">
      <c r="D456" s="185">
        <v>45293</v>
      </c>
      <c r="E456" s="187">
        <f t="shared" ref="E456:E519" si="14">WEEKNUM(D456)</f>
        <v>1</v>
      </c>
      <c r="F456" s="9" t="str">
        <f t="shared" ref="F456:F519" si="15">TEXT(D456,"ддд")</f>
        <v>Вт</v>
      </c>
      <c r="G456" s="18">
        <v>0.6875</v>
      </c>
      <c r="H456" s="8" t="s">
        <v>15</v>
      </c>
      <c r="I456" s="8" t="s">
        <v>27</v>
      </c>
      <c r="J456" s="8" t="s">
        <v>22</v>
      </c>
      <c r="K456" s="8" t="s">
        <v>29</v>
      </c>
      <c r="L456" s="188" t="s">
        <v>112</v>
      </c>
      <c r="M456" s="189" t="str">
        <f ca="1">IF(COUNTIFS(АБОНЕМЕНТЫ_ИНФОРМАЦИЯ!H:H,БАЗА_ДАННЫХ!L456,АБОНЕМЕНТЫ_ИНФОРМАЦИЯ!F:F,БАЗА_ДАННЫХ!J456,АБОНЕМЕНТЫ_ИНФОРМАЦИЯ!G:G,БАЗА_ДАННЫХ!K456,АБОНЕМЕНТЫ_ИНФОРМАЦИЯ!Q:Q,"&lt;="&amp;БАЗА_ДАННЫХ!D456,АБОНЕМЕНТЫ_ИНФОРМАЦИЯ!S:S,"&gt;="&amp;БАЗА_ДАННЫХ!D456,АБОНЕМЕНТЫ_ИНФОРМАЦИЯ!AB:AB,"да")=1,"да","нет")</f>
        <v>нет</v>
      </c>
      <c r="N456" s="188" t="str">
        <f ca="1">IF(M456="да",SUMIFS(АБОНЕМЕНТЫ_ИНФОРМАЦИЯ!AC:AC,АБОНЕМЕНТЫ_ИНФОРМАЦИЯ!H:H,БАЗА_ДАННЫХ!L456,АБОНЕМЕНТЫ_ИНФОРМАЦИЯ!G:G,БАЗА_ДАННЫХ!K456,АБОНЕМЕНТЫ_ИНФОРМАЦИЯ!F:F,БАЗА_ДАННЫХ!J456,АБОНЕМЕНТЫ_ИНФОРМАЦИЯ!AB:AB,БАЗА_ДАННЫХ!M456),"")</f>
        <v/>
      </c>
      <c r="R456" s="189" t="s">
        <v>21</v>
      </c>
      <c r="S456" s="17"/>
      <c r="U456" s="194">
        <f>IF(S456="перенос",0,SUMIFS(АБОНЕМЕНТЫ_ИНФОРМАЦИЯ!P:P,АБОНЕМЕНТЫ_ИНФОРМАЦИЯ!H:H,БАЗА_ДАННЫХ!L456,АБОНЕМЕНТЫ_ИНФОРМАЦИЯ!F:F,БАЗА_ДАННЫХ!J456,АБОНЕМЕНТЫ_ИНФОРМАЦИЯ!G:G,БАЗА_ДАННЫХ!K456,АБОНЕМЕНТЫ_ИНФОРМАЦИЯ!Q:Q,"&lt;="&amp;БАЗА_ДАННЫХ!D456,АБОНЕМЕНТЫ_ИНФОРМАЦИЯ!S:S,"&gt;="&amp;БАЗА_ДАННЫХ!D456))</f>
        <v>10</v>
      </c>
    </row>
    <row r="457" spans="4:21" ht="15" customHeight="1" x14ac:dyDescent="0.25">
      <c r="D457" s="185">
        <v>45293</v>
      </c>
      <c r="E457" s="187">
        <f t="shared" si="14"/>
        <v>1</v>
      </c>
      <c r="F457" s="9" t="str">
        <f t="shared" si="15"/>
        <v>Вт</v>
      </c>
      <c r="G457" s="18">
        <v>0.72916666666666663</v>
      </c>
      <c r="H457" s="8" t="s">
        <v>15</v>
      </c>
      <c r="I457" s="8" t="s">
        <v>27</v>
      </c>
      <c r="J457" s="8" t="s">
        <v>22</v>
      </c>
      <c r="K457" s="8" t="s">
        <v>12</v>
      </c>
      <c r="L457" s="188" t="s">
        <v>108</v>
      </c>
      <c r="M457" s="189" t="str">
        <f ca="1">IF(COUNTIFS(АБОНЕМЕНТЫ_ИНФОРМАЦИЯ!H:H,БАЗА_ДАННЫХ!L457,АБОНЕМЕНТЫ_ИНФОРМАЦИЯ!F:F,БАЗА_ДАННЫХ!J457,АБОНЕМЕНТЫ_ИНФОРМАЦИЯ!G:G,БАЗА_ДАННЫХ!K457,АБОНЕМЕНТЫ_ИНФОРМАЦИЯ!Q:Q,"&lt;="&amp;БАЗА_ДАННЫХ!D457,АБОНЕМЕНТЫ_ИНФОРМАЦИЯ!S:S,"&gt;="&amp;БАЗА_ДАННЫХ!D457,АБОНЕМЕНТЫ_ИНФОРМАЦИЯ!AB:AB,"да")=1,"да","нет")</f>
        <v>нет</v>
      </c>
      <c r="N457" s="188" t="str">
        <f ca="1">IF(M457="да",SUMIFS(АБОНЕМЕНТЫ_ИНФОРМАЦИЯ!AC:AC,АБОНЕМЕНТЫ_ИНФОРМАЦИЯ!H:H,БАЗА_ДАННЫХ!L457,АБОНЕМЕНТЫ_ИНФОРМАЦИЯ!G:G,БАЗА_ДАННЫХ!K457,АБОНЕМЕНТЫ_ИНФОРМАЦИЯ!F:F,БАЗА_ДАННЫХ!J457,АБОНЕМЕНТЫ_ИНФОРМАЦИЯ!AB:AB,БАЗА_ДАННЫХ!M457),"")</f>
        <v/>
      </c>
      <c r="R457" s="189" t="s">
        <v>21</v>
      </c>
      <c r="S457" s="17"/>
      <c r="U457" s="194">
        <f>IF(S457="перенос",0,SUMIFS(АБОНЕМЕНТЫ_ИНФОРМАЦИЯ!P:P,АБОНЕМЕНТЫ_ИНФОРМАЦИЯ!H:H,БАЗА_ДАННЫХ!L457,АБОНЕМЕНТЫ_ИНФОРМАЦИЯ!F:F,БАЗА_ДАННЫХ!J457,АБОНЕМЕНТЫ_ИНФОРМАЦИЯ!G:G,БАЗА_ДАННЫХ!K457,АБОНЕМЕНТЫ_ИНФОРМАЦИЯ!Q:Q,"&lt;="&amp;БАЗА_ДАННЫХ!D457,АБОНЕМЕНТЫ_ИНФОРМАЦИЯ!S:S,"&gt;="&amp;БАЗА_ДАННЫХ!D457))</f>
        <v>10</v>
      </c>
    </row>
    <row r="458" spans="4:21" ht="15" customHeight="1" x14ac:dyDescent="0.25">
      <c r="D458" s="185">
        <v>45293</v>
      </c>
      <c r="E458" s="187">
        <f t="shared" si="14"/>
        <v>1</v>
      </c>
      <c r="F458" s="9" t="str">
        <f t="shared" si="15"/>
        <v>Вт</v>
      </c>
      <c r="G458" s="18">
        <v>0.72916666666666663</v>
      </c>
      <c r="H458" s="8" t="s">
        <v>15</v>
      </c>
      <c r="I458" s="8" t="s">
        <v>27</v>
      </c>
      <c r="J458" s="8" t="s">
        <v>22</v>
      </c>
      <c r="K458" s="8" t="s">
        <v>12</v>
      </c>
      <c r="L458" s="188" t="s">
        <v>109</v>
      </c>
      <c r="M458" s="189" t="str">
        <f ca="1">IF(COUNTIFS(АБОНЕМЕНТЫ_ИНФОРМАЦИЯ!H:H,БАЗА_ДАННЫХ!L458,АБОНЕМЕНТЫ_ИНФОРМАЦИЯ!F:F,БАЗА_ДАННЫХ!J458,АБОНЕМЕНТЫ_ИНФОРМАЦИЯ!G:G,БАЗА_ДАННЫХ!K458,АБОНЕМЕНТЫ_ИНФОРМАЦИЯ!Q:Q,"&lt;="&amp;БАЗА_ДАННЫХ!D458,АБОНЕМЕНТЫ_ИНФОРМАЦИЯ!S:S,"&gt;="&amp;БАЗА_ДАННЫХ!D458,АБОНЕМЕНТЫ_ИНФОРМАЦИЯ!AB:AB,"да")=1,"да","нет")</f>
        <v>нет</v>
      </c>
      <c r="N458" s="188" t="str">
        <f ca="1">IF(M458="да",SUMIFS(АБОНЕМЕНТЫ_ИНФОРМАЦИЯ!AC:AC,АБОНЕМЕНТЫ_ИНФОРМАЦИЯ!H:H,БАЗА_ДАННЫХ!L458,АБОНЕМЕНТЫ_ИНФОРМАЦИЯ!G:G,БАЗА_ДАННЫХ!K458,АБОНЕМЕНТЫ_ИНФОРМАЦИЯ!F:F,БАЗА_ДАННЫХ!J458,АБОНЕМЕНТЫ_ИНФОРМАЦИЯ!AB:AB,БАЗА_ДАННЫХ!M458),"")</f>
        <v/>
      </c>
      <c r="R458" s="189" t="s">
        <v>21</v>
      </c>
      <c r="S458" s="17"/>
      <c r="U458" s="194">
        <f>IF(S458="перенос",0,SUMIFS(АБОНЕМЕНТЫ_ИНФОРМАЦИЯ!P:P,АБОНЕМЕНТЫ_ИНФОРМАЦИЯ!H:H,БАЗА_ДАННЫХ!L458,АБОНЕМЕНТЫ_ИНФОРМАЦИЯ!F:F,БАЗА_ДАННЫХ!J458,АБОНЕМЕНТЫ_ИНФОРМАЦИЯ!G:G,БАЗА_ДАННЫХ!K458,АБОНЕМЕНТЫ_ИНФОРМАЦИЯ!Q:Q,"&lt;="&amp;БАЗА_ДАННЫХ!D458,АБОНЕМЕНТЫ_ИНФОРМАЦИЯ!S:S,"&gt;="&amp;БАЗА_ДАННЫХ!D458))</f>
        <v>10</v>
      </c>
    </row>
    <row r="459" spans="4:21" ht="15" customHeight="1" x14ac:dyDescent="0.25">
      <c r="D459" s="185">
        <v>45293</v>
      </c>
      <c r="E459" s="187">
        <f t="shared" si="14"/>
        <v>1</v>
      </c>
      <c r="F459" s="9" t="str">
        <f t="shared" si="15"/>
        <v>Вт</v>
      </c>
      <c r="G459" s="18">
        <v>0.72916666666666663</v>
      </c>
      <c r="H459" s="8" t="s">
        <v>15</v>
      </c>
      <c r="I459" s="8" t="s">
        <v>27</v>
      </c>
      <c r="J459" s="8" t="s">
        <v>22</v>
      </c>
      <c r="K459" s="8" t="s">
        <v>12</v>
      </c>
      <c r="L459" s="188" t="s">
        <v>110</v>
      </c>
      <c r="M459" s="189" t="str">
        <f ca="1">IF(COUNTIFS(АБОНЕМЕНТЫ_ИНФОРМАЦИЯ!H:H,БАЗА_ДАННЫХ!L459,АБОНЕМЕНТЫ_ИНФОРМАЦИЯ!F:F,БАЗА_ДАННЫХ!J459,АБОНЕМЕНТЫ_ИНФОРМАЦИЯ!G:G,БАЗА_ДАННЫХ!K459,АБОНЕМЕНТЫ_ИНФОРМАЦИЯ!Q:Q,"&lt;="&amp;БАЗА_ДАННЫХ!D459,АБОНЕМЕНТЫ_ИНФОРМАЦИЯ!S:S,"&gt;="&amp;БАЗА_ДАННЫХ!D459,АБОНЕМЕНТЫ_ИНФОРМАЦИЯ!AB:AB,"да")=1,"да","нет")</f>
        <v>нет</v>
      </c>
      <c r="N459" s="188" t="str">
        <f ca="1">IF(M459="да",SUMIFS(АБОНЕМЕНТЫ_ИНФОРМАЦИЯ!AC:AC,АБОНЕМЕНТЫ_ИНФОРМАЦИЯ!H:H,БАЗА_ДАННЫХ!L459,АБОНЕМЕНТЫ_ИНФОРМАЦИЯ!G:G,БАЗА_ДАННЫХ!K459,АБОНЕМЕНТЫ_ИНФОРМАЦИЯ!F:F,БАЗА_ДАННЫХ!J459,АБОНЕМЕНТЫ_ИНФОРМАЦИЯ!AB:AB,БАЗА_ДАННЫХ!M459),"")</f>
        <v/>
      </c>
      <c r="R459" s="189" t="s">
        <v>21</v>
      </c>
      <c r="S459" s="17"/>
      <c r="U459" s="194">
        <f>IF(S459="перенос",0,SUMIFS(АБОНЕМЕНТЫ_ИНФОРМАЦИЯ!P:P,АБОНЕМЕНТЫ_ИНФОРМАЦИЯ!H:H,БАЗА_ДАННЫХ!L459,АБОНЕМЕНТЫ_ИНФОРМАЦИЯ!F:F,БАЗА_ДАННЫХ!J459,АБОНЕМЕНТЫ_ИНФОРМАЦИЯ!G:G,БАЗА_ДАННЫХ!K459,АБОНЕМЕНТЫ_ИНФОРМАЦИЯ!Q:Q,"&lt;="&amp;БАЗА_ДАННЫХ!D459,АБОНЕМЕНТЫ_ИНФОРМАЦИЯ!S:S,"&gt;="&amp;БАЗА_ДАННЫХ!D459))</f>
        <v>10</v>
      </c>
    </row>
    <row r="460" spans="4:21" ht="15" customHeight="1" x14ac:dyDescent="0.25">
      <c r="D460" s="185">
        <v>45293</v>
      </c>
      <c r="E460" s="187">
        <f t="shared" si="14"/>
        <v>1</v>
      </c>
      <c r="F460" s="9" t="str">
        <f t="shared" si="15"/>
        <v>Вт</v>
      </c>
      <c r="G460" s="18">
        <v>0.72916666666666663</v>
      </c>
      <c r="H460" s="8" t="s">
        <v>15</v>
      </c>
      <c r="I460" s="8" t="s">
        <v>27</v>
      </c>
      <c r="J460" s="8" t="s">
        <v>22</v>
      </c>
      <c r="K460" s="8" t="s">
        <v>12</v>
      </c>
      <c r="L460" s="188" t="s">
        <v>111</v>
      </c>
      <c r="M460" s="189" t="str">
        <f ca="1">IF(COUNTIFS(АБОНЕМЕНТЫ_ИНФОРМАЦИЯ!H:H,БАЗА_ДАННЫХ!L460,АБОНЕМЕНТЫ_ИНФОРМАЦИЯ!F:F,БАЗА_ДАННЫХ!J460,АБОНЕМЕНТЫ_ИНФОРМАЦИЯ!G:G,БАЗА_ДАННЫХ!K460,АБОНЕМЕНТЫ_ИНФОРМАЦИЯ!Q:Q,"&lt;="&amp;БАЗА_ДАННЫХ!D460,АБОНЕМЕНТЫ_ИНФОРМАЦИЯ!S:S,"&gt;="&amp;БАЗА_ДАННЫХ!D460,АБОНЕМЕНТЫ_ИНФОРМАЦИЯ!AB:AB,"да")=1,"да","нет")</f>
        <v>нет</v>
      </c>
      <c r="N460" s="188" t="str">
        <f ca="1">IF(M460="да",SUMIFS(АБОНЕМЕНТЫ_ИНФОРМАЦИЯ!AC:AC,АБОНЕМЕНТЫ_ИНФОРМАЦИЯ!H:H,БАЗА_ДАННЫХ!L460,АБОНЕМЕНТЫ_ИНФОРМАЦИЯ!G:G,БАЗА_ДАННЫХ!K460,АБОНЕМЕНТЫ_ИНФОРМАЦИЯ!F:F,БАЗА_ДАННЫХ!J460,АБОНЕМЕНТЫ_ИНФОРМАЦИЯ!AB:AB,БАЗА_ДАННЫХ!M460),"")</f>
        <v/>
      </c>
      <c r="R460" s="189" t="s">
        <v>21</v>
      </c>
      <c r="S460" s="17"/>
      <c r="U460" s="194">
        <f>IF(S460="перенос",0,SUMIFS(АБОНЕМЕНТЫ_ИНФОРМАЦИЯ!P:P,АБОНЕМЕНТЫ_ИНФОРМАЦИЯ!H:H,БАЗА_ДАННЫХ!L460,АБОНЕМЕНТЫ_ИНФОРМАЦИЯ!F:F,БАЗА_ДАННЫХ!J460,АБОНЕМЕНТЫ_ИНФОРМАЦИЯ!G:G,БАЗА_ДАННЫХ!K460,АБОНЕМЕНТЫ_ИНФОРМАЦИЯ!Q:Q,"&lt;="&amp;БАЗА_ДАННЫХ!D460,АБОНЕМЕНТЫ_ИНФОРМАЦИЯ!S:S,"&gt;="&amp;БАЗА_ДАННЫХ!D460))</f>
        <v>10</v>
      </c>
    </row>
    <row r="461" spans="4:21" ht="15" customHeight="1" x14ac:dyDescent="0.25">
      <c r="D461" s="185">
        <v>45293</v>
      </c>
      <c r="E461" s="187">
        <f t="shared" si="14"/>
        <v>1</v>
      </c>
      <c r="F461" s="9" t="str">
        <f t="shared" si="15"/>
        <v>Вт</v>
      </c>
      <c r="G461" s="18">
        <v>0.72916666666666663</v>
      </c>
      <c r="H461" s="8" t="s">
        <v>15</v>
      </c>
      <c r="I461" s="8" t="s">
        <v>27</v>
      </c>
      <c r="J461" s="8" t="s">
        <v>22</v>
      </c>
      <c r="K461" s="8" t="s">
        <v>12</v>
      </c>
      <c r="L461" s="188" t="s">
        <v>112</v>
      </c>
      <c r="M461" s="189" t="str">
        <f ca="1">IF(COUNTIFS(АБОНЕМЕНТЫ_ИНФОРМАЦИЯ!H:H,БАЗА_ДАННЫХ!L461,АБОНЕМЕНТЫ_ИНФОРМАЦИЯ!F:F,БАЗА_ДАННЫХ!J461,АБОНЕМЕНТЫ_ИНФОРМАЦИЯ!G:G,БАЗА_ДАННЫХ!K461,АБОНЕМЕНТЫ_ИНФОРМАЦИЯ!Q:Q,"&lt;="&amp;БАЗА_ДАННЫХ!D461,АБОНЕМЕНТЫ_ИНФОРМАЦИЯ!S:S,"&gt;="&amp;БАЗА_ДАННЫХ!D461,АБОНЕМЕНТЫ_ИНФОРМАЦИЯ!AB:AB,"да")=1,"да","нет")</f>
        <v>нет</v>
      </c>
      <c r="N461" s="188" t="str">
        <f ca="1">IF(M461="да",SUMIFS(АБОНЕМЕНТЫ_ИНФОРМАЦИЯ!AC:AC,АБОНЕМЕНТЫ_ИНФОРМАЦИЯ!H:H,БАЗА_ДАННЫХ!L461,АБОНЕМЕНТЫ_ИНФОРМАЦИЯ!G:G,БАЗА_ДАННЫХ!K461,АБОНЕМЕНТЫ_ИНФОРМАЦИЯ!F:F,БАЗА_ДАННЫХ!J461,АБОНЕМЕНТЫ_ИНФОРМАЦИЯ!AB:AB,БАЗА_ДАННЫХ!M461),"")</f>
        <v/>
      </c>
      <c r="R461" s="189" t="s">
        <v>21</v>
      </c>
      <c r="S461" s="17"/>
      <c r="U461" s="194">
        <f>IF(S461="перенос",0,SUMIFS(АБОНЕМЕНТЫ_ИНФОРМАЦИЯ!P:P,АБОНЕМЕНТЫ_ИНФОРМАЦИЯ!H:H,БАЗА_ДАННЫХ!L461,АБОНЕМЕНТЫ_ИНФОРМАЦИЯ!F:F,БАЗА_ДАННЫХ!J461,АБОНЕМЕНТЫ_ИНФОРМАЦИЯ!G:G,БАЗА_ДАННЫХ!K461,АБОНЕМЕНТЫ_ИНФОРМАЦИЯ!Q:Q,"&lt;="&amp;БАЗА_ДАННЫХ!D461,АБОНЕМЕНТЫ_ИНФОРМАЦИЯ!S:S,"&gt;="&amp;БАЗА_ДАННЫХ!D461))</f>
        <v>10</v>
      </c>
    </row>
    <row r="462" spans="4:21" ht="15" customHeight="1" x14ac:dyDescent="0.25">
      <c r="D462" s="185">
        <v>45294</v>
      </c>
      <c r="E462" s="187">
        <f t="shared" si="14"/>
        <v>1</v>
      </c>
      <c r="F462" s="9" t="str">
        <f t="shared" si="15"/>
        <v>Ср</v>
      </c>
      <c r="G462" s="18">
        <v>0.6875</v>
      </c>
      <c r="H462" s="8" t="s">
        <v>14</v>
      </c>
      <c r="I462" s="8" t="s">
        <v>30</v>
      </c>
      <c r="J462" s="8" t="s">
        <v>11</v>
      </c>
      <c r="K462" s="8" t="s">
        <v>36</v>
      </c>
      <c r="L462" s="188" t="s">
        <v>78</v>
      </c>
      <c r="M462" s="189" t="str">
        <f ca="1">IF(COUNTIFS(АБОНЕМЕНТЫ_ИНФОРМАЦИЯ!H:H,БАЗА_ДАННЫХ!L462,АБОНЕМЕНТЫ_ИНФОРМАЦИЯ!F:F,БАЗА_ДАННЫХ!J462,АБОНЕМЕНТЫ_ИНФОРМАЦИЯ!G:G,БАЗА_ДАННЫХ!K462,АБОНЕМЕНТЫ_ИНФОРМАЦИЯ!Q:Q,"&lt;="&amp;БАЗА_ДАННЫХ!D462,АБОНЕМЕНТЫ_ИНФОРМАЦИЯ!S:S,"&gt;="&amp;БАЗА_ДАННЫХ!D462,АБОНЕМЕНТЫ_ИНФОРМАЦИЯ!AB:AB,"да")=1,"да","нет")</f>
        <v>нет</v>
      </c>
      <c r="N462" s="188" t="str">
        <f ca="1">IF(M462="да",SUMIFS(АБОНЕМЕНТЫ_ИНФОРМАЦИЯ!AC:AC,АБОНЕМЕНТЫ_ИНФОРМАЦИЯ!H:H,БАЗА_ДАННЫХ!L462,АБОНЕМЕНТЫ_ИНФОРМАЦИЯ!G:G,БАЗА_ДАННЫХ!K462,АБОНЕМЕНТЫ_ИНФОРМАЦИЯ!F:F,БАЗА_ДАННЫХ!J462,АБОНЕМЕНТЫ_ИНФОРМАЦИЯ!AB:AB,БАЗА_ДАННЫХ!M462),"")</f>
        <v/>
      </c>
      <c r="R462" s="189" t="s">
        <v>21</v>
      </c>
      <c r="S462" s="17"/>
      <c r="U462" s="194">
        <f>IF(S462="перенос",0,SUMIFS(АБОНЕМЕНТЫ_ИНФОРМАЦИЯ!P:P,АБОНЕМЕНТЫ_ИНФОРМАЦИЯ!H:H,БАЗА_ДАННЫХ!L462,АБОНЕМЕНТЫ_ИНФОРМАЦИЯ!F:F,БАЗА_ДАННЫХ!J462,АБОНЕМЕНТЫ_ИНФОРМАЦИЯ!G:G,БАЗА_ДАННЫХ!K462,АБОНЕМЕНТЫ_ИНФОРМАЦИЯ!Q:Q,"&lt;="&amp;БАЗА_ДАННЫХ!D462,АБОНЕМЕНТЫ_ИНФОРМАЦИЯ!S:S,"&gt;="&amp;БАЗА_ДАННЫХ!D462))</f>
        <v>10</v>
      </c>
    </row>
    <row r="463" spans="4:21" ht="15" customHeight="1" x14ac:dyDescent="0.25">
      <c r="D463" s="185">
        <v>45294</v>
      </c>
      <c r="E463" s="187">
        <f t="shared" si="14"/>
        <v>1</v>
      </c>
      <c r="F463" s="9" t="str">
        <f t="shared" si="15"/>
        <v>Ср</v>
      </c>
      <c r="G463" s="18">
        <v>0.6875</v>
      </c>
      <c r="H463" s="8" t="s">
        <v>14</v>
      </c>
      <c r="I463" s="8" t="s">
        <v>30</v>
      </c>
      <c r="J463" s="8" t="s">
        <v>11</v>
      </c>
      <c r="K463" s="8" t="s">
        <v>36</v>
      </c>
      <c r="L463" s="188" t="s">
        <v>79</v>
      </c>
      <c r="M463" s="189" t="str">
        <f ca="1">IF(COUNTIFS(АБОНЕМЕНТЫ_ИНФОРМАЦИЯ!H:H,БАЗА_ДАННЫХ!L463,АБОНЕМЕНТЫ_ИНФОРМАЦИЯ!F:F,БАЗА_ДАННЫХ!J463,АБОНЕМЕНТЫ_ИНФОРМАЦИЯ!G:G,БАЗА_ДАННЫХ!K463,АБОНЕМЕНТЫ_ИНФОРМАЦИЯ!Q:Q,"&lt;="&amp;БАЗА_ДАННЫХ!D463,АБОНЕМЕНТЫ_ИНФОРМАЦИЯ!S:S,"&gt;="&amp;БАЗА_ДАННЫХ!D463,АБОНЕМЕНТЫ_ИНФОРМАЦИЯ!AB:AB,"да")=1,"да","нет")</f>
        <v>нет</v>
      </c>
      <c r="N463" s="188" t="str">
        <f ca="1">IF(M463="да",SUMIFS(АБОНЕМЕНТЫ_ИНФОРМАЦИЯ!AC:AC,АБОНЕМЕНТЫ_ИНФОРМАЦИЯ!H:H,БАЗА_ДАННЫХ!L463,АБОНЕМЕНТЫ_ИНФОРМАЦИЯ!G:G,БАЗА_ДАННЫХ!K463,АБОНЕМЕНТЫ_ИНФОРМАЦИЯ!F:F,БАЗА_ДАННЫХ!J463,АБОНЕМЕНТЫ_ИНФОРМАЦИЯ!AB:AB,БАЗА_ДАННЫХ!M463),"")</f>
        <v/>
      </c>
      <c r="R463" s="189" t="s">
        <v>21</v>
      </c>
      <c r="S463" s="17"/>
      <c r="U463" s="194">
        <f>IF(S463="перенос",0,SUMIFS(АБОНЕМЕНТЫ_ИНФОРМАЦИЯ!P:P,АБОНЕМЕНТЫ_ИНФОРМАЦИЯ!H:H,БАЗА_ДАННЫХ!L463,АБОНЕМЕНТЫ_ИНФОРМАЦИЯ!F:F,БАЗА_ДАННЫХ!J463,АБОНЕМЕНТЫ_ИНФОРМАЦИЯ!G:G,БАЗА_ДАННЫХ!K463,АБОНЕМЕНТЫ_ИНФОРМАЦИЯ!Q:Q,"&lt;="&amp;БАЗА_ДАННЫХ!D463,АБОНЕМЕНТЫ_ИНФОРМАЦИЯ!S:S,"&gt;="&amp;БАЗА_ДАННЫХ!D463))</f>
        <v>10</v>
      </c>
    </row>
    <row r="464" spans="4:21" ht="15" customHeight="1" x14ac:dyDescent="0.25">
      <c r="D464" s="185">
        <v>45294</v>
      </c>
      <c r="E464" s="187">
        <f t="shared" si="14"/>
        <v>1</v>
      </c>
      <c r="F464" s="9" t="str">
        <f t="shared" si="15"/>
        <v>Ср</v>
      </c>
      <c r="G464" s="18">
        <v>0.6875</v>
      </c>
      <c r="H464" s="8" t="s">
        <v>14</v>
      </c>
      <c r="I464" s="8" t="s">
        <v>30</v>
      </c>
      <c r="J464" s="8" t="s">
        <v>11</v>
      </c>
      <c r="K464" s="8" t="s">
        <v>36</v>
      </c>
      <c r="L464" s="188" t="s">
        <v>80</v>
      </c>
      <c r="M464" s="189" t="str">
        <f ca="1">IF(COUNTIFS(АБОНЕМЕНТЫ_ИНФОРМАЦИЯ!H:H,БАЗА_ДАННЫХ!L464,АБОНЕМЕНТЫ_ИНФОРМАЦИЯ!F:F,БАЗА_ДАННЫХ!J464,АБОНЕМЕНТЫ_ИНФОРМАЦИЯ!G:G,БАЗА_ДАННЫХ!K464,АБОНЕМЕНТЫ_ИНФОРМАЦИЯ!Q:Q,"&lt;="&amp;БАЗА_ДАННЫХ!D464,АБОНЕМЕНТЫ_ИНФОРМАЦИЯ!S:S,"&gt;="&amp;БАЗА_ДАННЫХ!D464,АБОНЕМЕНТЫ_ИНФОРМАЦИЯ!AB:AB,"да")=1,"да","нет")</f>
        <v>нет</v>
      </c>
      <c r="N464" s="188" t="str">
        <f ca="1">IF(M464="да",SUMIFS(АБОНЕМЕНТЫ_ИНФОРМАЦИЯ!AC:AC,АБОНЕМЕНТЫ_ИНФОРМАЦИЯ!H:H,БАЗА_ДАННЫХ!L464,АБОНЕМЕНТЫ_ИНФОРМАЦИЯ!G:G,БАЗА_ДАННЫХ!K464,АБОНЕМЕНТЫ_ИНФОРМАЦИЯ!F:F,БАЗА_ДАННЫХ!J464,АБОНЕМЕНТЫ_ИНФОРМАЦИЯ!AB:AB,БАЗА_ДАННЫХ!M464),"")</f>
        <v/>
      </c>
      <c r="R464" s="189" t="s">
        <v>21</v>
      </c>
      <c r="S464" s="17"/>
      <c r="U464" s="194">
        <f>IF(S464="перенос",0,SUMIFS(АБОНЕМЕНТЫ_ИНФОРМАЦИЯ!P:P,АБОНЕМЕНТЫ_ИНФОРМАЦИЯ!H:H,БАЗА_ДАННЫХ!L464,АБОНЕМЕНТЫ_ИНФОРМАЦИЯ!F:F,БАЗА_ДАННЫХ!J464,АБОНЕМЕНТЫ_ИНФОРМАЦИЯ!G:G,БАЗА_ДАННЫХ!K464,АБОНЕМЕНТЫ_ИНФОРМАЦИЯ!Q:Q,"&lt;="&amp;БАЗА_ДАННЫХ!D464,АБОНЕМЕНТЫ_ИНФОРМАЦИЯ!S:S,"&gt;="&amp;БАЗА_ДАННЫХ!D464))</f>
        <v>10</v>
      </c>
    </row>
    <row r="465" spans="4:21" ht="15" customHeight="1" x14ac:dyDescent="0.25">
      <c r="D465" s="185">
        <v>45294</v>
      </c>
      <c r="E465" s="187">
        <f t="shared" si="14"/>
        <v>1</v>
      </c>
      <c r="F465" s="9" t="str">
        <f t="shared" si="15"/>
        <v>Ср</v>
      </c>
      <c r="G465" s="18">
        <v>0.6875</v>
      </c>
      <c r="H465" s="8" t="s">
        <v>14</v>
      </c>
      <c r="I465" s="8" t="s">
        <v>30</v>
      </c>
      <c r="J465" s="8" t="s">
        <v>11</v>
      </c>
      <c r="K465" s="8" t="s">
        <v>36</v>
      </c>
      <c r="L465" s="188" t="s">
        <v>81</v>
      </c>
      <c r="M465" s="189" t="str">
        <f ca="1">IF(COUNTIFS(АБОНЕМЕНТЫ_ИНФОРМАЦИЯ!H:H,БАЗА_ДАННЫХ!L465,АБОНЕМЕНТЫ_ИНФОРМАЦИЯ!F:F,БАЗА_ДАННЫХ!J465,АБОНЕМЕНТЫ_ИНФОРМАЦИЯ!G:G,БАЗА_ДАННЫХ!K465,АБОНЕМЕНТЫ_ИНФОРМАЦИЯ!Q:Q,"&lt;="&amp;БАЗА_ДАННЫХ!D465,АБОНЕМЕНТЫ_ИНФОРМАЦИЯ!S:S,"&gt;="&amp;БАЗА_ДАННЫХ!D465,АБОНЕМЕНТЫ_ИНФОРМАЦИЯ!AB:AB,"да")=1,"да","нет")</f>
        <v>нет</v>
      </c>
      <c r="N465" s="188" t="str">
        <f ca="1">IF(M465="да",SUMIFS(АБОНЕМЕНТЫ_ИНФОРМАЦИЯ!AC:AC,АБОНЕМЕНТЫ_ИНФОРМАЦИЯ!H:H,БАЗА_ДАННЫХ!L465,АБОНЕМЕНТЫ_ИНФОРМАЦИЯ!G:G,БАЗА_ДАННЫХ!K465,АБОНЕМЕНТЫ_ИНФОРМАЦИЯ!F:F,БАЗА_ДАННЫХ!J465,АБОНЕМЕНТЫ_ИНФОРМАЦИЯ!AB:AB,БАЗА_ДАННЫХ!M465),"")</f>
        <v/>
      </c>
      <c r="R465" s="189" t="s">
        <v>21</v>
      </c>
      <c r="S465" s="17"/>
      <c r="U465" s="194">
        <f>IF(S465="перенос",0,SUMIFS(АБОНЕМЕНТЫ_ИНФОРМАЦИЯ!P:P,АБОНЕМЕНТЫ_ИНФОРМАЦИЯ!H:H,БАЗА_ДАННЫХ!L465,АБОНЕМЕНТЫ_ИНФОРМАЦИЯ!F:F,БАЗА_ДАННЫХ!J465,АБОНЕМЕНТЫ_ИНФОРМАЦИЯ!G:G,БАЗА_ДАННЫХ!K465,АБОНЕМЕНТЫ_ИНФОРМАЦИЯ!Q:Q,"&lt;="&amp;БАЗА_ДАННЫХ!D465,АБОНЕМЕНТЫ_ИНФОРМАЦИЯ!S:S,"&gt;="&amp;БАЗА_ДАННЫХ!D465))</f>
        <v>10</v>
      </c>
    </row>
    <row r="466" spans="4:21" ht="15" customHeight="1" x14ac:dyDescent="0.25">
      <c r="D466" s="185">
        <v>45294</v>
      </c>
      <c r="E466" s="187">
        <f t="shared" si="14"/>
        <v>1</v>
      </c>
      <c r="F466" s="9" t="str">
        <f t="shared" si="15"/>
        <v>Ср</v>
      </c>
      <c r="G466" s="18">
        <v>0.6875</v>
      </c>
      <c r="H466" s="8" t="s">
        <v>14</v>
      </c>
      <c r="I466" s="8" t="s">
        <v>30</v>
      </c>
      <c r="J466" s="8" t="s">
        <v>11</v>
      </c>
      <c r="K466" s="8" t="s">
        <v>36</v>
      </c>
      <c r="L466" s="188" t="s">
        <v>82</v>
      </c>
      <c r="M466" s="189" t="str">
        <f ca="1">IF(COUNTIFS(АБОНЕМЕНТЫ_ИНФОРМАЦИЯ!H:H,БАЗА_ДАННЫХ!L466,АБОНЕМЕНТЫ_ИНФОРМАЦИЯ!F:F,БАЗА_ДАННЫХ!J466,АБОНЕМЕНТЫ_ИНФОРМАЦИЯ!G:G,БАЗА_ДАННЫХ!K466,АБОНЕМЕНТЫ_ИНФОРМАЦИЯ!Q:Q,"&lt;="&amp;БАЗА_ДАННЫХ!D466,АБОНЕМЕНТЫ_ИНФОРМАЦИЯ!S:S,"&gt;="&amp;БАЗА_ДАННЫХ!D466,АБОНЕМЕНТЫ_ИНФОРМАЦИЯ!AB:AB,"да")=1,"да","нет")</f>
        <v>нет</v>
      </c>
      <c r="N466" s="188" t="str">
        <f ca="1">IF(M466="да",SUMIFS(АБОНЕМЕНТЫ_ИНФОРМАЦИЯ!AC:AC,АБОНЕМЕНТЫ_ИНФОРМАЦИЯ!H:H,БАЗА_ДАННЫХ!L466,АБОНЕМЕНТЫ_ИНФОРМАЦИЯ!G:G,БАЗА_ДАННЫХ!K466,АБОНЕМЕНТЫ_ИНФОРМАЦИЯ!F:F,БАЗА_ДАННЫХ!J466,АБОНЕМЕНТЫ_ИНФОРМАЦИЯ!AB:AB,БАЗА_ДАННЫХ!M466),"")</f>
        <v/>
      </c>
      <c r="R466" s="189" t="s">
        <v>21</v>
      </c>
      <c r="S466" s="17"/>
      <c r="U466" s="194">
        <f>IF(S466="перенос",0,SUMIFS(АБОНЕМЕНТЫ_ИНФОРМАЦИЯ!P:P,АБОНЕМЕНТЫ_ИНФОРМАЦИЯ!H:H,БАЗА_ДАННЫХ!L466,АБОНЕМЕНТЫ_ИНФОРМАЦИЯ!F:F,БАЗА_ДАННЫХ!J466,АБОНЕМЕНТЫ_ИНФОРМАЦИЯ!G:G,БАЗА_ДАННЫХ!K466,АБОНЕМЕНТЫ_ИНФОРМАЦИЯ!Q:Q,"&lt;="&amp;БАЗА_ДАННЫХ!D466,АБОНЕМЕНТЫ_ИНФОРМАЦИЯ!S:S,"&gt;="&amp;БАЗА_ДАННЫХ!D466))</f>
        <v>10</v>
      </c>
    </row>
    <row r="467" spans="4:21" ht="15" customHeight="1" x14ac:dyDescent="0.25">
      <c r="D467" s="185">
        <v>45294</v>
      </c>
      <c r="E467" s="187">
        <f t="shared" si="14"/>
        <v>1</v>
      </c>
      <c r="F467" s="9" t="str">
        <f t="shared" si="15"/>
        <v>Ср</v>
      </c>
      <c r="G467" s="18">
        <v>0.6875</v>
      </c>
      <c r="H467" s="8" t="s">
        <v>14</v>
      </c>
      <c r="I467" s="8" t="s">
        <v>30</v>
      </c>
      <c r="J467" s="8" t="s">
        <v>11</v>
      </c>
      <c r="K467" s="8" t="s">
        <v>36</v>
      </c>
      <c r="L467" s="188" t="s">
        <v>83</v>
      </c>
      <c r="M467" s="189" t="str">
        <f ca="1">IF(COUNTIFS(АБОНЕМЕНТЫ_ИНФОРМАЦИЯ!H:H,БАЗА_ДАННЫХ!L467,АБОНЕМЕНТЫ_ИНФОРМАЦИЯ!F:F,БАЗА_ДАННЫХ!J467,АБОНЕМЕНТЫ_ИНФОРМАЦИЯ!G:G,БАЗА_ДАННЫХ!K467,АБОНЕМЕНТЫ_ИНФОРМАЦИЯ!Q:Q,"&lt;="&amp;БАЗА_ДАННЫХ!D467,АБОНЕМЕНТЫ_ИНФОРМАЦИЯ!S:S,"&gt;="&amp;БАЗА_ДАННЫХ!D467,АБОНЕМЕНТЫ_ИНФОРМАЦИЯ!AB:AB,"да")=1,"да","нет")</f>
        <v>нет</v>
      </c>
      <c r="N467" s="188" t="str">
        <f ca="1">IF(M467="да",SUMIFS(АБОНЕМЕНТЫ_ИНФОРМАЦИЯ!AC:AC,АБОНЕМЕНТЫ_ИНФОРМАЦИЯ!H:H,БАЗА_ДАННЫХ!L467,АБОНЕМЕНТЫ_ИНФОРМАЦИЯ!G:G,БАЗА_ДАННЫХ!K467,АБОНЕМЕНТЫ_ИНФОРМАЦИЯ!F:F,БАЗА_ДАННЫХ!J467,АБОНЕМЕНТЫ_ИНФОРМАЦИЯ!AB:AB,БАЗА_ДАННЫХ!M467),"")</f>
        <v/>
      </c>
      <c r="R467" s="189" t="s">
        <v>21</v>
      </c>
      <c r="S467" s="17"/>
      <c r="U467" s="194">
        <f>IF(S467="перенос",0,SUMIFS(АБОНЕМЕНТЫ_ИНФОРМАЦИЯ!P:P,АБОНЕМЕНТЫ_ИНФОРМАЦИЯ!H:H,БАЗА_ДАННЫХ!L467,АБОНЕМЕНТЫ_ИНФОРМАЦИЯ!F:F,БАЗА_ДАННЫХ!J467,АБОНЕМЕНТЫ_ИНФОРМАЦИЯ!G:G,БАЗА_ДАННЫХ!K467,АБОНЕМЕНТЫ_ИНФОРМАЦИЯ!Q:Q,"&lt;="&amp;БАЗА_ДАННЫХ!D467,АБОНЕМЕНТЫ_ИНФОРМАЦИЯ!S:S,"&gt;="&amp;БАЗА_ДАННЫХ!D467))</f>
        <v>10</v>
      </c>
    </row>
    <row r="468" spans="4:21" ht="15" customHeight="1" x14ac:dyDescent="0.25">
      <c r="D468" s="185">
        <v>45294</v>
      </c>
      <c r="E468" s="187">
        <f t="shared" si="14"/>
        <v>1</v>
      </c>
      <c r="F468" s="9" t="str">
        <f t="shared" si="15"/>
        <v>Ср</v>
      </c>
      <c r="G468" s="18">
        <v>0.6875</v>
      </c>
      <c r="H468" s="8" t="s">
        <v>14</v>
      </c>
      <c r="I468" s="8" t="s">
        <v>30</v>
      </c>
      <c r="J468" s="8" t="s">
        <v>11</v>
      </c>
      <c r="K468" s="8" t="s">
        <v>36</v>
      </c>
      <c r="L468" s="188" t="s">
        <v>84</v>
      </c>
      <c r="M468" s="189" t="str">
        <f ca="1">IF(COUNTIFS(АБОНЕМЕНТЫ_ИНФОРМАЦИЯ!H:H,БАЗА_ДАННЫХ!L468,АБОНЕМЕНТЫ_ИНФОРМАЦИЯ!F:F,БАЗА_ДАННЫХ!J468,АБОНЕМЕНТЫ_ИНФОРМАЦИЯ!G:G,БАЗА_ДАННЫХ!K468,АБОНЕМЕНТЫ_ИНФОРМАЦИЯ!Q:Q,"&lt;="&amp;БАЗА_ДАННЫХ!D468,АБОНЕМЕНТЫ_ИНФОРМАЦИЯ!S:S,"&gt;="&amp;БАЗА_ДАННЫХ!D468,АБОНЕМЕНТЫ_ИНФОРМАЦИЯ!AB:AB,"да")=1,"да","нет")</f>
        <v>нет</v>
      </c>
      <c r="N468" s="188" t="str">
        <f ca="1">IF(M468="да",SUMIFS(АБОНЕМЕНТЫ_ИНФОРМАЦИЯ!AC:AC,АБОНЕМЕНТЫ_ИНФОРМАЦИЯ!H:H,БАЗА_ДАННЫХ!L468,АБОНЕМЕНТЫ_ИНФОРМАЦИЯ!G:G,БАЗА_ДАННЫХ!K468,АБОНЕМЕНТЫ_ИНФОРМАЦИЯ!F:F,БАЗА_ДАННЫХ!J468,АБОНЕМЕНТЫ_ИНФОРМАЦИЯ!AB:AB,БАЗА_ДАННЫХ!M468),"")</f>
        <v/>
      </c>
      <c r="R468" s="189" t="s">
        <v>21</v>
      </c>
      <c r="S468" s="17"/>
      <c r="U468" s="194">
        <f>IF(S468="перенос",0,SUMIFS(АБОНЕМЕНТЫ_ИНФОРМАЦИЯ!P:P,АБОНЕМЕНТЫ_ИНФОРМАЦИЯ!H:H,БАЗА_ДАННЫХ!L468,АБОНЕМЕНТЫ_ИНФОРМАЦИЯ!F:F,БАЗА_ДАННЫХ!J468,АБОНЕМЕНТЫ_ИНФОРМАЦИЯ!G:G,БАЗА_ДАННЫХ!K468,АБОНЕМЕНТЫ_ИНФОРМАЦИЯ!Q:Q,"&lt;="&amp;БАЗА_ДАННЫХ!D468,АБОНЕМЕНТЫ_ИНФОРМАЦИЯ!S:S,"&gt;="&amp;БАЗА_ДАННЫХ!D468))</f>
        <v>10</v>
      </c>
    </row>
    <row r="469" spans="4:21" ht="15" customHeight="1" x14ac:dyDescent="0.25">
      <c r="D469" s="185">
        <v>45294</v>
      </c>
      <c r="E469" s="187">
        <f t="shared" si="14"/>
        <v>1</v>
      </c>
      <c r="F469" s="9" t="str">
        <f t="shared" si="15"/>
        <v>Ср</v>
      </c>
      <c r="G469" s="18">
        <v>0.6875</v>
      </c>
      <c r="H469" s="8" t="s">
        <v>14</v>
      </c>
      <c r="I469" s="8" t="s">
        <v>30</v>
      </c>
      <c r="J469" s="8" t="s">
        <v>11</v>
      </c>
      <c r="K469" s="8" t="s">
        <v>36</v>
      </c>
      <c r="L469" s="188" t="s">
        <v>85</v>
      </c>
      <c r="M469" s="189" t="str">
        <f ca="1">IF(COUNTIFS(АБОНЕМЕНТЫ_ИНФОРМАЦИЯ!H:H,БАЗА_ДАННЫХ!L469,АБОНЕМЕНТЫ_ИНФОРМАЦИЯ!F:F,БАЗА_ДАННЫХ!J469,АБОНЕМЕНТЫ_ИНФОРМАЦИЯ!G:G,БАЗА_ДАННЫХ!K469,АБОНЕМЕНТЫ_ИНФОРМАЦИЯ!Q:Q,"&lt;="&amp;БАЗА_ДАННЫХ!D469,АБОНЕМЕНТЫ_ИНФОРМАЦИЯ!S:S,"&gt;="&amp;БАЗА_ДАННЫХ!D469,АБОНЕМЕНТЫ_ИНФОРМАЦИЯ!AB:AB,"да")=1,"да","нет")</f>
        <v>нет</v>
      </c>
      <c r="N469" s="188" t="str">
        <f ca="1">IF(M469="да",SUMIFS(АБОНЕМЕНТЫ_ИНФОРМАЦИЯ!AC:AC,АБОНЕМЕНТЫ_ИНФОРМАЦИЯ!H:H,БАЗА_ДАННЫХ!L469,АБОНЕМЕНТЫ_ИНФОРМАЦИЯ!G:G,БАЗА_ДАННЫХ!K469,АБОНЕМЕНТЫ_ИНФОРМАЦИЯ!F:F,БАЗА_ДАННЫХ!J469,АБОНЕМЕНТЫ_ИНФОРМАЦИЯ!AB:AB,БАЗА_ДАННЫХ!M469),"")</f>
        <v/>
      </c>
      <c r="R469" s="189" t="s">
        <v>21</v>
      </c>
      <c r="S469" s="17"/>
      <c r="U469" s="194">
        <f>IF(S469="перенос",0,SUMIFS(АБОНЕМЕНТЫ_ИНФОРМАЦИЯ!P:P,АБОНЕМЕНТЫ_ИНФОРМАЦИЯ!H:H,БАЗА_ДАННЫХ!L469,АБОНЕМЕНТЫ_ИНФОРМАЦИЯ!F:F,БАЗА_ДАННЫХ!J469,АБОНЕМЕНТЫ_ИНФОРМАЦИЯ!G:G,БАЗА_ДАННЫХ!K469,АБОНЕМЕНТЫ_ИНФОРМАЦИЯ!Q:Q,"&lt;="&amp;БАЗА_ДАННЫХ!D469,АБОНЕМЕНТЫ_ИНФОРМАЦИЯ!S:S,"&gt;="&amp;БАЗА_ДАННЫХ!D469))</f>
        <v>10</v>
      </c>
    </row>
    <row r="470" spans="4:21" ht="15" customHeight="1" x14ac:dyDescent="0.25">
      <c r="D470" s="185">
        <v>45294</v>
      </c>
      <c r="E470" s="187">
        <f t="shared" si="14"/>
        <v>1</v>
      </c>
      <c r="F470" s="9" t="str">
        <f t="shared" si="15"/>
        <v>Ср</v>
      </c>
      <c r="G470" s="18">
        <v>0.6875</v>
      </c>
      <c r="H470" s="8" t="s">
        <v>14</v>
      </c>
      <c r="I470" s="8" t="s">
        <v>30</v>
      </c>
      <c r="J470" s="8" t="s">
        <v>11</v>
      </c>
      <c r="K470" s="8" t="s">
        <v>36</v>
      </c>
      <c r="L470" s="188" t="s">
        <v>86</v>
      </c>
      <c r="M470" s="189" t="str">
        <f ca="1">IF(COUNTIFS(АБОНЕМЕНТЫ_ИНФОРМАЦИЯ!H:H,БАЗА_ДАННЫХ!L470,АБОНЕМЕНТЫ_ИНФОРМАЦИЯ!F:F,БАЗА_ДАННЫХ!J470,АБОНЕМЕНТЫ_ИНФОРМАЦИЯ!G:G,БАЗА_ДАННЫХ!K470,АБОНЕМЕНТЫ_ИНФОРМАЦИЯ!Q:Q,"&lt;="&amp;БАЗА_ДАННЫХ!D470,АБОНЕМЕНТЫ_ИНФОРМАЦИЯ!S:S,"&gt;="&amp;БАЗА_ДАННЫХ!D470,АБОНЕМЕНТЫ_ИНФОРМАЦИЯ!AB:AB,"да")=1,"да","нет")</f>
        <v>нет</v>
      </c>
      <c r="N470" s="188" t="str">
        <f ca="1">IF(M470="да",SUMIFS(АБОНЕМЕНТЫ_ИНФОРМАЦИЯ!AC:AC,АБОНЕМЕНТЫ_ИНФОРМАЦИЯ!H:H,БАЗА_ДАННЫХ!L470,АБОНЕМЕНТЫ_ИНФОРМАЦИЯ!G:G,БАЗА_ДАННЫХ!K470,АБОНЕМЕНТЫ_ИНФОРМАЦИЯ!F:F,БАЗА_ДАННЫХ!J470,АБОНЕМЕНТЫ_ИНФОРМАЦИЯ!AB:AB,БАЗА_ДАННЫХ!M470),"")</f>
        <v/>
      </c>
      <c r="R470" s="189" t="s">
        <v>21</v>
      </c>
      <c r="S470" s="17"/>
      <c r="U470" s="194">
        <f>IF(S470="перенос",0,SUMIFS(АБОНЕМЕНТЫ_ИНФОРМАЦИЯ!P:P,АБОНЕМЕНТЫ_ИНФОРМАЦИЯ!H:H,БАЗА_ДАННЫХ!L470,АБОНЕМЕНТЫ_ИНФОРМАЦИЯ!F:F,БАЗА_ДАННЫХ!J470,АБОНЕМЕНТЫ_ИНФОРМАЦИЯ!G:G,БАЗА_ДАННЫХ!K470,АБОНЕМЕНТЫ_ИНФОРМАЦИЯ!Q:Q,"&lt;="&amp;БАЗА_ДАННЫХ!D470,АБОНЕМЕНТЫ_ИНФОРМАЦИЯ!S:S,"&gt;="&amp;БАЗА_ДАННЫХ!D470))</f>
        <v>10</v>
      </c>
    </row>
    <row r="471" spans="4:21" ht="15" customHeight="1" x14ac:dyDescent="0.25">
      <c r="D471" s="185">
        <v>45294</v>
      </c>
      <c r="E471" s="187">
        <f t="shared" si="14"/>
        <v>1</v>
      </c>
      <c r="F471" s="9" t="str">
        <f t="shared" si="15"/>
        <v>Ср</v>
      </c>
      <c r="G471" s="18">
        <v>0.75</v>
      </c>
      <c r="H471" s="8" t="s">
        <v>14</v>
      </c>
      <c r="I471" s="8" t="s">
        <v>30</v>
      </c>
      <c r="J471" s="8" t="s">
        <v>11</v>
      </c>
      <c r="K471" s="8" t="s">
        <v>17</v>
      </c>
      <c r="L471" s="188" t="s">
        <v>78</v>
      </c>
      <c r="M471" s="189" t="str">
        <f ca="1">IF(COUNTIFS(АБОНЕМЕНТЫ_ИНФОРМАЦИЯ!H:H,БАЗА_ДАННЫХ!L471,АБОНЕМЕНТЫ_ИНФОРМАЦИЯ!F:F,БАЗА_ДАННЫХ!J471,АБОНЕМЕНТЫ_ИНФОРМАЦИЯ!G:G,БАЗА_ДАННЫХ!K471,АБОНЕМЕНТЫ_ИНФОРМАЦИЯ!Q:Q,"&lt;="&amp;БАЗА_ДАННЫХ!D471,АБОНЕМЕНТЫ_ИНФОРМАЦИЯ!S:S,"&gt;="&amp;БАЗА_ДАННЫХ!D471,АБОНЕМЕНТЫ_ИНФОРМАЦИЯ!AB:AB,"да")=1,"да","нет")</f>
        <v>нет</v>
      </c>
      <c r="N471" s="188" t="str">
        <f ca="1">IF(M471="да",SUMIFS(АБОНЕМЕНТЫ_ИНФОРМАЦИЯ!AC:AC,АБОНЕМЕНТЫ_ИНФОРМАЦИЯ!H:H,БАЗА_ДАННЫХ!L471,АБОНЕМЕНТЫ_ИНФОРМАЦИЯ!G:G,БАЗА_ДАННЫХ!K471,АБОНЕМЕНТЫ_ИНФОРМАЦИЯ!F:F,БАЗА_ДАННЫХ!J471,АБОНЕМЕНТЫ_ИНФОРМАЦИЯ!AB:AB,БАЗА_ДАННЫХ!M471),"")</f>
        <v/>
      </c>
      <c r="R471" s="189" t="s">
        <v>21</v>
      </c>
      <c r="S471" s="17"/>
      <c r="U471" s="194">
        <f>IF(S471="перенос",0,SUMIFS(АБОНЕМЕНТЫ_ИНФОРМАЦИЯ!P:P,АБОНЕМЕНТЫ_ИНФОРМАЦИЯ!H:H,БАЗА_ДАННЫХ!L471,АБОНЕМЕНТЫ_ИНФОРМАЦИЯ!F:F,БАЗА_ДАННЫХ!J471,АБОНЕМЕНТЫ_ИНФОРМАЦИЯ!G:G,БАЗА_ДАННЫХ!K471,АБОНЕМЕНТЫ_ИНФОРМАЦИЯ!Q:Q,"&lt;="&amp;БАЗА_ДАННЫХ!D471,АБОНЕМЕНТЫ_ИНФОРМАЦИЯ!S:S,"&gt;="&amp;БАЗА_ДАННЫХ!D471))</f>
        <v>10</v>
      </c>
    </row>
    <row r="472" spans="4:21" ht="15" customHeight="1" x14ac:dyDescent="0.25">
      <c r="D472" s="185">
        <v>45294</v>
      </c>
      <c r="E472" s="187">
        <f t="shared" si="14"/>
        <v>1</v>
      </c>
      <c r="F472" s="9" t="str">
        <f t="shared" si="15"/>
        <v>Ср</v>
      </c>
      <c r="G472" s="18">
        <v>0.75</v>
      </c>
      <c r="H472" s="8" t="s">
        <v>14</v>
      </c>
      <c r="I472" s="8" t="s">
        <v>30</v>
      </c>
      <c r="J472" s="8" t="s">
        <v>11</v>
      </c>
      <c r="K472" s="8" t="s">
        <v>17</v>
      </c>
      <c r="L472" s="188" t="s">
        <v>79</v>
      </c>
      <c r="M472" s="189" t="str">
        <f ca="1">IF(COUNTIFS(АБОНЕМЕНТЫ_ИНФОРМАЦИЯ!H:H,БАЗА_ДАННЫХ!L472,АБОНЕМЕНТЫ_ИНФОРМАЦИЯ!F:F,БАЗА_ДАННЫХ!J472,АБОНЕМЕНТЫ_ИНФОРМАЦИЯ!G:G,БАЗА_ДАННЫХ!K472,АБОНЕМЕНТЫ_ИНФОРМАЦИЯ!Q:Q,"&lt;="&amp;БАЗА_ДАННЫХ!D472,АБОНЕМЕНТЫ_ИНФОРМАЦИЯ!S:S,"&gt;="&amp;БАЗА_ДАННЫХ!D472,АБОНЕМЕНТЫ_ИНФОРМАЦИЯ!AB:AB,"да")=1,"да","нет")</f>
        <v>нет</v>
      </c>
      <c r="N472" s="188" t="str">
        <f ca="1">IF(M472="да",SUMIFS(АБОНЕМЕНТЫ_ИНФОРМАЦИЯ!AC:AC,АБОНЕМЕНТЫ_ИНФОРМАЦИЯ!H:H,БАЗА_ДАННЫХ!L472,АБОНЕМЕНТЫ_ИНФОРМАЦИЯ!G:G,БАЗА_ДАННЫХ!K472,АБОНЕМЕНТЫ_ИНФОРМАЦИЯ!F:F,БАЗА_ДАННЫХ!J472,АБОНЕМЕНТЫ_ИНФОРМАЦИЯ!AB:AB,БАЗА_ДАННЫХ!M472),"")</f>
        <v/>
      </c>
      <c r="R472" s="189" t="s">
        <v>21</v>
      </c>
      <c r="S472" s="17"/>
      <c r="U472" s="194">
        <f>IF(S472="перенос",0,SUMIFS(АБОНЕМЕНТЫ_ИНФОРМАЦИЯ!P:P,АБОНЕМЕНТЫ_ИНФОРМАЦИЯ!H:H,БАЗА_ДАННЫХ!L472,АБОНЕМЕНТЫ_ИНФОРМАЦИЯ!F:F,БАЗА_ДАННЫХ!J472,АБОНЕМЕНТЫ_ИНФОРМАЦИЯ!G:G,БАЗА_ДАННЫХ!K472,АБОНЕМЕНТЫ_ИНФОРМАЦИЯ!Q:Q,"&lt;="&amp;БАЗА_ДАННЫХ!D472,АБОНЕМЕНТЫ_ИНФОРМАЦИЯ!S:S,"&gt;="&amp;БАЗА_ДАННЫХ!D472))</f>
        <v>10</v>
      </c>
    </row>
    <row r="473" spans="4:21" ht="15" customHeight="1" x14ac:dyDescent="0.25">
      <c r="D473" s="185">
        <v>45294</v>
      </c>
      <c r="E473" s="187">
        <f t="shared" si="14"/>
        <v>1</v>
      </c>
      <c r="F473" s="9" t="str">
        <f t="shared" si="15"/>
        <v>Ср</v>
      </c>
      <c r="G473" s="18">
        <v>0.75</v>
      </c>
      <c r="H473" s="8" t="s">
        <v>14</v>
      </c>
      <c r="I473" s="8" t="s">
        <v>30</v>
      </c>
      <c r="J473" s="8" t="s">
        <v>11</v>
      </c>
      <c r="K473" s="8" t="s">
        <v>17</v>
      </c>
      <c r="L473" s="188" t="s">
        <v>80</v>
      </c>
      <c r="M473" s="189" t="str">
        <f ca="1">IF(COUNTIFS(АБОНЕМЕНТЫ_ИНФОРМАЦИЯ!H:H,БАЗА_ДАННЫХ!L473,АБОНЕМЕНТЫ_ИНФОРМАЦИЯ!F:F,БАЗА_ДАННЫХ!J473,АБОНЕМЕНТЫ_ИНФОРМАЦИЯ!G:G,БАЗА_ДАННЫХ!K473,АБОНЕМЕНТЫ_ИНФОРМАЦИЯ!Q:Q,"&lt;="&amp;БАЗА_ДАННЫХ!D473,АБОНЕМЕНТЫ_ИНФОРМАЦИЯ!S:S,"&gt;="&amp;БАЗА_ДАННЫХ!D473,АБОНЕМЕНТЫ_ИНФОРМАЦИЯ!AB:AB,"да")=1,"да","нет")</f>
        <v>нет</v>
      </c>
      <c r="N473" s="188" t="str">
        <f ca="1">IF(M473="да",SUMIFS(АБОНЕМЕНТЫ_ИНФОРМАЦИЯ!AC:AC,АБОНЕМЕНТЫ_ИНФОРМАЦИЯ!H:H,БАЗА_ДАННЫХ!L473,АБОНЕМЕНТЫ_ИНФОРМАЦИЯ!G:G,БАЗА_ДАННЫХ!K473,АБОНЕМЕНТЫ_ИНФОРМАЦИЯ!F:F,БАЗА_ДАННЫХ!J473,АБОНЕМЕНТЫ_ИНФОРМАЦИЯ!AB:AB,БАЗА_ДАННЫХ!M473),"")</f>
        <v/>
      </c>
      <c r="R473" s="189" t="s">
        <v>21</v>
      </c>
      <c r="S473" s="17"/>
      <c r="U473" s="194">
        <f>IF(S473="перенос",0,SUMIFS(АБОНЕМЕНТЫ_ИНФОРМАЦИЯ!P:P,АБОНЕМЕНТЫ_ИНФОРМАЦИЯ!H:H,БАЗА_ДАННЫХ!L473,АБОНЕМЕНТЫ_ИНФОРМАЦИЯ!F:F,БАЗА_ДАННЫХ!J473,АБОНЕМЕНТЫ_ИНФОРМАЦИЯ!G:G,БАЗА_ДАННЫХ!K473,АБОНЕМЕНТЫ_ИНФОРМАЦИЯ!Q:Q,"&lt;="&amp;БАЗА_ДАННЫХ!D473,АБОНЕМЕНТЫ_ИНФОРМАЦИЯ!S:S,"&gt;="&amp;БАЗА_ДАННЫХ!D473))</f>
        <v>10</v>
      </c>
    </row>
    <row r="474" spans="4:21" ht="15" customHeight="1" x14ac:dyDescent="0.25">
      <c r="D474" s="185">
        <v>45294</v>
      </c>
      <c r="E474" s="187">
        <f t="shared" si="14"/>
        <v>1</v>
      </c>
      <c r="F474" s="9" t="str">
        <f t="shared" si="15"/>
        <v>Ср</v>
      </c>
      <c r="G474" s="18">
        <v>0.75</v>
      </c>
      <c r="H474" s="8" t="s">
        <v>14</v>
      </c>
      <c r="I474" s="8" t="s">
        <v>30</v>
      </c>
      <c r="J474" s="8" t="s">
        <v>11</v>
      </c>
      <c r="K474" s="8" t="s">
        <v>17</v>
      </c>
      <c r="L474" s="188" t="s">
        <v>81</v>
      </c>
      <c r="M474" s="189" t="str">
        <f ca="1">IF(COUNTIFS(АБОНЕМЕНТЫ_ИНФОРМАЦИЯ!H:H,БАЗА_ДАННЫХ!L474,АБОНЕМЕНТЫ_ИНФОРМАЦИЯ!F:F,БАЗА_ДАННЫХ!J474,АБОНЕМЕНТЫ_ИНФОРМАЦИЯ!G:G,БАЗА_ДАННЫХ!K474,АБОНЕМЕНТЫ_ИНФОРМАЦИЯ!Q:Q,"&lt;="&amp;БАЗА_ДАННЫХ!D474,АБОНЕМЕНТЫ_ИНФОРМАЦИЯ!S:S,"&gt;="&amp;БАЗА_ДАННЫХ!D474,АБОНЕМЕНТЫ_ИНФОРМАЦИЯ!AB:AB,"да")=1,"да","нет")</f>
        <v>нет</v>
      </c>
      <c r="N474" s="188" t="str">
        <f ca="1">IF(M474="да",SUMIFS(АБОНЕМЕНТЫ_ИНФОРМАЦИЯ!AC:AC,АБОНЕМЕНТЫ_ИНФОРМАЦИЯ!H:H,БАЗА_ДАННЫХ!L474,АБОНЕМЕНТЫ_ИНФОРМАЦИЯ!G:G,БАЗА_ДАННЫХ!K474,АБОНЕМЕНТЫ_ИНФОРМАЦИЯ!F:F,БАЗА_ДАННЫХ!J474,АБОНЕМЕНТЫ_ИНФОРМАЦИЯ!AB:AB,БАЗА_ДАННЫХ!M474),"")</f>
        <v/>
      </c>
      <c r="R474" s="189" t="s">
        <v>21</v>
      </c>
      <c r="S474" s="17"/>
      <c r="U474" s="194">
        <f>IF(S474="перенос",0,SUMIFS(АБОНЕМЕНТЫ_ИНФОРМАЦИЯ!P:P,АБОНЕМЕНТЫ_ИНФОРМАЦИЯ!H:H,БАЗА_ДАННЫХ!L474,АБОНЕМЕНТЫ_ИНФОРМАЦИЯ!F:F,БАЗА_ДАННЫХ!J474,АБОНЕМЕНТЫ_ИНФОРМАЦИЯ!G:G,БАЗА_ДАННЫХ!K474,АБОНЕМЕНТЫ_ИНФОРМАЦИЯ!Q:Q,"&lt;="&amp;БАЗА_ДАННЫХ!D474,АБОНЕМЕНТЫ_ИНФОРМАЦИЯ!S:S,"&gt;="&amp;БАЗА_ДАННЫХ!D474))</f>
        <v>10</v>
      </c>
    </row>
    <row r="475" spans="4:21" ht="15" customHeight="1" x14ac:dyDescent="0.25">
      <c r="D475" s="185">
        <v>45294</v>
      </c>
      <c r="E475" s="187">
        <f t="shared" si="14"/>
        <v>1</v>
      </c>
      <c r="F475" s="9" t="str">
        <f t="shared" si="15"/>
        <v>Ср</v>
      </c>
      <c r="G475" s="18">
        <v>0.75</v>
      </c>
      <c r="H475" s="8" t="s">
        <v>14</v>
      </c>
      <c r="I475" s="8" t="s">
        <v>30</v>
      </c>
      <c r="J475" s="8" t="s">
        <v>11</v>
      </c>
      <c r="K475" s="8" t="s">
        <v>17</v>
      </c>
      <c r="L475" s="188" t="s">
        <v>82</v>
      </c>
      <c r="M475" s="189" t="str">
        <f ca="1">IF(COUNTIFS(АБОНЕМЕНТЫ_ИНФОРМАЦИЯ!H:H,БАЗА_ДАННЫХ!L475,АБОНЕМЕНТЫ_ИНФОРМАЦИЯ!F:F,БАЗА_ДАННЫХ!J475,АБОНЕМЕНТЫ_ИНФОРМАЦИЯ!G:G,БАЗА_ДАННЫХ!K475,АБОНЕМЕНТЫ_ИНФОРМАЦИЯ!Q:Q,"&lt;="&amp;БАЗА_ДАННЫХ!D475,АБОНЕМЕНТЫ_ИНФОРМАЦИЯ!S:S,"&gt;="&amp;БАЗА_ДАННЫХ!D475,АБОНЕМЕНТЫ_ИНФОРМАЦИЯ!AB:AB,"да")=1,"да","нет")</f>
        <v>нет</v>
      </c>
      <c r="N475" s="188" t="str">
        <f ca="1">IF(M475="да",SUMIFS(АБОНЕМЕНТЫ_ИНФОРМАЦИЯ!AC:AC,АБОНЕМЕНТЫ_ИНФОРМАЦИЯ!H:H,БАЗА_ДАННЫХ!L475,АБОНЕМЕНТЫ_ИНФОРМАЦИЯ!G:G,БАЗА_ДАННЫХ!K475,АБОНЕМЕНТЫ_ИНФОРМАЦИЯ!F:F,БАЗА_ДАННЫХ!J475,АБОНЕМЕНТЫ_ИНФОРМАЦИЯ!AB:AB,БАЗА_ДАННЫХ!M475),"")</f>
        <v/>
      </c>
      <c r="R475" s="189" t="s">
        <v>21</v>
      </c>
      <c r="S475" s="17"/>
      <c r="U475" s="194">
        <f>IF(S475="перенос",0,SUMIFS(АБОНЕМЕНТЫ_ИНФОРМАЦИЯ!P:P,АБОНЕМЕНТЫ_ИНФОРМАЦИЯ!H:H,БАЗА_ДАННЫХ!L475,АБОНЕМЕНТЫ_ИНФОРМАЦИЯ!F:F,БАЗА_ДАННЫХ!J475,АБОНЕМЕНТЫ_ИНФОРМАЦИЯ!G:G,БАЗА_ДАННЫХ!K475,АБОНЕМЕНТЫ_ИНФОРМАЦИЯ!Q:Q,"&lt;="&amp;БАЗА_ДАННЫХ!D475,АБОНЕМЕНТЫ_ИНФОРМАЦИЯ!S:S,"&gt;="&amp;БАЗА_ДАННЫХ!D475))</f>
        <v>10</v>
      </c>
    </row>
    <row r="476" spans="4:21" ht="15" customHeight="1" x14ac:dyDescent="0.25">
      <c r="D476" s="185">
        <v>45295</v>
      </c>
      <c r="E476" s="187">
        <f t="shared" si="14"/>
        <v>1</v>
      </c>
      <c r="F476" s="9" t="str">
        <f t="shared" si="15"/>
        <v>Чт</v>
      </c>
      <c r="G476" s="18">
        <v>0.66666666666666663</v>
      </c>
      <c r="H476" s="8" t="s">
        <v>7</v>
      </c>
      <c r="I476" s="8" t="s">
        <v>32</v>
      </c>
      <c r="J476" s="8" t="s">
        <v>9</v>
      </c>
      <c r="K476" s="8" t="s">
        <v>8</v>
      </c>
      <c r="L476" s="188" t="s">
        <v>64</v>
      </c>
      <c r="M476" s="189" t="str">
        <f ca="1">IF(COUNTIFS(АБОНЕМЕНТЫ_ИНФОРМАЦИЯ!H:H,БАЗА_ДАННЫХ!L476,АБОНЕМЕНТЫ_ИНФОРМАЦИЯ!F:F,БАЗА_ДАННЫХ!J476,АБОНЕМЕНТЫ_ИНФОРМАЦИЯ!G:G,БАЗА_ДАННЫХ!K476,АБОНЕМЕНТЫ_ИНФОРМАЦИЯ!Q:Q,"&lt;="&amp;БАЗА_ДАННЫХ!D476,АБОНЕМЕНТЫ_ИНФОРМАЦИЯ!S:S,"&gt;="&amp;БАЗА_ДАННЫХ!D476,АБОНЕМЕНТЫ_ИНФОРМАЦИЯ!AB:AB,"да")=1,"да","нет")</f>
        <v>нет</v>
      </c>
      <c r="N476" s="188" t="str">
        <f ca="1">IF(M476="да",SUMIFS(АБОНЕМЕНТЫ_ИНФОРМАЦИЯ!AC:AC,АБОНЕМЕНТЫ_ИНФОРМАЦИЯ!H:H,БАЗА_ДАННЫХ!L476,АБОНЕМЕНТЫ_ИНФОРМАЦИЯ!G:G,БАЗА_ДАННЫХ!K476,АБОНЕМЕНТЫ_ИНФОРМАЦИЯ!F:F,БАЗА_ДАННЫХ!J476,АБОНЕМЕНТЫ_ИНФОРМАЦИЯ!AB:AB,БАЗА_ДАННЫХ!M476),"")</f>
        <v/>
      </c>
      <c r="R476" s="189" t="s">
        <v>21</v>
      </c>
      <c r="S476" s="17"/>
      <c r="U476" s="194">
        <f>IF(S476="перенос",0,SUMIFS(АБОНЕМЕНТЫ_ИНФОРМАЦИЯ!P:P,АБОНЕМЕНТЫ_ИНФОРМАЦИЯ!H:H,БАЗА_ДАННЫХ!L476,АБОНЕМЕНТЫ_ИНФОРМАЦИЯ!F:F,БАЗА_ДАННЫХ!J476,АБОНЕМЕНТЫ_ИНФОРМАЦИЯ!G:G,БАЗА_ДАННЫХ!K476,АБОНЕМЕНТЫ_ИНФОРМАЦИЯ!Q:Q,"&lt;="&amp;БАЗА_ДАННЫХ!D476,АБОНЕМЕНТЫ_ИНФОРМАЦИЯ!S:S,"&gt;="&amp;БАЗА_ДАННЫХ!D476))</f>
        <v>10</v>
      </c>
    </row>
    <row r="477" spans="4:21" ht="15" customHeight="1" x14ac:dyDescent="0.25">
      <c r="D477" s="185">
        <v>45295</v>
      </c>
      <c r="E477" s="187">
        <f t="shared" si="14"/>
        <v>1</v>
      </c>
      <c r="F477" s="9" t="str">
        <f t="shared" si="15"/>
        <v>Чт</v>
      </c>
      <c r="G477" s="18">
        <v>0.66666666666666663</v>
      </c>
      <c r="H477" s="8" t="s">
        <v>7</v>
      </c>
      <c r="I477" s="8" t="s">
        <v>32</v>
      </c>
      <c r="J477" s="8" t="s">
        <v>9</v>
      </c>
      <c r="K477" s="8" t="s">
        <v>8</v>
      </c>
      <c r="L477" s="188" t="s">
        <v>65</v>
      </c>
      <c r="M477" s="189" t="str">
        <f ca="1">IF(COUNTIFS(АБОНЕМЕНТЫ_ИНФОРМАЦИЯ!H:H,БАЗА_ДАННЫХ!L477,АБОНЕМЕНТЫ_ИНФОРМАЦИЯ!F:F,БАЗА_ДАННЫХ!J477,АБОНЕМЕНТЫ_ИНФОРМАЦИЯ!G:G,БАЗА_ДАННЫХ!K477,АБОНЕМЕНТЫ_ИНФОРМАЦИЯ!Q:Q,"&lt;="&amp;БАЗА_ДАННЫХ!D477,АБОНЕМЕНТЫ_ИНФОРМАЦИЯ!S:S,"&gt;="&amp;БАЗА_ДАННЫХ!D477,АБОНЕМЕНТЫ_ИНФОРМАЦИЯ!AB:AB,"да")=1,"да","нет")</f>
        <v>нет</v>
      </c>
      <c r="N477" s="188" t="str">
        <f ca="1">IF(M477="да",SUMIFS(АБОНЕМЕНТЫ_ИНФОРМАЦИЯ!AC:AC,АБОНЕМЕНТЫ_ИНФОРМАЦИЯ!H:H,БАЗА_ДАННЫХ!L477,АБОНЕМЕНТЫ_ИНФОРМАЦИЯ!G:G,БАЗА_ДАННЫХ!K477,АБОНЕМЕНТЫ_ИНФОРМАЦИЯ!F:F,БАЗА_ДАННЫХ!J477,АБОНЕМЕНТЫ_ИНФОРМАЦИЯ!AB:AB,БАЗА_ДАННЫХ!M477),"")</f>
        <v/>
      </c>
      <c r="R477" s="189" t="s">
        <v>21</v>
      </c>
      <c r="S477" s="17"/>
      <c r="U477" s="194">
        <f>IF(S477="перенос",0,SUMIFS(АБОНЕМЕНТЫ_ИНФОРМАЦИЯ!P:P,АБОНЕМЕНТЫ_ИНФОРМАЦИЯ!H:H,БАЗА_ДАННЫХ!L477,АБОНЕМЕНТЫ_ИНФОРМАЦИЯ!F:F,БАЗА_ДАННЫХ!J477,АБОНЕМЕНТЫ_ИНФОРМАЦИЯ!G:G,БАЗА_ДАННЫХ!K477,АБОНЕМЕНТЫ_ИНФОРМАЦИЯ!Q:Q,"&lt;="&amp;БАЗА_ДАННЫХ!D477,АБОНЕМЕНТЫ_ИНФОРМАЦИЯ!S:S,"&gt;="&amp;БАЗА_ДАННЫХ!D477))</f>
        <v>10</v>
      </c>
    </row>
    <row r="478" spans="4:21" ht="15" customHeight="1" x14ac:dyDescent="0.25">
      <c r="D478" s="185">
        <v>45295</v>
      </c>
      <c r="E478" s="187">
        <f t="shared" si="14"/>
        <v>1</v>
      </c>
      <c r="F478" s="9" t="str">
        <f t="shared" si="15"/>
        <v>Чт</v>
      </c>
      <c r="G478" s="18">
        <v>0.66666666666666663</v>
      </c>
      <c r="H478" s="8" t="s">
        <v>7</v>
      </c>
      <c r="I478" s="8" t="s">
        <v>32</v>
      </c>
      <c r="J478" s="8" t="s">
        <v>9</v>
      </c>
      <c r="K478" s="8" t="s">
        <v>8</v>
      </c>
      <c r="L478" s="188" t="s">
        <v>66</v>
      </c>
      <c r="M478" s="189" t="str">
        <f ca="1">IF(COUNTIFS(АБОНЕМЕНТЫ_ИНФОРМАЦИЯ!H:H,БАЗА_ДАННЫХ!L478,АБОНЕМЕНТЫ_ИНФОРМАЦИЯ!F:F,БАЗА_ДАННЫХ!J478,АБОНЕМЕНТЫ_ИНФОРМАЦИЯ!G:G,БАЗА_ДАННЫХ!K478,АБОНЕМЕНТЫ_ИНФОРМАЦИЯ!Q:Q,"&lt;="&amp;БАЗА_ДАННЫХ!D478,АБОНЕМЕНТЫ_ИНФОРМАЦИЯ!S:S,"&gt;="&amp;БАЗА_ДАННЫХ!D478,АБОНЕМЕНТЫ_ИНФОРМАЦИЯ!AB:AB,"да")=1,"да","нет")</f>
        <v>нет</v>
      </c>
      <c r="N478" s="188" t="str">
        <f ca="1">IF(M478="да",SUMIFS(АБОНЕМЕНТЫ_ИНФОРМАЦИЯ!AC:AC,АБОНЕМЕНТЫ_ИНФОРМАЦИЯ!H:H,БАЗА_ДАННЫХ!L478,АБОНЕМЕНТЫ_ИНФОРМАЦИЯ!G:G,БАЗА_ДАННЫХ!K478,АБОНЕМЕНТЫ_ИНФОРМАЦИЯ!F:F,БАЗА_ДАННЫХ!J478,АБОНЕМЕНТЫ_ИНФОРМАЦИЯ!AB:AB,БАЗА_ДАННЫХ!M478),"")</f>
        <v/>
      </c>
      <c r="R478" s="189" t="s">
        <v>21</v>
      </c>
      <c r="S478" s="17"/>
      <c r="U478" s="194">
        <f>IF(S478="перенос",0,SUMIFS(АБОНЕМЕНТЫ_ИНФОРМАЦИЯ!P:P,АБОНЕМЕНТЫ_ИНФОРМАЦИЯ!H:H,БАЗА_ДАННЫХ!L478,АБОНЕМЕНТЫ_ИНФОРМАЦИЯ!F:F,БАЗА_ДАННЫХ!J478,АБОНЕМЕНТЫ_ИНФОРМАЦИЯ!G:G,БАЗА_ДАННЫХ!K478,АБОНЕМЕНТЫ_ИНФОРМАЦИЯ!Q:Q,"&lt;="&amp;БАЗА_ДАННЫХ!D478,АБОНЕМЕНТЫ_ИНФОРМАЦИЯ!S:S,"&gt;="&amp;БАЗА_ДАННЫХ!D478))</f>
        <v>10</v>
      </c>
    </row>
    <row r="479" spans="4:21" ht="15" customHeight="1" x14ac:dyDescent="0.25">
      <c r="D479" s="185">
        <v>45295</v>
      </c>
      <c r="E479" s="187">
        <f t="shared" si="14"/>
        <v>1</v>
      </c>
      <c r="F479" s="9" t="str">
        <f t="shared" si="15"/>
        <v>Чт</v>
      </c>
      <c r="G479" s="18">
        <v>0.66666666666666663</v>
      </c>
      <c r="H479" s="8" t="s">
        <v>7</v>
      </c>
      <c r="I479" s="8" t="s">
        <v>32</v>
      </c>
      <c r="J479" s="8" t="s">
        <v>9</v>
      </c>
      <c r="K479" s="8" t="s">
        <v>8</v>
      </c>
      <c r="L479" s="188" t="s">
        <v>67</v>
      </c>
      <c r="M479" s="189" t="str">
        <f ca="1">IF(COUNTIFS(АБОНЕМЕНТЫ_ИНФОРМАЦИЯ!H:H,БАЗА_ДАННЫХ!L479,АБОНЕМЕНТЫ_ИНФОРМАЦИЯ!F:F,БАЗА_ДАННЫХ!J479,АБОНЕМЕНТЫ_ИНФОРМАЦИЯ!G:G,БАЗА_ДАННЫХ!K479,АБОНЕМЕНТЫ_ИНФОРМАЦИЯ!Q:Q,"&lt;="&amp;БАЗА_ДАННЫХ!D479,АБОНЕМЕНТЫ_ИНФОРМАЦИЯ!S:S,"&gt;="&amp;БАЗА_ДАННЫХ!D479,АБОНЕМЕНТЫ_ИНФОРМАЦИЯ!AB:AB,"да")=1,"да","нет")</f>
        <v>нет</v>
      </c>
      <c r="N479" s="188" t="str">
        <f ca="1">IF(M479="да",SUMIFS(АБОНЕМЕНТЫ_ИНФОРМАЦИЯ!AC:AC,АБОНЕМЕНТЫ_ИНФОРМАЦИЯ!H:H,БАЗА_ДАННЫХ!L479,АБОНЕМЕНТЫ_ИНФОРМАЦИЯ!G:G,БАЗА_ДАННЫХ!K479,АБОНЕМЕНТЫ_ИНФОРМАЦИЯ!F:F,БАЗА_ДАННЫХ!J479,АБОНЕМЕНТЫ_ИНФОРМАЦИЯ!AB:AB,БАЗА_ДАННЫХ!M479),"")</f>
        <v/>
      </c>
      <c r="R479" s="189" t="s">
        <v>21</v>
      </c>
      <c r="S479" s="17"/>
      <c r="U479" s="194">
        <f>IF(S479="перенос",0,SUMIFS(АБОНЕМЕНТЫ_ИНФОРМАЦИЯ!P:P,АБОНЕМЕНТЫ_ИНФОРМАЦИЯ!H:H,БАЗА_ДАННЫХ!L479,АБОНЕМЕНТЫ_ИНФОРМАЦИЯ!F:F,БАЗА_ДАННЫХ!J479,АБОНЕМЕНТЫ_ИНФОРМАЦИЯ!G:G,БАЗА_ДАННЫХ!K479,АБОНЕМЕНТЫ_ИНФОРМАЦИЯ!Q:Q,"&lt;="&amp;БАЗА_ДАННЫХ!D479,АБОНЕМЕНТЫ_ИНФОРМАЦИЯ!S:S,"&gt;="&amp;БАЗА_ДАННЫХ!D479))</f>
        <v>10</v>
      </c>
    </row>
    <row r="480" spans="4:21" ht="15" customHeight="1" x14ac:dyDescent="0.25">
      <c r="D480" s="185">
        <v>45295</v>
      </c>
      <c r="E480" s="187">
        <f t="shared" si="14"/>
        <v>1</v>
      </c>
      <c r="F480" s="9" t="str">
        <f t="shared" si="15"/>
        <v>Чт</v>
      </c>
      <c r="G480" s="18">
        <v>0.66666666666666663</v>
      </c>
      <c r="H480" s="8" t="s">
        <v>7</v>
      </c>
      <c r="I480" s="8" t="s">
        <v>32</v>
      </c>
      <c r="J480" s="8" t="s">
        <v>9</v>
      </c>
      <c r="K480" s="8" t="s">
        <v>8</v>
      </c>
      <c r="L480" s="188" t="s">
        <v>68</v>
      </c>
      <c r="M480" s="189" t="str">
        <f ca="1">IF(COUNTIFS(АБОНЕМЕНТЫ_ИНФОРМАЦИЯ!H:H,БАЗА_ДАННЫХ!L480,АБОНЕМЕНТЫ_ИНФОРМАЦИЯ!F:F,БАЗА_ДАННЫХ!J480,АБОНЕМЕНТЫ_ИНФОРМАЦИЯ!G:G,БАЗА_ДАННЫХ!K480,АБОНЕМЕНТЫ_ИНФОРМАЦИЯ!Q:Q,"&lt;="&amp;БАЗА_ДАННЫХ!D480,АБОНЕМЕНТЫ_ИНФОРМАЦИЯ!S:S,"&gt;="&amp;БАЗА_ДАННЫХ!D480,АБОНЕМЕНТЫ_ИНФОРМАЦИЯ!AB:AB,"да")=1,"да","нет")</f>
        <v>нет</v>
      </c>
      <c r="N480" s="188" t="str">
        <f ca="1">IF(M480="да",SUMIFS(АБОНЕМЕНТЫ_ИНФОРМАЦИЯ!AC:AC,АБОНЕМЕНТЫ_ИНФОРМАЦИЯ!H:H,БАЗА_ДАННЫХ!L480,АБОНЕМЕНТЫ_ИНФОРМАЦИЯ!G:G,БАЗА_ДАННЫХ!K480,АБОНЕМЕНТЫ_ИНФОРМАЦИЯ!F:F,БАЗА_ДАННЫХ!J480,АБОНЕМЕНТЫ_ИНФОРМАЦИЯ!AB:AB,БАЗА_ДАННЫХ!M480),"")</f>
        <v/>
      </c>
      <c r="R480" s="189" t="s">
        <v>21</v>
      </c>
      <c r="S480" s="17"/>
      <c r="U480" s="194">
        <f>IF(S480="перенос",0,SUMIFS(АБОНЕМЕНТЫ_ИНФОРМАЦИЯ!P:P,АБОНЕМЕНТЫ_ИНФОРМАЦИЯ!H:H,БАЗА_ДАННЫХ!L480,АБОНЕМЕНТЫ_ИНФОРМАЦИЯ!F:F,БАЗА_ДАННЫХ!J480,АБОНЕМЕНТЫ_ИНФОРМАЦИЯ!G:G,БАЗА_ДАННЫХ!K480,АБОНЕМЕНТЫ_ИНФОРМАЦИЯ!Q:Q,"&lt;="&amp;БАЗА_ДАННЫХ!D480,АБОНЕМЕНТЫ_ИНФОРМАЦИЯ!S:S,"&gt;="&amp;БАЗА_ДАННЫХ!D480))</f>
        <v>10</v>
      </c>
    </row>
    <row r="481" spans="4:21" ht="15" customHeight="1" x14ac:dyDescent="0.25">
      <c r="D481" s="185">
        <v>45295</v>
      </c>
      <c r="E481" s="187">
        <f t="shared" si="14"/>
        <v>1</v>
      </c>
      <c r="F481" s="9" t="str">
        <f t="shared" si="15"/>
        <v>Чт</v>
      </c>
      <c r="G481" s="18">
        <v>0.66666666666666663</v>
      </c>
      <c r="H481" s="8" t="s">
        <v>7</v>
      </c>
      <c r="I481" s="8" t="s">
        <v>32</v>
      </c>
      <c r="J481" s="8" t="s">
        <v>9</v>
      </c>
      <c r="K481" s="8" t="s">
        <v>8</v>
      </c>
      <c r="L481" s="188" t="s">
        <v>69</v>
      </c>
      <c r="M481" s="189" t="str">
        <f ca="1">IF(COUNTIFS(АБОНЕМЕНТЫ_ИНФОРМАЦИЯ!H:H,БАЗА_ДАННЫХ!L481,АБОНЕМЕНТЫ_ИНФОРМАЦИЯ!F:F,БАЗА_ДАННЫХ!J481,АБОНЕМЕНТЫ_ИНФОРМАЦИЯ!G:G,БАЗА_ДАННЫХ!K481,АБОНЕМЕНТЫ_ИНФОРМАЦИЯ!Q:Q,"&lt;="&amp;БАЗА_ДАННЫХ!D481,АБОНЕМЕНТЫ_ИНФОРМАЦИЯ!S:S,"&gt;="&amp;БАЗА_ДАННЫХ!D481,АБОНЕМЕНТЫ_ИНФОРМАЦИЯ!AB:AB,"да")=1,"да","нет")</f>
        <v>нет</v>
      </c>
      <c r="N481" s="188" t="str">
        <f ca="1">IF(M481="да",SUMIFS(АБОНЕМЕНТЫ_ИНФОРМАЦИЯ!AC:AC,АБОНЕМЕНТЫ_ИНФОРМАЦИЯ!H:H,БАЗА_ДАННЫХ!L481,АБОНЕМЕНТЫ_ИНФОРМАЦИЯ!G:G,БАЗА_ДАННЫХ!K481,АБОНЕМЕНТЫ_ИНФОРМАЦИЯ!F:F,БАЗА_ДАННЫХ!J481,АБОНЕМЕНТЫ_ИНФОРМАЦИЯ!AB:AB,БАЗА_ДАННЫХ!M481),"")</f>
        <v/>
      </c>
      <c r="R481" s="189" t="s">
        <v>21</v>
      </c>
      <c r="S481" s="17"/>
      <c r="U481" s="194">
        <f>IF(S481="перенос",0,SUMIFS(АБОНЕМЕНТЫ_ИНФОРМАЦИЯ!P:P,АБОНЕМЕНТЫ_ИНФОРМАЦИЯ!H:H,БАЗА_ДАННЫХ!L481,АБОНЕМЕНТЫ_ИНФОРМАЦИЯ!F:F,БАЗА_ДАННЫХ!J481,АБОНЕМЕНТЫ_ИНФОРМАЦИЯ!G:G,БАЗА_ДАННЫХ!K481,АБОНЕМЕНТЫ_ИНФОРМАЦИЯ!Q:Q,"&lt;="&amp;БАЗА_ДАННЫХ!D481,АБОНЕМЕНТЫ_ИНФОРМАЦИЯ!S:S,"&gt;="&amp;БАЗА_ДАННЫХ!D481))</f>
        <v>10</v>
      </c>
    </row>
    <row r="482" spans="4:21" ht="15" customHeight="1" x14ac:dyDescent="0.25">
      <c r="D482" s="185">
        <v>45295</v>
      </c>
      <c r="E482" s="187">
        <f t="shared" si="14"/>
        <v>1</v>
      </c>
      <c r="F482" s="9" t="str">
        <f t="shared" si="15"/>
        <v>Чт</v>
      </c>
      <c r="G482" s="18">
        <v>0.66666666666666663</v>
      </c>
      <c r="H482" s="8" t="s">
        <v>7</v>
      </c>
      <c r="I482" s="8" t="s">
        <v>32</v>
      </c>
      <c r="J482" s="8" t="s">
        <v>9</v>
      </c>
      <c r="K482" s="8" t="s">
        <v>8</v>
      </c>
      <c r="L482" s="188" t="s">
        <v>70</v>
      </c>
      <c r="M482" s="189" t="str">
        <f ca="1">IF(COUNTIFS(АБОНЕМЕНТЫ_ИНФОРМАЦИЯ!H:H,БАЗА_ДАННЫХ!L482,АБОНЕМЕНТЫ_ИНФОРМАЦИЯ!F:F,БАЗА_ДАННЫХ!J482,АБОНЕМЕНТЫ_ИНФОРМАЦИЯ!G:G,БАЗА_ДАННЫХ!K482,АБОНЕМЕНТЫ_ИНФОРМАЦИЯ!Q:Q,"&lt;="&amp;БАЗА_ДАННЫХ!D482,АБОНЕМЕНТЫ_ИНФОРМАЦИЯ!S:S,"&gt;="&amp;БАЗА_ДАННЫХ!D482,АБОНЕМЕНТЫ_ИНФОРМАЦИЯ!AB:AB,"да")=1,"да","нет")</f>
        <v>нет</v>
      </c>
      <c r="N482" s="188" t="str">
        <f ca="1">IF(M482="да",SUMIFS(АБОНЕМЕНТЫ_ИНФОРМАЦИЯ!AC:AC,АБОНЕМЕНТЫ_ИНФОРМАЦИЯ!H:H,БАЗА_ДАННЫХ!L482,АБОНЕМЕНТЫ_ИНФОРМАЦИЯ!G:G,БАЗА_ДАННЫХ!K482,АБОНЕМЕНТЫ_ИНФОРМАЦИЯ!F:F,БАЗА_ДАННЫХ!J482,АБОНЕМЕНТЫ_ИНФОРМАЦИЯ!AB:AB,БАЗА_ДАННЫХ!M482),"")</f>
        <v/>
      </c>
      <c r="R482" s="189" t="s">
        <v>21</v>
      </c>
      <c r="S482" s="17"/>
      <c r="U482" s="194">
        <f>IF(S482="перенос",0,SUMIFS(АБОНЕМЕНТЫ_ИНФОРМАЦИЯ!P:P,АБОНЕМЕНТЫ_ИНФОРМАЦИЯ!H:H,БАЗА_ДАННЫХ!L482,АБОНЕМЕНТЫ_ИНФОРМАЦИЯ!F:F,БАЗА_ДАННЫХ!J482,АБОНЕМЕНТЫ_ИНФОРМАЦИЯ!G:G,БАЗА_ДАННЫХ!K482,АБОНЕМЕНТЫ_ИНФОРМАЦИЯ!Q:Q,"&lt;="&amp;БАЗА_ДАННЫХ!D482,АБОНЕМЕНТЫ_ИНФОРМАЦИЯ!S:S,"&gt;="&amp;БАЗА_ДАННЫХ!D482))</f>
        <v>10</v>
      </c>
    </row>
    <row r="483" spans="4:21" ht="15" customHeight="1" x14ac:dyDescent="0.25">
      <c r="D483" s="185">
        <v>45295</v>
      </c>
      <c r="E483" s="187">
        <f t="shared" si="14"/>
        <v>1</v>
      </c>
      <c r="F483" s="9" t="str">
        <f t="shared" si="15"/>
        <v>Чт</v>
      </c>
      <c r="G483" s="18">
        <v>0.66666666666666663</v>
      </c>
      <c r="H483" s="8" t="s">
        <v>7</v>
      </c>
      <c r="I483" s="8" t="s">
        <v>32</v>
      </c>
      <c r="J483" s="8" t="s">
        <v>9</v>
      </c>
      <c r="K483" s="8" t="s">
        <v>8</v>
      </c>
      <c r="L483" s="188" t="s">
        <v>71</v>
      </c>
      <c r="M483" s="189" t="str">
        <f ca="1">IF(COUNTIFS(АБОНЕМЕНТЫ_ИНФОРМАЦИЯ!H:H,БАЗА_ДАННЫХ!L483,АБОНЕМЕНТЫ_ИНФОРМАЦИЯ!F:F,БАЗА_ДАННЫХ!J483,АБОНЕМЕНТЫ_ИНФОРМАЦИЯ!G:G,БАЗА_ДАННЫХ!K483,АБОНЕМЕНТЫ_ИНФОРМАЦИЯ!Q:Q,"&lt;="&amp;БАЗА_ДАННЫХ!D483,АБОНЕМЕНТЫ_ИНФОРМАЦИЯ!S:S,"&gt;="&amp;БАЗА_ДАННЫХ!D483,АБОНЕМЕНТЫ_ИНФОРМАЦИЯ!AB:AB,"да")=1,"да","нет")</f>
        <v>нет</v>
      </c>
      <c r="N483" s="188" t="str">
        <f ca="1">IF(M483="да",SUMIFS(АБОНЕМЕНТЫ_ИНФОРМАЦИЯ!AC:AC,АБОНЕМЕНТЫ_ИНФОРМАЦИЯ!H:H,БАЗА_ДАННЫХ!L483,АБОНЕМЕНТЫ_ИНФОРМАЦИЯ!G:G,БАЗА_ДАННЫХ!K483,АБОНЕМЕНТЫ_ИНФОРМАЦИЯ!F:F,БАЗА_ДАННЫХ!J483,АБОНЕМЕНТЫ_ИНФОРМАЦИЯ!AB:AB,БАЗА_ДАННЫХ!M483),"")</f>
        <v/>
      </c>
      <c r="R483" s="189" t="s">
        <v>21</v>
      </c>
      <c r="S483" s="17"/>
      <c r="U483" s="194">
        <f>IF(S483="перенос",0,SUMIFS(АБОНЕМЕНТЫ_ИНФОРМАЦИЯ!P:P,АБОНЕМЕНТЫ_ИНФОРМАЦИЯ!H:H,БАЗА_ДАННЫХ!L483,АБОНЕМЕНТЫ_ИНФОРМАЦИЯ!F:F,БАЗА_ДАННЫХ!J483,АБОНЕМЕНТЫ_ИНФОРМАЦИЯ!G:G,БАЗА_ДАННЫХ!K483,АБОНЕМЕНТЫ_ИНФОРМАЦИЯ!Q:Q,"&lt;="&amp;БАЗА_ДАННЫХ!D483,АБОНЕМЕНТЫ_ИНФОРМАЦИЯ!S:S,"&gt;="&amp;БАЗА_ДАННЫХ!D483))</f>
        <v>10</v>
      </c>
    </row>
    <row r="484" spans="4:21" ht="15" customHeight="1" x14ac:dyDescent="0.25">
      <c r="D484" s="185">
        <v>45295</v>
      </c>
      <c r="E484" s="187">
        <f t="shared" si="14"/>
        <v>1</v>
      </c>
      <c r="F484" s="9" t="str">
        <f t="shared" si="15"/>
        <v>Чт</v>
      </c>
      <c r="G484" s="18">
        <v>0.66666666666666663</v>
      </c>
      <c r="H484" s="8" t="s">
        <v>7</v>
      </c>
      <c r="I484" s="8" t="s">
        <v>32</v>
      </c>
      <c r="J484" s="8" t="s">
        <v>9</v>
      </c>
      <c r="K484" s="8" t="s">
        <v>8</v>
      </c>
      <c r="L484" s="188" t="s">
        <v>72</v>
      </c>
      <c r="M484" s="189" t="str">
        <f ca="1">IF(COUNTIFS(АБОНЕМЕНТЫ_ИНФОРМАЦИЯ!H:H,БАЗА_ДАННЫХ!L484,АБОНЕМЕНТЫ_ИНФОРМАЦИЯ!F:F,БАЗА_ДАННЫХ!J484,АБОНЕМЕНТЫ_ИНФОРМАЦИЯ!G:G,БАЗА_ДАННЫХ!K484,АБОНЕМЕНТЫ_ИНФОРМАЦИЯ!Q:Q,"&lt;="&amp;БАЗА_ДАННЫХ!D484,АБОНЕМЕНТЫ_ИНФОРМАЦИЯ!S:S,"&gt;="&amp;БАЗА_ДАННЫХ!D484,АБОНЕМЕНТЫ_ИНФОРМАЦИЯ!AB:AB,"да")=1,"да","нет")</f>
        <v>нет</v>
      </c>
      <c r="N484" s="188" t="str">
        <f ca="1">IF(M484="да",SUMIFS(АБОНЕМЕНТЫ_ИНФОРМАЦИЯ!AC:AC,АБОНЕМЕНТЫ_ИНФОРМАЦИЯ!H:H,БАЗА_ДАННЫХ!L484,АБОНЕМЕНТЫ_ИНФОРМАЦИЯ!G:G,БАЗА_ДАННЫХ!K484,АБОНЕМЕНТЫ_ИНФОРМАЦИЯ!F:F,БАЗА_ДАННЫХ!J484,АБОНЕМЕНТЫ_ИНФОРМАЦИЯ!AB:AB,БАЗА_ДАННЫХ!M484),"")</f>
        <v/>
      </c>
      <c r="R484" s="189" t="s">
        <v>21</v>
      </c>
      <c r="S484" s="17"/>
      <c r="U484" s="194">
        <f>IF(S484="перенос",0,SUMIFS(АБОНЕМЕНТЫ_ИНФОРМАЦИЯ!P:P,АБОНЕМЕНТЫ_ИНФОРМАЦИЯ!H:H,БАЗА_ДАННЫХ!L484,АБОНЕМЕНТЫ_ИНФОРМАЦИЯ!F:F,БАЗА_ДАННЫХ!J484,АБОНЕМЕНТЫ_ИНФОРМАЦИЯ!G:G,БАЗА_ДАННЫХ!K484,АБОНЕМЕНТЫ_ИНФОРМАЦИЯ!Q:Q,"&lt;="&amp;БАЗА_ДАННЫХ!D484,АБОНЕМЕНТЫ_ИНФОРМАЦИЯ!S:S,"&gt;="&amp;БАЗА_ДАННЫХ!D484))</f>
        <v>10</v>
      </c>
    </row>
    <row r="485" spans="4:21" ht="15" customHeight="1" x14ac:dyDescent="0.25">
      <c r="D485" s="185">
        <v>45295</v>
      </c>
      <c r="E485" s="187">
        <f t="shared" si="14"/>
        <v>1</v>
      </c>
      <c r="F485" s="9" t="str">
        <f t="shared" si="15"/>
        <v>Чт</v>
      </c>
      <c r="G485" s="18">
        <v>0.66666666666666663</v>
      </c>
      <c r="H485" s="8" t="s">
        <v>7</v>
      </c>
      <c r="I485" s="8" t="s">
        <v>32</v>
      </c>
      <c r="J485" s="8" t="s">
        <v>9</v>
      </c>
      <c r="K485" s="8" t="s">
        <v>8</v>
      </c>
      <c r="L485" s="188" t="s">
        <v>73</v>
      </c>
      <c r="M485" s="189" t="str">
        <f ca="1">IF(COUNTIFS(АБОНЕМЕНТЫ_ИНФОРМАЦИЯ!H:H,БАЗА_ДАННЫХ!L485,АБОНЕМЕНТЫ_ИНФОРМАЦИЯ!F:F,БАЗА_ДАННЫХ!J485,АБОНЕМЕНТЫ_ИНФОРМАЦИЯ!G:G,БАЗА_ДАННЫХ!K485,АБОНЕМЕНТЫ_ИНФОРМАЦИЯ!Q:Q,"&lt;="&amp;БАЗА_ДАННЫХ!D485,АБОНЕМЕНТЫ_ИНФОРМАЦИЯ!S:S,"&gt;="&amp;БАЗА_ДАННЫХ!D485,АБОНЕМЕНТЫ_ИНФОРМАЦИЯ!AB:AB,"да")=1,"да","нет")</f>
        <v>нет</v>
      </c>
      <c r="N485" s="188" t="str">
        <f ca="1">IF(M485="да",SUMIFS(АБОНЕМЕНТЫ_ИНФОРМАЦИЯ!AC:AC,АБОНЕМЕНТЫ_ИНФОРМАЦИЯ!H:H,БАЗА_ДАННЫХ!L485,АБОНЕМЕНТЫ_ИНФОРМАЦИЯ!G:G,БАЗА_ДАННЫХ!K485,АБОНЕМЕНТЫ_ИНФОРМАЦИЯ!F:F,БАЗА_ДАННЫХ!J485,АБОНЕМЕНТЫ_ИНФОРМАЦИЯ!AB:AB,БАЗА_ДАННЫХ!M485),"")</f>
        <v/>
      </c>
      <c r="R485" s="189" t="s">
        <v>21</v>
      </c>
      <c r="S485" s="17"/>
      <c r="U485" s="194">
        <f>IF(S485="перенос",0,SUMIFS(АБОНЕМЕНТЫ_ИНФОРМАЦИЯ!P:P,АБОНЕМЕНТЫ_ИНФОРМАЦИЯ!H:H,БАЗА_ДАННЫХ!L485,АБОНЕМЕНТЫ_ИНФОРМАЦИЯ!F:F,БАЗА_ДАННЫХ!J485,АБОНЕМЕНТЫ_ИНФОРМАЦИЯ!G:G,БАЗА_ДАННЫХ!K485,АБОНЕМЕНТЫ_ИНФОРМАЦИЯ!Q:Q,"&lt;="&amp;БАЗА_ДАННЫХ!D485,АБОНЕМЕНТЫ_ИНФОРМАЦИЯ!S:S,"&gt;="&amp;БАЗА_ДАННЫХ!D485))</f>
        <v>10</v>
      </c>
    </row>
    <row r="486" spans="4:21" ht="15" customHeight="1" x14ac:dyDescent="0.25">
      <c r="D486" s="185">
        <v>45295</v>
      </c>
      <c r="E486" s="187">
        <f t="shared" si="14"/>
        <v>1</v>
      </c>
      <c r="F486" s="9" t="str">
        <f t="shared" si="15"/>
        <v>Чт</v>
      </c>
      <c r="G486" s="18">
        <v>0.66666666666666663</v>
      </c>
      <c r="H486" s="8" t="s">
        <v>7</v>
      </c>
      <c r="I486" s="8" t="s">
        <v>32</v>
      </c>
      <c r="J486" s="8" t="s">
        <v>9</v>
      </c>
      <c r="K486" s="8" t="s">
        <v>8</v>
      </c>
      <c r="L486" s="188" t="s">
        <v>74</v>
      </c>
      <c r="M486" s="189" t="str">
        <f ca="1">IF(COUNTIFS(АБОНЕМЕНТЫ_ИНФОРМАЦИЯ!H:H,БАЗА_ДАННЫХ!L486,АБОНЕМЕНТЫ_ИНФОРМАЦИЯ!F:F,БАЗА_ДАННЫХ!J486,АБОНЕМЕНТЫ_ИНФОРМАЦИЯ!G:G,БАЗА_ДАННЫХ!K486,АБОНЕМЕНТЫ_ИНФОРМАЦИЯ!Q:Q,"&lt;="&amp;БАЗА_ДАННЫХ!D486,АБОНЕМЕНТЫ_ИНФОРМАЦИЯ!S:S,"&gt;="&amp;БАЗА_ДАННЫХ!D486,АБОНЕМЕНТЫ_ИНФОРМАЦИЯ!AB:AB,"да")=1,"да","нет")</f>
        <v>нет</v>
      </c>
      <c r="N486" s="188" t="str">
        <f ca="1">IF(M486="да",SUMIFS(АБОНЕМЕНТЫ_ИНФОРМАЦИЯ!AC:AC,АБОНЕМЕНТЫ_ИНФОРМАЦИЯ!H:H,БАЗА_ДАННЫХ!L486,АБОНЕМЕНТЫ_ИНФОРМАЦИЯ!G:G,БАЗА_ДАННЫХ!K486,АБОНЕМЕНТЫ_ИНФОРМАЦИЯ!F:F,БАЗА_ДАННЫХ!J486,АБОНЕМЕНТЫ_ИНФОРМАЦИЯ!AB:AB,БАЗА_ДАННЫХ!M486),"")</f>
        <v/>
      </c>
      <c r="R486" s="189" t="s">
        <v>21</v>
      </c>
      <c r="S486" s="17"/>
      <c r="U486" s="194">
        <f>IF(S486="перенос",0,SUMIFS(АБОНЕМЕНТЫ_ИНФОРМАЦИЯ!P:P,АБОНЕМЕНТЫ_ИНФОРМАЦИЯ!H:H,БАЗА_ДАННЫХ!L486,АБОНЕМЕНТЫ_ИНФОРМАЦИЯ!F:F,БАЗА_ДАННЫХ!J486,АБОНЕМЕНТЫ_ИНФОРМАЦИЯ!G:G,БАЗА_ДАННЫХ!K486,АБОНЕМЕНТЫ_ИНФОРМАЦИЯ!Q:Q,"&lt;="&amp;БАЗА_ДАННЫХ!D486,АБОНЕМЕНТЫ_ИНФОРМАЦИЯ!S:S,"&gt;="&amp;БАЗА_ДАННЫХ!D486))</f>
        <v>10</v>
      </c>
    </row>
    <row r="487" spans="4:21" ht="15" customHeight="1" x14ac:dyDescent="0.25">
      <c r="D487" s="185">
        <v>45295</v>
      </c>
      <c r="E487" s="187">
        <f t="shared" si="14"/>
        <v>1</v>
      </c>
      <c r="F487" s="9" t="str">
        <f t="shared" si="15"/>
        <v>Чт</v>
      </c>
      <c r="G487" s="18">
        <v>0.66666666666666663</v>
      </c>
      <c r="H487" s="8" t="s">
        <v>7</v>
      </c>
      <c r="I487" s="8" t="s">
        <v>32</v>
      </c>
      <c r="J487" s="8" t="s">
        <v>9</v>
      </c>
      <c r="K487" s="8" t="s">
        <v>8</v>
      </c>
      <c r="L487" s="188" t="s">
        <v>75</v>
      </c>
      <c r="M487" s="189" t="str">
        <f ca="1">IF(COUNTIFS(АБОНЕМЕНТЫ_ИНФОРМАЦИЯ!H:H,БАЗА_ДАННЫХ!L487,АБОНЕМЕНТЫ_ИНФОРМАЦИЯ!F:F,БАЗА_ДАННЫХ!J487,АБОНЕМЕНТЫ_ИНФОРМАЦИЯ!G:G,БАЗА_ДАННЫХ!K487,АБОНЕМЕНТЫ_ИНФОРМАЦИЯ!Q:Q,"&lt;="&amp;БАЗА_ДАННЫХ!D487,АБОНЕМЕНТЫ_ИНФОРМАЦИЯ!S:S,"&gt;="&amp;БАЗА_ДАННЫХ!D487,АБОНЕМЕНТЫ_ИНФОРМАЦИЯ!AB:AB,"да")=1,"да","нет")</f>
        <v>нет</v>
      </c>
      <c r="N487" s="188" t="str">
        <f ca="1">IF(M487="да",SUMIFS(АБОНЕМЕНТЫ_ИНФОРМАЦИЯ!AC:AC,АБОНЕМЕНТЫ_ИНФОРМАЦИЯ!H:H,БАЗА_ДАННЫХ!L487,АБОНЕМЕНТЫ_ИНФОРМАЦИЯ!G:G,БАЗА_ДАННЫХ!K487,АБОНЕМЕНТЫ_ИНФОРМАЦИЯ!F:F,БАЗА_ДАННЫХ!J487,АБОНЕМЕНТЫ_ИНФОРМАЦИЯ!AB:AB,БАЗА_ДАННЫХ!M487),"")</f>
        <v/>
      </c>
      <c r="R487" s="189" t="s">
        <v>21</v>
      </c>
      <c r="S487" s="17"/>
      <c r="U487" s="194">
        <f>IF(S487="перенос",0,SUMIFS(АБОНЕМЕНТЫ_ИНФОРМАЦИЯ!P:P,АБОНЕМЕНТЫ_ИНФОРМАЦИЯ!H:H,БАЗА_ДАННЫХ!L487,АБОНЕМЕНТЫ_ИНФОРМАЦИЯ!F:F,БАЗА_ДАННЫХ!J487,АБОНЕМЕНТЫ_ИНФОРМАЦИЯ!G:G,БАЗА_ДАННЫХ!K487,АБОНЕМЕНТЫ_ИНФОРМАЦИЯ!Q:Q,"&lt;="&amp;БАЗА_ДАННЫХ!D487,АБОНЕМЕНТЫ_ИНФОРМАЦИЯ!S:S,"&gt;="&amp;БАЗА_ДАННЫХ!D487))</f>
        <v>10</v>
      </c>
    </row>
    <row r="488" spans="4:21" ht="15" customHeight="1" x14ac:dyDescent="0.25">
      <c r="D488" s="185">
        <v>45295</v>
      </c>
      <c r="E488" s="187">
        <f t="shared" si="14"/>
        <v>1</v>
      </c>
      <c r="F488" s="9" t="str">
        <f t="shared" si="15"/>
        <v>Чт</v>
      </c>
      <c r="G488" s="18">
        <v>0.66666666666666663</v>
      </c>
      <c r="H488" s="8" t="s">
        <v>7</v>
      </c>
      <c r="I488" s="8" t="s">
        <v>32</v>
      </c>
      <c r="J488" s="8" t="s">
        <v>9</v>
      </c>
      <c r="K488" s="8" t="s">
        <v>8</v>
      </c>
      <c r="L488" s="188" t="s">
        <v>76</v>
      </c>
      <c r="M488" s="189" t="str">
        <f ca="1">IF(COUNTIFS(АБОНЕМЕНТЫ_ИНФОРМАЦИЯ!H:H,БАЗА_ДАННЫХ!L488,АБОНЕМЕНТЫ_ИНФОРМАЦИЯ!F:F,БАЗА_ДАННЫХ!J488,АБОНЕМЕНТЫ_ИНФОРМАЦИЯ!G:G,БАЗА_ДАННЫХ!K488,АБОНЕМЕНТЫ_ИНФОРМАЦИЯ!Q:Q,"&lt;="&amp;БАЗА_ДАННЫХ!D488,АБОНЕМЕНТЫ_ИНФОРМАЦИЯ!S:S,"&gt;="&amp;БАЗА_ДАННЫХ!D488,АБОНЕМЕНТЫ_ИНФОРМАЦИЯ!AB:AB,"да")=1,"да","нет")</f>
        <v>нет</v>
      </c>
      <c r="N488" s="188" t="str">
        <f ca="1">IF(M488="да",SUMIFS(АБОНЕМЕНТЫ_ИНФОРМАЦИЯ!AC:AC,АБОНЕМЕНТЫ_ИНФОРМАЦИЯ!H:H,БАЗА_ДАННЫХ!L488,АБОНЕМЕНТЫ_ИНФОРМАЦИЯ!G:G,БАЗА_ДАННЫХ!K488,АБОНЕМЕНТЫ_ИНФОРМАЦИЯ!F:F,БАЗА_ДАННЫХ!J488,АБОНЕМЕНТЫ_ИНФОРМАЦИЯ!AB:AB,БАЗА_ДАННЫХ!M488),"")</f>
        <v/>
      </c>
      <c r="R488" s="189" t="s">
        <v>21</v>
      </c>
      <c r="S488" s="17"/>
      <c r="U488" s="194">
        <f>IF(S488="перенос",0,SUMIFS(АБОНЕМЕНТЫ_ИНФОРМАЦИЯ!P:P,АБОНЕМЕНТЫ_ИНФОРМАЦИЯ!H:H,БАЗА_ДАННЫХ!L488,АБОНЕМЕНТЫ_ИНФОРМАЦИЯ!F:F,БАЗА_ДАННЫХ!J488,АБОНЕМЕНТЫ_ИНФОРМАЦИЯ!G:G,БАЗА_ДАННЫХ!K488,АБОНЕМЕНТЫ_ИНФОРМАЦИЯ!Q:Q,"&lt;="&amp;БАЗА_ДАННЫХ!D488,АБОНЕМЕНТЫ_ИНФОРМАЦИЯ!S:S,"&gt;="&amp;БАЗА_ДАННЫХ!D488))</f>
        <v>10</v>
      </c>
    </row>
    <row r="489" spans="4:21" ht="15" customHeight="1" x14ac:dyDescent="0.25">
      <c r="D489" s="185">
        <v>45295</v>
      </c>
      <c r="E489" s="187">
        <f t="shared" si="14"/>
        <v>1</v>
      </c>
      <c r="F489" s="9" t="str">
        <f t="shared" si="15"/>
        <v>Чт</v>
      </c>
      <c r="G489" s="18">
        <v>0.66666666666666663</v>
      </c>
      <c r="H489" s="8" t="s">
        <v>7</v>
      </c>
      <c r="I489" s="8" t="s">
        <v>32</v>
      </c>
      <c r="J489" s="8" t="s">
        <v>9</v>
      </c>
      <c r="K489" s="8" t="s">
        <v>8</v>
      </c>
      <c r="L489" s="188" t="s">
        <v>77</v>
      </c>
      <c r="M489" s="189" t="str">
        <f ca="1">IF(COUNTIFS(АБОНЕМЕНТЫ_ИНФОРМАЦИЯ!H:H,БАЗА_ДАННЫХ!L489,АБОНЕМЕНТЫ_ИНФОРМАЦИЯ!F:F,БАЗА_ДАННЫХ!J489,АБОНЕМЕНТЫ_ИНФОРМАЦИЯ!G:G,БАЗА_ДАННЫХ!K489,АБОНЕМЕНТЫ_ИНФОРМАЦИЯ!Q:Q,"&lt;="&amp;БАЗА_ДАННЫХ!D489,АБОНЕМЕНТЫ_ИНФОРМАЦИЯ!S:S,"&gt;="&amp;БАЗА_ДАННЫХ!D489,АБОНЕМЕНТЫ_ИНФОРМАЦИЯ!AB:AB,"да")=1,"да","нет")</f>
        <v>нет</v>
      </c>
      <c r="N489" s="188" t="str">
        <f ca="1">IF(M489="да",SUMIFS(АБОНЕМЕНТЫ_ИНФОРМАЦИЯ!AC:AC,АБОНЕМЕНТЫ_ИНФОРМАЦИЯ!H:H,БАЗА_ДАННЫХ!L489,АБОНЕМЕНТЫ_ИНФОРМАЦИЯ!G:G,БАЗА_ДАННЫХ!K489,АБОНЕМЕНТЫ_ИНФОРМАЦИЯ!F:F,БАЗА_ДАННЫХ!J489,АБОНЕМЕНТЫ_ИНФОРМАЦИЯ!AB:AB,БАЗА_ДАННЫХ!M489),"")</f>
        <v/>
      </c>
      <c r="R489" s="189" t="s">
        <v>21</v>
      </c>
      <c r="S489" s="17"/>
      <c r="U489" s="194">
        <f>IF(S489="перенос",0,SUMIFS(АБОНЕМЕНТЫ_ИНФОРМАЦИЯ!P:P,АБОНЕМЕНТЫ_ИНФОРМАЦИЯ!H:H,БАЗА_ДАННЫХ!L489,АБОНЕМЕНТЫ_ИНФОРМАЦИЯ!F:F,БАЗА_ДАННЫХ!J489,АБОНЕМЕНТЫ_ИНФОРМАЦИЯ!G:G,БАЗА_ДАННЫХ!K489,АБОНЕМЕНТЫ_ИНФОРМАЦИЯ!Q:Q,"&lt;="&amp;БАЗА_ДАННЫХ!D489,АБОНЕМЕНТЫ_ИНФОРМАЦИЯ!S:S,"&gt;="&amp;БАЗА_ДАННЫХ!D489))</f>
        <v>10</v>
      </c>
    </row>
    <row r="490" spans="4:21" ht="15" customHeight="1" x14ac:dyDescent="0.25">
      <c r="D490" s="185">
        <v>45295</v>
      </c>
      <c r="E490" s="187">
        <f t="shared" si="14"/>
        <v>1</v>
      </c>
      <c r="F490" s="9" t="str">
        <f t="shared" si="15"/>
        <v>Чт</v>
      </c>
      <c r="G490" s="18">
        <v>0.6875</v>
      </c>
      <c r="H490" s="8" t="s">
        <v>14</v>
      </c>
      <c r="I490" s="8" t="s">
        <v>39</v>
      </c>
      <c r="J490" s="8" t="s">
        <v>10</v>
      </c>
      <c r="K490" s="8" t="s">
        <v>28</v>
      </c>
      <c r="L490" s="188" t="s">
        <v>98</v>
      </c>
      <c r="M490" s="189" t="str">
        <f ca="1">IF(COUNTIFS(АБОНЕМЕНТЫ_ИНФОРМАЦИЯ!H:H,БАЗА_ДАННЫХ!L490,АБОНЕМЕНТЫ_ИНФОРМАЦИЯ!F:F,БАЗА_ДАННЫХ!J490,АБОНЕМЕНТЫ_ИНФОРМАЦИЯ!G:G,БАЗА_ДАННЫХ!K490,АБОНЕМЕНТЫ_ИНФОРМАЦИЯ!Q:Q,"&lt;="&amp;БАЗА_ДАННЫХ!D490,АБОНЕМЕНТЫ_ИНФОРМАЦИЯ!S:S,"&gt;="&amp;БАЗА_ДАННЫХ!D490,АБОНЕМЕНТЫ_ИНФОРМАЦИЯ!AB:AB,"да")=1,"да","нет")</f>
        <v>нет</v>
      </c>
      <c r="N490" s="188" t="str">
        <f ca="1">IF(M490="да",SUMIFS(АБОНЕМЕНТЫ_ИНФОРМАЦИЯ!AC:AC,АБОНЕМЕНТЫ_ИНФОРМАЦИЯ!H:H,БАЗА_ДАННЫХ!L490,АБОНЕМЕНТЫ_ИНФОРМАЦИЯ!G:G,БАЗА_ДАННЫХ!K490,АБОНЕМЕНТЫ_ИНФОРМАЦИЯ!F:F,БАЗА_ДАННЫХ!J490,АБОНЕМЕНТЫ_ИНФОРМАЦИЯ!AB:AB,БАЗА_ДАННЫХ!M490),"")</f>
        <v/>
      </c>
      <c r="R490" s="189" t="s">
        <v>21</v>
      </c>
      <c r="S490" s="17"/>
      <c r="U490" s="194">
        <f>IF(S490="перенос",0,SUMIFS(АБОНЕМЕНТЫ_ИНФОРМАЦИЯ!P:P,АБОНЕМЕНТЫ_ИНФОРМАЦИЯ!H:H,БАЗА_ДАННЫХ!L490,АБОНЕМЕНТЫ_ИНФОРМАЦИЯ!F:F,БАЗА_ДАННЫХ!J490,АБОНЕМЕНТЫ_ИНФОРМАЦИЯ!G:G,БАЗА_ДАННЫХ!K490,АБОНЕМЕНТЫ_ИНФОРМАЦИЯ!Q:Q,"&lt;="&amp;БАЗА_ДАННЫХ!D490,АБОНЕМЕНТЫ_ИНФОРМАЦИЯ!S:S,"&gt;="&amp;БАЗА_ДАННЫХ!D490))</f>
        <v>10</v>
      </c>
    </row>
    <row r="491" spans="4:21" ht="15" customHeight="1" x14ac:dyDescent="0.25">
      <c r="D491" s="185">
        <v>45295</v>
      </c>
      <c r="E491" s="187">
        <f t="shared" si="14"/>
        <v>1</v>
      </c>
      <c r="F491" s="9" t="str">
        <f t="shared" si="15"/>
        <v>Чт</v>
      </c>
      <c r="G491" s="18">
        <v>0.6875</v>
      </c>
      <c r="H491" s="8" t="s">
        <v>14</v>
      </c>
      <c r="I491" s="8" t="s">
        <v>39</v>
      </c>
      <c r="J491" s="8" t="s">
        <v>10</v>
      </c>
      <c r="K491" s="8" t="s">
        <v>28</v>
      </c>
      <c r="L491" s="188" t="s">
        <v>99</v>
      </c>
      <c r="M491" s="189" t="str">
        <f ca="1">IF(COUNTIFS(АБОНЕМЕНТЫ_ИНФОРМАЦИЯ!H:H,БАЗА_ДАННЫХ!L491,АБОНЕМЕНТЫ_ИНФОРМАЦИЯ!F:F,БАЗА_ДАННЫХ!J491,АБОНЕМЕНТЫ_ИНФОРМАЦИЯ!G:G,БАЗА_ДАННЫХ!K491,АБОНЕМЕНТЫ_ИНФОРМАЦИЯ!Q:Q,"&lt;="&amp;БАЗА_ДАННЫХ!D491,АБОНЕМЕНТЫ_ИНФОРМАЦИЯ!S:S,"&gt;="&amp;БАЗА_ДАННЫХ!D491,АБОНЕМЕНТЫ_ИНФОРМАЦИЯ!AB:AB,"да")=1,"да","нет")</f>
        <v>нет</v>
      </c>
      <c r="N491" s="188" t="str">
        <f ca="1">IF(M491="да",SUMIFS(АБОНЕМЕНТЫ_ИНФОРМАЦИЯ!AC:AC,АБОНЕМЕНТЫ_ИНФОРМАЦИЯ!H:H,БАЗА_ДАННЫХ!L491,АБОНЕМЕНТЫ_ИНФОРМАЦИЯ!G:G,БАЗА_ДАННЫХ!K491,АБОНЕМЕНТЫ_ИНФОРМАЦИЯ!F:F,БАЗА_ДАННЫХ!J491,АБОНЕМЕНТЫ_ИНФОРМАЦИЯ!AB:AB,БАЗА_ДАННЫХ!M491),"")</f>
        <v/>
      </c>
      <c r="R491" s="189" t="s">
        <v>21</v>
      </c>
      <c r="S491" s="17"/>
      <c r="U491" s="194">
        <f>IF(S491="перенос",0,SUMIFS(АБОНЕМЕНТЫ_ИНФОРМАЦИЯ!P:P,АБОНЕМЕНТЫ_ИНФОРМАЦИЯ!H:H,БАЗА_ДАННЫХ!L491,АБОНЕМЕНТЫ_ИНФОРМАЦИЯ!F:F,БАЗА_ДАННЫХ!J491,АБОНЕМЕНТЫ_ИНФОРМАЦИЯ!G:G,БАЗА_ДАННЫХ!K491,АБОНЕМЕНТЫ_ИНФОРМАЦИЯ!Q:Q,"&lt;="&amp;БАЗА_ДАННЫХ!D491,АБОНЕМЕНТЫ_ИНФОРМАЦИЯ!S:S,"&gt;="&amp;БАЗА_ДАННЫХ!D491))</f>
        <v>10</v>
      </c>
    </row>
    <row r="492" spans="4:21" ht="15" customHeight="1" x14ac:dyDescent="0.25">
      <c r="D492" s="185">
        <v>45295</v>
      </c>
      <c r="E492" s="187">
        <f t="shared" si="14"/>
        <v>1</v>
      </c>
      <c r="F492" s="9" t="str">
        <f t="shared" si="15"/>
        <v>Чт</v>
      </c>
      <c r="G492" s="18">
        <v>0.6875</v>
      </c>
      <c r="H492" s="8" t="s">
        <v>14</v>
      </c>
      <c r="I492" s="8" t="s">
        <v>39</v>
      </c>
      <c r="J492" s="8" t="s">
        <v>10</v>
      </c>
      <c r="K492" s="8" t="s">
        <v>28</v>
      </c>
      <c r="L492" s="188" t="s">
        <v>100</v>
      </c>
      <c r="M492" s="189" t="str">
        <f ca="1">IF(COUNTIFS(АБОНЕМЕНТЫ_ИНФОРМАЦИЯ!H:H,БАЗА_ДАННЫХ!L492,АБОНЕМЕНТЫ_ИНФОРМАЦИЯ!F:F,БАЗА_ДАННЫХ!J492,АБОНЕМЕНТЫ_ИНФОРМАЦИЯ!G:G,БАЗА_ДАННЫХ!K492,АБОНЕМЕНТЫ_ИНФОРМАЦИЯ!Q:Q,"&lt;="&amp;БАЗА_ДАННЫХ!D492,АБОНЕМЕНТЫ_ИНФОРМАЦИЯ!S:S,"&gt;="&amp;БАЗА_ДАННЫХ!D492,АБОНЕМЕНТЫ_ИНФОРМАЦИЯ!AB:AB,"да")=1,"да","нет")</f>
        <v>нет</v>
      </c>
      <c r="N492" s="188" t="str">
        <f ca="1">IF(M492="да",SUMIFS(АБОНЕМЕНТЫ_ИНФОРМАЦИЯ!AC:AC,АБОНЕМЕНТЫ_ИНФОРМАЦИЯ!H:H,БАЗА_ДАННЫХ!L492,АБОНЕМЕНТЫ_ИНФОРМАЦИЯ!G:G,БАЗА_ДАННЫХ!K492,АБОНЕМЕНТЫ_ИНФОРМАЦИЯ!F:F,БАЗА_ДАННЫХ!J492,АБОНЕМЕНТЫ_ИНФОРМАЦИЯ!AB:AB,БАЗА_ДАННЫХ!M492),"")</f>
        <v/>
      </c>
      <c r="R492" s="189" t="s">
        <v>21</v>
      </c>
      <c r="S492" s="17"/>
      <c r="U492" s="194">
        <f>IF(S492="перенос",0,SUMIFS(АБОНЕМЕНТЫ_ИНФОРМАЦИЯ!P:P,АБОНЕМЕНТЫ_ИНФОРМАЦИЯ!H:H,БАЗА_ДАННЫХ!L492,АБОНЕМЕНТЫ_ИНФОРМАЦИЯ!F:F,БАЗА_ДАННЫХ!J492,АБОНЕМЕНТЫ_ИНФОРМАЦИЯ!G:G,БАЗА_ДАННЫХ!K492,АБОНЕМЕНТЫ_ИНФОРМАЦИЯ!Q:Q,"&lt;="&amp;БАЗА_ДАННЫХ!D492,АБОНЕМЕНТЫ_ИНФОРМАЦИЯ!S:S,"&gt;="&amp;БАЗА_ДАННЫХ!D492))</f>
        <v>10</v>
      </c>
    </row>
    <row r="493" spans="4:21" ht="15" customHeight="1" x14ac:dyDescent="0.25">
      <c r="D493" s="185">
        <v>45295</v>
      </c>
      <c r="E493" s="187">
        <f t="shared" si="14"/>
        <v>1</v>
      </c>
      <c r="F493" s="9" t="str">
        <f t="shared" si="15"/>
        <v>Чт</v>
      </c>
      <c r="G493" s="18">
        <v>0.6875</v>
      </c>
      <c r="H493" s="8" t="s">
        <v>14</v>
      </c>
      <c r="I493" s="8" t="s">
        <v>39</v>
      </c>
      <c r="J493" s="8" t="s">
        <v>10</v>
      </c>
      <c r="K493" s="8" t="s">
        <v>28</v>
      </c>
      <c r="L493" s="188" t="s">
        <v>101</v>
      </c>
      <c r="M493" s="189" t="str">
        <f ca="1">IF(COUNTIFS(АБОНЕМЕНТЫ_ИНФОРМАЦИЯ!H:H,БАЗА_ДАННЫХ!L493,АБОНЕМЕНТЫ_ИНФОРМАЦИЯ!F:F,БАЗА_ДАННЫХ!J493,АБОНЕМЕНТЫ_ИНФОРМАЦИЯ!G:G,БАЗА_ДАННЫХ!K493,АБОНЕМЕНТЫ_ИНФОРМАЦИЯ!Q:Q,"&lt;="&amp;БАЗА_ДАННЫХ!D493,АБОНЕМЕНТЫ_ИНФОРМАЦИЯ!S:S,"&gt;="&amp;БАЗА_ДАННЫХ!D493,АБОНЕМЕНТЫ_ИНФОРМАЦИЯ!AB:AB,"да")=1,"да","нет")</f>
        <v>нет</v>
      </c>
      <c r="N493" s="188" t="str">
        <f ca="1">IF(M493="да",SUMIFS(АБОНЕМЕНТЫ_ИНФОРМАЦИЯ!AC:AC,АБОНЕМЕНТЫ_ИНФОРМАЦИЯ!H:H,БАЗА_ДАННЫХ!L493,АБОНЕМЕНТЫ_ИНФОРМАЦИЯ!G:G,БАЗА_ДАННЫХ!K493,АБОНЕМЕНТЫ_ИНФОРМАЦИЯ!F:F,БАЗА_ДАННЫХ!J493,АБОНЕМЕНТЫ_ИНФОРМАЦИЯ!AB:AB,БАЗА_ДАННЫХ!M493),"")</f>
        <v/>
      </c>
      <c r="R493" s="189" t="s">
        <v>21</v>
      </c>
      <c r="S493" s="17"/>
      <c r="U493" s="194">
        <f>IF(S493="перенос",0,SUMIFS(АБОНЕМЕНТЫ_ИНФОРМАЦИЯ!P:P,АБОНЕМЕНТЫ_ИНФОРМАЦИЯ!H:H,БАЗА_ДАННЫХ!L493,АБОНЕМЕНТЫ_ИНФОРМАЦИЯ!F:F,БАЗА_ДАННЫХ!J493,АБОНЕМЕНТЫ_ИНФОРМАЦИЯ!G:G,БАЗА_ДАННЫХ!K493,АБОНЕМЕНТЫ_ИНФОРМАЦИЯ!Q:Q,"&lt;="&amp;БАЗА_ДАННЫХ!D493,АБОНЕМЕНТЫ_ИНФОРМАЦИЯ!S:S,"&gt;="&amp;БАЗА_ДАННЫХ!D493))</f>
        <v>10</v>
      </c>
    </row>
    <row r="494" spans="4:21" ht="15" customHeight="1" x14ac:dyDescent="0.25">
      <c r="D494" s="185">
        <v>45295</v>
      </c>
      <c r="E494" s="187">
        <f t="shared" si="14"/>
        <v>1</v>
      </c>
      <c r="F494" s="9" t="str">
        <f t="shared" si="15"/>
        <v>Чт</v>
      </c>
      <c r="G494" s="18">
        <v>0.6875</v>
      </c>
      <c r="H494" s="8" t="s">
        <v>14</v>
      </c>
      <c r="I494" s="8" t="s">
        <v>39</v>
      </c>
      <c r="J494" s="8" t="s">
        <v>10</v>
      </c>
      <c r="K494" s="8" t="s">
        <v>28</v>
      </c>
      <c r="L494" s="188" t="s">
        <v>102</v>
      </c>
      <c r="M494" s="189" t="str">
        <f ca="1">IF(COUNTIFS(АБОНЕМЕНТЫ_ИНФОРМАЦИЯ!H:H,БАЗА_ДАННЫХ!L494,АБОНЕМЕНТЫ_ИНФОРМАЦИЯ!F:F,БАЗА_ДАННЫХ!J494,АБОНЕМЕНТЫ_ИНФОРМАЦИЯ!G:G,БАЗА_ДАННЫХ!K494,АБОНЕМЕНТЫ_ИНФОРМАЦИЯ!Q:Q,"&lt;="&amp;БАЗА_ДАННЫХ!D494,АБОНЕМЕНТЫ_ИНФОРМАЦИЯ!S:S,"&gt;="&amp;БАЗА_ДАННЫХ!D494,АБОНЕМЕНТЫ_ИНФОРМАЦИЯ!AB:AB,"да")=1,"да","нет")</f>
        <v>нет</v>
      </c>
      <c r="N494" s="188" t="str">
        <f ca="1">IF(M494="да",SUMIFS(АБОНЕМЕНТЫ_ИНФОРМАЦИЯ!AC:AC,АБОНЕМЕНТЫ_ИНФОРМАЦИЯ!H:H,БАЗА_ДАННЫХ!L494,АБОНЕМЕНТЫ_ИНФОРМАЦИЯ!G:G,БАЗА_ДАННЫХ!K494,АБОНЕМЕНТЫ_ИНФОРМАЦИЯ!F:F,БАЗА_ДАННЫХ!J494,АБОНЕМЕНТЫ_ИНФОРМАЦИЯ!AB:AB,БАЗА_ДАННЫХ!M494),"")</f>
        <v/>
      </c>
      <c r="R494" s="189" t="s">
        <v>21</v>
      </c>
      <c r="S494" s="17"/>
      <c r="U494" s="194">
        <f>IF(S494="перенос",0,SUMIFS(АБОНЕМЕНТЫ_ИНФОРМАЦИЯ!P:P,АБОНЕМЕНТЫ_ИНФОРМАЦИЯ!H:H,БАЗА_ДАННЫХ!L494,АБОНЕМЕНТЫ_ИНФОРМАЦИЯ!F:F,БАЗА_ДАННЫХ!J494,АБОНЕМЕНТЫ_ИНФОРМАЦИЯ!G:G,БАЗА_ДАННЫХ!K494,АБОНЕМЕНТЫ_ИНФОРМАЦИЯ!Q:Q,"&lt;="&amp;БАЗА_ДАННЫХ!D494,АБОНЕМЕНТЫ_ИНФОРМАЦИЯ!S:S,"&gt;="&amp;БАЗА_ДАННЫХ!D494))</f>
        <v>10</v>
      </c>
    </row>
    <row r="495" spans="4:21" ht="15" customHeight="1" x14ac:dyDescent="0.25">
      <c r="D495" s="185">
        <v>45295</v>
      </c>
      <c r="E495" s="187">
        <f t="shared" si="14"/>
        <v>1</v>
      </c>
      <c r="F495" s="9" t="str">
        <f t="shared" si="15"/>
        <v>Чт</v>
      </c>
      <c r="G495" s="18">
        <v>0.6875</v>
      </c>
      <c r="H495" s="8" t="s">
        <v>14</v>
      </c>
      <c r="I495" s="8" t="s">
        <v>39</v>
      </c>
      <c r="J495" s="8" t="s">
        <v>10</v>
      </c>
      <c r="K495" s="8" t="s">
        <v>28</v>
      </c>
      <c r="L495" s="188" t="s">
        <v>103</v>
      </c>
      <c r="M495" s="189" t="str">
        <f ca="1">IF(COUNTIFS(АБОНЕМЕНТЫ_ИНФОРМАЦИЯ!H:H,БАЗА_ДАННЫХ!L495,АБОНЕМЕНТЫ_ИНФОРМАЦИЯ!F:F,БАЗА_ДАННЫХ!J495,АБОНЕМЕНТЫ_ИНФОРМАЦИЯ!G:G,БАЗА_ДАННЫХ!K495,АБОНЕМЕНТЫ_ИНФОРМАЦИЯ!Q:Q,"&lt;="&amp;БАЗА_ДАННЫХ!D495,АБОНЕМЕНТЫ_ИНФОРМАЦИЯ!S:S,"&gt;="&amp;БАЗА_ДАННЫХ!D495,АБОНЕМЕНТЫ_ИНФОРМАЦИЯ!AB:AB,"да")=1,"да","нет")</f>
        <v>нет</v>
      </c>
      <c r="N495" s="188" t="str">
        <f ca="1">IF(M495="да",SUMIFS(АБОНЕМЕНТЫ_ИНФОРМАЦИЯ!AC:AC,АБОНЕМЕНТЫ_ИНФОРМАЦИЯ!H:H,БАЗА_ДАННЫХ!L495,АБОНЕМЕНТЫ_ИНФОРМАЦИЯ!G:G,БАЗА_ДАННЫХ!K495,АБОНЕМЕНТЫ_ИНФОРМАЦИЯ!F:F,БАЗА_ДАННЫХ!J495,АБОНЕМЕНТЫ_ИНФОРМАЦИЯ!AB:AB,БАЗА_ДАННЫХ!M495),"")</f>
        <v/>
      </c>
      <c r="R495" s="189" t="s">
        <v>21</v>
      </c>
      <c r="S495" s="17"/>
      <c r="U495" s="194">
        <f>IF(S495="перенос",0,SUMIFS(АБОНЕМЕНТЫ_ИНФОРМАЦИЯ!P:P,АБОНЕМЕНТЫ_ИНФОРМАЦИЯ!H:H,БАЗА_ДАННЫХ!L495,АБОНЕМЕНТЫ_ИНФОРМАЦИЯ!F:F,БАЗА_ДАННЫХ!J495,АБОНЕМЕНТЫ_ИНФОРМАЦИЯ!G:G,БАЗА_ДАННЫХ!K495,АБОНЕМЕНТЫ_ИНФОРМАЦИЯ!Q:Q,"&lt;="&amp;БАЗА_ДАННЫХ!D495,АБОНЕМЕНТЫ_ИНФОРМАЦИЯ!S:S,"&gt;="&amp;БАЗА_ДАННЫХ!D495))</f>
        <v>10</v>
      </c>
    </row>
    <row r="496" spans="4:21" ht="15" customHeight="1" x14ac:dyDescent="0.25">
      <c r="D496" s="185">
        <v>45295</v>
      </c>
      <c r="E496" s="187">
        <f t="shared" si="14"/>
        <v>1</v>
      </c>
      <c r="F496" s="9" t="str">
        <f t="shared" si="15"/>
        <v>Чт</v>
      </c>
      <c r="G496" s="18">
        <v>0.6875</v>
      </c>
      <c r="H496" s="8" t="s">
        <v>14</v>
      </c>
      <c r="I496" s="8" t="s">
        <v>39</v>
      </c>
      <c r="J496" s="8" t="s">
        <v>10</v>
      </c>
      <c r="K496" s="8" t="s">
        <v>28</v>
      </c>
      <c r="L496" s="188" t="s">
        <v>104</v>
      </c>
      <c r="M496" s="189" t="str">
        <f ca="1">IF(COUNTIFS(АБОНЕМЕНТЫ_ИНФОРМАЦИЯ!H:H,БАЗА_ДАННЫХ!L496,АБОНЕМЕНТЫ_ИНФОРМАЦИЯ!F:F,БАЗА_ДАННЫХ!J496,АБОНЕМЕНТЫ_ИНФОРМАЦИЯ!G:G,БАЗА_ДАННЫХ!K496,АБОНЕМЕНТЫ_ИНФОРМАЦИЯ!Q:Q,"&lt;="&amp;БАЗА_ДАННЫХ!D496,АБОНЕМЕНТЫ_ИНФОРМАЦИЯ!S:S,"&gt;="&amp;БАЗА_ДАННЫХ!D496,АБОНЕМЕНТЫ_ИНФОРМАЦИЯ!AB:AB,"да")=1,"да","нет")</f>
        <v>нет</v>
      </c>
      <c r="N496" s="188" t="str">
        <f ca="1">IF(M496="да",SUMIFS(АБОНЕМЕНТЫ_ИНФОРМАЦИЯ!AC:AC,АБОНЕМЕНТЫ_ИНФОРМАЦИЯ!H:H,БАЗА_ДАННЫХ!L496,АБОНЕМЕНТЫ_ИНФОРМАЦИЯ!G:G,БАЗА_ДАННЫХ!K496,АБОНЕМЕНТЫ_ИНФОРМАЦИЯ!F:F,БАЗА_ДАННЫХ!J496,АБОНЕМЕНТЫ_ИНФОРМАЦИЯ!AB:AB,БАЗА_ДАННЫХ!M496),"")</f>
        <v/>
      </c>
      <c r="R496" s="189" t="s">
        <v>21</v>
      </c>
      <c r="S496" s="17"/>
      <c r="U496" s="194">
        <f>IF(S496="перенос",0,SUMIFS(АБОНЕМЕНТЫ_ИНФОРМАЦИЯ!P:P,АБОНЕМЕНТЫ_ИНФОРМАЦИЯ!H:H,БАЗА_ДАННЫХ!L496,АБОНЕМЕНТЫ_ИНФОРМАЦИЯ!F:F,БАЗА_ДАННЫХ!J496,АБОНЕМЕНТЫ_ИНФОРМАЦИЯ!G:G,БАЗА_ДАННЫХ!K496,АБОНЕМЕНТЫ_ИНФОРМАЦИЯ!Q:Q,"&lt;="&amp;БАЗА_ДАННЫХ!D496,АБОНЕМЕНТЫ_ИНФОРМАЦИЯ!S:S,"&gt;="&amp;БАЗА_ДАННЫХ!D496))</f>
        <v>10</v>
      </c>
    </row>
    <row r="497" spans="4:21" ht="15" customHeight="1" x14ac:dyDescent="0.25">
      <c r="D497" s="185">
        <v>45295</v>
      </c>
      <c r="E497" s="187">
        <f t="shared" si="14"/>
        <v>1</v>
      </c>
      <c r="F497" s="9" t="str">
        <f t="shared" si="15"/>
        <v>Чт</v>
      </c>
      <c r="G497" s="18">
        <v>0.6875</v>
      </c>
      <c r="H497" s="8" t="s">
        <v>14</v>
      </c>
      <c r="I497" s="8" t="s">
        <v>39</v>
      </c>
      <c r="J497" s="8" t="s">
        <v>10</v>
      </c>
      <c r="K497" s="8" t="s">
        <v>28</v>
      </c>
      <c r="L497" s="188" t="s">
        <v>105</v>
      </c>
      <c r="M497" s="189" t="str">
        <f ca="1">IF(COUNTIFS(АБОНЕМЕНТЫ_ИНФОРМАЦИЯ!H:H,БАЗА_ДАННЫХ!L497,АБОНЕМЕНТЫ_ИНФОРМАЦИЯ!F:F,БАЗА_ДАННЫХ!J497,АБОНЕМЕНТЫ_ИНФОРМАЦИЯ!G:G,БАЗА_ДАННЫХ!K497,АБОНЕМЕНТЫ_ИНФОРМАЦИЯ!Q:Q,"&lt;="&amp;БАЗА_ДАННЫХ!D497,АБОНЕМЕНТЫ_ИНФОРМАЦИЯ!S:S,"&gt;="&amp;БАЗА_ДАННЫХ!D497,АБОНЕМЕНТЫ_ИНФОРМАЦИЯ!AB:AB,"да")=1,"да","нет")</f>
        <v>нет</v>
      </c>
      <c r="N497" s="188" t="str">
        <f ca="1">IF(M497="да",SUMIFS(АБОНЕМЕНТЫ_ИНФОРМАЦИЯ!AC:AC,АБОНЕМЕНТЫ_ИНФОРМАЦИЯ!H:H,БАЗА_ДАННЫХ!L497,АБОНЕМЕНТЫ_ИНФОРМАЦИЯ!G:G,БАЗА_ДАННЫХ!K497,АБОНЕМЕНТЫ_ИНФОРМАЦИЯ!F:F,БАЗА_ДАННЫХ!J497,АБОНЕМЕНТЫ_ИНФОРМАЦИЯ!AB:AB,БАЗА_ДАННЫХ!M497),"")</f>
        <v/>
      </c>
      <c r="R497" s="189" t="s">
        <v>21</v>
      </c>
      <c r="S497" s="17"/>
      <c r="U497" s="194">
        <f>IF(S497="перенос",0,SUMIFS(АБОНЕМЕНТЫ_ИНФОРМАЦИЯ!P:P,АБОНЕМЕНТЫ_ИНФОРМАЦИЯ!H:H,БАЗА_ДАННЫХ!L497,АБОНЕМЕНТЫ_ИНФОРМАЦИЯ!F:F,БАЗА_ДАННЫХ!J497,АБОНЕМЕНТЫ_ИНФОРМАЦИЯ!G:G,БАЗА_ДАННЫХ!K497,АБОНЕМЕНТЫ_ИНФОРМАЦИЯ!Q:Q,"&lt;="&amp;БАЗА_ДАННЫХ!D497,АБОНЕМЕНТЫ_ИНФОРМАЦИЯ!S:S,"&gt;="&amp;БАЗА_ДАННЫХ!D497))</f>
        <v>10</v>
      </c>
    </row>
    <row r="498" spans="4:21" ht="15" customHeight="1" x14ac:dyDescent="0.25">
      <c r="D498" s="185">
        <v>45295</v>
      </c>
      <c r="E498" s="187">
        <f t="shared" si="14"/>
        <v>1</v>
      </c>
      <c r="F498" s="9" t="str">
        <f t="shared" si="15"/>
        <v>Чт</v>
      </c>
      <c r="G498" s="18">
        <v>0.6875</v>
      </c>
      <c r="H498" s="8" t="s">
        <v>14</v>
      </c>
      <c r="I498" s="8" t="s">
        <v>39</v>
      </c>
      <c r="J498" s="8" t="s">
        <v>10</v>
      </c>
      <c r="K498" s="8" t="s">
        <v>28</v>
      </c>
      <c r="L498" s="188" t="s">
        <v>106</v>
      </c>
      <c r="M498" s="189" t="str">
        <f ca="1">IF(COUNTIFS(АБОНЕМЕНТЫ_ИНФОРМАЦИЯ!H:H,БАЗА_ДАННЫХ!L498,АБОНЕМЕНТЫ_ИНФОРМАЦИЯ!F:F,БАЗА_ДАННЫХ!J498,АБОНЕМЕНТЫ_ИНФОРМАЦИЯ!G:G,БАЗА_ДАННЫХ!K498,АБОНЕМЕНТЫ_ИНФОРМАЦИЯ!Q:Q,"&lt;="&amp;БАЗА_ДАННЫХ!D498,АБОНЕМЕНТЫ_ИНФОРМАЦИЯ!S:S,"&gt;="&amp;БАЗА_ДАННЫХ!D498,АБОНЕМЕНТЫ_ИНФОРМАЦИЯ!AB:AB,"да")=1,"да","нет")</f>
        <v>нет</v>
      </c>
      <c r="N498" s="188" t="str">
        <f ca="1">IF(M498="да",SUMIFS(АБОНЕМЕНТЫ_ИНФОРМАЦИЯ!AC:AC,АБОНЕМЕНТЫ_ИНФОРМАЦИЯ!H:H,БАЗА_ДАННЫХ!L498,АБОНЕМЕНТЫ_ИНФОРМАЦИЯ!G:G,БАЗА_ДАННЫХ!K498,АБОНЕМЕНТЫ_ИНФОРМАЦИЯ!F:F,БАЗА_ДАННЫХ!J498,АБОНЕМЕНТЫ_ИНФОРМАЦИЯ!AB:AB,БАЗА_ДАННЫХ!M498),"")</f>
        <v/>
      </c>
      <c r="R498" s="189" t="s">
        <v>21</v>
      </c>
      <c r="S498" s="17"/>
      <c r="U498" s="194">
        <f>IF(S498="перенос",0,SUMIFS(АБОНЕМЕНТЫ_ИНФОРМАЦИЯ!P:P,АБОНЕМЕНТЫ_ИНФОРМАЦИЯ!H:H,БАЗА_ДАННЫХ!L498,АБОНЕМЕНТЫ_ИНФОРМАЦИЯ!F:F,БАЗА_ДАННЫХ!J498,АБОНЕМЕНТЫ_ИНФОРМАЦИЯ!G:G,БАЗА_ДАННЫХ!K498,АБОНЕМЕНТЫ_ИНФОРМАЦИЯ!Q:Q,"&lt;="&amp;БАЗА_ДАННЫХ!D498,АБОНЕМЕНТЫ_ИНФОРМАЦИЯ!S:S,"&gt;="&amp;БАЗА_ДАННЫХ!D498))</f>
        <v>10</v>
      </c>
    </row>
    <row r="499" spans="4:21" ht="15" customHeight="1" x14ac:dyDescent="0.25">
      <c r="D499" s="185">
        <v>45295</v>
      </c>
      <c r="E499" s="187">
        <f t="shared" si="14"/>
        <v>1</v>
      </c>
      <c r="F499" s="9" t="str">
        <f t="shared" si="15"/>
        <v>Чт</v>
      </c>
      <c r="G499" s="18">
        <v>0.6875</v>
      </c>
      <c r="H499" s="8" t="s">
        <v>14</v>
      </c>
      <c r="I499" s="8" t="s">
        <v>39</v>
      </c>
      <c r="J499" s="8" t="s">
        <v>10</v>
      </c>
      <c r="K499" s="8" t="s">
        <v>28</v>
      </c>
      <c r="L499" s="188" t="s">
        <v>107</v>
      </c>
      <c r="M499" s="189" t="str">
        <f ca="1">IF(COUNTIFS(АБОНЕМЕНТЫ_ИНФОРМАЦИЯ!H:H,БАЗА_ДАННЫХ!L499,АБОНЕМЕНТЫ_ИНФОРМАЦИЯ!F:F,БАЗА_ДАННЫХ!J499,АБОНЕМЕНТЫ_ИНФОРМАЦИЯ!G:G,БАЗА_ДАННЫХ!K499,АБОНЕМЕНТЫ_ИНФОРМАЦИЯ!Q:Q,"&lt;="&amp;БАЗА_ДАННЫХ!D499,АБОНЕМЕНТЫ_ИНФОРМАЦИЯ!S:S,"&gt;="&amp;БАЗА_ДАННЫХ!D499,АБОНЕМЕНТЫ_ИНФОРМАЦИЯ!AB:AB,"да")=1,"да","нет")</f>
        <v>нет</v>
      </c>
      <c r="N499" s="188" t="str">
        <f ca="1">IF(M499="да",SUMIFS(АБОНЕМЕНТЫ_ИНФОРМАЦИЯ!AC:AC,АБОНЕМЕНТЫ_ИНФОРМАЦИЯ!H:H,БАЗА_ДАННЫХ!L499,АБОНЕМЕНТЫ_ИНФОРМАЦИЯ!G:G,БАЗА_ДАННЫХ!K499,АБОНЕМЕНТЫ_ИНФОРМАЦИЯ!F:F,БАЗА_ДАННЫХ!J499,АБОНЕМЕНТЫ_ИНФОРМАЦИЯ!AB:AB,БАЗА_ДАННЫХ!M499),"")</f>
        <v/>
      </c>
      <c r="R499" s="189" t="s">
        <v>21</v>
      </c>
      <c r="S499" s="17"/>
      <c r="U499" s="194">
        <f>IF(S499="перенос",0,SUMIFS(АБОНЕМЕНТЫ_ИНФОРМАЦИЯ!P:P,АБОНЕМЕНТЫ_ИНФОРМАЦИЯ!H:H,БАЗА_ДАННЫХ!L499,АБОНЕМЕНТЫ_ИНФОРМАЦИЯ!F:F,БАЗА_ДАННЫХ!J499,АБОНЕМЕНТЫ_ИНФОРМАЦИЯ!G:G,БАЗА_ДАННЫХ!K499,АБОНЕМЕНТЫ_ИНФОРМАЦИЯ!Q:Q,"&lt;="&amp;БАЗА_ДАННЫХ!D499,АБОНЕМЕНТЫ_ИНФОРМАЦИЯ!S:S,"&gt;="&amp;БАЗА_ДАННЫХ!D499))</f>
        <v>10</v>
      </c>
    </row>
    <row r="500" spans="4:21" ht="15" customHeight="1" x14ac:dyDescent="0.25">
      <c r="D500" s="185">
        <v>45295</v>
      </c>
      <c r="E500" s="187">
        <f t="shared" si="14"/>
        <v>1</v>
      </c>
      <c r="F500" s="9" t="str">
        <f t="shared" si="15"/>
        <v>Чт</v>
      </c>
      <c r="G500" s="18">
        <v>0.72916666666666663</v>
      </c>
      <c r="H500" s="8" t="s">
        <v>15</v>
      </c>
      <c r="I500" s="8" t="s">
        <v>27</v>
      </c>
      <c r="J500" s="8" t="s">
        <v>22</v>
      </c>
      <c r="K500" s="8" t="s">
        <v>29</v>
      </c>
      <c r="L500" s="188" t="s">
        <v>108</v>
      </c>
      <c r="M500" s="189" t="str">
        <f ca="1">IF(COUNTIFS(АБОНЕМЕНТЫ_ИНФОРМАЦИЯ!H:H,БАЗА_ДАННЫХ!L500,АБОНЕМЕНТЫ_ИНФОРМАЦИЯ!F:F,БАЗА_ДАННЫХ!J500,АБОНЕМЕНТЫ_ИНФОРМАЦИЯ!G:G,БАЗА_ДАННЫХ!K500,АБОНЕМЕНТЫ_ИНФОРМАЦИЯ!Q:Q,"&lt;="&amp;БАЗА_ДАННЫХ!D500,АБОНЕМЕНТЫ_ИНФОРМАЦИЯ!S:S,"&gt;="&amp;БАЗА_ДАННЫХ!D500,АБОНЕМЕНТЫ_ИНФОРМАЦИЯ!AB:AB,"да")=1,"да","нет")</f>
        <v>нет</v>
      </c>
      <c r="N500" s="188" t="str">
        <f ca="1">IF(M500="да",SUMIFS(АБОНЕМЕНТЫ_ИНФОРМАЦИЯ!AC:AC,АБОНЕМЕНТЫ_ИНФОРМАЦИЯ!H:H,БАЗА_ДАННЫХ!L500,АБОНЕМЕНТЫ_ИНФОРМАЦИЯ!G:G,БАЗА_ДАННЫХ!K500,АБОНЕМЕНТЫ_ИНФОРМАЦИЯ!F:F,БАЗА_ДАННЫХ!J500,АБОНЕМЕНТЫ_ИНФОРМАЦИЯ!AB:AB,БАЗА_ДАННЫХ!M500),"")</f>
        <v/>
      </c>
      <c r="R500" s="189" t="s">
        <v>21</v>
      </c>
      <c r="S500" s="17"/>
      <c r="U500" s="194">
        <f>IF(S500="перенос",0,SUMIFS(АБОНЕМЕНТЫ_ИНФОРМАЦИЯ!P:P,АБОНЕМЕНТЫ_ИНФОРМАЦИЯ!H:H,БАЗА_ДАННЫХ!L500,АБОНЕМЕНТЫ_ИНФОРМАЦИЯ!F:F,БАЗА_ДАННЫХ!J500,АБОНЕМЕНТЫ_ИНФОРМАЦИЯ!G:G,БАЗА_ДАННЫХ!K500,АБОНЕМЕНТЫ_ИНФОРМАЦИЯ!Q:Q,"&lt;="&amp;БАЗА_ДАННЫХ!D500,АБОНЕМЕНТЫ_ИНФОРМАЦИЯ!S:S,"&gt;="&amp;БАЗА_ДАННЫХ!D500))</f>
        <v>10</v>
      </c>
    </row>
    <row r="501" spans="4:21" ht="15" customHeight="1" x14ac:dyDescent="0.25">
      <c r="D501" s="185">
        <v>45295</v>
      </c>
      <c r="E501" s="187">
        <f t="shared" si="14"/>
        <v>1</v>
      </c>
      <c r="F501" s="9" t="str">
        <f t="shared" si="15"/>
        <v>Чт</v>
      </c>
      <c r="G501" s="18">
        <v>0.72916666666666663</v>
      </c>
      <c r="H501" s="8" t="s">
        <v>15</v>
      </c>
      <c r="I501" s="8" t="s">
        <v>27</v>
      </c>
      <c r="J501" s="8" t="s">
        <v>22</v>
      </c>
      <c r="K501" s="8" t="s">
        <v>29</v>
      </c>
      <c r="L501" s="188" t="s">
        <v>109</v>
      </c>
      <c r="M501" s="189" t="str">
        <f ca="1">IF(COUNTIFS(АБОНЕМЕНТЫ_ИНФОРМАЦИЯ!H:H,БАЗА_ДАННЫХ!L501,АБОНЕМЕНТЫ_ИНФОРМАЦИЯ!F:F,БАЗА_ДАННЫХ!J501,АБОНЕМЕНТЫ_ИНФОРМАЦИЯ!G:G,БАЗА_ДАННЫХ!K501,АБОНЕМЕНТЫ_ИНФОРМАЦИЯ!Q:Q,"&lt;="&amp;БАЗА_ДАННЫХ!D501,АБОНЕМЕНТЫ_ИНФОРМАЦИЯ!S:S,"&gt;="&amp;БАЗА_ДАННЫХ!D501,АБОНЕМЕНТЫ_ИНФОРМАЦИЯ!AB:AB,"да")=1,"да","нет")</f>
        <v>нет</v>
      </c>
      <c r="N501" s="188" t="str">
        <f ca="1">IF(M501="да",SUMIFS(АБОНЕМЕНТЫ_ИНФОРМАЦИЯ!AC:AC,АБОНЕМЕНТЫ_ИНФОРМАЦИЯ!H:H,БАЗА_ДАННЫХ!L501,АБОНЕМЕНТЫ_ИНФОРМАЦИЯ!G:G,БАЗА_ДАННЫХ!K501,АБОНЕМЕНТЫ_ИНФОРМАЦИЯ!F:F,БАЗА_ДАННЫХ!J501,АБОНЕМЕНТЫ_ИНФОРМАЦИЯ!AB:AB,БАЗА_ДАННЫХ!M501),"")</f>
        <v/>
      </c>
      <c r="R501" s="189" t="s">
        <v>21</v>
      </c>
      <c r="S501" s="17"/>
      <c r="U501" s="194">
        <f>IF(S501="перенос",0,SUMIFS(АБОНЕМЕНТЫ_ИНФОРМАЦИЯ!P:P,АБОНЕМЕНТЫ_ИНФОРМАЦИЯ!H:H,БАЗА_ДАННЫХ!L501,АБОНЕМЕНТЫ_ИНФОРМАЦИЯ!F:F,БАЗА_ДАННЫХ!J501,АБОНЕМЕНТЫ_ИНФОРМАЦИЯ!G:G,БАЗА_ДАННЫХ!K501,АБОНЕМЕНТЫ_ИНФОРМАЦИЯ!Q:Q,"&lt;="&amp;БАЗА_ДАННЫХ!D501,АБОНЕМЕНТЫ_ИНФОРМАЦИЯ!S:S,"&gt;="&amp;БАЗА_ДАННЫХ!D501))</f>
        <v>10</v>
      </c>
    </row>
    <row r="502" spans="4:21" ht="15" customHeight="1" x14ac:dyDescent="0.25">
      <c r="D502" s="185">
        <v>45295</v>
      </c>
      <c r="E502" s="187">
        <f t="shared" si="14"/>
        <v>1</v>
      </c>
      <c r="F502" s="9" t="str">
        <f t="shared" si="15"/>
        <v>Чт</v>
      </c>
      <c r="G502" s="18">
        <v>0.72916666666666663</v>
      </c>
      <c r="H502" s="8" t="s">
        <v>15</v>
      </c>
      <c r="I502" s="8" t="s">
        <v>27</v>
      </c>
      <c r="J502" s="8" t="s">
        <v>22</v>
      </c>
      <c r="K502" s="8" t="s">
        <v>29</v>
      </c>
      <c r="L502" s="188" t="s">
        <v>110</v>
      </c>
      <c r="M502" s="189" t="str">
        <f ca="1">IF(COUNTIFS(АБОНЕМЕНТЫ_ИНФОРМАЦИЯ!H:H,БАЗА_ДАННЫХ!L502,АБОНЕМЕНТЫ_ИНФОРМАЦИЯ!F:F,БАЗА_ДАННЫХ!J502,АБОНЕМЕНТЫ_ИНФОРМАЦИЯ!G:G,БАЗА_ДАННЫХ!K502,АБОНЕМЕНТЫ_ИНФОРМАЦИЯ!Q:Q,"&lt;="&amp;БАЗА_ДАННЫХ!D502,АБОНЕМЕНТЫ_ИНФОРМАЦИЯ!S:S,"&gt;="&amp;БАЗА_ДАННЫХ!D502,АБОНЕМЕНТЫ_ИНФОРМАЦИЯ!AB:AB,"да")=1,"да","нет")</f>
        <v>нет</v>
      </c>
      <c r="N502" s="188" t="str">
        <f ca="1">IF(M502="да",SUMIFS(АБОНЕМЕНТЫ_ИНФОРМАЦИЯ!AC:AC,АБОНЕМЕНТЫ_ИНФОРМАЦИЯ!H:H,БАЗА_ДАННЫХ!L502,АБОНЕМЕНТЫ_ИНФОРМАЦИЯ!G:G,БАЗА_ДАННЫХ!K502,АБОНЕМЕНТЫ_ИНФОРМАЦИЯ!F:F,БАЗА_ДАННЫХ!J502,АБОНЕМЕНТЫ_ИНФОРМАЦИЯ!AB:AB,БАЗА_ДАННЫХ!M502),"")</f>
        <v/>
      </c>
      <c r="R502" s="189" t="s">
        <v>21</v>
      </c>
      <c r="S502" s="17"/>
      <c r="U502" s="194">
        <f>IF(S502="перенос",0,SUMIFS(АБОНЕМЕНТЫ_ИНФОРМАЦИЯ!P:P,АБОНЕМЕНТЫ_ИНФОРМАЦИЯ!H:H,БАЗА_ДАННЫХ!L502,АБОНЕМЕНТЫ_ИНФОРМАЦИЯ!F:F,БАЗА_ДАННЫХ!J502,АБОНЕМЕНТЫ_ИНФОРМАЦИЯ!G:G,БАЗА_ДАННЫХ!K502,АБОНЕМЕНТЫ_ИНФОРМАЦИЯ!Q:Q,"&lt;="&amp;БАЗА_ДАННЫХ!D502,АБОНЕМЕНТЫ_ИНФОРМАЦИЯ!S:S,"&gt;="&amp;БАЗА_ДАННЫХ!D502))</f>
        <v>10</v>
      </c>
    </row>
    <row r="503" spans="4:21" ht="15" customHeight="1" x14ac:dyDescent="0.25">
      <c r="D503" s="185">
        <v>45295</v>
      </c>
      <c r="E503" s="187">
        <f t="shared" si="14"/>
        <v>1</v>
      </c>
      <c r="F503" s="9" t="str">
        <f t="shared" si="15"/>
        <v>Чт</v>
      </c>
      <c r="G503" s="18">
        <v>0.72916666666666663</v>
      </c>
      <c r="H503" s="8" t="s">
        <v>15</v>
      </c>
      <c r="I503" s="8" t="s">
        <v>27</v>
      </c>
      <c r="J503" s="8" t="s">
        <v>22</v>
      </c>
      <c r="K503" s="8" t="s">
        <v>29</v>
      </c>
      <c r="L503" s="188" t="s">
        <v>111</v>
      </c>
      <c r="M503" s="189" t="str">
        <f ca="1">IF(COUNTIFS(АБОНЕМЕНТЫ_ИНФОРМАЦИЯ!H:H,БАЗА_ДАННЫХ!L503,АБОНЕМЕНТЫ_ИНФОРМАЦИЯ!F:F,БАЗА_ДАННЫХ!J503,АБОНЕМЕНТЫ_ИНФОРМАЦИЯ!G:G,БАЗА_ДАННЫХ!K503,АБОНЕМЕНТЫ_ИНФОРМАЦИЯ!Q:Q,"&lt;="&amp;БАЗА_ДАННЫХ!D503,АБОНЕМЕНТЫ_ИНФОРМАЦИЯ!S:S,"&gt;="&amp;БАЗА_ДАННЫХ!D503,АБОНЕМЕНТЫ_ИНФОРМАЦИЯ!AB:AB,"да")=1,"да","нет")</f>
        <v>нет</v>
      </c>
      <c r="N503" s="188" t="str">
        <f ca="1">IF(M503="да",SUMIFS(АБОНЕМЕНТЫ_ИНФОРМАЦИЯ!AC:AC,АБОНЕМЕНТЫ_ИНФОРМАЦИЯ!H:H,БАЗА_ДАННЫХ!L503,АБОНЕМЕНТЫ_ИНФОРМАЦИЯ!G:G,БАЗА_ДАННЫХ!K503,АБОНЕМЕНТЫ_ИНФОРМАЦИЯ!F:F,БАЗА_ДАННЫХ!J503,АБОНЕМЕНТЫ_ИНФОРМАЦИЯ!AB:AB,БАЗА_ДАННЫХ!M503),"")</f>
        <v/>
      </c>
      <c r="R503" s="189" t="s">
        <v>21</v>
      </c>
      <c r="S503" s="17"/>
      <c r="U503" s="194">
        <f>IF(S503="перенос",0,SUMIFS(АБОНЕМЕНТЫ_ИНФОРМАЦИЯ!P:P,АБОНЕМЕНТЫ_ИНФОРМАЦИЯ!H:H,БАЗА_ДАННЫХ!L503,АБОНЕМЕНТЫ_ИНФОРМАЦИЯ!F:F,БАЗА_ДАННЫХ!J503,АБОНЕМЕНТЫ_ИНФОРМАЦИЯ!G:G,БАЗА_ДАННЫХ!K503,АБОНЕМЕНТЫ_ИНФОРМАЦИЯ!Q:Q,"&lt;="&amp;БАЗА_ДАННЫХ!D503,АБОНЕМЕНТЫ_ИНФОРМАЦИЯ!S:S,"&gt;="&amp;БАЗА_ДАННЫХ!D503))</f>
        <v>10</v>
      </c>
    </row>
    <row r="504" spans="4:21" ht="15" customHeight="1" x14ac:dyDescent="0.25">
      <c r="D504" s="185">
        <v>45295</v>
      </c>
      <c r="E504" s="187">
        <f t="shared" si="14"/>
        <v>1</v>
      </c>
      <c r="F504" s="9" t="str">
        <f t="shared" si="15"/>
        <v>Чт</v>
      </c>
      <c r="G504" s="18">
        <v>0.72916666666666663</v>
      </c>
      <c r="H504" s="8" t="s">
        <v>15</v>
      </c>
      <c r="I504" s="8" t="s">
        <v>27</v>
      </c>
      <c r="J504" s="8" t="s">
        <v>22</v>
      </c>
      <c r="K504" s="8" t="s">
        <v>29</v>
      </c>
      <c r="L504" s="188" t="s">
        <v>112</v>
      </c>
      <c r="M504" s="189" t="str">
        <f ca="1">IF(COUNTIFS(АБОНЕМЕНТЫ_ИНФОРМАЦИЯ!H:H,БАЗА_ДАННЫХ!L504,АБОНЕМЕНТЫ_ИНФОРМАЦИЯ!F:F,БАЗА_ДАННЫХ!J504,АБОНЕМЕНТЫ_ИНФОРМАЦИЯ!G:G,БАЗА_ДАННЫХ!K504,АБОНЕМЕНТЫ_ИНФОРМАЦИЯ!Q:Q,"&lt;="&amp;БАЗА_ДАННЫХ!D504,АБОНЕМЕНТЫ_ИНФОРМАЦИЯ!S:S,"&gt;="&amp;БАЗА_ДАННЫХ!D504,АБОНЕМЕНТЫ_ИНФОРМАЦИЯ!AB:AB,"да")=1,"да","нет")</f>
        <v>нет</v>
      </c>
      <c r="N504" s="188" t="str">
        <f ca="1">IF(M504="да",SUMIFS(АБОНЕМЕНТЫ_ИНФОРМАЦИЯ!AC:AC,АБОНЕМЕНТЫ_ИНФОРМАЦИЯ!H:H,БАЗА_ДАННЫХ!L504,АБОНЕМЕНТЫ_ИНФОРМАЦИЯ!G:G,БАЗА_ДАННЫХ!K504,АБОНЕМЕНТЫ_ИНФОРМАЦИЯ!F:F,БАЗА_ДАННЫХ!J504,АБОНЕМЕНТЫ_ИНФОРМАЦИЯ!AB:AB,БАЗА_ДАННЫХ!M504),"")</f>
        <v/>
      </c>
      <c r="R504" s="189" t="s">
        <v>21</v>
      </c>
      <c r="S504" s="17"/>
      <c r="U504" s="194">
        <f>IF(S504="перенос",0,SUMIFS(АБОНЕМЕНТЫ_ИНФОРМАЦИЯ!P:P,АБОНЕМЕНТЫ_ИНФОРМАЦИЯ!H:H,БАЗА_ДАННЫХ!L504,АБОНЕМЕНТЫ_ИНФОРМАЦИЯ!F:F,БАЗА_ДАННЫХ!J504,АБОНЕМЕНТЫ_ИНФОРМАЦИЯ!G:G,БАЗА_ДАННЫХ!K504,АБОНЕМЕНТЫ_ИНФОРМАЦИЯ!Q:Q,"&lt;="&amp;БАЗА_ДАННЫХ!D504,АБОНЕМЕНТЫ_ИНФОРМАЦИЯ!S:S,"&gt;="&amp;БАЗА_ДАННЫХ!D504))</f>
        <v>10</v>
      </c>
    </row>
    <row r="505" spans="4:21" ht="15" customHeight="1" x14ac:dyDescent="0.25">
      <c r="D505" s="185">
        <v>45295</v>
      </c>
      <c r="E505" s="187">
        <f t="shared" si="14"/>
        <v>1</v>
      </c>
      <c r="F505" s="9" t="str">
        <f t="shared" si="15"/>
        <v>Чт</v>
      </c>
      <c r="G505" s="18">
        <v>0.77083333333333337</v>
      </c>
      <c r="H505" s="8" t="s">
        <v>15</v>
      </c>
      <c r="I505" s="8" t="s">
        <v>27</v>
      </c>
      <c r="J505" s="8" t="s">
        <v>22</v>
      </c>
      <c r="K505" s="8" t="s">
        <v>12</v>
      </c>
      <c r="L505" s="188" t="s">
        <v>108</v>
      </c>
      <c r="M505" s="189" t="str">
        <f ca="1">IF(COUNTIFS(АБОНЕМЕНТЫ_ИНФОРМАЦИЯ!H:H,БАЗА_ДАННЫХ!L505,АБОНЕМЕНТЫ_ИНФОРМАЦИЯ!F:F,БАЗА_ДАННЫХ!J505,АБОНЕМЕНТЫ_ИНФОРМАЦИЯ!G:G,БАЗА_ДАННЫХ!K505,АБОНЕМЕНТЫ_ИНФОРМАЦИЯ!Q:Q,"&lt;="&amp;БАЗА_ДАННЫХ!D505,АБОНЕМЕНТЫ_ИНФОРМАЦИЯ!S:S,"&gt;="&amp;БАЗА_ДАННЫХ!D505,АБОНЕМЕНТЫ_ИНФОРМАЦИЯ!AB:AB,"да")=1,"да","нет")</f>
        <v>нет</v>
      </c>
      <c r="N505" s="188" t="str">
        <f ca="1">IF(M505="да",SUMIFS(АБОНЕМЕНТЫ_ИНФОРМАЦИЯ!AC:AC,АБОНЕМЕНТЫ_ИНФОРМАЦИЯ!H:H,БАЗА_ДАННЫХ!L505,АБОНЕМЕНТЫ_ИНФОРМАЦИЯ!G:G,БАЗА_ДАННЫХ!K505,АБОНЕМЕНТЫ_ИНФОРМАЦИЯ!F:F,БАЗА_ДАННЫХ!J505,АБОНЕМЕНТЫ_ИНФОРМАЦИЯ!AB:AB,БАЗА_ДАННЫХ!M505),"")</f>
        <v/>
      </c>
      <c r="R505" s="189" t="s">
        <v>21</v>
      </c>
      <c r="S505" s="17"/>
      <c r="U505" s="194">
        <f>IF(S505="перенос",0,SUMIFS(АБОНЕМЕНТЫ_ИНФОРМАЦИЯ!P:P,АБОНЕМЕНТЫ_ИНФОРМАЦИЯ!H:H,БАЗА_ДАННЫХ!L505,АБОНЕМЕНТЫ_ИНФОРМАЦИЯ!F:F,БАЗА_ДАННЫХ!J505,АБОНЕМЕНТЫ_ИНФОРМАЦИЯ!G:G,БАЗА_ДАННЫХ!K505,АБОНЕМЕНТЫ_ИНФОРМАЦИЯ!Q:Q,"&lt;="&amp;БАЗА_ДАННЫХ!D505,АБОНЕМЕНТЫ_ИНФОРМАЦИЯ!S:S,"&gt;="&amp;БАЗА_ДАННЫХ!D505))</f>
        <v>10</v>
      </c>
    </row>
    <row r="506" spans="4:21" ht="15" customHeight="1" x14ac:dyDescent="0.25">
      <c r="D506" s="185">
        <v>45295</v>
      </c>
      <c r="E506" s="187">
        <f t="shared" si="14"/>
        <v>1</v>
      </c>
      <c r="F506" s="9" t="str">
        <f t="shared" si="15"/>
        <v>Чт</v>
      </c>
      <c r="G506" s="18">
        <v>0.77083333333333337</v>
      </c>
      <c r="H506" s="8" t="s">
        <v>15</v>
      </c>
      <c r="I506" s="8" t="s">
        <v>27</v>
      </c>
      <c r="J506" s="8" t="s">
        <v>22</v>
      </c>
      <c r="K506" s="8" t="s">
        <v>12</v>
      </c>
      <c r="L506" s="188" t="s">
        <v>109</v>
      </c>
      <c r="M506" s="189" t="str">
        <f ca="1">IF(COUNTIFS(АБОНЕМЕНТЫ_ИНФОРМАЦИЯ!H:H,БАЗА_ДАННЫХ!L506,АБОНЕМЕНТЫ_ИНФОРМАЦИЯ!F:F,БАЗА_ДАННЫХ!J506,АБОНЕМЕНТЫ_ИНФОРМАЦИЯ!G:G,БАЗА_ДАННЫХ!K506,АБОНЕМЕНТЫ_ИНФОРМАЦИЯ!Q:Q,"&lt;="&amp;БАЗА_ДАННЫХ!D506,АБОНЕМЕНТЫ_ИНФОРМАЦИЯ!S:S,"&gt;="&amp;БАЗА_ДАННЫХ!D506,АБОНЕМЕНТЫ_ИНФОРМАЦИЯ!AB:AB,"да")=1,"да","нет")</f>
        <v>нет</v>
      </c>
      <c r="N506" s="188" t="str">
        <f ca="1">IF(M506="да",SUMIFS(АБОНЕМЕНТЫ_ИНФОРМАЦИЯ!AC:AC,АБОНЕМЕНТЫ_ИНФОРМАЦИЯ!H:H,БАЗА_ДАННЫХ!L506,АБОНЕМЕНТЫ_ИНФОРМАЦИЯ!G:G,БАЗА_ДАННЫХ!K506,АБОНЕМЕНТЫ_ИНФОРМАЦИЯ!F:F,БАЗА_ДАННЫХ!J506,АБОНЕМЕНТЫ_ИНФОРМАЦИЯ!AB:AB,БАЗА_ДАННЫХ!M506),"")</f>
        <v/>
      </c>
      <c r="R506" s="189" t="s">
        <v>21</v>
      </c>
      <c r="S506" s="17"/>
      <c r="U506" s="194">
        <f>IF(S506="перенос",0,SUMIFS(АБОНЕМЕНТЫ_ИНФОРМАЦИЯ!P:P,АБОНЕМЕНТЫ_ИНФОРМАЦИЯ!H:H,БАЗА_ДАННЫХ!L506,АБОНЕМЕНТЫ_ИНФОРМАЦИЯ!F:F,БАЗА_ДАННЫХ!J506,АБОНЕМЕНТЫ_ИНФОРМАЦИЯ!G:G,БАЗА_ДАННЫХ!K506,АБОНЕМЕНТЫ_ИНФОРМАЦИЯ!Q:Q,"&lt;="&amp;БАЗА_ДАННЫХ!D506,АБОНЕМЕНТЫ_ИНФОРМАЦИЯ!S:S,"&gt;="&amp;БАЗА_ДАННЫХ!D506))</f>
        <v>10</v>
      </c>
    </row>
    <row r="507" spans="4:21" ht="15" customHeight="1" x14ac:dyDescent="0.25">
      <c r="D507" s="185">
        <v>45295</v>
      </c>
      <c r="E507" s="187">
        <f t="shared" si="14"/>
        <v>1</v>
      </c>
      <c r="F507" s="9" t="str">
        <f t="shared" si="15"/>
        <v>Чт</v>
      </c>
      <c r="G507" s="18">
        <v>0.77083333333333337</v>
      </c>
      <c r="H507" s="8" t="s">
        <v>15</v>
      </c>
      <c r="I507" s="8" t="s">
        <v>27</v>
      </c>
      <c r="J507" s="8" t="s">
        <v>22</v>
      </c>
      <c r="K507" s="8" t="s">
        <v>12</v>
      </c>
      <c r="L507" s="188" t="s">
        <v>110</v>
      </c>
      <c r="M507" s="189" t="str">
        <f ca="1">IF(COUNTIFS(АБОНЕМЕНТЫ_ИНФОРМАЦИЯ!H:H,БАЗА_ДАННЫХ!L507,АБОНЕМЕНТЫ_ИНФОРМАЦИЯ!F:F,БАЗА_ДАННЫХ!J507,АБОНЕМЕНТЫ_ИНФОРМАЦИЯ!G:G,БАЗА_ДАННЫХ!K507,АБОНЕМЕНТЫ_ИНФОРМАЦИЯ!Q:Q,"&lt;="&amp;БАЗА_ДАННЫХ!D507,АБОНЕМЕНТЫ_ИНФОРМАЦИЯ!S:S,"&gt;="&amp;БАЗА_ДАННЫХ!D507,АБОНЕМЕНТЫ_ИНФОРМАЦИЯ!AB:AB,"да")=1,"да","нет")</f>
        <v>нет</v>
      </c>
      <c r="N507" s="188" t="str">
        <f ca="1">IF(M507="да",SUMIFS(АБОНЕМЕНТЫ_ИНФОРМАЦИЯ!AC:AC,АБОНЕМЕНТЫ_ИНФОРМАЦИЯ!H:H,БАЗА_ДАННЫХ!L507,АБОНЕМЕНТЫ_ИНФОРМАЦИЯ!G:G,БАЗА_ДАННЫХ!K507,АБОНЕМЕНТЫ_ИНФОРМАЦИЯ!F:F,БАЗА_ДАННЫХ!J507,АБОНЕМЕНТЫ_ИНФОРМАЦИЯ!AB:AB,БАЗА_ДАННЫХ!M507),"")</f>
        <v/>
      </c>
      <c r="R507" s="189" t="s">
        <v>21</v>
      </c>
      <c r="S507" s="17"/>
      <c r="U507" s="194">
        <f>IF(S507="перенос",0,SUMIFS(АБОНЕМЕНТЫ_ИНФОРМАЦИЯ!P:P,АБОНЕМЕНТЫ_ИНФОРМАЦИЯ!H:H,БАЗА_ДАННЫХ!L507,АБОНЕМЕНТЫ_ИНФОРМАЦИЯ!F:F,БАЗА_ДАННЫХ!J507,АБОНЕМЕНТЫ_ИНФОРМАЦИЯ!G:G,БАЗА_ДАННЫХ!K507,АБОНЕМЕНТЫ_ИНФОРМАЦИЯ!Q:Q,"&lt;="&amp;БАЗА_ДАННЫХ!D507,АБОНЕМЕНТЫ_ИНФОРМАЦИЯ!S:S,"&gt;="&amp;БАЗА_ДАННЫХ!D507))</f>
        <v>10</v>
      </c>
    </row>
    <row r="508" spans="4:21" ht="15" customHeight="1" x14ac:dyDescent="0.25">
      <c r="D508" s="185">
        <v>45295</v>
      </c>
      <c r="E508" s="187">
        <f t="shared" si="14"/>
        <v>1</v>
      </c>
      <c r="F508" s="9" t="str">
        <f t="shared" si="15"/>
        <v>Чт</v>
      </c>
      <c r="G508" s="18">
        <v>0.77083333333333337</v>
      </c>
      <c r="H508" s="8" t="s">
        <v>15</v>
      </c>
      <c r="I508" s="8" t="s">
        <v>27</v>
      </c>
      <c r="J508" s="8" t="s">
        <v>22</v>
      </c>
      <c r="K508" s="8" t="s">
        <v>12</v>
      </c>
      <c r="L508" s="188" t="s">
        <v>111</v>
      </c>
      <c r="M508" s="189" t="str">
        <f ca="1">IF(COUNTIFS(АБОНЕМЕНТЫ_ИНФОРМАЦИЯ!H:H,БАЗА_ДАННЫХ!L508,АБОНЕМЕНТЫ_ИНФОРМАЦИЯ!F:F,БАЗА_ДАННЫХ!J508,АБОНЕМЕНТЫ_ИНФОРМАЦИЯ!G:G,БАЗА_ДАННЫХ!K508,АБОНЕМЕНТЫ_ИНФОРМАЦИЯ!Q:Q,"&lt;="&amp;БАЗА_ДАННЫХ!D508,АБОНЕМЕНТЫ_ИНФОРМАЦИЯ!S:S,"&gt;="&amp;БАЗА_ДАННЫХ!D508,АБОНЕМЕНТЫ_ИНФОРМАЦИЯ!AB:AB,"да")=1,"да","нет")</f>
        <v>нет</v>
      </c>
      <c r="N508" s="188" t="str">
        <f ca="1">IF(M508="да",SUMIFS(АБОНЕМЕНТЫ_ИНФОРМАЦИЯ!AC:AC,АБОНЕМЕНТЫ_ИНФОРМАЦИЯ!H:H,БАЗА_ДАННЫХ!L508,АБОНЕМЕНТЫ_ИНФОРМАЦИЯ!G:G,БАЗА_ДАННЫХ!K508,АБОНЕМЕНТЫ_ИНФОРМАЦИЯ!F:F,БАЗА_ДАННЫХ!J508,АБОНЕМЕНТЫ_ИНФОРМАЦИЯ!AB:AB,БАЗА_ДАННЫХ!M508),"")</f>
        <v/>
      </c>
      <c r="R508" s="189" t="s">
        <v>21</v>
      </c>
      <c r="S508" s="17"/>
      <c r="U508" s="194">
        <f>IF(S508="перенос",0,SUMIFS(АБОНЕМЕНТЫ_ИНФОРМАЦИЯ!P:P,АБОНЕМЕНТЫ_ИНФОРМАЦИЯ!H:H,БАЗА_ДАННЫХ!L508,АБОНЕМЕНТЫ_ИНФОРМАЦИЯ!F:F,БАЗА_ДАННЫХ!J508,АБОНЕМЕНТЫ_ИНФОРМАЦИЯ!G:G,БАЗА_ДАННЫХ!K508,АБОНЕМЕНТЫ_ИНФОРМАЦИЯ!Q:Q,"&lt;="&amp;БАЗА_ДАННЫХ!D508,АБОНЕМЕНТЫ_ИНФОРМАЦИЯ!S:S,"&gt;="&amp;БАЗА_ДАННЫХ!D508))</f>
        <v>10</v>
      </c>
    </row>
    <row r="509" spans="4:21" ht="15" customHeight="1" x14ac:dyDescent="0.25">
      <c r="D509" s="185">
        <v>45295</v>
      </c>
      <c r="E509" s="187">
        <f t="shared" si="14"/>
        <v>1</v>
      </c>
      <c r="F509" s="9" t="str">
        <f t="shared" si="15"/>
        <v>Чт</v>
      </c>
      <c r="G509" s="18">
        <v>0.77083333333333337</v>
      </c>
      <c r="H509" s="8" t="s">
        <v>15</v>
      </c>
      <c r="I509" s="8" t="s">
        <v>27</v>
      </c>
      <c r="J509" s="8" t="s">
        <v>22</v>
      </c>
      <c r="K509" s="8" t="s">
        <v>12</v>
      </c>
      <c r="L509" s="188" t="s">
        <v>112</v>
      </c>
      <c r="M509" s="189" t="str">
        <f ca="1">IF(COUNTIFS(АБОНЕМЕНТЫ_ИНФОРМАЦИЯ!H:H,БАЗА_ДАННЫХ!L509,АБОНЕМЕНТЫ_ИНФОРМАЦИЯ!F:F,БАЗА_ДАННЫХ!J509,АБОНЕМЕНТЫ_ИНФОРМАЦИЯ!G:G,БАЗА_ДАННЫХ!K509,АБОНЕМЕНТЫ_ИНФОРМАЦИЯ!Q:Q,"&lt;="&amp;БАЗА_ДАННЫХ!D509,АБОНЕМЕНТЫ_ИНФОРМАЦИЯ!S:S,"&gt;="&amp;БАЗА_ДАННЫХ!D509,АБОНЕМЕНТЫ_ИНФОРМАЦИЯ!AB:AB,"да")=1,"да","нет")</f>
        <v>нет</v>
      </c>
      <c r="N509" s="188" t="str">
        <f ca="1">IF(M509="да",SUMIFS(АБОНЕМЕНТЫ_ИНФОРМАЦИЯ!AC:AC,АБОНЕМЕНТЫ_ИНФОРМАЦИЯ!H:H,БАЗА_ДАННЫХ!L509,АБОНЕМЕНТЫ_ИНФОРМАЦИЯ!G:G,БАЗА_ДАННЫХ!K509,АБОНЕМЕНТЫ_ИНФОРМАЦИЯ!F:F,БАЗА_ДАННЫХ!J509,АБОНЕМЕНТЫ_ИНФОРМАЦИЯ!AB:AB,БАЗА_ДАННЫХ!M509),"")</f>
        <v/>
      </c>
      <c r="R509" s="189" t="s">
        <v>21</v>
      </c>
      <c r="S509" s="17"/>
      <c r="U509" s="194">
        <f>IF(S509="перенос",0,SUMIFS(АБОНЕМЕНТЫ_ИНФОРМАЦИЯ!P:P,АБОНЕМЕНТЫ_ИНФОРМАЦИЯ!H:H,БАЗА_ДАННЫХ!L509,АБОНЕМЕНТЫ_ИНФОРМАЦИЯ!F:F,БАЗА_ДАННЫХ!J509,АБОНЕМЕНТЫ_ИНФОРМАЦИЯ!G:G,БАЗА_ДАННЫХ!K509,АБОНЕМЕНТЫ_ИНФОРМАЦИЯ!Q:Q,"&lt;="&amp;БАЗА_ДАННЫХ!D509,АБОНЕМЕНТЫ_ИНФОРМАЦИЯ!S:S,"&gt;="&amp;БАЗА_ДАННЫХ!D509))</f>
        <v>10</v>
      </c>
    </row>
    <row r="510" spans="4:21" ht="15" customHeight="1" x14ac:dyDescent="0.25">
      <c r="D510" s="185">
        <v>45296</v>
      </c>
      <c r="E510" s="187">
        <f t="shared" si="14"/>
        <v>1</v>
      </c>
      <c r="F510" s="9" t="str">
        <f t="shared" si="15"/>
        <v>Пт</v>
      </c>
      <c r="G510" s="18">
        <v>0.66666666666666663</v>
      </c>
      <c r="H510" s="8" t="s">
        <v>7</v>
      </c>
      <c r="I510" s="8" t="s">
        <v>33</v>
      </c>
      <c r="J510" s="8" t="s">
        <v>6</v>
      </c>
      <c r="K510" s="8" t="s">
        <v>31</v>
      </c>
      <c r="L510" s="188" t="s">
        <v>87</v>
      </c>
      <c r="M510" s="189" t="str">
        <f ca="1">IF(COUNTIFS(АБОНЕМЕНТЫ_ИНФОРМАЦИЯ!H:H,БАЗА_ДАННЫХ!L510,АБОНЕМЕНТЫ_ИНФОРМАЦИЯ!F:F,БАЗА_ДАННЫХ!J510,АБОНЕМЕНТЫ_ИНФОРМАЦИЯ!G:G,БАЗА_ДАННЫХ!K510,АБОНЕМЕНТЫ_ИНФОРМАЦИЯ!Q:Q,"&lt;="&amp;БАЗА_ДАННЫХ!D510,АБОНЕМЕНТЫ_ИНФОРМАЦИЯ!S:S,"&gt;="&amp;БАЗА_ДАННЫХ!D510,АБОНЕМЕНТЫ_ИНФОРМАЦИЯ!AB:AB,"да")=1,"да","нет")</f>
        <v>нет</v>
      </c>
      <c r="N510" s="188" t="str">
        <f ca="1">IF(M510="да",SUMIFS(АБОНЕМЕНТЫ_ИНФОРМАЦИЯ!AC:AC,АБОНЕМЕНТЫ_ИНФОРМАЦИЯ!H:H,БАЗА_ДАННЫХ!L510,АБОНЕМЕНТЫ_ИНФОРМАЦИЯ!G:G,БАЗА_ДАННЫХ!K510,АБОНЕМЕНТЫ_ИНФОРМАЦИЯ!F:F,БАЗА_ДАННЫХ!J510,АБОНЕМЕНТЫ_ИНФОРМАЦИЯ!AB:AB,БАЗА_ДАННЫХ!M510),"")</f>
        <v/>
      </c>
      <c r="R510" s="189" t="s">
        <v>21</v>
      </c>
      <c r="S510" s="17"/>
      <c r="U510" s="194">
        <f>IF(S510="перенос",0,SUMIFS(АБОНЕМЕНТЫ_ИНФОРМАЦИЯ!P:P,АБОНЕМЕНТЫ_ИНФОРМАЦИЯ!H:H,БАЗА_ДАННЫХ!L510,АБОНЕМЕНТЫ_ИНФОРМАЦИЯ!F:F,БАЗА_ДАННЫХ!J510,АБОНЕМЕНТЫ_ИНФОРМАЦИЯ!G:G,БАЗА_ДАННЫХ!K510,АБОНЕМЕНТЫ_ИНФОРМАЦИЯ!Q:Q,"&lt;="&amp;БАЗА_ДАННЫХ!D510,АБОНЕМЕНТЫ_ИНФОРМАЦИЯ!S:S,"&gt;="&amp;БАЗА_ДАННЫХ!D510))</f>
        <v>10</v>
      </c>
    </row>
    <row r="511" spans="4:21" ht="15" customHeight="1" x14ac:dyDescent="0.25">
      <c r="D511" s="185">
        <v>45296</v>
      </c>
      <c r="E511" s="187">
        <f t="shared" si="14"/>
        <v>1</v>
      </c>
      <c r="F511" s="9" t="str">
        <f t="shared" si="15"/>
        <v>Пт</v>
      </c>
      <c r="G511" s="18">
        <v>0.66666666666666663</v>
      </c>
      <c r="H511" s="8" t="s">
        <v>7</v>
      </c>
      <c r="I511" s="8" t="s">
        <v>33</v>
      </c>
      <c r="J511" s="8" t="s">
        <v>6</v>
      </c>
      <c r="K511" s="8" t="s">
        <v>31</v>
      </c>
      <c r="L511" s="188" t="s">
        <v>88</v>
      </c>
      <c r="M511" s="189" t="str">
        <f ca="1">IF(COUNTIFS(АБОНЕМЕНТЫ_ИНФОРМАЦИЯ!H:H,БАЗА_ДАННЫХ!L511,АБОНЕМЕНТЫ_ИНФОРМАЦИЯ!F:F,БАЗА_ДАННЫХ!J511,АБОНЕМЕНТЫ_ИНФОРМАЦИЯ!G:G,БАЗА_ДАННЫХ!K511,АБОНЕМЕНТЫ_ИНФОРМАЦИЯ!Q:Q,"&lt;="&amp;БАЗА_ДАННЫХ!D511,АБОНЕМЕНТЫ_ИНФОРМАЦИЯ!S:S,"&gt;="&amp;БАЗА_ДАННЫХ!D511,АБОНЕМЕНТЫ_ИНФОРМАЦИЯ!AB:AB,"да")=1,"да","нет")</f>
        <v>нет</v>
      </c>
      <c r="N511" s="188" t="str">
        <f ca="1">IF(M511="да",SUMIFS(АБОНЕМЕНТЫ_ИНФОРМАЦИЯ!AC:AC,АБОНЕМЕНТЫ_ИНФОРМАЦИЯ!H:H,БАЗА_ДАННЫХ!L511,АБОНЕМЕНТЫ_ИНФОРМАЦИЯ!G:G,БАЗА_ДАННЫХ!K511,АБОНЕМЕНТЫ_ИНФОРМАЦИЯ!F:F,БАЗА_ДАННЫХ!J511,АБОНЕМЕНТЫ_ИНФОРМАЦИЯ!AB:AB,БАЗА_ДАННЫХ!M511),"")</f>
        <v/>
      </c>
      <c r="R511" s="189" t="s">
        <v>21</v>
      </c>
      <c r="S511" s="17"/>
      <c r="U511" s="194">
        <f>IF(S511="перенос",0,SUMIFS(АБОНЕМЕНТЫ_ИНФОРМАЦИЯ!P:P,АБОНЕМЕНТЫ_ИНФОРМАЦИЯ!H:H,БАЗА_ДАННЫХ!L511,АБОНЕМЕНТЫ_ИНФОРМАЦИЯ!F:F,БАЗА_ДАННЫХ!J511,АБОНЕМЕНТЫ_ИНФОРМАЦИЯ!G:G,БАЗА_ДАННЫХ!K511,АБОНЕМЕНТЫ_ИНФОРМАЦИЯ!Q:Q,"&lt;="&amp;БАЗА_ДАННЫХ!D511,АБОНЕМЕНТЫ_ИНФОРМАЦИЯ!S:S,"&gt;="&amp;БАЗА_ДАННЫХ!D511))</f>
        <v>10</v>
      </c>
    </row>
    <row r="512" spans="4:21" ht="15" customHeight="1" x14ac:dyDescent="0.25">
      <c r="D512" s="185">
        <v>45296</v>
      </c>
      <c r="E512" s="187">
        <f t="shared" si="14"/>
        <v>1</v>
      </c>
      <c r="F512" s="9" t="str">
        <f t="shared" si="15"/>
        <v>Пт</v>
      </c>
      <c r="G512" s="18">
        <v>0.66666666666666663</v>
      </c>
      <c r="H512" s="8" t="s">
        <v>7</v>
      </c>
      <c r="I512" s="8" t="s">
        <v>33</v>
      </c>
      <c r="J512" s="8" t="s">
        <v>6</v>
      </c>
      <c r="K512" s="8" t="s">
        <v>31</v>
      </c>
      <c r="L512" s="188" t="s">
        <v>89</v>
      </c>
      <c r="M512" s="189" t="str">
        <f ca="1">IF(COUNTIFS(АБОНЕМЕНТЫ_ИНФОРМАЦИЯ!H:H,БАЗА_ДАННЫХ!L512,АБОНЕМЕНТЫ_ИНФОРМАЦИЯ!F:F,БАЗА_ДАННЫХ!J512,АБОНЕМЕНТЫ_ИНФОРМАЦИЯ!G:G,БАЗА_ДАННЫХ!K512,АБОНЕМЕНТЫ_ИНФОРМАЦИЯ!Q:Q,"&lt;="&amp;БАЗА_ДАННЫХ!D512,АБОНЕМЕНТЫ_ИНФОРМАЦИЯ!S:S,"&gt;="&amp;БАЗА_ДАННЫХ!D512,АБОНЕМЕНТЫ_ИНФОРМАЦИЯ!AB:AB,"да")=1,"да","нет")</f>
        <v>нет</v>
      </c>
      <c r="N512" s="188" t="str">
        <f ca="1">IF(M512="да",SUMIFS(АБОНЕМЕНТЫ_ИНФОРМАЦИЯ!AC:AC,АБОНЕМЕНТЫ_ИНФОРМАЦИЯ!H:H,БАЗА_ДАННЫХ!L512,АБОНЕМЕНТЫ_ИНФОРМАЦИЯ!G:G,БАЗА_ДАННЫХ!K512,АБОНЕМЕНТЫ_ИНФОРМАЦИЯ!F:F,БАЗА_ДАННЫХ!J512,АБОНЕМЕНТЫ_ИНФОРМАЦИЯ!AB:AB,БАЗА_ДАННЫХ!M512),"")</f>
        <v/>
      </c>
      <c r="R512" s="189" t="s">
        <v>21</v>
      </c>
      <c r="S512" s="17"/>
      <c r="U512" s="194">
        <f>IF(S512="перенос",0,SUMIFS(АБОНЕМЕНТЫ_ИНФОРМАЦИЯ!P:P,АБОНЕМЕНТЫ_ИНФОРМАЦИЯ!H:H,БАЗА_ДАННЫХ!L512,АБОНЕМЕНТЫ_ИНФОРМАЦИЯ!F:F,БАЗА_ДАННЫХ!J512,АБОНЕМЕНТЫ_ИНФОРМАЦИЯ!G:G,БАЗА_ДАННЫХ!K512,АБОНЕМЕНТЫ_ИНФОРМАЦИЯ!Q:Q,"&lt;="&amp;БАЗА_ДАННЫХ!D512,АБОНЕМЕНТЫ_ИНФОРМАЦИЯ!S:S,"&gt;="&amp;БАЗА_ДАННЫХ!D512))</f>
        <v>10</v>
      </c>
    </row>
    <row r="513" spans="4:21" ht="15" customHeight="1" x14ac:dyDescent="0.25">
      <c r="D513" s="185">
        <v>45296</v>
      </c>
      <c r="E513" s="187">
        <f t="shared" si="14"/>
        <v>1</v>
      </c>
      <c r="F513" s="9" t="str">
        <f t="shared" si="15"/>
        <v>Пт</v>
      </c>
      <c r="G513" s="18">
        <v>0.66666666666666663</v>
      </c>
      <c r="H513" s="8" t="s">
        <v>7</v>
      </c>
      <c r="I513" s="8" t="s">
        <v>33</v>
      </c>
      <c r="J513" s="8" t="s">
        <v>6</v>
      </c>
      <c r="K513" s="8" t="s">
        <v>31</v>
      </c>
      <c r="L513" s="188" t="s">
        <v>90</v>
      </c>
      <c r="M513" s="189" t="str">
        <f ca="1">IF(COUNTIFS(АБОНЕМЕНТЫ_ИНФОРМАЦИЯ!H:H,БАЗА_ДАННЫХ!L513,АБОНЕМЕНТЫ_ИНФОРМАЦИЯ!F:F,БАЗА_ДАННЫХ!J513,АБОНЕМЕНТЫ_ИНФОРМАЦИЯ!G:G,БАЗА_ДАННЫХ!K513,АБОНЕМЕНТЫ_ИНФОРМАЦИЯ!Q:Q,"&lt;="&amp;БАЗА_ДАННЫХ!D513,АБОНЕМЕНТЫ_ИНФОРМАЦИЯ!S:S,"&gt;="&amp;БАЗА_ДАННЫХ!D513,АБОНЕМЕНТЫ_ИНФОРМАЦИЯ!AB:AB,"да")=1,"да","нет")</f>
        <v>нет</v>
      </c>
      <c r="N513" s="188" t="str">
        <f ca="1">IF(M513="да",SUMIFS(АБОНЕМЕНТЫ_ИНФОРМАЦИЯ!AC:AC,АБОНЕМЕНТЫ_ИНФОРМАЦИЯ!H:H,БАЗА_ДАННЫХ!L513,АБОНЕМЕНТЫ_ИНФОРМАЦИЯ!G:G,БАЗА_ДАННЫХ!K513,АБОНЕМЕНТЫ_ИНФОРМАЦИЯ!F:F,БАЗА_ДАННЫХ!J513,АБОНЕМЕНТЫ_ИНФОРМАЦИЯ!AB:AB,БАЗА_ДАННЫХ!M513),"")</f>
        <v/>
      </c>
      <c r="R513" s="189" t="s">
        <v>21</v>
      </c>
      <c r="S513" s="17"/>
      <c r="U513" s="194">
        <f>IF(S513="перенос",0,SUMIFS(АБОНЕМЕНТЫ_ИНФОРМАЦИЯ!P:P,АБОНЕМЕНТЫ_ИНФОРМАЦИЯ!H:H,БАЗА_ДАННЫХ!L513,АБОНЕМЕНТЫ_ИНФОРМАЦИЯ!F:F,БАЗА_ДАННЫХ!J513,АБОНЕМЕНТЫ_ИНФОРМАЦИЯ!G:G,БАЗА_ДАННЫХ!K513,АБОНЕМЕНТЫ_ИНФОРМАЦИЯ!Q:Q,"&lt;="&amp;БАЗА_ДАННЫХ!D513,АБОНЕМЕНТЫ_ИНФОРМАЦИЯ!S:S,"&gt;="&amp;БАЗА_ДАННЫХ!D513))</f>
        <v>10</v>
      </c>
    </row>
    <row r="514" spans="4:21" ht="15" customHeight="1" x14ac:dyDescent="0.25">
      <c r="D514" s="185">
        <v>45296</v>
      </c>
      <c r="E514" s="187">
        <f t="shared" si="14"/>
        <v>1</v>
      </c>
      <c r="F514" s="9" t="str">
        <f t="shared" si="15"/>
        <v>Пт</v>
      </c>
      <c r="G514" s="18">
        <v>0.66666666666666663</v>
      </c>
      <c r="H514" s="8" t="s">
        <v>7</v>
      </c>
      <c r="I514" s="8" t="s">
        <v>33</v>
      </c>
      <c r="J514" s="8" t="s">
        <v>6</v>
      </c>
      <c r="K514" s="8" t="s">
        <v>31</v>
      </c>
      <c r="L514" s="188" t="s">
        <v>91</v>
      </c>
      <c r="M514" s="189" t="str">
        <f ca="1">IF(COUNTIFS(АБОНЕМЕНТЫ_ИНФОРМАЦИЯ!H:H,БАЗА_ДАННЫХ!L514,АБОНЕМЕНТЫ_ИНФОРМАЦИЯ!F:F,БАЗА_ДАННЫХ!J514,АБОНЕМЕНТЫ_ИНФОРМАЦИЯ!G:G,БАЗА_ДАННЫХ!K514,АБОНЕМЕНТЫ_ИНФОРМАЦИЯ!Q:Q,"&lt;="&amp;БАЗА_ДАННЫХ!D514,АБОНЕМЕНТЫ_ИНФОРМАЦИЯ!S:S,"&gt;="&amp;БАЗА_ДАННЫХ!D514,АБОНЕМЕНТЫ_ИНФОРМАЦИЯ!AB:AB,"да")=1,"да","нет")</f>
        <v>нет</v>
      </c>
      <c r="N514" s="188" t="str">
        <f ca="1">IF(M514="да",SUMIFS(АБОНЕМЕНТЫ_ИНФОРМАЦИЯ!AC:AC,АБОНЕМЕНТЫ_ИНФОРМАЦИЯ!H:H,БАЗА_ДАННЫХ!L514,АБОНЕМЕНТЫ_ИНФОРМАЦИЯ!G:G,БАЗА_ДАННЫХ!K514,АБОНЕМЕНТЫ_ИНФОРМАЦИЯ!F:F,БАЗА_ДАННЫХ!J514,АБОНЕМЕНТЫ_ИНФОРМАЦИЯ!AB:AB,БАЗА_ДАННЫХ!M514),"")</f>
        <v/>
      </c>
      <c r="R514" s="189" t="s">
        <v>21</v>
      </c>
      <c r="S514" s="17"/>
      <c r="U514" s="194">
        <f>IF(S514="перенос",0,SUMIFS(АБОНЕМЕНТЫ_ИНФОРМАЦИЯ!P:P,АБОНЕМЕНТЫ_ИНФОРМАЦИЯ!H:H,БАЗА_ДАННЫХ!L514,АБОНЕМЕНТЫ_ИНФОРМАЦИЯ!F:F,БАЗА_ДАННЫХ!J514,АБОНЕМЕНТЫ_ИНФОРМАЦИЯ!G:G,БАЗА_ДАННЫХ!K514,АБОНЕМЕНТЫ_ИНФОРМАЦИЯ!Q:Q,"&lt;="&amp;БАЗА_ДАННЫХ!D514,АБОНЕМЕНТЫ_ИНФОРМАЦИЯ!S:S,"&gt;="&amp;БАЗА_ДАННЫХ!D514))</f>
        <v>10</v>
      </c>
    </row>
    <row r="515" spans="4:21" ht="15" customHeight="1" x14ac:dyDescent="0.25">
      <c r="D515" s="185">
        <v>45296</v>
      </c>
      <c r="E515" s="187">
        <f t="shared" si="14"/>
        <v>1</v>
      </c>
      <c r="F515" s="9" t="str">
        <f t="shared" si="15"/>
        <v>Пт</v>
      </c>
      <c r="G515" s="18">
        <v>0.66666666666666663</v>
      </c>
      <c r="H515" s="8" t="s">
        <v>7</v>
      </c>
      <c r="I515" s="8" t="s">
        <v>33</v>
      </c>
      <c r="J515" s="8" t="s">
        <v>6</v>
      </c>
      <c r="K515" s="8" t="s">
        <v>31</v>
      </c>
      <c r="L515" s="188" t="s">
        <v>92</v>
      </c>
      <c r="M515" s="189" t="str">
        <f ca="1">IF(COUNTIFS(АБОНЕМЕНТЫ_ИНФОРМАЦИЯ!H:H,БАЗА_ДАННЫХ!L515,АБОНЕМЕНТЫ_ИНФОРМАЦИЯ!F:F,БАЗА_ДАННЫХ!J515,АБОНЕМЕНТЫ_ИНФОРМАЦИЯ!G:G,БАЗА_ДАННЫХ!K515,АБОНЕМЕНТЫ_ИНФОРМАЦИЯ!Q:Q,"&lt;="&amp;БАЗА_ДАННЫХ!D515,АБОНЕМЕНТЫ_ИНФОРМАЦИЯ!S:S,"&gt;="&amp;БАЗА_ДАННЫХ!D515,АБОНЕМЕНТЫ_ИНФОРМАЦИЯ!AB:AB,"да")=1,"да","нет")</f>
        <v>нет</v>
      </c>
      <c r="N515" s="188" t="str">
        <f ca="1">IF(M515="да",SUMIFS(АБОНЕМЕНТЫ_ИНФОРМАЦИЯ!AC:AC,АБОНЕМЕНТЫ_ИНФОРМАЦИЯ!H:H,БАЗА_ДАННЫХ!L515,АБОНЕМЕНТЫ_ИНФОРМАЦИЯ!G:G,БАЗА_ДАННЫХ!K515,АБОНЕМЕНТЫ_ИНФОРМАЦИЯ!F:F,БАЗА_ДАННЫХ!J515,АБОНЕМЕНТЫ_ИНФОРМАЦИЯ!AB:AB,БАЗА_ДАННЫХ!M515),"")</f>
        <v/>
      </c>
      <c r="R515" s="189" t="s">
        <v>21</v>
      </c>
      <c r="S515" s="17"/>
      <c r="U515" s="194">
        <f>IF(S515="перенос",0,SUMIFS(АБОНЕМЕНТЫ_ИНФОРМАЦИЯ!P:P,АБОНЕМЕНТЫ_ИНФОРМАЦИЯ!H:H,БАЗА_ДАННЫХ!L515,АБОНЕМЕНТЫ_ИНФОРМАЦИЯ!F:F,БАЗА_ДАННЫХ!J515,АБОНЕМЕНТЫ_ИНФОРМАЦИЯ!G:G,БАЗА_ДАННЫХ!K515,АБОНЕМЕНТЫ_ИНФОРМАЦИЯ!Q:Q,"&lt;="&amp;БАЗА_ДАННЫХ!D515,АБОНЕМЕНТЫ_ИНФОРМАЦИЯ!S:S,"&gt;="&amp;БАЗА_ДАННЫХ!D515))</f>
        <v>10</v>
      </c>
    </row>
    <row r="516" spans="4:21" ht="15" customHeight="1" x14ac:dyDescent="0.25">
      <c r="D516" s="185">
        <v>45296</v>
      </c>
      <c r="E516" s="187">
        <f t="shared" si="14"/>
        <v>1</v>
      </c>
      <c r="F516" s="9" t="str">
        <f t="shared" si="15"/>
        <v>Пт</v>
      </c>
      <c r="G516" s="18">
        <v>0.66666666666666663</v>
      </c>
      <c r="H516" s="8" t="s">
        <v>7</v>
      </c>
      <c r="I516" s="8" t="s">
        <v>33</v>
      </c>
      <c r="J516" s="8" t="s">
        <v>6</v>
      </c>
      <c r="K516" s="8" t="s">
        <v>31</v>
      </c>
      <c r="L516" s="188" t="s">
        <v>93</v>
      </c>
      <c r="M516" s="189" t="str">
        <f ca="1">IF(COUNTIFS(АБОНЕМЕНТЫ_ИНФОРМАЦИЯ!H:H,БАЗА_ДАННЫХ!L516,АБОНЕМЕНТЫ_ИНФОРМАЦИЯ!F:F,БАЗА_ДАННЫХ!J516,АБОНЕМЕНТЫ_ИНФОРМАЦИЯ!G:G,БАЗА_ДАННЫХ!K516,АБОНЕМЕНТЫ_ИНФОРМАЦИЯ!Q:Q,"&lt;="&amp;БАЗА_ДАННЫХ!D516,АБОНЕМЕНТЫ_ИНФОРМАЦИЯ!S:S,"&gt;="&amp;БАЗА_ДАННЫХ!D516,АБОНЕМЕНТЫ_ИНФОРМАЦИЯ!AB:AB,"да")=1,"да","нет")</f>
        <v>нет</v>
      </c>
      <c r="N516" s="188" t="str">
        <f ca="1">IF(M516="да",SUMIFS(АБОНЕМЕНТЫ_ИНФОРМАЦИЯ!AC:AC,АБОНЕМЕНТЫ_ИНФОРМАЦИЯ!H:H,БАЗА_ДАННЫХ!L516,АБОНЕМЕНТЫ_ИНФОРМАЦИЯ!G:G,БАЗА_ДАННЫХ!K516,АБОНЕМЕНТЫ_ИНФОРМАЦИЯ!F:F,БАЗА_ДАННЫХ!J516,АБОНЕМЕНТЫ_ИНФОРМАЦИЯ!AB:AB,БАЗА_ДАННЫХ!M516),"")</f>
        <v/>
      </c>
      <c r="R516" s="189" t="s">
        <v>21</v>
      </c>
      <c r="S516" s="17"/>
      <c r="U516" s="194">
        <f>IF(S516="перенос",0,SUMIFS(АБОНЕМЕНТЫ_ИНФОРМАЦИЯ!P:P,АБОНЕМЕНТЫ_ИНФОРМАЦИЯ!H:H,БАЗА_ДАННЫХ!L516,АБОНЕМЕНТЫ_ИНФОРМАЦИЯ!F:F,БАЗА_ДАННЫХ!J516,АБОНЕМЕНТЫ_ИНФОРМАЦИЯ!G:G,БАЗА_ДАННЫХ!K516,АБОНЕМЕНТЫ_ИНФОРМАЦИЯ!Q:Q,"&lt;="&amp;БАЗА_ДАННЫХ!D516,АБОНЕМЕНТЫ_ИНФОРМАЦИЯ!S:S,"&gt;="&amp;БАЗА_ДАННЫХ!D516))</f>
        <v>10</v>
      </c>
    </row>
    <row r="517" spans="4:21" ht="15" customHeight="1" x14ac:dyDescent="0.25">
      <c r="D517" s="185">
        <v>45296</v>
      </c>
      <c r="E517" s="187">
        <f t="shared" si="14"/>
        <v>1</v>
      </c>
      <c r="F517" s="9" t="str">
        <f t="shared" si="15"/>
        <v>Пт</v>
      </c>
      <c r="G517" s="18">
        <v>0.66666666666666663</v>
      </c>
      <c r="H517" s="8" t="s">
        <v>7</v>
      </c>
      <c r="I517" s="8" t="s">
        <v>33</v>
      </c>
      <c r="J517" s="8" t="s">
        <v>6</v>
      </c>
      <c r="K517" s="8" t="s">
        <v>31</v>
      </c>
      <c r="L517" s="188" t="s">
        <v>94</v>
      </c>
      <c r="M517" s="189" t="str">
        <f ca="1">IF(COUNTIFS(АБОНЕМЕНТЫ_ИНФОРМАЦИЯ!H:H,БАЗА_ДАННЫХ!L517,АБОНЕМЕНТЫ_ИНФОРМАЦИЯ!F:F,БАЗА_ДАННЫХ!J517,АБОНЕМЕНТЫ_ИНФОРМАЦИЯ!G:G,БАЗА_ДАННЫХ!K517,АБОНЕМЕНТЫ_ИНФОРМАЦИЯ!Q:Q,"&lt;="&amp;БАЗА_ДАННЫХ!D517,АБОНЕМЕНТЫ_ИНФОРМАЦИЯ!S:S,"&gt;="&amp;БАЗА_ДАННЫХ!D517,АБОНЕМЕНТЫ_ИНФОРМАЦИЯ!AB:AB,"да")=1,"да","нет")</f>
        <v>нет</v>
      </c>
      <c r="N517" s="188" t="str">
        <f ca="1">IF(M517="да",SUMIFS(АБОНЕМЕНТЫ_ИНФОРМАЦИЯ!AC:AC,АБОНЕМЕНТЫ_ИНФОРМАЦИЯ!H:H,БАЗА_ДАННЫХ!L517,АБОНЕМЕНТЫ_ИНФОРМАЦИЯ!G:G,БАЗА_ДАННЫХ!K517,АБОНЕМЕНТЫ_ИНФОРМАЦИЯ!F:F,БАЗА_ДАННЫХ!J517,АБОНЕМЕНТЫ_ИНФОРМАЦИЯ!AB:AB,БАЗА_ДАННЫХ!M517),"")</f>
        <v/>
      </c>
      <c r="R517" s="189" t="s">
        <v>21</v>
      </c>
      <c r="S517" s="17"/>
      <c r="U517" s="194">
        <f>IF(S517="перенос",0,SUMIFS(АБОНЕМЕНТЫ_ИНФОРМАЦИЯ!P:P,АБОНЕМЕНТЫ_ИНФОРМАЦИЯ!H:H,БАЗА_ДАННЫХ!L517,АБОНЕМЕНТЫ_ИНФОРМАЦИЯ!F:F,БАЗА_ДАННЫХ!J517,АБОНЕМЕНТЫ_ИНФОРМАЦИЯ!G:G,БАЗА_ДАННЫХ!K517,АБОНЕМЕНТЫ_ИНФОРМАЦИЯ!Q:Q,"&lt;="&amp;БАЗА_ДАННЫХ!D517,АБОНЕМЕНТЫ_ИНФОРМАЦИЯ!S:S,"&gt;="&amp;БАЗА_ДАННЫХ!D517))</f>
        <v>10</v>
      </c>
    </row>
    <row r="518" spans="4:21" ht="15" customHeight="1" x14ac:dyDescent="0.25">
      <c r="D518" s="185">
        <v>45296</v>
      </c>
      <c r="E518" s="187">
        <f t="shared" si="14"/>
        <v>1</v>
      </c>
      <c r="F518" s="9" t="str">
        <f t="shared" si="15"/>
        <v>Пт</v>
      </c>
      <c r="G518" s="18">
        <v>0.66666666666666663</v>
      </c>
      <c r="H518" s="8" t="s">
        <v>7</v>
      </c>
      <c r="I518" s="8" t="s">
        <v>33</v>
      </c>
      <c r="J518" s="8" t="s">
        <v>6</v>
      </c>
      <c r="K518" s="8" t="s">
        <v>31</v>
      </c>
      <c r="L518" s="188" t="s">
        <v>95</v>
      </c>
      <c r="M518" s="189" t="str">
        <f ca="1">IF(COUNTIFS(АБОНЕМЕНТЫ_ИНФОРМАЦИЯ!H:H,БАЗА_ДАННЫХ!L518,АБОНЕМЕНТЫ_ИНФОРМАЦИЯ!F:F,БАЗА_ДАННЫХ!J518,АБОНЕМЕНТЫ_ИНФОРМАЦИЯ!G:G,БАЗА_ДАННЫХ!K518,АБОНЕМЕНТЫ_ИНФОРМАЦИЯ!Q:Q,"&lt;="&amp;БАЗА_ДАННЫХ!D518,АБОНЕМЕНТЫ_ИНФОРМАЦИЯ!S:S,"&gt;="&amp;БАЗА_ДАННЫХ!D518,АБОНЕМЕНТЫ_ИНФОРМАЦИЯ!AB:AB,"да")=1,"да","нет")</f>
        <v>нет</v>
      </c>
      <c r="N518" s="188" t="str">
        <f ca="1">IF(M518="да",SUMIFS(АБОНЕМЕНТЫ_ИНФОРМАЦИЯ!AC:AC,АБОНЕМЕНТЫ_ИНФОРМАЦИЯ!H:H,БАЗА_ДАННЫХ!L518,АБОНЕМЕНТЫ_ИНФОРМАЦИЯ!G:G,БАЗА_ДАННЫХ!K518,АБОНЕМЕНТЫ_ИНФОРМАЦИЯ!F:F,БАЗА_ДАННЫХ!J518,АБОНЕМЕНТЫ_ИНФОРМАЦИЯ!AB:AB,БАЗА_ДАННЫХ!M518),"")</f>
        <v/>
      </c>
      <c r="R518" s="189" t="s">
        <v>21</v>
      </c>
      <c r="S518" s="17"/>
      <c r="U518" s="194">
        <f>IF(S518="перенос",0,SUMIFS(АБОНЕМЕНТЫ_ИНФОРМАЦИЯ!P:P,АБОНЕМЕНТЫ_ИНФОРМАЦИЯ!H:H,БАЗА_ДАННЫХ!L518,АБОНЕМЕНТЫ_ИНФОРМАЦИЯ!F:F,БАЗА_ДАННЫХ!J518,АБОНЕМЕНТЫ_ИНФОРМАЦИЯ!G:G,БАЗА_ДАННЫХ!K518,АБОНЕМЕНТЫ_ИНФОРМАЦИЯ!Q:Q,"&lt;="&amp;БАЗА_ДАННЫХ!D518,АБОНЕМЕНТЫ_ИНФОРМАЦИЯ!S:S,"&gt;="&amp;БАЗА_ДАННЫХ!D518))</f>
        <v>10</v>
      </c>
    </row>
    <row r="519" spans="4:21" ht="15" customHeight="1" x14ac:dyDescent="0.25">
      <c r="D519" s="185">
        <v>45296</v>
      </c>
      <c r="E519" s="187">
        <f t="shared" si="14"/>
        <v>1</v>
      </c>
      <c r="F519" s="9" t="str">
        <f t="shared" si="15"/>
        <v>Пт</v>
      </c>
      <c r="G519" s="18">
        <v>0.66666666666666663</v>
      </c>
      <c r="H519" s="8" t="s">
        <v>7</v>
      </c>
      <c r="I519" s="8" t="s">
        <v>33</v>
      </c>
      <c r="J519" s="8" t="s">
        <v>6</v>
      </c>
      <c r="K519" s="8" t="s">
        <v>31</v>
      </c>
      <c r="L519" s="188" t="s">
        <v>96</v>
      </c>
      <c r="M519" s="189" t="str">
        <f ca="1">IF(COUNTIFS(АБОНЕМЕНТЫ_ИНФОРМАЦИЯ!H:H,БАЗА_ДАННЫХ!L519,АБОНЕМЕНТЫ_ИНФОРМАЦИЯ!F:F,БАЗА_ДАННЫХ!J519,АБОНЕМЕНТЫ_ИНФОРМАЦИЯ!G:G,БАЗА_ДАННЫХ!K519,АБОНЕМЕНТЫ_ИНФОРМАЦИЯ!Q:Q,"&lt;="&amp;БАЗА_ДАННЫХ!D519,АБОНЕМЕНТЫ_ИНФОРМАЦИЯ!S:S,"&gt;="&amp;БАЗА_ДАННЫХ!D519,АБОНЕМЕНТЫ_ИНФОРМАЦИЯ!AB:AB,"да")=1,"да","нет")</f>
        <v>нет</v>
      </c>
      <c r="N519" s="188" t="str">
        <f ca="1">IF(M519="да",SUMIFS(АБОНЕМЕНТЫ_ИНФОРМАЦИЯ!AC:AC,АБОНЕМЕНТЫ_ИНФОРМАЦИЯ!H:H,БАЗА_ДАННЫХ!L519,АБОНЕМЕНТЫ_ИНФОРМАЦИЯ!G:G,БАЗА_ДАННЫХ!K519,АБОНЕМЕНТЫ_ИНФОРМАЦИЯ!F:F,БАЗА_ДАННЫХ!J519,АБОНЕМЕНТЫ_ИНФОРМАЦИЯ!AB:AB,БАЗА_ДАННЫХ!M519),"")</f>
        <v/>
      </c>
      <c r="R519" s="189" t="s">
        <v>21</v>
      </c>
      <c r="S519" s="17"/>
      <c r="U519" s="194">
        <f>IF(S519="перенос",0,SUMIFS(АБОНЕМЕНТЫ_ИНФОРМАЦИЯ!P:P,АБОНЕМЕНТЫ_ИНФОРМАЦИЯ!H:H,БАЗА_ДАННЫХ!L519,АБОНЕМЕНТЫ_ИНФОРМАЦИЯ!F:F,БАЗА_ДАННЫХ!J519,АБОНЕМЕНТЫ_ИНФОРМАЦИЯ!G:G,БАЗА_ДАННЫХ!K519,АБОНЕМЕНТЫ_ИНФОРМАЦИЯ!Q:Q,"&lt;="&amp;БАЗА_ДАННЫХ!D519,АБОНЕМЕНТЫ_ИНФОРМАЦИЯ!S:S,"&gt;="&amp;БАЗА_ДАННЫХ!D519))</f>
        <v>10</v>
      </c>
    </row>
    <row r="520" spans="4:21" ht="15" customHeight="1" x14ac:dyDescent="0.25">
      <c r="D520" s="185">
        <v>45296</v>
      </c>
      <c r="E520" s="187">
        <f t="shared" ref="E520:E583" si="16">WEEKNUM(D520)</f>
        <v>1</v>
      </c>
      <c r="F520" s="9" t="str">
        <f t="shared" ref="F520:F583" si="17">TEXT(D520,"ддд")</f>
        <v>Пт</v>
      </c>
      <c r="G520" s="18">
        <v>0.66666666666666663</v>
      </c>
      <c r="H520" s="8" t="s">
        <v>7</v>
      </c>
      <c r="I520" s="8" t="s">
        <v>33</v>
      </c>
      <c r="J520" s="8" t="s">
        <v>6</v>
      </c>
      <c r="K520" s="8" t="s">
        <v>31</v>
      </c>
      <c r="L520" s="188" t="s">
        <v>97</v>
      </c>
      <c r="M520" s="189" t="str">
        <f ca="1">IF(COUNTIFS(АБОНЕМЕНТЫ_ИНФОРМАЦИЯ!H:H,БАЗА_ДАННЫХ!L520,АБОНЕМЕНТЫ_ИНФОРМАЦИЯ!F:F,БАЗА_ДАННЫХ!J520,АБОНЕМЕНТЫ_ИНФОРМАЦИЯ!G:G,БАЗА_ДАННЫХ!K520,АБОНЕМЕНТЫ_ИНФОРМАЦИЯ!Q:Q,"&lt;="&amp;БАЗА_ДАННЫХ!D520,АБОНЕМЕНТЫ_ИНФОРМАЦИЯ!S:S,"&gt;="&amp;БАЗА_ДАННЫХ!D520,АБОНЕМЕНТЫ_ИНФОРМАЦИЯ!AB:AB,"да")=1,"да","нет")</f>
        <v>нет</v>
      </c>
      <c r="N520" s="188" t="str">
        <f ca="1">IF(M520="да",SUMIFS(АБОНЕМЕНТЫ_ИНФОРМАЦИЯ!AC:AC,АБОНЕМЕНТЫ_ИНФОРМАЦИЯ!H:H,БАЗА_ДАННЫХ!L520,АБОНЕМЕНТЫ_ИНФОРМАЦИЯ!G:G,БАЗА_ДАННЫХ!K520,АБОНЕМЕНТЫ_ИНФОРМАЦИЯ!F:F,БАЗА_ДАННЫХ!J520,АБОНЕМЕНТЫ_ИНФОРМАЦИЯ!AB:AB,БАЗА_ДАННЫХ!M520),"")</f>
        <v/>
      </c>
      <c r="R520" s="189" t="s">
        <v>21</v>
      </c>
      <c r="S520" s="17"/>
      <c r="U520" s="194">
        <f>IF(S520="перенос",0,SUMIFS(АБОНЕМЕНТЫ_ИНФОРМАЦИЯ!P:P,АБОНЕМЕНТЫ_ИНФОРМАЦИЯ!H:H,БАЗА_ДАННЫХ!L520,АБОНЕМЕНТЫ_ИНФОРМАЦИЯ!F:F,БАЗА_ДАННЫХ!J520,АБОНЕМЕНТЫ_ИНФОРМАЦИЯ!G:G,БАЗА_ДАННЫХ!K520,АБОНЕМЕНТЫ_ИНФОРМАЦИЯ!Q:Q,"&lt;="&amp;БАЗА_ДАННЫХ!D520,АБОНЕМЕНТЫ_ИНФОРМАЦИЯ!S:S,"&gt;="&amp;БАЗА_ДАННЫХ!D520))</f>
        <v>10</v>
      </c>
    </row>
    <row r="521" spans="4:21" ht="15" customHeight="1" x14ac:dyDescent="0.25">
      <c r="D521" s="185">
        <v>45297</v>
      </c>
      <c r="E521" s="187">
        <f t="shared" si="16"/>
        <v>1</v>
      </c>
      <c r="F521" s="9" t="str">
        <f t="shared" si="17"/>
        <v>Сб</v>
      </c>
      <c r="G521" s="18">
        <v>0.45833333333333331</v>
      </c>
      <c r="H521" s="8" t="s">
        <v>14</v>
      </c>
      <c r="I521" s="8" t="s">
        <v>34</v>
      </c>
      <c r="J521" s="8" t="s">
        <v>11</v>
      </c>
      <c r="K521" s="8" t="s">
        <v>35</v>
      </c>
      <c r="L521" s="188" t="s">
        <v>78</v>
      </c>
      <c r="M521" s="189" t="str">
        <f ca="1">IF(COUNTIFS(АБОНЕМЕНТЫ_ИНФОРМАЦИЯ!H:H,БАЗА_ДАННЫХ!L521,АБОНЕМЕНТЫ_ИНФОРМАЦИЯ!F:F,БАЗА_ДАННЫХ!J521,АБОНЕМЕНТЫ_ИНФОРМАЦИЯ!G:G,БАЗА_ДАННЫХ!K521,АБОНЕМЕНТЫ_ИНФОРМАЦИЯ!Q:Q,"&lt;="&amp;БАЗА_ДАННЫХ!D521,АБОНЕМЕНТЫ_ИНФОРМАЦИЯ!S:S,"&gt;="&amp;БАЗА_ДАННЫХ!D521,АБОНЕМЕНТЫ_ИНФОРМАЦИЯ!AB:AB,"да")=1,"да","нет")</f>
        <v>нет</v>
      </c>
      <c r="N521" s="188" t="str">
        <f ca="1">IF(M521="да",SUMIFS(АБОНЕМЕНТЫ_ИНФОРМАЦИЯ!AC:AC,АБОНЕМЕНТЫ_ИНФОРМАЦИЯ!H:H,БАЗА_ДАННЫХ!L521,АБОНЕМЕНТЫ_ИНФОРМАЦИЯ!G:G,БАЗА_ДАННЫХ!K521,АБОНЕМЕНТЫ_ИНФОРМАЦИЯ!F:F,БАЗА_ДАННЫХ!J521,АБОНЕМЕНТЫ_ИНФОРМАЦИЯ!AB:AB,БАЗА_ДАННЫХ!M521),"")</f>
        <v/>
      </c>
      <c r="R521" s="189" t="s">
        <v>21</v>
      </c>
      <c r="S521" s="17"/>
      <c r="U521" s="194">
        <f>IF(S521="перенос",0,SUMIFS(АБОНЕМЕНТЫ_ИНФОРМАЦИЯ!P:P,АБОНЕМЕНТЫ_ИНФОРМАЦИЯ!H:H,БАЗА_ДАННЫХ!L521,АБОНЕМЕНТЫ_ИНФОРМАЦИЯ!F:F,БАЗА_ДАННЫХ!J521,АБОНЕМЕНТЫ_ИНФОРМАЦИЯ!G:G,БАЗА_ДАННЫХ!K521,АБОНЕМЕНТЫ_ИНФОРМАЦИЯ!Q:Q,"&lt;="&amp;БАЗА_ДАННЫХ!D521,АБОНЕМЕНТЫ_ИНФОРМАЦИЯ!S:S,"&gt;="&amp;БАЗА_ДАННЫХ!D521))</f>
        <v>10</v>
      </c>
    </row>
    <row r="522" spans="4:21" ht="15" customHeight="1" x14ac:dyDescent="0.25">
      <c r="D522" s="185">
        <v>45297</v>
      </c>
      <c r="E522" s="187">
        <f t="shared" si="16"/>
        <v>1</v>
      </c>
      <c r="F522" s="9" t="str">
        <f t="shared" si="17"/>
        <v>Сб</v>
      </c>
      <c r="G522" s="18">
        <v>0.45833333333333331</v>
      </c>
      <c r="H522" s="8" t="s">
        <v>14</v>
      </c>
      <c r="I522" s="8" t="s">
        <v>34</v>
      </c>
      <c r="J522" s="8" t="s">
        <v>11</v>
      </c>
      <c r="K522" s="8" t="s">
        <v>35</v>
      </c>
      <c r="L522" s="188" t="s">
        <v>79</v>
      </c>
      <c r="M522" s="189" t="str">
        <f ca="1">IF(COUNTIFS(АБОНЕМЕНТЫ_ИНФОРМАЦИЯ!H:H,БАЗА_ДАННЫХ!L522,АБОНЕМЕНТЫ_ИНФОРМАЦИЯ!F:F,БАЗА_ДАННЫХ!J522,АБОНЕМЕНТЫ_ИНФОРМАЦИЯ!G:G,БАЗА_ДАННЫХ!K522,АБОНЕМЕНТЫ_ИНФОРМАЦИЯ!Q:Q,"&lt;="&amp;БАЗА_ДАННЫХ!D522,АБОНЕМЕНТЫ_ИНФОРМАЦИЯ!S:S,"&gt;="&amp;БАЗА_ДАННЫХ!D522,АБОНЕМЕНТЫ_ИНФОРМАЦИЯ!AB:AB,"да")=1,"да","нет")</f>
        <v>нет</v>
      </c>
      <c r="N522" s="188" t="str">
        <f ca="1">IF(M522="да",SUMIFS(АБОНЕМЕНТЫ_ИНФОРМАЦИЯ!AC:AC,АБОНЕМЕНТЫ_ИНФОРМАЦИЯ!H:H,БАЗА_ДАННЫХ!L522,АБОНЕМЕНТЫ_ИНФОРМАЦИЯ!G:G,БАЗА_ДАННЫХ!K522,АБОНЕМЕНТЫ_ИНФОРМАЦИЯ!F:F,БАЗА_ДАННЫХ!J522,АБОНЕМЕНТЫ_ИНФОРМАЦИЯ!AB:AB,БАЗА_ДАННЫХ!M522),"")</f>
        <v/>
      </c>
      <c r="R522" s="189" t="s">
        <v>21</v>
      </c>
      <c r="S522" s="17"/>
      <c r="U522" s="194">
        <f>IF(S522="перенос",0,SUMIFS(АБОНЕМЕНТЫ_ИНФОРМАЦИЯ!P:P,АБОНЕМЕНТЫ_ИНФОРМАЦИЯ!H:H,БАЗА_ДАННЫХ!L522,АБОНЕМЕНТЫ_ИНФОРМАЦИЯ!F:F,БАЗА_ДАННЫХ!J522,АБОНЕМЕНТЫ_ИНФОРМАЦИЯ!G:G,БАЗА_ДАННЫХ!K522,АБОНЕМЕНТЫ_ИНФОРМАЦИЯ!Q:Q,"&lt;="&amp;БАЗА_ДАННЫХ!D522,АБОНЕМЕНТЫ_ИНФОРМАЦИЯ!S:S,"&gt;="&amp;БАЗА_ДАННЫХ!D522))</f>
        <v>10</v>
      </c>
    </row>
    <row r="523" spans="4:21" ht="15" customHeight="1" x14ac:dyDescent="0.25">
      <c r="D523" s="185">
        <v>45297</v>
      </c>
      <c r="E523" s="187">
        <f t="shared" si="16"/>
        <v>1</v>
      </c>
      <c r="F523" s="9" t="str">
        <f t="shared" si="17"/>
        <v>Сб</v>
      </c>
      <c r="G523" s="18">
        <v>0.45833333333333331</v>
      </c>
      <c r="H523" s="8" t="s">
        <v>14</v>
      </c>
      <c r="I523" s="8" t="s">
        <v>34</v>
      </c>
      <c r="J523" s="8" t="s">
        <v>11</v>
      </c>
      <c r="K523" s="8" t="s">
        <v>35</v>
      </c>
      <c r="L523" s="188" t="s">
        <v>80</v>
      </c>
      <c r="M523" s="189" t="str">
        <f ca="1">IF(COUNTIFS(АБОНЕМЕНТЫ_ИНФОРМАЦИЯ!H:H,БАЗА_ДАННЫХ!L523,АБОНЕМЕНТЫ_ИНФОРМАЦИЯ!F:F,БАЗА_ДАННЫХ!J523,АБОНЕМЕНТЫ_ИНФОРМАЦИЯ!G:G,БАЗА_ДАННЫХ!K523,АБОНЕМЕНТЫ_ИНФОРМАЦИЯ!Q:Q,"&lt;="&amp;БАЗА_ДАННЫХ!D523,АБОНЕМЕНТЫ_ИНФОРМАЦИЯ!S:S,"&gt;="&amp;БАЗА_ДАННЫХ!D523,АБОНЕМЕНТЫ_ИНФОРМАЦИЯ!AB:AB,"да")=1,"да","нет")</f>
        <v>нет</v>
      </c>
      <c r="N523" s="188" t="str">
        <f ca="1">IF(M523="да",SUMIFS(АБОНЕМЕНТЫ_ИНФОРМАЦИЯ!AC:AC,АБОНЕМЕНТЫ_ИНФОРМАЦИЯ!H:H,БАЗА_ДАННЫХ!L523,АБОНЕМЕНТЫ_ИНФОРМАЦИЯ!G:G,БАЗА_ДАННЫХ!K523,АБОНЕМЕНТЫ_ИНФОРМАЦИЯ!F:F,БАЗА_ДАННЫХ!J523,АБОНЕМЕНТЫ_ИНФОРМАЦИЯ!AB:AB,БАЗА_ДАННЫХ!M523),"")</f>
        <v/>
      </c>
      <c r="R523" s="189" t="s">
        <v>21</v>
      </c>
      <c r="S523" s="17"/>
      <c r="U523" s="194">
        <f>IF(S523="перенос",0,SUMIFS(АБОНЕМЕНТЫ_ИНФОРМАЦИЯ!P:P,АБОНЕМЕНТЫ_ИНФОРМАЦИЯ!H:H,БАЗА_ДАННЫХ!L523,АБОНЕМЕНТЫ_ИНФОРМАЦИЯ!F:F,БАЗА_ДАННЫХ!J523,АБОНЕМЕНТЫ_ИНФОРМАЦИЯ!G:G,БАЗА_ДАННЫХ!K523,АБОНЕМЕНТЫ_ИНФОРМАЦИЯ!Q:Q,"&lt;="&amp;БАЗА_ДАННЫХ!D523,АБОНЕМЕНТЫ_ИНФОРМАЦИЯ!S:S,"&gt;="&amp;БАЗА_ДАННЫХ!D523))</f>
        <v>10</v>
      </c>
    </row>
    <row r="524" spans="4:21" ht="15" customHeight="1" x14ac:dyDescent="0.25">
      <c r="D524" s="185">
        <v>45297</v>
      </c>
      <c r="E524" s="187">
        <f t="shared" si="16"/>
        <v>1</v>
      </c>
      <c r="F524" s="9" t="str">
        <f t="shared" si="17"/>
        <v>Сб</v>
      </c>
      <c r="G524" s="18">
        <v>0.45833333333333331</v>
      </c>
      <c r="H524" s="8" t="s">
        <v>14</v>
      </c>
      <c r="I524" s="8" t="s">
        <v>34</v>
      </c>
      <c r="J524" s="8" t="s">
        <v>11</v>
      </c>
      <c r="K524" s="8" t="s">
        <v>35</v>
      </c>
      <c r="L524" s="188" t="s">
        <v>81</v>
      </c>
      <c r="M524" s="189" t="str">
        <f ca="1">IF(COUNTIFS(АБОНЕМЕНТЫ_ИНФОРМАЦИЯ!H:H,БАЗА_ДАННЫХ!L524,АБОНЕМЕНТЫ_ИНФОРМАЦИЯ!F:F,БАЗА_ДАННЫХ!J524,АБОНЕМЕНТЫ_ИНФОРМАЦИЯ!G:G,БАЗА_ДАННЫХ!K524,АБОНЕМЕНТЫ_ИНФОРМАЦИЯ!Q:Q,"&lt;="&amp;БАЗА_ДАННЫХ!D524,АБОНЕМЕНТЫ_ИНФОРМАЦИЯ!S:S,"&gt;="&amp;БАЗА_ДАННЫХ!D524,АБОНЕМЕНТЫ_ИНФОРМАЦИЯ!AB:AB,"да")=1,"да","нет")</f>
        <v>нет</v>
      </c>
      <c r="N524" s="188" t="str">
        <f ca="1">IF(M524="да",SUMIFS(АБОНЕМЕНТЫ_ИНФОРМАЦИЯ!AC:AC,АБОНЕМЕНТЫ_ИНФОРМАЦИЯ!H:H,БАЗА_ДАННЫХ!L524,АБОНЕМЕНТЫ_ИНФОРМАЦИЯ!G:G,БАЗА_ДАННЫХ!K524,АБОНЕМЕНТЫ_ИНФОРМАЦИЯ!F:F,БАЗА_ДАННЫХ!J524,АБОНЕМЕНТЫ_ИНФОРМАЦИЯ!AB:AB,БАЗА_ДАННЫХ!M524),"")</f>
        <v/>
      </c>
      <c r="R524" s="189" t="s">
        <v>21</v>
      </c>
      <c r="S524" s="17"/>
      <c r="U524" s="194">
        <f>IF(S524="перенос",0,SUMIFS(АБОНЕМЕНТЫ_ИНФОРМАЦИЯ!P:P,АБОНЕМЕНТЫ_ИНФОРМАЦИЯ!H:H,БАЗА_ДАННЫХ!L524,АБОНЕМЕНТЫ_ИНФОРМАЦИЯ!F:F,БАЗА_ДАННЫХ!J524,АБОНЕМЕНТЫ_ИНФОРМАЦИЯ!G:G,БАЗА_ДАННЫХ!K524,АБОНЕМЕНТЫ_ИНФОРМАЦИЯ!Q:Q,"&lt;="&amp;БАЗА_ДАННЫХ!D524,АБОНЕМЕНТЫ_ИНФОРМАЦИЯ!S:S,"&gt;="&amp;БАЗА_ДАННЫХ!D524))</f>
        <v>10</v>
      </c>
    </row>
    <row r="525" spans="4:21" ht="15" customHeight="1" x14ac:dyDescent="0.25">
      <c r="D525" s="185">
        <v>45297</v>
      </c>
      <c r="E525" s="187">
        <f t="shared" si="16"/>
        <v>1</v>
      </c>
      <c r="F525" s="9" t="str">
        <f t="shared" si="17"/>
        <v>Сб</v>
      </c>
      <c r="G525" s="18">
        <v>0.45833333333333331</v>
      </c>
      <c r="H525" s="8" t="s">
        <v>14</v>
      </c>
      <c r="I525" s="8" t="s">
        <v>34</v>
      </c>
      <c r="J525" s="8" t="s">
        <v>11</v>
      </c>
      <c r="K525" s="8" t="s">
        <v>35</v>
      </c>
      <c r="L525" s="188" t="s">
        <v>82</v>
      </c>
      <c r="M525" s="189" t="str">
        <f ca="1">IF(COUNTIFS(АБОНЕМЕНТЫ_ИНФОРМАЦИЯ!H:H,БАЗА_ДАННЫХ!L525,АБОНЕМЕНТЫ_ИНФОРМАЦИЯ!F:F,БАЗА_ДАННЫХ!J525,АБОНЕМЕНТЫ_ИНФОРМАЦИЯ!G:G,БАЗА_ДАННЫХ!K525,АБОНЕМЕНТЫ_ИНФОРМАЦИЯ!Q:Q,"&lt;="&amp;БАЗА_ДАННЫХ!D525,АБОНЕМЕНТЫ_ИНФОРМАЦИЯ!S:S,"&gt;="&amp;БАЗА_ДАННЫХ!D525,АБОНЕМЕНТЫ_ИНФОРМАЦИЯ!AB:AB,"да")=1,"да","нет")</f>
        <v>нет</v>
      </c>
      <c r="N525" s="188" t="str">
        <f ca="1">IF(M525="да",SUMIFS(АБОНЕМЕНТЫ_ИНФОРМАЦИЯ!AC:AC,АБОНЕМЕНТЫ_ИНФОРМАЦИЯ!H:H,БАЗА_ДАННЫХ!L525,АБОНЕМЕНТЫ_ИНФОРМАЦИЯ!G:G,БАЗА_ДАННЫХ!K525,АБОНЕМЕНТЫ_ИНФОРМАЦИЯ!F:F,БАЗА_ДАННЫХ!J525,АБОНЕМЕНТЫ_ИНФОРМАЦИЯ!AB:AB,БАЗА_ДАННЫХ!M525),"")</f>
        <v/>
      </c>
      <c r="R525" s="189" t="s">
        <v>21</v>
      </c>
      <c r="S525" s="17"/>
      <c r="U525" s="194">
        <f>IF(S525="перенос",0,SUMIFS(АБОНЕМЕНТЫ_ИНФОРМАЦИЯ!P:P,АБОНЕМЕНТЫ_ИНФОРМАЦИЯ!H:H,БАЗА_ДАННЫХ!L525,АБОНЕМЕНТЫ_ИНФОРМАЦИЯ!F:F,БАЗА_ДАННЫХ!J525,АБОНЕМЕНТЫ_ИНФОРМАЦИЯ!G:G,БАЗА_ДАННЫХ!K525,АБОНЕМЕНТЫ_ИНФОРМАЦИЯ!Q:Q,"&lt;="&amp;БАЗА_ДАННЫХ!D525,АБОНЕМЕНТЫ_ИНФОРМАЦИЯ!S:S,"&gt;="&amp;БАЗА_ДАННЫХ!D525))</f>
        <v>10</v>
      </c>
    </row>
    <row r="526" spans="4:21" ht="15" customHeight="1" x14ac:dyDescent="0.25">
      <c r="D526" s="185">
        <v>45297</v>
      </c>
      <c r="E526" s="187">
        <f t="shared" si="16"/>
        <v>1</v>
      </c>
      <c r="F526" s="9" t="str">
        <f t="shared" si="17"/>
        <v>Сб</v>
      </c>
      <c r="G526" s="18">
        <v>0.45833333333333331</v>
      </c>
      <c r="H526" s="8" t="s">
        <v>14</v>
      </c>
      <c r="I526" s="8" t="s">
        <v>34</v>
      </c>
      <c r="J526" s="8" t="s">
        <v>11</v>
      </c>
      <c r="K526" s="8" t="s">
        <v>35</v>
      </c>
      <c r="L526" s="188" t="s">
        <v>83</v>
      </c>
      <c r="M526" s="189" t="str">
        <f ca="1">IF(COUNTIFS(АБОНЕМЕНТЫ_ИНФОРМАЦИЯ!H:H,БАЗА_ДАННЫХ!L526,АБОНЕМЕНТЫ_ИНФОРМАЦИЯ!F:F,БАЗА_ДАННЫХ!J526,АБОНЕМЕНТЫ_ИНФОРМАЦИЯ!G:G,БАЗА_ДАННЫХ!K526,АБОНЕМЕНТЫ_ИНФОРМАЦИЯ!Q:Q,"&lt;="&amp;БАЗА_ДАННЫХ!D526,АБОНЕМЕНТЫ_ИНФОРМАЦИЯ!S:S,"&gt;="&amp;БАЗА_ДАННЫХ!D526,АБОНЕМЕНТЫ_ИНФОРМАЦИЯ!AB:AB,"да")=1,"да","нет")</f>
        <v>нет</v>
      </c>
      <c r="N526" s="188" t="str">
        <f ca="1">IF(M526="да",SUMIFS(АБОНЕМЕНТЫ_ИНФОРМАЦИЯ!AC:AC,АБОНЕМЕНТЫ_ИНФОРМАЦИЯ!H:H,БАЗА_ДАННЫХ!L526,АБОНЕМЕНТЫ_ИНФОРМАЦИЯ!G:G,БАЗА_ДАННЫХ!K526,АБОНЕМЕНТЫ_ИНФОРМАЦИЯ!F:F,БАЗА_ДАННЫХ!J526,АБОНЕМЕНТЫ_ИНФОРМАЦИЯ!AB:AB,БАЗА_ДАННЫХ!M526),"")</f>
        <v/>
      </c>
      <c r="R526" s="189" t="s">
        <v>21</v>
      </c>
      <c r="S526" s="17"/>
      <c r="U526" s="194">
        <f>IF(S526="перенос",0,SUMIFS(АБОНЕМЕНТЫ_ИНФОРМАЦИЯ!P:P,АБОНЕМЕНТЫ_ИНФОРМАЦИЯ!H:H,БАЗА_ДАННЫХ!L526,АБОНЕМЕНТЫ_ИНФОРМАЦИЯ!F:F,БАЗА_ДАННЫХ!J526,АБОНЕМЕНТЫ_ИНФОРМАЦИЯ!G:G,БАЗА_ДАННЫХ!K526,АБОНЕМЕНТЫ_ИНФОРМАЦИЯ!Q:Q,"&lt;="&amp;БАЗА_ДАННЫХ!D526,АБОНЕМЕНТЫ_ИНФОРМАЦИЯ!S:S,"&gt;="&amp;БАЗА_ДАННЫХ!D526))</f>
        <v>10</v>
      </c>
    </row>
    <row r="527" spans="4:21" ht="15" customHeight="1" x14ac:dyDescent="0.25">
      <c r="D527" s="185">
        <v>45299</v>
      </c>
      <c r="E527" s="187">
        <f t="shared" si="16"/>
        <v>2</v>
      </c>
      <c r="F527" s="9" t="str">
        <f t="shared" si="17"/>
        <v>Пн</v>
      </c>
      <c r="G527" s="18">
        <v>0.66666666666666663</v>
      </c>
      <c r="H527" s="8" t="s">
        <v>7</v>
      </c>
      <c r="I527" s="8" t="s">
        <v>32</v>
      </c>
      <c r="J527" s="8" t="s">
        <v>9</v>
      </c>
      <c r="K527" s="8" t="s">
        <v>8</v>
      </c>
      <c r="L527" s="188" t="s">
        <v>64</v>
      </c>
      <c r="M527" s="189" t="str">
        <f ca="1">IF(COUNTIFS(АБОНЕМЕНТЫ_ИНФОРМАЦИЯ!H:H,БАЗА_ДАННЫХ!L527,АБОНЕМЕНТЫ_ИНФОРМАЦИЯ!F:F,БАЗА_ДАННЫХ!J527,АБОНЕМЕНТЫ_ИНФОРМАЦИЯ!G:G,БАЗА_ДАННЫХ!K527,АБОНЕМЕНТЫ_ИНФОРМАЦИЯ!Q:Q,"&lt;="&amp;БАЗА_ДАННЫХ!D527,АБОНЕМЕНТЫ_ИНФОРМАЦИЯ!S:S,"&gt;="&amp;БАЗА_ДАННЫХ!D527,АБОНЕМЕНТЫ_ИНФОРМАЦИЯ!AB:AB,"да")=1,"да","нет")</f>
        <v>нет</v>
      </c>
      <c r="N527" s="188" t="str">
        <f ca="1">IF(M527="да",SUMIFS(АБОНЕМЕНТЫ_ИНФОРМАЦИЯ!AC:AC,АБОНЕМЕНТЫ_ИНФОРМАЦИЯ!H:H,БАЗА_ДАННЫХ!L527,АБОНЕМЕНТЫ_ИНФОРМАЦИЯ!G:G,БАЗА_ДАННЫХ!K527,АБОНЕМЕНТЫ_ИНФОРМАЦИЯ!F:F,БАЗА_ДАННЫХ!J527,АБОНЕМЕНТЫ_ИНФОРМАЦИЯ!AB:AB,БАЗА_ДАННЫХ!M527),"")</f>
        <v/>
      </c>
      <c r="R527" s="189" t="s">
        <v>21</v>
      </c>
      <c r="S527" s="17"/>
      <c r="U527" s="194">
        <f>IF(S527="перенос",0,SUMIFS(АБОНЕМЕНТЫ_ИНФОРМАЦИЯ!P:P,АБОНЕМЕНТЫ_ИНФОРМАЦИЯ!H:H,БАЗА_ДАННЫХ!L527,АБОНЕМЕНТЫ_ИНФОРМАЦИЯ!F:F,БАЗА_ДАННЫХ!J527,АБОНЕМЕНТЫ_ИНФОРМАЦИЯ!G:G,БАЗА_ДАННЫХ!K527,АБОНЕМЕНТЫ_ИНФОРМАЦИЯ!Q:Q,"&lt;="&amp;БАЗА_ДАННЫХ!D527,АБОНЕМЕНТЫ_ИНФОРМАЦИЯ!S:S,"&gt;="&amp;БАЗА_ДАННЫХ!D527))</f>
        <v>10</v>
      </c>
    </row>
    <row r="528" spans="4:21" ht="15" customHeight="1" x14ac:dyDescent="0.25">
      <c r="D528" s="185">
        <v>45299</v>
      </c>
      <c r="E528" s="187">
        <f t="shared" si="16"/>
        <v>2</v>
      </c>
      <c r="F528" s="9" t="str">
        <f t="shared" si="17"/>
        <v>Пн</v>
      </c>
      <c r="G528" s="18">
        <v>0.66666666666666663</v>
      </c>
      <c r="H528" s="8" t="s">
        <v>7</v>
      </c>
      <c r="I528" s="8" t="s">
        <v>32</v>
      </c>
      <c r="J528" s="8" t="s">
        <v>9</v>
      </c>
      <c r="K528" s="8" t="s">
        <v>8</v>
      </c>
      <c r="L528" s="188" t="s">
        <v>65</v>
      </c>
      <c r="M528" s="189" t="str">
        <f ca="1">IF(COUNTIFS(АБОНЕМЕНТЫ_ИНФОРМАЦИЯ!H:H,БАЗА_ДАННЫХ!L528,АБОНЕМЕНТЫ_ИНФОРМАЦИЯ!F:F,БАЗА_ДАННЫХ!J528,АБОНЕМЕНТЫ_ИНФОРМАЦИЯ!G:G,БАЗА_ДАННЫХ!K528,АБОНЕМЕНТЫ_ИНФОРМАЦИЯ!Q:Q,"&lt;="&amp;БАЗА_ДАННЫХ!D528,АБОНЕМЕНТЫ_ИНФОРМАЦИЯ!S:S,"&gt;="&amp;БАЗА_ДАННЫХ!D528,АБОНЕМЕНТЫ_ИНФОРМАЦИЯ!AB:AB,"да")=1,"да","нет")</f>
        <v>нет</v>
      </c>
      <c r="N528" s="188" t="str">
        <f ca="1">IF(M528="да",SUMIFS(АБОНЕМЕНТЫ_ИНФОРМАЦИЯ!AC:AC,АБОНЕМЕНТЫ_ИНФОРМАЦИЯ!H:H,БАЗА_ДАННЫХ!L528,АБОНЕМЕНТЫ_ИНФОРМАЦИЯ!G:G,БАЗА_ДАННЫХ!K528,АБОНЕМЕНТЫ_ИНФОРМАЦИЯ!F:F,БАЗА_ДАННЫХ!J528,АБОНЕМЕНТЫ_ИНФОРМАЦИЯ!AB:AB,БАЗА_ДАННЫХ!M528),"")</f>
        <v/>
      </c>
      <c r="R528" s="189" t="s">
        <v>21</v>
      </c>
      <c r="S528" s="17"/>
      <c r="U528" s="194">
        <f>IF(S528="перенос",0,SUMIFS(АБОНЕМЕНТЫ_ИНФОРМАЦИЯ!P:P,АБОНЕМЕНТЫ_ИНФОРМАЦИЯ!H:H,БАЗА_ДАННЫХ!L528,АБОНЕМЕНТЫ_ИНФОРМАЦИЯ!F:F,БАЗА_ДАННЫХ!J528,АБОНЕМЕНТЫ_ИНФОРМАЦИЯ!G:G,БАЗА_ДАННЫХ!K528,АБОНЕМЕНТЫ_ИНФОРМАЦИЯ!Q:Q,"&lt;="&amp;БАЗА_ДАННЫХ!D528,АБОНЕМЕНТЫ_ИНФОРМАЦИЯ!S:S,"&gt;="&amp;БАЗА_ДАННЫХ!D528))</f>
        <v>10</v>
      </c>
    </row>
    <row r="529" spans="4:21" ht="15" customHeight="1" x14ac:dyDescent="0.25">
      <c r="D529" s="185">
        <v>45299</v>
      </c>
      <c r="E529" s="187">
        <f t="shared" si="16"/>
        <v>2</v>
      </c>
      <c r="F529" s="9" t="str">
        <f t="shared" si="17"/>
        <v>Пн</v>
      </c>
      <c r="G529" s="18">
        <v>0.66666666666666663</v>
      </c>
      <c r="H529" s="8" t="s">
        <v>7</v>
      </c>
      <c r="I529" s="8" t="s">
        <v>32</v>
      </c>
      <c r="J529" s="8" t="s">
        <v>9</v>
      </c>
      <c r="K529" s="8" t="s">
        <v>8</v>
      </c>
      <c r="L529" s="188" t="s">
        <v>66</v>
      </c>
      <c r="M529" s="189" t="str">
        <f ca="1">IF(COUNTIFS(АБОНЕМЕНТЫ_ИНФОРМАЦИЯ!H:H,БАЗА_ДАННЫХ!L529,АБОНЕМЕНТЫ_ИНФОРМАЦИЯ!F:F,БАЗА_ДАННЫХ!J529,АБОНЕМЕНТЫ_ИНФОРМАЦИЯ!G:G,БАЗА_ДАННЫХ!K529,АБОНЕМЕНТЫ_ИНФОРМАЦИЯ!Q:Q,"&lt;="&amp;БАЗА_ДАННЫХ!D529,АБОНЕМЕНТЫ_ИНФОРМАЦИЯ!S:S,"&gt;="&amp;БАЗА_ДАННЫХ!D529,АБОНЕМЕНТЫ_ИНФОРМАЦИЯ!AB:AB,"да")=1,"да","нет")</f>
        <v>нет</v>
      </c>
      <c r="N529" s="188" t="str">
        <f ca="1">IF(M529="да",SUMIFS(АБОНЕМЕНТЫ_ИНФОРМАЦИЯ!AC:AC,АБОНЕМЕНТЫ_ИНФОРМАЦИЯ!H:H,БАЗА_ДАННЫХ!L529,АБОНЕМЕНТЫ_ИНФОРМАЦИЯ!G:G,БАЗА_ДАННЫХ!K529,АБОНЕМЕНТЫ_ИНФОРМАЦИЯ!F:F,БАЗА_ДАННЫХ!J529,АБОНЕМЕНТЫ_ИНФОРМАЦИЯ!AB:AB,БАЗА_ДАННЫХ!M529),"")</f>
        <v/>
      </c>
      <c r="R529" s="189" t="s">
        <v>21</v>
      </c>
      <c r="S529" s="17"/>
      <c r="U529" s="194">
        <f>IF(S529="перенос",0,SUMIFS(АБОНЕМЕНТЫ_ИНФОРМАЦИЯ!P:P,АБОНЕМЕНТЫ_ИНФОРМАЦИЯ!H:H,БАЗА_ДАННЫХ!L529,АБОНЕМЕНТЫ_ИНФОРМАЦИЯ!F:F,БАЗА_ДАННЫХ!J529,АБОНЕМЕНТЫ_ИНФОРМАЦИЯ!G:G,БАЗА_ДАННЫХ!K529,АБОНЕМЕНТЫ_ИНФОРМАЦИЯ!Q:Q,"&lt;="&amp;БАЗА_ДАННЫХ!D529,АБОНЕМЕНТЫ_ИНФОРМАЦИЯ!S:S,"&gt;="&amp;БАЗА_ДАННЫХ!D529))</f>
        <v>10</v>
      </c>
    </row>
    <row r="530" spans="4:21" ht="15" customHeight="1" x14ac:dyDescent="0.25">
      <c r="D530" s="185">
        <v>45299</v>
      </c>
      <c r="E530" s="187">
        <f t="shared" si="16"/>
        <v>2</v>
      </c>
      <c r="F530" s="9" t="str">
        <f t="shared" si="17"/>
        <v>Пн</v>
      </c>
      <c r="G530" s="18">
        <v>0.66666666666666663</v>
      </c>
      <c r="H530" s="8" t="s">
        <v>7</v>
      </c>
      <c r="I530" s="8" t="s">
        <v>32</v>
      </c>
      <c r="J530" s="8" t="s">
        <v>9</v>
      </c>
      <c r="K530" s="8" t="s">
        <v>8</v>
      </c>
      <c r="L530" s="188" t="s">
        <v>67</v>
      </c>
      <c r="M530" s="189" t="str">
        <f ca="1">IF(COUNTIFS(АБОНЕМЕНТЫ_ИНФОРМАЦИЯ!H:H,БАЗА_ДАННЫХ!L530,АБОНЕМЕНТЫ_ИНФОРМАЦИЯ!F:F,БАЗА_ДАННЫХ!J530,АБОНЕМЕНТЫ_ИНФОРМАЦИЯ!G:G,БАЗА_ДАННЫХ!K530,АБОНЕМЕНТЫ_ИНФОРМАЦИЯ!Q:Q,"&lt;="&amp;БАЗА_ДАННЫХ!D530,АБОНЕМЕНТЫ_ИНФОРМАЦИЯ!S:S,"&gt;="&amp;БАЗА_ДАННЫХ!D530,АБОНЕМЕНТЫ_ИНФОРМАЦИЯ!AB:AB,"да")=1,"да","нет")</f>
        <v>нет</v>
      </c>
      <c r="N530" s="188" t="str">
        <f ca="1">IF(M530="да",SUMIFS(АБОНЕМЕНТЫ_ИНФОРМАЦИЯ!AC:AC,АБОНЕМЕНТЫ_ИНФОРМАЦИЯ!H:H,БАЗА_ДАННЫХ!L530,АБОНЕМЕНТЫ_ИНФОРМАЦИЯ!G:G,БАЗА_ДАННЫХ!K530,АБОНЕМЕНТЫ_ИНФОРМАЦИЯ!F:F,БАЗА_ДАННЫХ!J530,АБОНЕМЕНТЫ_ИНФОРМАЦИЯ!AB:AB,БАЗА_ДАННЫХ!M530),"")</f>
        <v/>
      </c>
      <c r="R530" s="189" t="s">
        <v>21</v>
      </c>
      <c r="S530" s="17"/>
      <c r="U530" s="194">
        <f>IF(S530="перенос",0,SUMIFS(АБОНЕМЕНТЫ_ИНФОРМАЦИЯ!P:P,АБОНЕМЕНТЫ_ИНФОРМАЦИЯ!H:H,БАЗА_ДАННЫХ!L530,АБОНЕМЕНТЫ_ИНФОРМАЦИЯ!F:F,БАЗА_ДАННЫХ!J530,АБОНЕМЕНТЫ_ИНФОРМАЦИЯ!G:G,БАЗА_ДАННЫХ!K530,АБОНЕМЕНТЫ_ИНФОРМАЦИЯ!Q:Q,"&lt;="&amp;БАЗА_ДАННЫХ!D530,АБОНЕМЕНТЫ_ИНФОРМАЦИЯ!S:S,"&gt;="&amp;БАЗА_ДАННЫХ!D530))</f>
        <v>8.75</v>
      </c>
    </row>
    <row r="531" spans="4:21" ht="15" customHeight="1" x14ac:dyDescent="0.25">
      <c r="D531" s="185">
        <v>45299</v>
      </c>
      <c r="E531" s="187">
        <f t="shared" si="16"/>
        <v>2</v>
      </c>
      <c r="F531" s="9" t="str">
        <f t="shared" si="17"/>
        <v>Пн</v>
      </c>
      <c r="G531" s="18">
        <v>0.66666666666666663</v>
      </c>
      <c r="H531" s="8" t="s">
        <v>7</v>
      </c>
      <c r="I531" s="8" t="s">
        <v>32</v>
      </c>
      <c r="J531" s="8" t="s">
        <v>9</v>
      </c>
      <c r="K531" s="8" t="s">
        <v>8</v>
      </c>
      <c r="L531" s="188" t="s">
        <v>68</v>
      </c>
      <c r="M531" s="189" t="str">
        <f ca="1">IF(COUNTIFS(АБОНЕМЕНТЫ_ИНФОРМАЦИЯ!H:H,БАЗА_ДАННЫХ!L531,АБОНЕМЕНТЫ_ИНФОРМАЦИЯ!F:F,БАЗА_ДАННЫХ!J531,АБОНЕМЕНТЫ_ИНФОРМАЦИЯ!G:G,БАЗА_ДАННЫХ!K531,АБОНЕМЕНТЫ_ИНФОРМАЦИЯ!Q:Q,"&lt;="&amp;БАЗА_ДАННЫХ!D531,АБОНЕМЕНТЫ_ИНФОРМАЦИЯ!S:S,"&gt;="&amp;БАЗА_ДАННЫХ!D531,АБОНЕМЕНТЫ_ИНФОРМАЦИЯ!AB:AB,"да")=1,"да","нет")</f>
        <v>нет</v>
      </c>
      <c r="N531" s="188" t="str">
        <f ca="1">IF(M531="да",SUMIFS(АБОНЕМЕНТЫ_ИНФОРМАЦИЯ!AC:AC,АБОНЕМЕНТЫ_ИНФОРМАЦИЯ!H:H,БАЗА_ДАННЫХ!L531,АБОНЕМЕНТЫ_ИНФОРМАЦИЯ!G:G,БАЗА_ДАННЫХ!K531,АБОНЕМЕНТЫ_ИНФОРМАЦИЯ!F:F,БАЗА_ДАННЫХ!J531,АБОНЕМЕНТЫ_ИНФОРМАЦИЯ!AB:AB,БАЗА_ДАННЫХ!M531),"")</f>
        <v/>
      </c>
      <c r="R531" s="189" t="s">
        <v>21</v>
      </c>
      <c r="S531" s="17"/>
      <c r="U531" s="194">
        <f>IF(S531="перенос",0,SUMIFS(АБОНЕМЕНТЫ_ИНФОРМАЦИЯ!P:P,АБОНЕМЕНТЫ_ИНФОРМАЦИЯ!H:H,БАЗА_ДАННЫХ!L531,АБОНЕМЕНТЫ_ИНФОРМАЦИЯ!F:F,БАЗА_ДАННЫХ!J531,АБОНЕМЕНТЫ_ИНФОРМАЦИЯ!G:G,БАЗА_ДАННЫХ!K531,АБОНЕМЕНТЫ_ИНФОРМАЦИЯ!Q:Q,"&lt;="&amp;БАЗА_ДАННЫХ!D531,АБОНЕМЕНТЫ_ИНФОРМАЦИЯ!S:S,"&gt;="&amp;БАЗА_ДАННЫХ!D531))</f>
        <v>10</v>
      </c>
    </row>
    <row r="532" spans="4:21" ht="15" customHeight="1" x14ac:dyDescent="0.25">
      <c r="D532" s="185">
        <v>45299</v>
      </c>
      <c r="E532" s="187">
        <f t="shared" si="16"/>
        <v>2</v>
      </c>
      <c r="F532" s="9" t="str">
        <f t="shared" si="17"/>
        <v>Пн</v>
      </c>
      <c r="G532" s="18">
        <v>0.66666666666666663</v>
      </c>
      <c r="H532" s="8" t="s">
        <v>7</v>
      </c>
      <c r="I532" s="8" t="s">
        <v>32</v>
      </c>
      <c r="J532" s="8" t="s">
        <v>9</v>
      </c>
      <c r="K532" s="8" t="s">
        <v>8</v>
      </c>
      <c r="L532" s="188" t="s">
        <v>69</v>
      </c>
      <c r="M532" s="189" t="str">
        <f ca="1">IF(COUNTIFS(АБОНЕМЕНТЫ_ИНФОРМАЦИЯ!H:H,БАЗА_ДАННЫХ!L532,АБОНЕМЕНТЫ_ИНФОРМАЦИЯ!F:F,БАЗА_ДАННЫХ!J532,АБОНЕМЕНТЫ_ИНФОРМАЦИЯ!G:G,БАЗА_ДАННЫХ!K532,АБОНЕМЕНТЫ_ИНФОРМАЦИЯ!Q:Q,"&lt;="&amp;БАЗА_ДАННЫХ!D532,АБОНЕМЕНТЫ_ИНФОРМАЦИЯ!S:S,"&gt;="&amp;БАЗА_ДАННЫХ!D532,АБОНЕМЕНТЫ_ИНФОРМАЦИЯ!AB:AB,"да")=1,"да","нет")</f>
        <v>нет</v>
      </c>
      <c r="N532" s="188" t="str">
        <f ca="1">IF(M532="да",SUMIFS(АБОНЕМЕНТЫ_ИНФОРМАЦИЯ!AC:AC,АБОНЕМЕНТЫ_ИНФОРМАЦИЯ!H:H,БАЗА_ДАННЫХ!L532,АБОНЕМЕНТЫ_ИНФОРМАЦИЯ!G:G,БАЗА_ДАННЫХ!K532,АБОНЕМЕНТЫ_ИНФОРМАЦИЯ!F:F,БАЗА_ДАННЫХ!J532,АБОНЕМЕНТЫ_ИНФОРМАЦИЯ!AB:AB,БАЗА_ДАННЫХ!M532),"")</f>
        <v/>
      </c>
      <c r="R532" s="189" t="s">
        <v>21</v>
      </c>
      <c r="S532" s="17"/>
      <c r="U532" s="194">
        <f>IF(S532="перенос",0,SUMIFS(АБОНЕМЕНТЫ_ИНФОРМАЦИЯ!P:P,АБОНЕМЕНТЫ_ИНФОРМАЦИЯ!H:H,БАЗА_ДАННЫХ!L532,АБОНЕМЕНТЫ_ИНФОРМАЦИЯ!F:F,БАЗА_ДАННЫХ!J532,АБОНЕМЕНТЫ_ИНФОРМАЦИЯ!G:G,БАЗА_ДАННЫХ!K532,АБОНЕМЕНТЫ_ИНФОРМАЦИЯ!Q:Q,"&lt;="&amp;БАЗА_ДАННЫХ!D532,АБОНЕМЕНТЫ_ИНФОРМАЦИЯ!S:S,"&gt;="&amp;БАЗА_ДАННЫХ!D532))</f>
        <v>10</v>
      </c>
    </row>
    <row r="533" spans="4:21" ht="15" customHeight="1" x14ac:dyDescent="0.25">
      <c r="D533" s="185">
        <v>45299</v>
      </c>
      <c r="E533" s="187">
        <f t="shared" si="16"/>
        <v>2</v>
      </c>
      <c r="F533" s="9" t="str">
        <f t="shared" si="17"/>
        <v>Пн</v>
      </c>
      <c r="G533" s="18">
        <v>0.66666666666666663</v>
      </c>
      <c r="H533" s="8" t="s">
        <v>7</v>
      </c>
      <c r="I533" s="8" t="s">
        <v>32</v>
      </c>
      <c r="J533" s="8" t="s">
        <v>9</v>
      </c>
      <c r="K533" s="8" t="s">
        <v>8</v>
      </c>
      <c r="L533" s="188" t="s">
        <v>70</v>
      </c>
      <c r="M533" s="189" t="str">
        <f ca="1">IF(COUNTIFS(АБОНЕМЕНТЫ_ИНФОРМАЦИЯ!H:H,БАЗА_ДАННЫХ!L533,АБОНЕМЕНТЫ_ИНФОРМАЦИЯ!F:F,БАЗА_ДАННЫХ!J533,АБОНЕМЕНТЫ_ИНФОРМАЦИЯ!G:G,БАЗА_ДАННЫХ!K533,АБОНЕМЕНТЫ_ИНФОРМАЦИЯ!Q:Q,"&lt;="&amp;БАЗА_ДАННЫХ!D533,АБОНЕМЕНТЫ_ИНФОРМАЦИЯ!S:S,"&gt;="&amp;БАЗА_ДАННЫХ!D533,АБОНЕМЕНТЫ_ИНФОРМАЦИЯ!AB:AB,"да")=1,"да","нет")</f>
        <v>нет</v>
      </c>
      <c r="N533" s="188" t="str">
        <f ca="1">IF(M533="да",SUMIFS(АБОНЕМЕНТЫ_ИНФОРМАЦИЯ!AC:AC,АБОНЕМЕНТЫ_ИНФОРМАЦИЯ!H:H,БАЗА_ДАННЫХ!L533,АБОНЕМЕНТЫ_ИНФОРМАЦИЯ!G:G,БАЗА_ДАННЫХ!K533,АБОНЕМЕНТЫ_ИНФОРМАЦИЯ!F:F,БАЗА_ДАННЫХ!J533,АБОНЕМЕНТЫ_ИНФОРМАЦИЯ!AB:AB,БАЗА_ДАННЫХ!M533),"")</f>
        <v/>
      </c>
      <c r="R533" s="189" t="s">
        <v>21</v>
      </c>
      <c r="S533" s="17"/>
      <c r="U533" s="194">
        <f>IF(S533="перенос",0,SUMIFS(АБОНЕМЕНТЫ_ИНФОРМАЦИЯ!P:P,АБОНЕМЕНТЫ_ИНФОРМАЦИЯ!H:H,БАЗА_ДАННЫХ!L533,АБОНЕМЕНТЫ_ИНФОРМАЦИЯ!F:F,БАЗА_ДАННЫХ!J533,АБОНЕМЕНТЫ_ИНФОРМАЦИЯ!G:G,БАЗА_ДАННЫХ!K533,АБОНЕМЕНТЫ_ИНФОРМАЦИЯ!Q:Q,"&lt;="&amp;БАЗА_ДАННЫХ!D533,АБОНЕМЕНТЫ_ИНФОРМАЦИЯ!S:S,"&gt;="&amp;БАЗА_ДАННЫХ!D533))</f>
        <v>10</v>
      </c>
    </row>
    <row r="534" spans="4:21" ht="15" customHeight="1" x14ac:dyDescent="0.25">
      <c r="D534" s="185">
        <v>45299</v>
      </c>
      <c r="E534" s="187">
        <f t="shared" si="16"/>
        <v>2</v>
      </c>
      <c r="F534" s="9" t="str">
        <f t="shared" si="17"/>
        <v>Пн</v>
      </c>
      <c r="G534" s="18">
        <v>0.66666666666666663</v>
      </c>
      <c r="H534" s="8" t="s">
        <v>7</v>
      </c>
      <c r="I534" s="8" t="s">
        <v>32</v>
      </c>
      <c r="J534" s="8" t="s">
        <v>9</v>
      </c>
      <c r="K534" s="8" t="s">
        <v>8</v>
      </c>
      <c r="L534" s="188" t="s">
        <v>71</v>
      </c>
      <c r="M534" s="189" t="str">
        <f ca="1">IF(COUNTIFS(АБОНЕМЕНТЫ_ИНФОРМАЦИЯ!H:H,БАЗА_ДАННЫХ!L534,АБОНЕМЕНТЫ_ИНФОРМАЦИЯ!F:F,БАЗА_ДАННЫХ!J534,АБОНЕМЕНТЫ_ИНФОРМАЦИЯ!G:G,БАЗА_ДАННЫХ!K534,АБОНЕМЕНТЫ_ИНФОРМАЦИЯ!Q:Q,"&lt;="&amp;БАЗА_ДАННЫХ!D534,АБОНЕМЕНТЫ_ИНФОРМАЦИЯ!S:S,"&gt;="&amp;БАЗА_ДАННЫХ!D534,АБОНЕМЕНТЫ_ИНФОРМАЦИЯ!AB:AB,"да")=1,"да","нет")</f>
        <v>нет</v>
      </c>
      <c r="N534" s="188" t="str">
        <f ca="1">IF(M534="да",SUMIFS(АБОНЕМЕНТЫ_ИНФОРМАЦИЯ!AC:AC,АБОНЕМЕНТЫ_ИНФОРМАЦИЯ!H:H,БАЗА_ДАННЫХ!L534,АБОНЕМЕНТЫ_ИНФОРМАЦИЯ!G:G,БАЗА_ДАННЫХ!K534,АБОНЕМЕНТЫ_ИНФОРМАЦИЯ!F:F,БАЗА_ДАННЫХ!J534,АБОНЕМЕНТЫ_ИНФОРМАЦИЯ!AB:AB,БАЗА_ДАННЫХ!M534),"")</f>
        <v/>
      </c>
      <c r="R534" s="189" t="s">
        <v>21</v>
      </c>
      <c r="S534" s="17"/>
      <c r="U534" s="194">
        <f>IF(S534="перенос",0,SUMIFS(АБОНЕМЕНТЫ_ИНФОРМАЦИЯ!P:P,АБОНЕМЕНТЫ_ИНФОРМАЦИЯ!H:H,БАЗА_ДАННЫХ!L534,АБОНЕМЕНТЫ_ИНФОРМАЦИЯ!F:F,БАЗА_ДАННЫХ!J534,АБОНЕМЕНТЫ_ИНФОРМАЦИЯ!G:G,БАЗА_ДАННЫХ!K534,АБОНЕМЕНТЫ_ИНФОРМАЦИЯ!Q:Q,"&lt;="&amp;БАЗА_ДАННЫХ!D534,АБОНЕМЕНТЫ_ИНФОРМАЦИЯ!S:S,"&gt;="&amp;БАЗА_ДАННЫХ!D534))</f>
        <v>10</v>
      </c>
    </row>
    <row r="535" spans="4:21" ht="15" customHeight="1" x14ac:dyDescent="0.25">
      <c r="D535" s="185">
        <v>45299</v>
      </c>
      <c r="E535" s="187">
        <f t="shared" si="16"/>
        <v>2</v>
      </c>
      <c r="F535" s="9" t="str">
        <f t="shared" si="17"/>
        <v>Пн</v>
      </c>
      <c r="G535" s="18">
        <v>0.66666666666666663</v>
      </c>
      <c r="H535" s="8" t="s">
        <v>7</v>
      </c>
      <c r="I535" s="8" t="s">
        <v>32</v>
      </c>
      <c r="J535" s="8" t="s">
        <v>9</v>
      </c>
      <c r="K535" s="8" t="s">
        <v>8</v>
      </c>
      <c r="L535" s="188" t="s">
        <v>72</v>
      </c>
      <c r="M535" s="189" t="str">
        <f ca="1">IF(COUNTIFS(АБОНЕМЕНТЫ_ИНФОРМАЦИЯ!H:H,БАЗА_ДАННЫХ!L535,АБОНЕМЕНТЫ_ИНФОРМАЦИЯ!F:F,БАЗА_ДАННЫХ!J535,АБОНЕМЕНТЫ_ИНФОРМАЦИЯ!G:G,БАЗА_ДАННЫХ!K535,АБОНЕМЕНТЫ_ИНФОРМАЦИЯ!Q:Q,"&lt;="&amp;БАЗА_ДАННЫХ!D535,АБОНЕМЕНТЫ_ИНФОРМАЦИЯ!S:S,"&gt;="&amp;БАЗА_ДАННЫХ!D535,АБОНЕМЕНТЫ_ИНФОРМАЦИЯ!AB:AB,"да")=1,"да","нет")</f>
        <v>нет</v>
      </c>
      <c r="N535" s="188" t="str">
        <f ca="1">IF(M535="да",SUMIFS(АБОНЕМЕНТЫ_ИНФОРМАЦИЯ!AC:AC,АБОНЕМЕНТЫ_ИНФОРМАЦИЯ!H:H,БАЗА_ДАННЫХ!L535,АБОНЕМЕНТЫ_ИНФОРМАЦИЯ!G:G,БАЗА_ДАННЫХ!K535,АБОНЕМЕНТЫ_ИНФОРМАЦИЯ!F:F,БАЗА_ДАННЫХ!J535,АБОНЕМЕНТЫ_ИНФОРМАЦИЯ!AB:AB,БАЗА_ДАННЫХ!M535),"")</f>
        <v/>
      </c>
      <c r="R535" s="189" t="s">
        <v>21</v>
      </c>
      <c r="S535" s="17"/>
      <c r="U535" s="194">
        <f>IF(S535="перенос",0,SUMIFS(АБОНЕМЕНТЫ_ИНФОРМАЦИЯ!P:P,АБОНЕМЕНТЫ_ИНФОРМАЦИЯ!H:H,БАЗА_ДАННЫХ!L535,АБОНЕМЕНТЫ_ИНФОРМАЦИЯ!F:F,БАЗА_ДАННЫХ!J535,АБОНЕМЕНТЫ_ИНФОРМАЦИЯ!G:G,БАЗА_ДАННЫХ!K535,АБОНЕМЕНТЫ_ИНФОРМАЦИЯ!Q:Q,"&lt;="&amp;БАЗА_ДАННЫХ!D535,АБОНЕМЕНТЫ_ИНФОРМАЦИЯ!S:S,"&gt;="&amp;БАЗА_ДАННЫХ!D535))</f>
        <v>10</v>
      </c>
    </row>
    <row r="536" spans="4:21" ht="15" customHeight="1" x14ac:dyDescent="0.25">
      <c r="D536" s="185">
        <v>45299</v>
      </c>
      <c r="E536" s="187">
        <f t="shared" si="16"/>
        <v>2</v>
      </c>
      <c r="F536" s="9" t="str">
        <f t="shared" si="17"/>
        <v>Пн</v>
      </c>
      <c r="G536" s="18">
        <v>0.66666666666666663</v>
      </c>
      <c r="H536" s="8" t="s">
        <v>7</v>
      </c>
      <c r="I536" s="8" t="s">
        <v>32</v>
      </c>
      <c r="J536" s="8" t="s">
        <v>9</v>
      </c>
      <c r="K536" s="8" t="s">
        <v>8</v>
      </c>
      <c r="L536" s="188" t="s">
        <v>73</v>
      </c>
      <c r="M536" s="189" t="str">
        <f ca="1">IF(COUNTIFS(АБОНЕМЕНТЫ_ИНФОРМАЦИЯ!H:H,БАЗА_ДАННЫХ!L536,АБОНЕМЕНТЫ_ИНФОРМАЦИЯ!F:F,БАЗА_ДАННЫХ!J536,АБОНЕМЕНТЫ_ИНФОРМАЦИЯ!G:G,БАЗА_ДАННЫХ!K536,АБОНЕМЕНТЫ_ИНФОРМАЦИЯ!Q:Q,"&lt;="&amp;БАЗА_ДАННЫХ!D536,АБОНЕМЕНТЫ_ИНФОРМАЦИЯ!S:S,"&gt;="&amp;БАЗА_ДАННЫХ!D536,АБОНЕМЕНТЫ_ИНФОРМАЦИЯ!AB:AB,"да")=1,"да","нет")</f>
        <v>нет</v>
      </c>
      <c r="N536" s="188" t="str">
        <f ca="1">IF(M536="да",SUMIFS(АБОНЕМЕНТЫ_ИНФОРМАЦИЯ!AC:AC,АБОНЕМЕНТЫ_ИНФОРМАЦИЯ!H:H,БАЗА_ДАННЫХ!L536,АБОНЕМЕНТЫ_ИНФОРМАЦИЯ!G:G,БАЗА_ДАННЫХ!K536,АБОНЕМЕНТЫ_ИНФОРМАЦИЯ!F:F,БАЗА_ДАННЫХ!J536,АБОНЕМЕНТЫ_ИНФОРМАЦИЯ!AB:AB,БАЗА_ДАННЫХ!M536),"")</f>
        <v/>
      </c>
      <c r="R536" s="189" t="s">
        <v>21</v>
      </c>
      <c r="S536" s="17"/>
      <c r="U536" s="194">
        <f>IF(S536="перенос",0,SUMIFS(АБОНЕМЕНТЫ_ИНФОРМАЦИЯ!P:P,АБОНЕМЕНТЫ_ИНФОРМАЦИЯ!H:H,БАЗА_ДАННЫХ!L536,АБОНЕМЕНТЫ_ИНФОРМАЦИЯ!F:F,БАЗА_ДАННЫХ!J536,АБОНЕМЕНТЫ_ИНФОРМАЦИЯ!G:G,БАЗА_ДАННЫХ!K536,АБОНЕМЕНТЫ_ИНФОРМАЦИЯ!Q:Q,"&lt;="&amp;БАЗА_ДАННЫХ!D536,АБОНЕМЕНТЫ_ИНФОРМАЦИЯ!S:S,"&gt;="&amp;БАЗА_ДАННЫХ!D536))</f>
        <v>10</v>
      </c>
    </row>
    <row r="537" spans="4:21" ht="15" customHeight="1" x14ac:dyDescent="0.25">
      <c r="D537" s="185">
        <v>45299</v>
      </c>
      <c r="E537" s="187">
        <f t="shared" si="16"/>
        <v>2</v>
      </c>
      <c r="F537" s="9" t="str">
        <f t="shared" si="17"/>
        <v>Пн</v>
      </c>
      <c r="G537" s="18">
        <v>0.66666666666666663</v>
      </c>
      <c r="H537" s="8" t="s">
        <v>7</v>
      </c>
      <c r="I537" s="8" t="s">
        <v>32</v>
      </c>
      <c r="J537" s="8" t="s">
        <v>9</v>
      </c>
      <c r="K537" s="8" t="s">
        <v>8</v>
      </c>
      <c r="L537" s="188" t="s">
        <v>74</v>
      </c>
      <c r="M537" s="189" t="str">
        <f ca="1">IF(COUNTIFS(АБОНЕМЕНТЫ_ИНФОРМАЦИЯ!H:H,БАЗА_ДАННЫХ!L537,АБОНЕМЕНТЫ_ИНФОРМАЦИЯ!F:F,БАЗА_ДАННЫХ!J537,АБОНЕМЕНТЫ_ИНФОРМАЦИЯ!G:G,БАЗА_ДАННЫХ!K537,АБОНЕМЕНТЫ_ИНФОРМАЦИЯ!Q:Q,"&lt;="&amp;БАЗА_ДАННЫХ!D537,АБОНЕМЕНТЫ_ИНФОРМАЦИЯ!S:S,"&gt;="&amp;БАЗА_ДАННЫХ!D537,АБОНЕМЕНТЫ_ИНФОРМАЦИЯ!AB:AB,"да")=1,"да","нет")</f>
        <v>нет</v>
      </c>
      <c r="N537" s="188" t="str">
        <f ca="1">IF(M537="да",SUMIFS(АБОНЕМЕНТЫ_ИНФОРМАЦИЯ!AC:AC,АБОНЕМЕНТЫ_ИНФОРМАЦИЯ!H:H,БАЗА_ДАННЫХ!L537,АБОНЕМЕНТЫ_ИНФОРМАЦИЯ!G:G,БАЗА_ДАННЫХ!K537,АБОНЕМЕНТЫ_ИНФОРМАЦИЯ!F:F,БАЗА_ДАННЫХ!J537,АБОНЕМЕНТЫ_ИНФОРМАЦИЯ!AB:AB,БАЗА_ДАННЫХ!M537),"")</f>
        <v/>
      </c>
      <c r="R537" s="189" t="s">
        <v>21</v>
      </c>
      <c r="S537" s="17"/>
      <c r="U537" s="194">
        <f>IF(S537="перенос",0,SUMIFS(АБОНЕМЕНТЫ_ИНФОРМАЦИЯ!P:P,АБОНЕМЕНТЫ_ИНФОРМАЦИЯ!H:H,БАЗА_ДАННЫХ!L537,АБОНЕМЕНТЫ_ИНФОРМАЦИЯ!F:F,БАЗА_ДАННЫХ!J537,АБОНЕМЕНТЫ_ИНФОРМАЦИЯ!G:G,БАЗА_ДАННЫХ!K537,АБОНЕМЕНТЫ_ИНФОРМАЦИЯ!Q:Q,"&lt;="&amp;БАЗА_ДАННЫХ!D537,АБОНЕМЕНТЫ_ИНФОРМАЦИЯ!S:S,"&gt;="&amp;БАЗА_ДАННЫХ!D537))</f>
        <v>10</v>
      </c>
    </row>
    <row r="538" spans="4:21" ht="15" customHeight="1" x14ac:dyDescent="0.25">
      <c r="D538" s="185">
        <v>45299</v>
      </c>
      <c r="E538" s="187">
        <f t="shared" si="16"/>
        <v>2</v>
      </c>
      <c r="F538" s="9" t="str">
        <f t="shared" si="17"/>
        <v>Пн</v>
      </c>
      <c r="G538" s="18">
        <v>0.66666666666666663</v>
      </c>
      <c r="H538" s="8" t="s">
        <v>7</v>
      </c>
      <c r="I538" s="8" t="s">
        <v>32</v>
      </c>
      <c r="J538" s="8" t="s">
        <v>9</v>
      </c>
      <c r="K538" s="8" t="s">
        <v>8</v>
      </c>
      <c r="L538" s="188" t="s">
        <v>75</v>
      </c>
      <c r="M538" s="189" t="str">
        <f ca="1">IF(COUNTIFS(АБОНЕМЕНТЫ_ИНФОРМАЦИЯ!H:H,БАЗА_ДАННЫХ!L538,АБОНЕМЕНТЫ_ИНФОРМАЦИЯ!F:F,БАЗА_ДАННЫХ!J538,АБОНЕМЕНТЫ_ИНФОРМАЦИЯ!G:G,БАЗА_ДАННЫХ!K538,АБОНЕМЕНТЫ_ИНФОРМАЦИЯ!Q:Q,"&lt;="&amp;БАЗА_ДАННЫХ!D538,АБОНЕМЕНТЫ_ИНФОРМАЦИЯ!S:S,"&gt;="&amp;БАЗА_ДАННЫХ!D538,АБОНЕМЕНТЫ_ИНФОРМАЦИЯ!AB:AB,"да")=1,"да","нет")</f>
        <v>нет</v>
      </c>
      <c r="N538" s="188" t="str">
        <f ca="1">IF(M538="да",SUMIFS(АБОНЕМЕНТЫ_ИНФОРМАЦИЯ!AC:AC,АБОНЕМЕНТЫ_ИНФОРМАЦИЯ!H:H,БАЗА_ДАННЫХ!L538,АБОНЕМЕНТЫ_ИНФОРМАЦИЯ!G:G,БАЗА_ДАННЫХ!K538,АБОНЕМЕНТЫ_ИНФОРМАЦИЯ!F:F,БАЗА_ДАННЫХ!J538,АБОНЕМЕНТЫ_ИНФОРМАЦИЯ!AB:AB,БАЗА_ДАННЫХ!M538),"")</f>
        <v/>
      </c>
      <c r="R538" s="189" t="s">
        <v>21</v>
      </c>
      <c r="S538" s="17"/>
      <c r="U538" s="194">
        <f>IF(S538="перенос",0,SUMIFS(АБОНЕМЕНТЫ_ИНФОРМАЦИЯ!P:P,АБОНЕМЕНТЫ_ИНФОРМАЦИЯ!H:H,БАЗА_ДАННЫХ!L538,АБОНЕМЕНТЫ_ИНФОРМАЦИЯ!F:F,БАЗА_ДАННЫХ!J538,АБОНЕМЕНТЫ_ИНФОРМАЦИЯ!G:G,БАЗА_ДАННЫХ!K538,АБОНЕМЕНТЫ_ИНФОРМАЦИЯ!Q:Q,"&lt;="&amp;БАЗА_ДАННЫХ!D538,АБОНЕМЕНТЫ_ИНФОРМАЦИЯ!S:S,"&gt;="&amp;БАЗА_ДАННЫХ!D538))</f>
        <v>10</v>
      </c>
    </row>
    <row r="539" spans="4:21" ht="15" customHeight="1" x14ac:dyDescent="0.25">
      <c r="D539" s="185">
        <v>45299</v>
      </c>
      <c r="E539" s="187">
        <f t="shared" si="16"/>
        <v>2</v>
      </c>
      <c r="F539" s="9" t="str">
        <f t="shared" si="17"/>
        <v>Пн</v>
      </c>
      <c r="G539" s="18">
        <v>0.66666666666666663</v>
      </c>
      <c r="H539" s="8" t="s">
        <v>7</v>
      </c>
      <c r="I539" s="8" t="s">
        <v>32</v>
      </c>
      <c r="J539" s="8" t="s">
        <v>9</v>
      </c>
      <c r="K539" s="8" t="s">
        <v>8</v>
      </c>
      <c r="L539" s="188" t="s">
        <v>76</v>
      </c>
      <c r="M539" s="189" t="str">
        <f ca="1">IF(COUNTIFS(АБОНЕМЕНТЫ_ИНФОРМАЦИЯ!H:H,БАЗА_ДАННЫХ!L539,АБОНЕМЕНТЫ_ИНФОРМАЦИЯ!F:F,БАЗА_ДАННЫХ!J539,АБОНЕМЕНТЫ_ИНФОРМАЦИЯ!G:G,БАЗА_ДАННЫХ!K539,АБОНЕМЕНТЫ_ИНФОРМАЦИЯ!Q:Q,"&lt;="&amp;БАЗА_ДАННЫХ!D539,АБОНЕМЕНТЫ_ИНФОРМАЦИЯ!S:S,"&gt;="&amp;БАЗА_ДАННЫХ!D539,АБОНЕМЕНТЫ_ИНФОРМАЦИЯ!AB:AB,"да")=1,"да","нет")</f>
        <v>нет</v>
      </c>
      <c r="N539" s="188" t="str">
        <f ca="1">IF(M539="да",SUMIFS(АБОНЕМЕНТЫ_ИНФОРМАЦИЯ!AC:AC,АБОНЕМЕНТЫ_ИНФОРМАЦИЯ!H:H,БАЗА_ДАННЫХ!L539,АБОНЕМЕНТЫ_ИНФОРМАЦИЯ!G:G,БАЗА_ДАННЫХ!K539,АБОНЕМЕНТЫ_ИНФОРМАЦИЯ!F:F,БАЗА_ДАННЫХ!J539,АБОНЕМЕНТЫ_ИНФОРМАЦИЯ!AB:AB,БАЗА_ДАННЫХ!M539),"")</f>
        <v/>
      </c>
      <c r="R539" s="189" t="s">
        <v>21</v>
      </c>
      <c r="S539" s="17"/>
      <c r="U539" s="194">
        <f>IF(S539="перенос",0,SUMIFS(АБОНЕМЕНТЫ_ИНФОРМАЦИЯ!P:P,АБОНЕМЕНТЫ_ИНФОРМАЦИЯ!H:H,БАЗА_ДАННЫХ!L539,АБОНЕМЕНТЫ_ИНФОРМАЦИЯ!F:F,БАЗА_ДАННЫХ!J539,АБОНЕМЕНТЫ_ИНФОРМАЦИЯ!G:G,БАЗА_ДАННЫХ!K539,АБОНЕМЕНТЫ_ИНФОРМАЦИЯ!Q:Q,"&lt;="&amp;БАЗА_ДАННЫХ!D539,АБОНЕМЕНТЫ_ИНФОРМАЦИЯ!S:S,"&gt;="&amp;БАЗА_ДАННЫХ!D539))</f>
        <v>10</v>
      </c>
    </row>
    <row r="540" spans="4:21" ht="15" customHeight="1" x14ac:dyDescent="0.25">
      <c r="D540" s="185">
        <v>45299</v>
      </c>
      <c r="E540" s="187">
        <f t="shared" si="16"/>
        <v>2</v>
      </c>
      <c r="F540" s="9" t="str">
        <f t="shared" si="17"/>
        <v>Пн</v>
      </c>
      <c r="G540" s="18">
        <v>0.66666666666666663</v>
      </c>
      <c r="H540" s="8" t="s">
        <v>7</v>
      </c>
      <c r="I540" s="8" t="s">
        <v>32</v>
      </c>
      <c r="J540" s="8" t="s">
        <v>9</v>
      </c>
      <c r="K540" s="8" t="s">
        <v>8</v>
      </c>
      <c r="L540" s="188" t="s">
        <v>77</v>
      </c>
      <c r="M540" s="189" t="str">
        <f ca="1">IF(COUNTIFS(АБОНЕМЕНТЫ_ИНФОРМАЦИЯ!H:H,БАЗА_ДАННЫХ!L540,АБОНЕМЕНТЫ_ИНФОРМАЦИЯ!F:F,БАЗА_ДАННЫХ!J540,АБОНЕМЕНТЫ_ИНФОРМАЦИЯ!G:G,БАЗА_ДАННЫХ!K540,АБОНЕМЕНТЫ_ИНФОРМАЦИЯ!Q:Q,"&lt;="&amp;БАЗА_ДАННЫХ!D540,АБОНЕМЕНТЫ_ИНФОРМАЦИЯ!S:S,"&gt;="&amp;БАЗА_ДАННЫХ!D540,АБОНЕМЕНТЫ_ИНФОРМАЦИЯ!AB:AB,"да")=1,"да","нет")</f>
        <v>нет</v>
      </c>
      <c r="N540" s="188" t="str">
        <f ca="1">IF(M540="да",SUMIFS(АБОНЕМЕНТЫ_ИНФОРМАЦИЯ!AC:AC,АБОНЕМЕНТЫ_ИНФОРМАЦИЯ!H:H,БАЗА_ДАННЫХ!L540,АБОНЕМЕНТЫ_ИНФОРМАЦИЯ!G:G,БАЗА_ДАННЫХ!K540,АБОНЕМЕНТЫ_ИНФОРМАЦИЯ!F:F,БАЗА_ДАННЫХ!J540,АБОНЕМЕНТЫ_ИНФОРМАЦИЯ!AB:AB,БАЗА_ДАННЫХ!M540),"")</f>
        <v/>
      </c>
      <c r="R540" s="189" t="s">
        <v>21</v>
      </c>
      <c r="S540" s="17"/>
      <c r="U540" s="194">
        <f>IF(S540="перенос",0,SUMIFS(АБОНЕМЕНТЫ_ИНФОРМАЦИЯ!P:P,АБОНЕМЕНТЫ_ИНФОРМАЦИЯ!H:H,БАЗА_ДАННЫХ!L540,АБОНЕМЕНТЫ_ИНФОРМАЦИЯ!F:F,БАЗА_ДАННЫХ!J540,АБОНЕМЕНТЫ_ИНФОРМАЦИЯ!G:G,БАЗА_ДАННЫХ!K540,АБОНЕМЕНТЫ_ИНФОРМАЦИЯ!Q:Q,"&lt;="&amp;БАЗА_ДАННЫХ!D540,АБОНЕМЕНТЫ_ИНФОРМАЦИЯ!S:S,"&gt;="&amp;БАЗА_ДАННЫХ!D540))</f>
        <v>10</v>
      </c>
    </row>
    <row r="541" spans="4:21" ht="15" customHeight="1" x14ac:dyDescent="0.25">
      <c r="D541" s="185">
        <v>45299</v>
      </c>
      <c r="E541" s="187">
        <f t="shared" si="16"/>
        <v>2</v>
      </c>
      <c r="F541" s="9" t="str">
        <f t="shared" si="17"/>
        <v>Пн</v>
      </c>
      <c r="G541" s="18">
        <v>0.70833333333333337</v>
      </c>
      <c r="H541" s="8" t="s">
        <v>14</v>
      </c>
      <c r="I541" s="8" t="s">
        <v>30</v>
      </c>
      <c r="J541" s="8" t="s">
        <v>11</v>
      </c>
      <c r="K541" s="8" t="s">
        <v>36</v>
      </c>
      <c r="L541" s="188" t="s">
        <v>78</v>
      </c>
      <c r="M541" s="189" t="str">
        <f ca="1">IF(COUNTIFS(АБОНЕМЕНТЫ_ИНФОРМАЦИЯ!H:H,БАЗА_ДАННЫХ!L541,АБОНЕМЕНТЫ_ИНФОРМАЦИЯ!F:F,БАЗА_ДАННЫХ!J541,АБОНЕМЕНТЫ_ИНФОРМАЦИЯ!G:G,БАЗА_ДАННЫХ!K541,АБОНЕМЕНТЫ_ИНФОРМАЦИЯ!Q:Q,"&lt;="&amp;БАЗА_ДАННЫХ!D541,АБОНЕМЕНТЫ_ИНФОРМАЦИЯ!S:S,"&gt;="&amp;БАЗА_ДАННЫХ!D541,АБОНЕМЕНТЫ_ИНФОРМАЦИЯ!AB:AB,"да")=1,"да","нет")</f>
        <v>нет</v>
      </c>
      <c r="N541" s="188" t="str">
        <f ca="1">IF(M541="да",SUMIFS(АБОНЕМЕНТЫ_ИНФОРМАЦИЯ!AC:AC,АБОНЕМЕНТЫ_ИНФОРМАЦИЯ!H:H,БАЗА_ДАННЫХ!L541,АБОНЕМЕНТЫ_ИНФОРМАЦИЯ!G:G,БАЗА_ДАННЫХ!K541,АБОНЕМЕНТЫ_ИНФОРМАЦИЯ!F:F,БАЗА_ДАННЫХ!J541,АБОНЕМЕНТЫ_ИНФОРМАЦИЯ!AB:AB,БАЗА_ДАННЫХ!M541),"")</f>
        <v/>
      </c>
      <c r="R541" s="189" t="s">
        <v>21</v>
      </c>
      <c r="S541" s="17"/>
      <c r="U541" s="194">
        <f>IF(S541="перенос",0,SUMIFS(АБОНЕМЕНТЫ_ИНФОРМАЦИЯ!P:P,АБОНЕМЕНТЫ_ИНФОРМАЦИЯ!H:H,БАЗА_ДАННЫХ!L541,АБОНЕМЕНТЫ_ИНФОРМАЦИЯ!F:F,БАЗА_ДАННЫХ!J541,АБОНЕМЕНТЫ_ИНФОРМАЦИЯ!G:G,БАЗА_ДАННЫХ!K541,АБОНЕМЕНТЫ_ИНФОРМАЦИЯ!Q:Q,"&lt;="&amp;БАЗА_ДАННЫХ!D541,АБОНЕМЕНТЫ_ИНФОРМАЦИЯ!S:S,"&gt;="&amp;БАЗА_ДАННЫХ!D541))</f>
        <v>10</v>
      </c>
    </row>
    <row r="542" spans="4:21" ht="15" customHeight="1" x14ac:dyDescent="0.25">
      <c r="D542" s="185">
        <v>45299</v>
      </c>
      <c r="E542" s="187">
        <f t="shared" si="16"/>
        <v>2</v>
      </c>
      <c r="F542" s="9" t="str">
        <f t="shared" si="17"/>
        <v>Пн</v>
      </c>
      <c r="G542" s="18">
        <v>0.70833333333333337</v>
      </c>
      <c r="H542" s="8" t="s">
        <v>14</v>
      </c>
      <c r="I542" s="8" t="s">
        <v>30</v>
      </c>
      <c r="J542" s="8" t="s">
        <v>11</v>
      </c>
      <c r="K542" s="8" t="s">
        <v>36</v>
      </c>
      <c r="L542" s="188" t="s">
        <v>79</v>
      </c>
      <c r="M542" s="189" t="str">
        <f ca="1">IF(COUNTIFS(АБОНЕМЕНТЫ_ИНФОРМАЦИЯ!H:H,БАЗА_ДАННЫХ!L542,АБОНЕМЕНТЫ_ИНФОРМАЦИЯ!F:F,БАЗА_ДАННЫХ!J542,АБОНЕМЕНТЫ_ИНФОРМАЦИЯ!G:G,БАЗА_ДАННЫХ!K542,АБОНЕМЕНТЫ_ИНФОРМАЦИЯ!Q:Q,"&lt;="&amp;БАЗА_ДАННЫХ!D542,АБОНЕМЕНТЫ_ИНФОРМАЦИЯ!S:S,"&gt;="&amp;БАЗА_ДАННЫХ!D542,АБОНЕМЕНТЫ_ИНФОРМАЦИЯ!AB:AB,"да")=1,"да","нет")</f>
        <v>нет</v>
      </c>
      <c r="N542" s="188" t="str">
        <f ca="1">IF(M542="да",SUMIFS(АБОНЕМЕНТЫ_ИНФОРМАЦИЯ!AC:AC,АБОНЕМЕНТЫ_ИНФОРМАЦИЯ!H:H,БАЗА_ДАННЫХ!L542,АБОНЕМЕНТЫ_ИНФОРМАЦИЯ!G:G,БАЗА_ДАННЫХ!K542,АБОНЕМЕНТЫ_ИНФОРМАЦИЯ!F:F,БАЗА_ДАННЫХ!J542,АБОНЕМЕНТЫ_ИНФОРМАЦИЯ!AB:AB,БАЗА_ДАННЫХ!M542),"")</f>
        <v/>
      </c>
      <c r="R542" s="189" t="s">
        <v>21</v>
      </c>
      <c r="S542" s="17"/>
      <c r="U542" s="194">
        <f>IF(S542="перенос",0,SUMIFS(АБОНЕМЕНТЫ_ИНФОРМАЦИЯ!P:P,АБОНЕМЕНТЫ_ИНФОРМАЦИЯ!H:H,БАЗА_ДАННЫХ!L542,АБОНЕМЕНТЫ_ИНФОРМАЦИЯ!F:F,БАЗА_ДАННЫХ!J542,АБОНЕМЕНТЫ_ИНФОРМАЦИЯ!G:G,БАЗА_ДАННЫХ!K542,АБОНЕМЕНТЫ_ИНФОРМАЦИЯ!Q:Q,"&lt;="&amp;БАЗА_ДАННЫХ!D542,АБОНЕМЕНТЫ_ИНФОРМАЦИЯ!S:S,"&gt;="&amp;БАЗА_ДАННЫХ!D542))</f>
        <v>10</v>
      </c>
    </row>
    <row r="543" spans="4:21" ht="15" customHeight="1" x14ac:dyDescent="0.25">
      <c r="D543" s="185">
        <v>45299</v>
      </c>
      <c r="E543" s="187">
        <f t="shared" si="16"/>
        <v>2</v>
      </c>
      <c r="F543" s="9" t="str">
        <f t="shared" si="17"/>
        <v>Пн</v>
      </c>
      <c r="G543" s="18">
        <v>0.70833333333333337</v>
      </c>
      <c r="H543" s="8" t="s">
        <v>14</v>
      </c>
      <c r="I543" s="8" t="s">
        <v>30</v>
      </c>
      <c r="J543" s="8" t="s">
        <v>11</v>
      </c>
      <c r="K543" s="8" t="s">
        <v>36</v>
      </c>
      <c r="L543" s="188" t="s">
        <v>80</v>
      </c>
      <c r="M543" s="189" t="str">
        <f ca="1">IF(COUNTIFS(АБОНЕМЕНТЫ_ИНФОРМАЦИЯ!H:H,БАЗА_ДАННЫХ!L543,АБОНЕМЕНТЫ_ИНФОРМАЦИЯ!F:F,БАЗА_ДАННЫХ!J543,АБОНЕМЕНТЫ_ИНФОРМАЦИЯ!G:G,БАЗА_ДАННЫХ!K543,АБОНЕМЕНТЫ_ИНФОРМАЦИЯ!Q:Q,"&lt;="&amp;БАЗА_ДАННЫХ!D543,АБОНЕМЕНТЫ_ИНФОРМАЦИЯ!S:S,"&gt;="&amp;БАЗА_ДАННЫХ!D543,АБОНЕМЕНТЫ_ИНФОРМАЦИЯ!AB:AB,"да")=1,"да","нет")</f>
        <v>нет</v>
      </c>
      <c r="N543" s="188" t="str">
        <f ca="1">IF(M543="да",SUMIFS(АБОНЕМЕНТЫ_ИНФОРМАЦИЯ!AC:AC,АБОНЕМЕНТЫ_ИНФОРМАЦИЯ!H:H,БАЗА_ДАННЫХ!L543,АБОНЕМЕНТЫ_ИНФОРМАЦИЯ!G:G,БАЗА_ДАННЫХ!K543,АБОНЕМЕНТЫ_ИНФОРМАЦИЯ!F:F,БАЗА_ДАННЫХ!J543,АБОНЕМЕНТЫ_ИНФОРМАЦИЯ!AB:AB,БАЗА_ДАННЫХ!M543),"")</f>
        <v/>
      </c>
      <c r="R543" s="189" t="s">
        <v>21</v>
      </c>
      <c r="S543" s="17"/>
      <c r="U543" s="194">
        <f>IF(S543="перенос",0,SUMIFS(АБОНЕМЕНТЫ_ИНФОРМАЦИЯ!P:P,АБОНЕМЕНТЫ_ИНФОРМАЦИЯ!H:H,БАЗА_ДАННЫХ!L543,АБОНЕМЕНТЫ_ИНФОРМАЦИЯ!F:F,БАЗА_ДАННЫХ!J543,АБОНЕМЕНТЫ_ИНФОРМАЦИЯ!G:G,БАЗА_ДАННЫХ!K543,АБОНЕМЕНТЫ_ИНФОРМАЦИЯ!Q:Q,"&lt;="&amp;БАЗА_ДАННЫХ!D543,АБОНЕМЕНТЫ_ИНФОРМАЦИЯ!S:S,"&gt;="&amp;БАЗА_ДАННЫХ!D543))</f>
        <v>10</v>
      </c>
    </row>
    <row r="544" spans="4:21" ht="15" customHeight="1" x14ac:dyDescent="0.25">
      <c r="D544" s="185">
        <v>45299</v>
      </c>
      <c r="E544" s="187">
        <f t="shared" si="16"/>
        <v>2</v>
      </c>
      <c r="F544" s="9" t="str">
        <f t="shared" si="17"/>
        <v>Пн</v>
      </c>
      <c r="G544" s="18">
        <v>0.70833333333333337</v>
      </c>
      <c r="H544" s="8" t="s">
        <v>14</v>
      </c>
      <c r="I544" s="8" t="s">
        <v>30</v>
      </c>
      <c r="J544" s="8" t="s">
        <v>11</v>
      </c>
      <c r="K544" s="8" t="s">
        <v>36</v>
      </c>
      <c r="L544" s="188" t="s">
        <v>81</v>
      </c>
      <c r="M544" s="189" t="str">
        <f ca="1">IF(COUNTIFS(АБОНЕМЕНТЫ_ИНФОРМАЦИЯ!H:H,БАЗА_ДАННЫХ!L544,АБОНЕМЕНТЫ_ИНФОРМАЦИЯ!F:F,БАЗА_ДАННЫХ!J544,АБОНЕМЕНТЫ_ИНФОРМАЦИЯ!G:G,БАЗА_ДАННЫХ!K544,АБОНЕМЕНТЫ_ИНФОРМАЦИЯ!Q:Q,"&lt;="&amp;БАЗА_ДАННЫХ!D544,АБОНЕМЕНТЫ_ИНФОРМАЦИЯ!S:S,"&gt;="&amp;БАЗА_ДАННЫХ!D544,АБОНЕМЕНТЫ_ИНФОРМАЦИЯ!AB:AB,"да")=1,"да","нет")</f>
        <v>нет</v>
      </c>
      <c r="N544" s="188" t="str">
        <f ca="1">IF(M544="да",SUMIFS(АБОНЕМЕНТЫ_ИНФОРМАЦИЯ!AC:AC,АБОНЕМЕНТЫ_ИНФОРМАЦИЯ!H:H,БАЗА_ДАННЫХ!L544,АБОНЕМЕНТЫ_ИНФОРМАЦИЯ!G:G,БАЗА_ДАННЫХ!K544,АБОНЕМЕНТЫ_ИНФОРМАЦИЯ!F:F,БАЗА_ДАННЫХ!J544,АБОНЕМЕНТЫ_ИНФОРМАЦИЯ!AB:AB,БАЗА_ДАННЫХ!M544),"")</f>
        <v/>
      </c>
      <c r="R544" s="189" t="s">
        <v>21</v>
      </c>
      <c r="S544" s="17"/>
      <c r="U544" s="194">
        <f>IF(S544="перенос",0,SUMIFS(АБОНЕМЕНТЫ_ИНФОРМАЦИЯ!P:P,АБОНЕМЕНТЫ_ИНФОРМАЦИЯ!H:H,БАЗА_ДАННЫХ!L544,АБОНЕМЕНТЫ_ИНФОРМАЦИЯ!F:F,БАЗА_ДАННЫХ!J544,АБОНЕМЕНТЫ_ИНФОРМАЦИЯ!G:G,БАЗА_ДАННЫХ!K544,АБОНЕМЕНТЫ_ИНФОРМАЦИЯ!Q:Q,"&lt;="&amp;БАЗА_ДАННЫХ!D544,АБОНЕМЕНТЫ_ИНФОРМАЦИЯ!S:S,"&gt;="&amp;БАЗА_ДАННЫХ!D544))</f>
        <v>8.75</v>
      </c>
    </row>
    <row r="545" spans="4:21" ht="15" customHeight="1" x14ac:dyDescent="0.25">
      <c r="D545" s="185">
        <v>45299</v>
      </c>
      <c r="E545" s="187">
        <f t="shared" si="16"/>
        <v>2</v>
      </c>
      <c r="F545" s="9" t="str">
        <f t="shared" si="17"/>
        <v>Пн</v>
      </c>
      <c r="G545" s="18">
        <v>0.70833333333333337</v>
      </c>
      <c r="H545" s="8" t="s">
        <v>14</v>
      </c>
      <c r="I545" s="8" t="s">
        <v>30</v>
      </c>
      <c r="J545" s="8" t="s">
        <v>11</v>
      </c>
      <c r="K545" s="8" t="s">
        <v>36</v>
      </c>
      <c r="L545" s="188" t="s">
        <v>82</v>
      </c>
      <c r="M545" s="189" t="str">
        <f ca="1">IF(COUNTIFS(АБОНЕМЕНТЫ_ИНФОРМАЦИЯ!H:H,БАЗА_ДАННЫХ!L545,АБОНЕМЕНТЫ_ИНФОРМАЦИЯ!F:F,БАЗА_ДАННЫХ!J545,АБОНЕМЕНТЫ_ИНФОРМАЦИЯ!G:G,БАЗА_ДАННЫХ!K545,АБОНЕМЕНТЫ_ИНФОРМАЦИЯ!Q:Q,"&lt;="&amp;БАЗА_ДАННЫХ!D545,АБОНЕМЕНТЫ_ИНФОРМАЦИЯ!S:S,"&gt;="&amp;БАЗА_ДАННЫХ!D545,АБОНЕМЕНТЫ_ИНФОРМАЦИЯ!AB:AB,"да")=1,"да","нет")</f>
        <v>нет</v>
      </c>
      <c r="N545" s="188" t="str">
        <f ca="1">IF(M545="да",SUMIFS(АБОНЕМЕНТЫ_ИНФОРМАЦИЯ!AC:AC,АБОНЕМЕНТЫ_ИНФОРМАЦИЯ!H:H,БАЗА_ДАННЫХ!L545,АБОНЕМЕНТЫ_ИНФОРМАЦИЯ!G:G,БАЗА_ДАННЫХ!K545,АБОНЕМЕНТЫ_ИНФОРМАЦИЯ!F:F,БАЗА_ДАННЫХ!J545,АБОНЕМЕНТЫ_ИНФОРМАЦИЯ!AB:AB,БАЗА_ДАННЫХ!M545),"")</f>
        <v/>
      </c>
      <c r="R545" s="189" t="s">
        <v>21</v>
      </c>
      <c r="S545" s="17"/>
      <c r="U545" s="194">
        <f>IF(S545="перенос",0,SUMIFS(АБОНЕМЕНТЫ_ИНФОРМАЦИЯ!P:P,АБОНЕМЕНТЫ_ИНФОРМАЦИЯ!H:H,БАЗА_ДАННЫХ!L545,АБОНЕМЕНТЫ_ИНФОРМАЦИЯ!F:F,БАЗА_ДАННЫХ!J545,АБОНЕМЕНТЫ_ИНФОРМАЦИЯ!G:G,БАЗА_ДАННЫХ!K545,АБОНЕМЕНТЫ_ИНФОРМАЦИЯ!Q:Q,"&lt;="&amp;БАЗА_ДАННЫХ!D545,АБОНЕМЕНТЫ_ИНФОРМАЦИЯ!S:S,"&gt;="&amp;БАЗА_ДАННЫХ!D545))</f>
        <v>10</v>
      </c>
    </row>
    <row r="546" spans="4:21" ht="15" customHeight="1" x14ac:dyDescent="0.25">
      <c r="D546" s="185">
        <v>45299</v>
      </c>
      <c r="E546" s="187">
        <f t="shared" si="16"/>
        <v>2</v>
      </c>
      <c r="F546" s="9" t="str">
        <f t="shared" si="17"/>
        <v>Пн</v>
      </c>
      <c r="G546" s="18">
        <v>0.70833333333333337</v>
      </c>
      <c r="H546" s="8" t="s">
        <v>14</v>
      </c>
      <c r="I546" s="8" t="s">
        <v>30</v>
      </c>
      <c r="J546" s="8" t="s">
        <v>11</v>
      </c>
      <c r="K546" s="8" t="s">
        <v>36</v>
      </c>
      <c r="L546" s="188" t="s">
        <v>83</v>
      </c>
      <c r="M546" s="189" t="str">
        <f ca="1">IF(COUNTIFS(АБОНЕМЕНТЫ_ИНФОРМАЦИЯ!H:H,БАЗА_ДАННЫХ!L546,АБОНЕМЕНТЫ_ИНФОРМАЦИЯ!F:F,БАЗА_ДАННЫХ!J546,АБОНЕМЕНТЫ_ИНФОРМАЦИЯ!G:G,БАЗА_ДАННЫХ!K546,АБОНЕМЕНТЫ_ИНФОРМАЦИЯ!Q:Q,"&lt;="&amp;БАЗА_ДАННЫХ!D546,АБОНЕМЕНТЫ_ИНФОРМАЦИЯ!S:S,"&gt;="&amp;БАЗА_ДАННЫХ!D546,АБОНЕМЕНТЫ_ИНФОРМАЦИЯ!AB:AB,"да")=1,"да","нет")</f>
        <v>нет</v>
      </c>
      <c r="N546" s="188" t="str">
        <f ca="1">IF(M546="да",SUMIFS(АБОНЕМЕНТЫ_ИНФОРМАЦИЯ!AC:AC,АБОНЕМЕНТЫ_ИНФОРМАЦИЯ!H:H,БАЗА_ДАННЫХ!L546,АБОНЕМЕНТЫ_ИНФОРМАЦИЯ!G:G,БАЗА_ДАННЫХ!K546,АБОНЕМЕНТЫ_ИНФОРМАЦИЯ!F:F,БАЗА_ДАННЫХ!J546,АБОНЕМЕНТЫ_ИНФОРМАЦИЯ!AB:AB,БАЗА_ДАННЫХ!M546),"")</f>
        <v/>
      </c>
      <c r="R546" s="189" t="s">
        <v>21</v>
      </c>
      <c r="S546" s="17"/>
      <c r="U546" s="194">
        <f>IF(S546="перенос",0,SUMIFS(АБОНЕМЕНТЫ_ИНФОРМАЦИЯ!P:P,АБОНЕМЕНТЫ_ИНФОРМАЦИЯ!H:H,БАЗА_ДАННЫХ!L546,АБОНЕМЕНТЫ_ИНФОРМАЦИЯ!F:F,БАЗА_ДАННЫХ!J546,АБОНЕМЕНТЫ_ИНФОРМАЦИЯ!G:G,БАЗА_ДАННЫХ!K546,АБОНЕМЕНТЫ_ИНФОРМАЦИЯ!Q:Q,"&lt;="&amp;БАЗА_ДАННЫХ!D546,АБОНЕМЕНТЫ_ИНФОРМАЦИЯ!S:S,"&gt;="&amp;БАЗА_ДАННЫХ!D546))</f>
        <v>10</v>
      </c>
    </row>
    <row r="547" spans="4:21" ht="15" customHeight="1" x14ac:dyDescent="0.25">
      <c r="D547" s="185">
        <v>45299</v>
      </c>
      <c r="E547" s="187">
        <f t="shared" si="16"/>
        <v>2</v>
      </c>
      <c r="F547" s="9" t="str">
        <f t="shared" si="17"/>
        <v>Пн</v>
      </c>
      <c r="G547" s="18">
        <v>0.70833333333333337</v>
      </c>
      <c r="H547" s="8" t="s">
        <v>14</v>
      </c>
      <c r="I547" s="8" t="s">
        <v>30</v>
      </c>
      <c r="J547" s="8" t="s">
        <v>11</v>
      </c>
      <c r="K547" s="8" t="s">
        <v>36</v>
      </c>
      <c r="L547" s="188" t="s">
        <v>84</v>
      </c>
      <c r="M547" s="189" t="str">
        <f ca="1">IF(COUNTIFS(АБОНЕМЕНТЫ_ИНФОРМАЦИЯ!H:H,БАЗА_ДАННЫХ!L547,АБОНЕМЕНТЫ_ИНФОРМАЦИЯ!F:F,БАЗА_ДАННЫХ!J547,АБОНЕМЕНТЫ_ИНФОРМАЦИЯ!G:G,БАЗА_ДАННЫХ!K547,АБОНЕМЕНТЫ_ИНФОРМАЦИЯ!Q:Q,"&lt;="&amp;БАЗА_ДАННЫХ!D547,АБОНЕМЕНТЫ_ИНФОРМАЦИЯ!S:S,"&gt;="&amp;БАЗА_ДАННЫХ!D547,АБОНЕМЕНТЫ_ИНФОРМАЦИЯ!AB:AB,"да")=1,"да","нет")</f>
        <v>нет</v>
      </c>
      <c r="N547" s="188" t="str">
        <f ca="1">IF(M547="да",SUMIFS(АБОНЕМЕНТЫ_ИНФОРМАЦИЯ!AC:AC,АБОНЕМЕНТЫ_ИНФОРМАЦИЯ!H:H,БАЗА_ДАННЫХ!L547,АБОНЕМЕНТЫ_ИНФОРМАЦИЯ!G:G,БАЗА_ДАННЫХ!K547,АБОНЕМЕНТЫ_ИНФОРМАЦИЯ!F:F,БАЗА_ДАННЫХ!J547,АБОНЕМЕНТЫ_ИНФОРМАЦИЯ!AB:AB,БАЗА_ДАННЫХ!M547),"")</f>
        <v/>
      </c>
      <c r="R547" s="189" t="s">
        <v>21</v>
      </c>
      <c r="S547" s="17"/>
      <c r="U547" s="194">
        <f>IF(S547="перенос",0,SUMIFS(АБОНЕМЕНТЫ_ИНФОРМАЦИЯ!P:P,АБОНЕМЕНТЫ_ИНФОРМАЦИЯ!H:H,БАЗА_ДАННЫХ!L547,АБОНЕМЕНТЫ_ИНФОРМАЦИЯ!F:F,БАЗА_ДАННЫХ!J547,АБОНЕМЕНТЫ_ИНФОРМАЦИЯ!G:G,БАЗА_ДАННЫХ!K547,АБОНЕМЕНТЫ_ИНФОРМАЦИЯ!Q:Q,"&lt;="&amp;БАЗА_ДАННЫХ!D547,АБОНЕМЕНТЫ_ИНФОРМАЦИЯ!S:S,"&gt;="&amp;БАЗА_ДАННЫХ!D547))</f>
        <v>10</v>
      </c>
    </row>
    <row r="548" spans="4:21" ht="15" customHeight="1" x14ac:dyDescent="0.25">
      <c r="D548" s="185">
        <v>45299</v>
      </c>
      <c r="E548" s="187">
        <f t="shared" si="16"/>
        <v>2</v>
      </c>
      <c r="F548" s="9" t="str">
        <f t="shared" si="17"/>
        <v>Пн</v>
      </c>
      <c r="G548" s="18">
        <v>0.70833333333333337</v>
      </c>
      <c r="H548" s="8" t="s">
        <v>14</v>
      </c>
      <c r="I548" s="8" t="s">
        <v>30</v>
      </c>
      <c r="J548" s="8" t="s">
        <v>11</v>
      </c>
      <c r="K548" s="8" t="s">
        <v>36</v>
      </c>
      <c r="L548" s="188" t="s">
        <v>85</v>
      </c>
      <c r="M548" s="189" t="str">
        <f ca="1">IF(COUNTIFS(АБОНЕМЕНТЫ_ИНФОРМАЦИЯ!H:H,БАЗА_ДАННЫХ!L548,АБОНЕМЕНТЫ_ИНФОРМАЦИЯ!F:F,БАЗА_ДАННЫХ!J548,АБОНЕМЕНТЫ_ИНФОРМАЦИЯ!G:G,БАЗА_ДАННЫХ!K548,АБОНЕМЕНТЫ_ИНФОРМАЦИЯ!Q:Q,"&lt;="&amp;БАЗА_ДАННЫХ!D548,АБОНЕМЕНТЫ_ИНФОРМАЦИЯ!S:S,"&gt;="&amp;БАЗА_ДАННЫХ!D548,АБОНЕМЕНТЫ_ИНФОРМАЦИЯ!AB:AB,"да")=1,"да","нет")</f>
        <v>нет</v>
      </c>
      <c r="N548" s="188" t="str">
        <f ca="1">IF(M548="да",SUMIFS(АБОНЕМЕНТЫ_ИНФОРМАЦИЯ!AC:AC,АБОНЕМЕНТЫ_ИНФОРМАЦИЯ!H:H,БАЗА_ДАННЫХ!L548,АБОНЕМЕНТЫ_ИНФОРМАЦИЯ!G:G,БАЗА_ДАННЫХ!K548,АБОНЕМЕНТЫ_ИНФОРМАЦИЯ!F:F,БАЗА_ДАННЫХ!J548,АБОНЕМЕНТЫ_ИНФОРМАЦИЯ!AB:AB,БАЗА_ДАННЫХ!M548),"")</f>
        <v/>
      </c>
      <c r="R548" s="189" t="s">
        <v>21</v>
      </c>
      <c r="S548" s="17"/>
      <c r="U548" s="194">
        <f>IF(S548="перенос",0,SUMIFS(АБОНЕМЕНТЫ_ИНФОРМАЦИЯ!P:P,АБОНЕМЕНТЫ_ИНФОРМАЦИЯ!H:H,БАЗА_ДАННЫХ!L548,АБОНЕМЕНТЫ_ИНФОРМАЦИЯ!F:F,БАЗА_ДАННЫХ!J548,АБОНЕМЕНТЫ_ИНФОРМАЦИЯ!G:G,БАЗА_ДАННЫХ!K548,АБОНЕМЕНТЫ_ИНФОРМАЦИЯ!Q:Q,"&lt;="&amp;БАЗА_ДАННЫХ!D548,АБОНЕМЕНТЫ_ИНФОРМАЦИЯ!S:S,"&gt;="&amp;БАЗА_ДАННЫХ!D548))</f>
        <v>10</v>
      </c>
    </row>
    <row r="549" spans="4:21" ht="15" customHeight="1" x14ac:dyDescent="0.25">
      <c r="D549" s="185">
        <v>45299</v>
      </c>
      <c r="E549" s="187">
        <f t="shared" si="16"/>
        <v>2</v>
      </c>
      <c r="F549" s="9" t="str">
        <f t="shared" si="17"/>
        <v>Пн</v>
      </c>
      <c r="G549" s="18">
        <v>0.70833333333333337</v>
      </c>
      <c r="H549" s="8" t="s">
        <v>14</v>
      </c>
      <c r="I549" s="8" t="s">
        <v>30</v>
      </c>
      <c r="J549" s="8" t="s">
        <v>11</v>
      </c>
      <c r="K549" s="8" t="s">
        <v>36</v>
      </c>
      <c r="L549" s="188" t="s">
        <v>86</v>
      </c>
      <c r="M549" s="189" t="str">
        <f ca="1">IF(COUNTIFS(АБОНЕМЕНТЫ_ИНФОРМАЦИЯ!H:H,БАЗА_ДАННЫХ!L549,АБОНЕМЕНТЫ_ИНФОРМАЦИЯ!F:F,БАЗА_ДАННЫХ!J549,АБОНЕМЕНТЫ_ИНФОРМАЦИЯ!G:G,БАЗА_ДАННЫХ!K549,АБОНЕМЕНТЫ_ИНФОРМАЦИЯ!Q:Q,"&lt;="&amp;БАЗА_ДАННЫХ!D549,АБОНЕМЕНТЫ_ИНФОРМАЦИЯ!S:S,"&gt;="&amp;БАЗА_ДАННЫХ!D549,АБОНЕМЕНТЫ_ИНФОРМАЦИЯ!AB:AB,"да")=1,"да","нет")</f>
        <v>нет</v>
      </c>
      <c r="N549" s="188" t="str">
        <f ca="1">IF(M549="да",SUMIFS(АБОНЕМЕНТЫ_ИНФОРМАЦИЯ!AC:AC,АБОНЕМЕНТЫ_ИНФОРМАЦИЯ!H:H,БАЗА_ДАННЫХ!L549,АБОНЕМЕНТЫ_ИНФОРМАЦИЯ!G:G,БАЗА_ДАННЫХ!K549,АБОНЕМЕНТЫ_ИНФОРМАЦИЯ!F:F,БАЗА_ДАННЫХ!J549,АБОНЕМЕНТЫ_ИНФОРМАЦИЯ!AB:AB,БАЗА_ДАННЫХ!M549),"")</f>
        <v/>
      </c>
      <c r="R549" s="189" t="s">
        <v>21</v>
      </c>
      <c r="S549" s="17"/>
      <c r="U549" s="194">
        <f>IF(S549="перенос",0,SUMIFS(АБОНЕМЕНТЫ_ИНФОРМАЦИЯ!P:P,АБОНЕМЕНТЫ_ИНФОРМАЦИЯ!H:H,БАЗА_ДАННЫХ!L549,АБОНЕМЕНТЫ_ИНФОРМАЦИЯ!F:F,БАЗА_ДАННЫХ!J549,АБОНЕМЕНТЫ_ИНФОРМАЦИЯ!G:G,БАЗА_ДАННЫХ!K549,АБОНЕМЕНТЫ_ИНФОРМАЦИЯ!Q:Q,"&lt;="&amp;БАЗА_ДАННЫХ!D549,АБОНЕМЕНТЫ_ИНФОРМАЦИЯ!S:S,"&gt;="&amp;БАЗА_ДАННЫХ!D549))</f>
        <v>10</v>
      </c>
    </row>
    <row r="550" spans="4:21" ht="15" customHeight="1" x14ac:dyDescent="0.25">
      <c r="D550" s="185">
        <v>45299</v>
      </c>
      <c r="E550" s="187">
        <f t="shared" si="16"/>
        <v>2</v>
      </c>
      <c r="F550" s="9" t="str">
        <f t="shared" si="17"/>
        <v>Пн</v>
      </c>
      <c r="G550" s="18">
        <v>0.75</v>
      </c>
      <c r="H550" s="8" t="s">
        <v>7</v>
      </c>
      <c r="I550" s="8" t="s">
        <v>33</v>
      </c>
      <c r="J550" s="8" t="s">
        <v>6</v>
      </c>
      <c r="K550" s="8" t="s">
        <v>31</v>
      </c>
      <c r="L550" s="188" t="s">
        <v>87</v>
      </c>
      <c r="M550" s="189" t="str">
        <f ca="1">IF(COUNTIFS(АБОНЕМЕНТЫ_ИНФОРМАЦИЯ!H:H,БАЗА_ДАННЫХ!L550,АБОНЕМЕНТЫ_ИНФОРМАЦИЯ!F:F,БАЗА_ДАННЫХ!J550,АБОНЕМЕНТЫ_ИНФОРМАЦИЯ!G:G,БАЗА_ДАННЫХ!K550,АБОНЕМЕНТЫ_ИНФОРМАЦИЯ!Q:Q,"&lt;="&amp;БАЗА_ДАННЫХ!D550,АБОНЕМЕНТЫ_ИНФОРМАЦИЯ!S:S,"&gt;="&amp;БАЗА_ДАННЫХ!D550,АБОНЕМЕНТЫ_ИНФОРМАЦИЯ!AB:AB,"да")=1,"да","нет")</f>
        <v>нет</v>
      </c>
      <c r="N550" s="188" t="str">
        <f ca="1">IF(M550="да",SUMIFS(АБОНЕМЕНТЫ_ИНФОРМАЦИЯ!AC:AC,АБОНЕМЕНТЫ_ИНФОРМАЦИЯ!H:H,БАЗА_ДАННЫХ!L550,АБОНЕМЕНТЫ_ИНФОРМАЦИЯ!G:G,БАЗА_ДАННЫХ!K550,АБОНЕМЕНТЫ_ИНФОРМАЦИЯ!F:F,БАЗА_ДАННЫХ!J550,АБОНЕМЕНТЫ_ИНФОРМАЦИЯ!AB:AB,БАЗА_ДАННЫХ!M550),"")</f>
        <v/>
      </c>
      <c r="R550" s="189" t="s">
        <v>21</v>
      </c>
      <c r="S550" s="17"/>
      <c r="U550" s="194">
        <f>IF(S550="перенос",0,SUMIFS(АБОНЕМЕНТЫ_ИНФОРМАЦИЯ!P:P,АБОНЕМЕНТЫ_ИНФОРМАЦИЯ!H:H,БАЗА_ДАННЫХ!L550,АБОНЕМЕНТЫ_ИНФОРМАЦИЯ!F:F,БАЗА_ДАННЫХ!J550,АБОНЕМЕНТЫ_ИНФОРМАЦИЯ!G:G,БАЗА_ДАННЫХ!K550,АБОНЕМЕНТЫ_ИНФОРМАЦИЯ!Q:Q,"&lt;="&amp;БАЗА_ДАННЫХ!D550,АБОНЕМЕНТЫ_ИНФОРМАЦИЯ!S:S,"&gt;="&amp;БАЗА_ДАННЫХ!D550))</f>
        <v>10</v>
      </c>
    </row>
    <row r="551" spans="4:21" ht="15" customHeight="1" x14ac:dyDescent="0.25">
      <c r="D551" s="185">
        <v>45299</v>
      </c>
      <c r="E551" s="187">
        <f t="shared" si="16"/>
        <v>2</v>
      </c>
      <c r="F551" s="9" t="str">
        <f t="shared" si="17"/>
        <v>Пн</v>
      </c>
      <c r="G551" s="18">
        <v>0.75</v>
      </c>
      <c r="H551" s="8" t="s">
        <v>7</v>
      </c>
      <c r="I551" s="8" t="s">
        <v>33</v>
      </c>
      <c r="J551" s="8" t="s">
        <v>6</v>
      </c>
      <c r="K551" s="8" t="s">
        <v>31</v>
      </c>
      <c r="L551" s="188" t="s">
        <v>88</v>
      </c>
      <c r="M551" s="189" t="str">
        <f ca="1">IF(COUNTIFS(АБОНЕМЕНТЫ_ИНФОРМАЦИЯ!H:H,БАЗА_ДАННЫХ!L551,АБОНЕМЕНТЫ_ИНФОРМАЦИЯ!F:F,БАЗА_ДАННЫХ!J551,АБОНЕМЕНТЫ_ИНФОРМАЦИЯ!G:G,БАЗА_ДАННЫХ!K551,АБОНЕМЕНТЫ_ИНФОРМАЦИЯ!Q:Q,"&lt;="&amp;БАЗА_ДАННЫХ!D551,АБОНЕМЕНТЫ_ИНФОРМАЦИЯ!S:S,"&gt;="&amp;БАЗА_ДАННЫХ!D551,АБОНЕМЕНТЫ_ИНФОРМАЦИЯ!AB:AB,"да")=1,"да","нет")</f>
        <v>нет</v>
      </c>
      <c r="N551" s="188" t="str">
        <f ca="1">IF(M551="да",SUMIFS(АБОНЕМЕНТЫ_ИНФОРМАЦИЯ!AC:AC,АБОНЕМЕНТЫ_ИНФОРМАЦИЯ!H:H,БАЗА_ДАННЫХ!L551,АБОНЕМЕНТЫ_ИНФОРМАЦИЯ!G:G,БАЗА_ДАННЫХ!K551,АБОНЕМЕНТЫ_ИНФОРМАЦИЯ!F:F,БАЗА_ДАННЫХ!J551,АБОНЕМЕНТЫ_ИНФОРМАЦИЯ!AB:AB,БАЗА_ДАННЫХ!M551),"")</f>
        <v/>
      </c>
      <c r="R551" s="189" t="s">
        <v>21</v>
      </c>
      <c r="S551" s="17"/>
      <c r="U551" s="194">
        <f>IF(S551="перенос",0,SUMIFS(АБОНЕМЕНТЫ_ИНФОРМАЦИЯ!P:P,АБОНЕМЕНТЫ_ИНФОРМАЦИЯ!H:H,БАЗА_ДАННЫХ!L551,АБОНЕМЕНТЫ_ИНФОРМАЦИЯ!F:F,БАЗА_ДАННЫХ!J551,АБОНЕМЕНТЫ_ИНФОРМАЦИЯ!G:G,БАЗА_ДАННЫХ!K551,АБОНЕМЕНТЫ_ИНФОРМАЦИЯ!Q:Q,"&lt;="&amp;БАЗА_ДАННЫХ!D551,АБОНЕМЕНТЫ_ИНФОРМАЦИЯ!S:S,"&gt;="&amp;БАЗА_ДАННЫХ!D551))</f>
        <v>10</v>
      </c>
    </row>
    <row r="552" spans="4:21" ht="15" customHeight="1" x14ac:dyDescent="0.25">
      <c r="D552" s="185">
        <v>45299</v>
      </c>
      <c r="E552" s="187">
        <f t="shared" si="16"/>
        <v>2</v>
      </c>
      <c r="F552" s="9" t="str">
        <f t="shared" si="17"/>
        <v>Пн</v>
      </c>
      <c r="G552" s="18">
        <v>0.75</v>
      </c>
      <c r="H552" s="8" t="s">
        <v>7</v>
      </c>
      <c r="I552" s="8" t="s">
        <v>33</v>
      </c>
      <c r="J552" s="8" t="s">
        <v>6</v>
      </c>
      <c r="K552" s="8" t="s">
        <v>31</v>
      </c>
      <c r="L552" s="188" t="s">
        <v>89</v>
      </c>
      <c r="M552" s="189" t="str">
        <f ca="1">IF(COUNTIFS(АБОНЕМЕНТЫ_ИНФОРМАЦИЯ!H:H,БАЗА_ДАННЫХ!L552,АБОНЕМЕНТЫ_ИНФОРМАЦИЯ!F:F,БАЗА_ДАННЫХ!J552,АБОНЕМЕНТЫ_ИНФОРМАЦИЯ!G:G,БАЗА_ДАННЫХ!K552,АБОНЕМЕНТЫ_ИНФОРМАЦИЯ!Q:Q,"&lt;="&amp;БАЗА_ДАННЫХ!D552,АБОНЕМЕНТЫ_ИНФОРМАЦИЯ!S:S,"&gt;="&amp;БАЗА_ДАННЫХ!D552,АБОНЕМЕНТЫ_ИНФОРМАЦИЯ!AB:AB,"да")=1,"да","нет")</f>
        <v>нет</v>
      </c>
      <c r="N552" s="188" t="str">
        <f ca="1">IF(M552="да",SUMIFS(АБОНЕМЕНТЫ_ИНФОРМАЦИЯ!AC:AC,АБОНЕМЕНТЫ_ИНФОРМАЦИЯ!H:H,БАЗА_ДАННЫХ!L552,АБОНЕМЕНТЫ_ИНФОРМАЦИЯ!G:G,БАЗА_ДАННЫХ!K552,АБОНЕМЕНТЫ_ИНФОРМАЦИЯ!F:F,БАЗА_ДАННЫХ!J552,АБОНЕМЕНТЫ_ИНФОРМАЦИЯ!AB:AB,БАЗА_ДАННЫХ!M552),"")</f>
        <v/>
      </c>
      <c r="R552" s="189" t="s">
        <v>21</v>
      </c>
      <c r="S552" s="17"/>
      <c r="U552" s="194">
        <f>IF(S552="перенос",0,SUMIFS(АБОНЕМЕНТЫ_ИНФОРМАЦИЯ!P:P,АБОНЕМЕНТЫ_ИНФОРМАЦИЯ!H:H,БАЗА_ДАННЫХ!L552,АБОНЕМЕНТЫ_ИНФОРМАЦИЯ!F:F,БАЗА_ДАННЫХ!J552,АБОНЕМЕНТЫ_ИНФОРМАЦИЯ!G:G,БАЗА_ДАННЫХ!K552,АБОНЕМЕНТЫ_ИНФОРМАЦИЯ!Q:Q,"&lt;="&amp;БАЗА_ДАННЫХ!D552,АБОНЕМЕНТЫ_ИНФОРМАЦИЯ!S:S,"&gt;="&amp;БАЗА_ДАННЫХ!D552))</f>
        <v>10</v>
      </c>
    </row>
    <row r="553" spans="4:21" ht="15" customHeight="1" x14ac:dyDescent="0.25">
      <c r="D553" s="185">
        <v>45299</v>
      </c>
      <c r="E553" s="187">
        <f t="shared" si="16"/>
        <v>2</v>
      </c>
      <c r="F553" s="9" t="str">
        <f t="shared" si="17"/>
        <v>Пн</v>
      </c>
      <c r="G553" s="18">
        <v>0.75</v>
      </c>
      <c r="H553" s="8" t="s">
        <v>7</v>
      </c>
      <c r="I553" s="8" t="s">
        <v>33</v>
      </c>
      <c r="J553" s="8" t="s">
        <v>6</v>
      </c>
      <c r="K553" s="8" t="s">
        <v>31</v>
      </c>
      <c r="L553" s="188" t="s">
        <v>90</v>
      </c>
      <c r="M553" s="189" t="str">
        <f ca="1">IF(COUNTIFS(АБОНЕМЕНТЫ_ИНФОРМАЦИЯ!H:H,БАЗА_ДАННЫХ!L553,АБОНЕМЕНТЫ_ИНФОРМАЦИЯ!F:F,БАЗА_ДАННЫХ!J553,АБОНЕМЕНТЫ_ИНФОРМАЦИЯ!G:G,БАЗА_ДАННЫХ!K553,АБОНЕМЕНТЫ_ИНФОРМАЦИЯ!Q:Q,"&lt;="&amp;БАЗА_ДАННЫХ!D553,АБОНЕМЕНТЫ_ИНФОРМАЦИЯ!S:S,"&gt;="&amp;БАЗА_ДАННЫХ!D553,АБОНЕМЕНТЫ_ИНФОРМАЦИЯ!AB:AB,"да")=1,"да","нет")</f>
        <v>нет</v>
      </c>
      <c r="N553" s="188" t="str">
        <f ca="1">IF(M553="да",SUMIFS(АБОНЕМЕНТЫ_ИНФОРМАЦИЯ!AC:AC,АБОНЕМЕНТЫ_ИНФОРМАЦИЯ!H:H,БАЗА_ДАННЫХ!L553,АБОНЕМЕНТЫ_ИНФОРМАЦИЯ!G:G,БАЗА_ДАННЫХ!K553,АБОНЕМЕНТЫ_ИНФОРМАЦИЯ!F:F,БАЗА_ДАННЫХ!J553,АБОНЕМЕНТЫ_ИНФОРМАЦИЯ!AB:AB,БАЗА_ДАННЫХ!M553),"")</f>
        <v/>
      </c>
      <c r="R553" s="189" t="s">
        <v>21</v>
      </c>
      <c r="S553" s="17"/>
      <c r="U553" s="194">
        <f>IF(S553="перенос",0,SUMIFS(АБОНЕМЕНТЫ_ИНФОРМАЦИЯ!P:P,АБОНЕМЕНТЫ_ИНФОРМАЦИЯ!H:H,БАЗА_ДАННЫХ!L553,АБОНЕМЕНТЫ_ИНФОРМАЦИЯ!F:F,БАЗА_ДАННЫХ!J553,АБОНЕМЕНТЫ_ИНФОРМАЦИЯ!G:G,БАЗА_ДАННЫХ!K553,АБОНЕМЕНТЫ_ИНФОРМАЦИЯ!Q:Q,"&lt;="&amp;БАЗА_ДАННЫХ!D553,АБОНЕМЕНТЫ_ИНФОРМАЦИЯ!S:S,"&gt;="&amp;БАЗА_ДАННЫХ!D553))</f>
        <v>8.75</v>
      </c>
    </row>
    <row r="554" spans="4:21" ht="15" customHeight="1" x14ac:dyDescent="0.25">
      <c r="D554" s="185">
        <v>45299</v>
      </c>
      <c r="E554" s="187">
        <f t="shared" si="16"/>
        <v>2</v>
      </c>
      <c r="F554" s="9" t="str">
        <f t="shared" si="17"/>
        <v>Пн</v>
      </c>
      <c r="G554" s="18">
        <v>0.75</v>
      </c>
      <c r="H554" s="8" t="s">
        <v>7</v>
      </c>
      <c r="I554" s="8" t="s">
        <v>33</v>
      </c>
      <c r="J554" s="8" t="s">
        <v>6</v>
      </c>
      <c r="K554" s="8" t="s">
        <v>31</v>
      </c>
      <c r="L554" s="188" t="s">
        <v>91</v>
      </c>
      <c r="M554" s="189" t="str">
        <f ca="1">IF(COUNTIFS(АБОНЕМЕНТЫ_ИНФОРМАЦИЯ!H:H,БАЗА_ДАННЫХ!L554,АБОНЕМЕНТЫ_ИНФОРМАЦИЯ!F:F,БАЗА_ДАННЫХ!J554,АБОНЕМЕНТЫ_ИНФОРМАЦИЯ!G:G,БАЗА_ДАННЫХ!K554,АБОНЕМЕНТЫ_ИНФОРМАЦИЯ!Q:Q,"&lt;="&amp;БАЗА_ДАННЫХ!D554,АБОНЕМЕНТЫ_ИНФОРМАЦИЯ!S:S,"&gt;="&amp;БАЗА_ДАННЫХ!D554,АБОНЕМЕНТЫ_ИНФОРМАЦИЯ!AB:AB,"да")=1,"да","нет")</f>
        <v>нет</v>
      </c>
      <c r="N554" s="188" t="str">
        <f ca="1">IF(M554="да",SUMIFS(АБОНЕМЕНТЫ_ИНФОРМАЦИЯ!AC:AC,АБОНЕМЕНТЫ_ИНФОРМАЦИЯ!H:H,БАЗА_ДАННЫХ!L554,АБОНЕМЕНТЫ_ИНФОРМАЦИЯ!G:G,БАЗА_ДАННЫХ!K554,АБОНЕМЕНТЫ_ИНФОРМАЦИЯ!F:F,БАЗА_ДАННЫХ!J554,АБОНЕМЕНТЫ_ИНФОРМАЦИЯ!AB:AB,БАЗА_ДАННЫХ!M554),"")</f>
        <v/>
      </c>
      <c r="R554" s="189" t="s">
        <v>21</v>
      </c>
      <c r="S554" s="17"/>
      <c r="U554" s="194">
        <f>IF(S554="перенос",0,SUMIFS(АБОНЕМЕНТЫ_ИНФОРМАЦИЯ!P:P,АБОНЕМЕНТЫ_ИНФОРМАЦИЯ!H:H,БАЗА_ДАННЫХ!L554,АБОНЕМЕНТЫ_ИНФОРМАЦИЯ!F:F,БАЗА_ДАННЫХ!J554,АБОНЕМЕНТЫ_ИНФОРМАЦИЯ!G:G,БАЗА_ДАННЫХ!K554,АБОНЕМЕНТЫ_ИНФОРМАЦИЯ!Q:Q,"&lt;="&amp;БАЗА_ДАННЫХ!D554,АБОНЕМЕНТЫ_ИНФОРМАЦИЯ!S:S,"&gt;="&amp;БАЗА_ДАННЫХ!D554))</f>
        <v>10</v>
      </c>
    </row>
    <row r="555" spans="4:21" ht="15" customHeight="1" x14ac:dyDescent="0.25">
      <c r="D555" s="185">
        <v>45299</v>
      </c>
      <c r="E555" s="187">
        <f t="shared" si="16"/>
        <v>2</v>
      </c>
      <c r="F555" s="9" t="str">
        <f t="shared" si="17"/>
        <v>Пн</v>
      </c>
      <c r="G555" s="18">
        <v>0.75</v>
      </c>
      <c r="H555" s="8" t="s">
        <v>7</v>
      </c>
      <c r="I555" s="8" t="s">
        <v>33</v>
      </c>
      <c r="J555" s="8" t="s">
        <v>6</v>
      </c>
      <c r="K555" s="8" t="s">
        <v>31</v>
      </c>
      <c r="L555" s="188" t="s">
        <v>92</v>
      </c>
      <c r="M555" s="189" t="str">
        <f ca="1">IF(COUNTIFS(АБОНЕМЕНТЫ_ИНФОРМАЦИЯ!H:H,БАЗА_ДАННЫХ!L555,АБОНЕМЕНТЫ_ИНФОРМАЦИЯ!F:F,БАЗА_ДАННЫХ!J555,АБОНЕМЕНТЫ_ИНФОРМАЦИЯ!G:G,БАЗА_ДАННЫХ!K555,АБОНЕМЕНТЫ_ИНФОРМАЦИЯ!Q:Q,"&lt;="&amp;БАЗА_ДАННЫХ!D555,АБОНЕМЕНТЫ_ИНФОРМАЦИЯ!S:S,"&gt;="&amp;БАЗА_ДАННЫХ!D555,АБОНЕМЕНТЫ_ИНФОРМАЦИЯ!AB:AB,"да")=1,"да","нет")</f>
        <v>нет</v>
      </c>
      <c r="N555" s="188" t="str">
        <f ca="1">IF(M555="да",SUMIFS(АБОНЕМЕНТЫ_ИНФОРМАЦИЯ!AC:AC,АБОНЕМЕНТЫ_ИНФОРМАЦИЯ!H:H,БАЗА_ДАННЫХ!L555,АБОНЕМЕНТЫ_ИНФОРМАЦИЯ!G:G,БАЗА_ДАННЫХ!K555,АБОНЕМЕНТЫ_ИНФОРМАЦИЯ!F:F,БАЗА_ДАННЫХ!J555,АБОНЕМЕНТЫ_ИНФОРМАЦИЯ!AB:AB,БАЗА_ДАННЫХ!M555),"")</f>
        <v/>
      </c>
      <c r="R555" s="189" t="s">
        <v>21</v>
      </c>
      <c r="S555" s="17"/>
      <c r="U555" s="194">
        <f>IF(S555="перенос",0,SUMIFS(АБОНЕМЕНТЫ_ИНФОРМАЦИЯ!P:P,АБОНЕМЕНТЫ_ИНФОРМАЦИЯ!H:H,БАЗА_ДАННЫХ!L555,АБОНЕМЕНТЫ_ИНФОРМАЦИЯ!F:F,БАЗА_ДАННЫХ!J555,АБОНЕМЕНТЫ_ИНФОРМАЦИЯ!G:G,БАЗА_ДАННЫХ!K555,АБОНЕМЕНТЫ_ИНФОРМАЦИЯ!Q:Q,"&lt;="&amp;БАЗА_ДАННЫХ!D555,АБОНЕМЕНТЫ_ИНФОРМАЦИЯ!S:S,"&gt;="&amp;БАЗА_ДАННЫХ!D555))</f>
        <v>10</v>
      </c>
    </row>
    <row r="556" spans="4:21" ht="15" customHeight="1" x14ac:dyDescent="0.25">
      <c r="D556" s="185">
        <v>45299</v>
      </c>
      <c r="E556" s="187">
        <f t="shared" si="16"/>
        <v>2</v>
      </c>
      <c r="F556" s="9" t="str">
        <f t="shared" si="17"/>
        <v>Пн</v>
      </c>
      <c r="G556" s="18">
        <v>0.75</v>
      </c>
      <c r="H556" s="8" t="s">
        <v>7</v>
      </c>
      <c r="I556" s="8" t="s">
        <v>33</v>
      </c>
      <c r="J556" s="8" t="s">
        <v>6</v>
      </c>
      <c r="K556" s="8" t="s">
        <v>31</v>
      </c>
      <c r="L556" s="188" t="s">
        <v>93</v>
      </c>
      <c r="M556" s="189" t="str">
        <f ca="1">IF(COUNTIFS(АБОНЕМЕНТЫ_ИНФОРМАЦИЯ!H:H,БАЗА_ДАННЫХ!L556,АБОНЕМЕНТЫ_ИНФОРМАЦИЯ!F:F,БАЗА_ДАННЫХ!J556,АБОНЕМЕНТЫ_ИНФОРМАЦИЯ!G:G,БАЗА_ДАННЫХ!K556,АБОНЕМЕНТЫ_ИНФОРМАЦИЯ!Q:Q,"&lt;="&amp;БАЗА_ДАННЫХ!D556,АБОНЕМЕНТЫ_ИНФОРМАЦИЯ!S:S,"&gt;="&amp;БАЗА_ДАННЫХ!D556,АБОНЕМЕНТЫ_ИНФОРМАЦИЯ!AB:AB,"да")=1,"да","нет")</f>
        <v>нет</v>
      </c>
      <c r="N556" s="188" t="str">
        <f ca="1">IF(M556="да",SUMIFS(АБОНЕМЕНТЫ_ИНФОРМАЦИЯ!AC:AC,АБОНЕМЕНТЫ_ИНФОРМАЦИЯ!H:H,БАЗА_ДАННЫХ!L556,АБОНЕМЕНТЫ_ИНФОРМАЦИЯ!G:G,БАЗА_ДАННЫХ!K556,АБОНЕМЕНТЫ_ИНФОРМАЦИЯ!F:F,БАЗА_ДАННЫХ!J556,АБОНЕМЕНТЫ_ИНФОРМАЦИЯ!AB:AB,БАЗА_ДАННЫХ!M556),"")</f>
        <v/>
      </c>
      <c r="R556" s="189" t="s">
        <v>21</v>
      </c>
      <c r="S556" s="17"/>
      <c r="U556" s="194">
        <f>IF(S556="перенос",0,SUMIFS(АБОНЕМЕНТЫ_ИНФОРМАЦИЯ!P:P,АБОНЕМЕНТЫ_ИНФОРМАЦИЯ!H:H,БАЗА_ДАННЫХ!L556,АБОНЕМЕНТЫ_ИНФОРМАЦИЯ!F:F,БАЗА_ДАННЫХ!J556,АБОНЕМЕНТЫ_ИНФОРМАЦИЯ!G:G,БАЗА_ДАННЫХ!K556,АБОНЕМЕНТЫ_ИНФОРМАЦИЯ!Q:Q,"&lt;="&amp;БАЗА_ДАННЫХ!D556,АБОНЕМЕНТЫ_ИНФОРМАЦИЯ!S:S,"&gt;="&amp;БАЗА_ДАННЫХ!D556))</f>
        <v>10</v>
      </c>
    </row>
    <row r="557" spans="4:21" ht="15" customHeight="1" x14ac:dyDescent="0.25">
      <c r="D557" s="185">
        <v>45299</v>
      </c>
      <c r="E557" s="187">
        <f t="shared" si="16"/>
        <v>2</v>
      </c>
      <c r="F557" s="9" t="str">
        <f t="shared" si="17"/>
        <v>Пн</v>
      </c>
      <c r="G557" s="18">
        <v>0.75</v>
      </c>
      <c r="H557" s="8" t="s">
        <v>7</v>
      </c>
      <c r="I557" s="8" t="s">
        <v>33</v>
      </c>
      <c r="J557" s="8" t="s">
        <v>6</v>
      </c>
      <c r="K557" s="8" t="s">
        <v>31</v>
      </c>
      <c r="L557" s="188" t="s">
        <v>94</v>
      </c>
      <c r="M557" s="189" t="str">
        <f ca="1">IF(COUNTIFS(АБОНЕМЕНТЫ_ИНФОРМАЦИЯ!H:H,БАЗА_ДАННЫХ!L557,АБОНЕМЕНТЫ_ИНФОРМАЦИЯ!F:F,БАЗА_ДАННЫХ!J557,АБОНЕМЕНТЫ_ИНФОРМАЦИЯ!G:G,БАЗА_ДАННЫХ!K557,АБОНЕМЕНТЫ_ИНФОРМАЦИЯ!Q:Q,"&lt;="&amp;БАЗА_ДАННЫХ!D557,АБОНЕМЕНТЫ_ИНФОРМАЦИЯ!S:S,"&gt;="&amp;БАЗА_ДАННЫХ!D557,АБОНЕМЕНТЫ_ИНФОРМАЦИЯ!AB:AB,"да")=1,"да","нет")</f>
        <v>нет</v>
      </c>
      <c r="N557" s="188" t="str">
        <f ca="1">IF(M557="да",SUMIFS(АБОНЕМЕНТЫ_ИНФОРМАЦИЯ!AC:AC,АБОНЕМЕНТЫ_ИНФОРМАЦИЯ!H:H,БАЗА_ДАННЫХ!L557,АБОНЕМЕНТЫ_ИНФОРМАЦИЯ!G:G,БАЗА_ДАННЫХ!K557,АБОНЕМЕНТЫ_ИНФОРМАЦИЯ!F:F,БАЗА_ДАННЫХ!J557,АБОНЕМЕНТЫ_ИНФОРМАЦИЯ!AB:AB,БАЗА_ДАННЫХ!M557),"")</f>
        <v/>
      </c>
      <c r="R557" s="189" t="s">
        <v>21</v>
      </c>
      <c r="S557" s="17"/>
      <c r="U557" s="194">
        <f>IF(S557="перенос",0,SUMIFS(АБОНЕМЕНТЫ_ИНФОРМАЦИЯ!P:P,АБОНЕМЕНТЫ_ИНФОРМАЦИЯ!H:H,БАЗА_ДАННЫХ!L557,АБОНЕМЕНТЫ_ИНФОРМАЦИЯ!F:F,БАЗА_ДАННЫХ!J557,АБОНЕМЕНТЫ_ИНФОРМАЦИЯ!G:G,БАЗА_ДАННЫХ!K557,АБОНЕМЕНТЫ_ИНФОРМАЦИЯ!Q:Q,"&lt;="&amp;БАЗА_ДАННЫХ!D557,АБОНЕМЕНТЫ_ИНФОРМАЦИЯ!S:S,"&gt;="&amp;БАЗА_ДАННЫХ!D557))</f>
        <v>10</v>
      </c>
    </row>
    <row r="558" spans="4:21" ht="15" customHeight="1" x14ac:dyDescent="0.25">
      <c r="D558" s="185">
        <v>45299</v>
      </c>
      <c r="E558" s="187">
        <f t="shared" si="16"/>
        <v>2</v>
      </c>
      <c r="F558" s="9" t="str">
        <f t="shared" si="17"/>
        <v>Пн</v>
      </c>
      <c r="G558" s="18">
        <v>0.75</v>
      </c>
      <c r="H558" s="8" t="s">
        <v>7</v>
      </c>
      <c r="I558" s="8" t="s">
        <v>33</v>
      </c>
      <c r="J558" s="8" t="s">
        <v>6</v>
      </c>
      <c r="K558" s="8" t="s">
        <v>31</v>
      </c>
      <c r="L558" s="188" t="s">
        <v>95</v>
      </c>
      <c r="M558" s="189" t="str">
        <f ca="1">IF(COUNTIFS(АБОНЕМЕНТЫ_ИНФОРМАЦИЯ!H:H,БАЗА_ДАННЫХ!L558,АБОНЕМЕНТЫ_ИНФОРМАЦИЯ!F:F,БАЗА_ДАННЫХ!J558,АБОНЕМЕНТЫ_ИНФОРМАЦИЯ!G:G,БАЗА_ДАННЫХ!K558,АБОНЕМЕНТЫ_ИНФОРМАЦИЯ!Q:Q,"&lt;="&amp;БАЗА_ДАННЫХ!D558,АБОНЕМЕНТЫ_ИНФОРМАЦИЯ!S:S,"&gt;="&amp;БАЗА_ДАННЫХ!D558,АБОНЕМЕНТЫ_ИНФОРМАЦИЯ!AB:AB,"да")=1,"да","нет")</f>
        <v>нет</v>
      </c>
      <c r="N558" s="188" t="str">
        <f ca="1">IF(M558="да",SUMIFS(АБОНЕМЕНТЫ_ИНФОРМАЦИЯ!AC:AC,АБОНЕМЕНТЫ_ИНФОРМАЦИЯ!H:H,БАЗА_ДАННЫХ!L558,АБОНЕМЕНТЫ_ИНФОРМАЦИЯ!G:G,БАЗА_ДАННЫХ!K558,АБОНЕМЕНТЫ_ИНФОРМАЦИЯ!F:F,БАЗА_ДАННЫХ!J558,АБОНЕМЕНТЫ_ИНФОРМАЦИЯ!AB:AB,БАЗА_ДАННЫХ!M558),"")</f>
        <v/>
      </c>
      <c r="R558" s="189" t="s">
        <v>21</v>
      </c>
      <c r="S558" s="17"/>
      <c r="U558" s="194">
        <f>IF(S558="перенос",0,SUMIFS(АБОНЕМЕНТЫ_ИНФОРМАЦИЯ!P:P,АБОНЕМЕНТЫ_ИНФОРМАЦИЯ!H:H,БАЗА_ДАННЫХ!L558,АБОНЕМЕНТЫ_ИНФОРМАЦИЯ!F:F,БАЗА_ДАННЫХ!J558,АБОНЕМЕНТЫ_ИНФОРМАЦИЯ!G:G,БАЗА_ДАННЫХ!K558,АБОНЕМЕНТЫ_ИНФОРМАЦИЯ!Q:Q,"&lt;="&amp;БАЗА_ДАННЫХ!D558,АБОНЕМЕНТЫ_ИНФОРМАЦИЯ!S:S,"&gt;="&amp;БАЗА_ДАННЫХ!D558))</f>
        <v>10</v>
      </c>
    </row>
    <row r="559" spans="4:21" ht="15" customHeight="1" x14ac:dyDescent="0.25">
      <c r="D559" s="185">
        <v>45299</v>
      </c>
      <c r="E559" s="187">
        <f t="shared" si="16"/>
        <v>2</v>
      </c>
      <c r="F559" s="9" t="str">
        <f t="shared" si="17"/>
        <v>Пн</v>
      </c>
      <c r="G559" s="18">
        <v>0.75</v>
      </c>
      <c r="H559" s="8" t="s">
        <v>7</v>
      </c>
      <c r="I559" s="8" t="s">
        <v>33</v>
      </c>
      <c r="J559" s="8" t="s">
        <v>6</v>
      </c>
      <c r="K559" s="8" t="s">
        <v>31</v>
      </c>
      <c r="L559" s="188" t="s">
        <v>96</v>
      </c>
      <c r="M559" s="189" t="str">
        <f ca="1">IF(COUNTIFS(АБОНЕМЕНТЫ_ИНФОРМАЦИЯ!H:H,БАЗА_ДАННЫХ!L559,АБОНЕМЕНТЫ_ИНФОРМАЦИЯ!F:F,БАЗА_ДАННЫХ!J559,АБОНЕМЕНТЫ_ИНФОРМАЦИЯ!G:G,БАЗА_ДАННЫХ!K559,АБОНЕМЕНТЫ_ИНФОРМАЦИЯ!Q:Q,"&lt;="&amp;БАЗА_ДАННЫХ!D559,АБОНЕМЕНТЫ_ИНФОРМАЦИЯ!S:S,"&gt;="&amp;БАЗА_ДАННЫХ!D559,АБОНЕМЕНТЫ_ИНФОРМАЦИЯ!AB:AB,"да")=1,"да","нет")</f>
        <v>нет</v>
      </c>
      <c r="N559" s="188" t="str">
        <f ca="1">IF(M559="да",SUMIFS(АБОНЕМЕНТЫ_ИНФОРМАЦИЯ!AC:AC,АБОНЕМЕНТЫ_ИНФОРМАЦИЯ!H:H,БАЗА_ДАННЫХ!L559,АБОНЕМЕНТЫ_ИНФОРМАЦИЯ!G:G,БАЗА_ДАННЫХ!K559,АБОНЕМЕНТЫ_ИНФОРМАЦИЯ!F:F,БАЗА_ДАННЫХ!J559,АБОНЕМЕНТЫ_ИНФОРМАЦИЯ!AB:AB,БАЗА_ДАННЫХ!M559),"")</f>
        <v/>
      </c>
      <c r="R559" s="189" t="s">
        <v>21</v>
      </c>
      <c r="S559" s="17"/>
      <c r="U559" s="194">
        <f>IF(S559="перенос",0,SUMIFS(АБОНЕМЕНТЫ_ИНФОРМАЦИЯ!P:P,АБОНЕМЕНТЫ_ИНФОРМАЦИЯ!H:H,БАЗА_ДАННЫХ!L559,АБОНЕМЕНТЫ_ИНФОРМАЦИЯ!F:F,БАЗА_ДАННЫХ!J559,АБОНЕМЕНТЫ_ИНФОРМАЦИЯ!G:G,БАЗА_ДАННЫХ!K559,АБОНЕМЕНТЫ_ИНФОРМАЦИЯ!Q:Q,"&lt;="&amp;БАЗА_ДАННЫХ!D559,АБОНЕМЕНТЫ_ИНФОРМАЦИЯ!S:S,"&gt;="&amp;БАЗА_ДАННЫХ!D559))</f>
        <v>10</v>
      </c>
    </row>
    <row r="560" spans="4:21" ht="15" customHeight="1" x14ac:dyDescent="0.25">
      <c r="D560" s="185">
        <v>45299</v>
      </c>
      <c r="E560" s="187">
        <f t="shared" si="16"/>
        <v>2</v>
      </c>
      <c r="F560" s="9" t="str">
        <f t="shared" si="17"/>
        <v>Пн</v>
      </c>
      <c r="G560" s="18">
        <v>0.75</v>
      </c>
      <c r="H560" s="8" t="s">
        <v>7</v>
      </c>
      <c r="I560" s="8" t="s">
        <v>33</v>
      </c>
      <c r="J560" s="8" t="s">
        <v>6</v>
      </c>
      <c r="K560" s="8" t="s">
        <v>31</v>
      </c>
      <c r="L560" s="188" t="s">
        <v>97</v>
      </c>
      <c r="M560" s="189" t="str">
        <f ca="1">IF(COUNTIFS(АБОНЕМЕНТЫ_ИНФОРМАЦИЯ!H:H,БАЗА_ДАННЫХ!L560,АБОНЕМЕНТЫ_ИНФОРМАЦИЯ!F:F,БАЗА_ДАННЫХ!J560,АБОНЕМЕНТЫ_ИНФОРМАЦИЯ!G:G,БАЗА_ДАННЫХ!K560,АБОНЕМЕНТЫ_ИНФОРМАЦИЯ!Q:Q,"&lt;="&amp;БАЗА_ДАННЫХ!D560,АБОНЕМЕНТЫ_ИНФОРМАЦИЯ!S:S,"&gt;="&amp;БАЗА_ДАННЫХ!D560,АБОНЕМЕНТЫ_ИНФОРМАЦИЯ!AB:AB,"да")=1,"да","нет")</f>
        <v>нет</v>
      </c>
      <c r="N560" s="188" t="str">
        <f ca="1">IF(M560="да",SUMIFS(АБОНЕМЕНТЫ_ИНФОРМАЦИЯ!AC:AC,АБОНЕМЕНТЫ_ИНФОРМАЦИЯ!H:H,БАЗА_ДАННЫХ!L560,АБОНЕМЕНТЫ_ИНФОРМАЦИЯ!G:G,БАЗА_ДАННЫХ!K560,АБОНЕМЕНТЫ_ИНФОРМАЦИЯ!F:F,БАЗА_ДАННЫХ!J560,АБОНЕМЕНТЫ_ИНФОРМАЦИЯ!AB:AB,БАЗА_ДАННЫХ!M560),"")</f>
        <v/>
      </c>
      <c r="R560" s="189" t="s">
        <v>21</v>
      </c>
      <c r="S560" s="17"/>
      <c r="U560" s="194">
        <f>IF(S560="перенос",0,SUMIFS(АБОНЕМЕНТЫ_ИНФОРМАЦИЯ!P:P,АБОНЕМЕНТЫ_ИНФОРМАЦИЯ!H:H,БАЗА_ДАННЫХ!L560,АБОНЕМЕНТЫ_ИНФОРМАЦИЯ!F:F,БАЗА_ДАННЫХ!J560,АБОНЕМЕНТЫ_ИНФОРМАЦИЯ!G:G,БАЗА_ДАННЫХ!K560,АБОНЕМЕНТЫ_ИНФОРМАЦИЯ!Q:Q,"&lt;="&amp;БАЗА_ДАННЫХ!D560,АБОНЕМЕНТЫ_ИНФОРМАЦИЯ!S:S,"&gt;="&amp;БАЗА_ДАННЫХ!D560))</f>
        <v>10</v>
      </c>
    </row>
    <row r="561" spans="4:21" ht="15" customHeight="1" x14ac:dyDescent="0.25">
      <c r="D561" s="185">
        <v>45299</v>
      </c>
      <c r="E561" s="187">
        <f t="shared" si="16"/>
        <v>2</v>
      </c>
      <c r="F561" s="9" t="str">
        <f t="shared" si="17"/>
        <v>Пн</v>
      </c>
      <c r="G561" s="18">
        <v>0.75</v>
      </c>
      <c r="H561" s="8" t="s">
        <v>14</v>
      </c>
      <c r="I561" s="8" t="s">
        <v>30</v>
      </c>
      <c r="J561" s="8" t="s">
        <v>11</v>
      </c>
      <c r="K561" s="8" t="s">
        <v>17</v>
      </c>
      <c r="L561" s="188" t="s">
        <v>78</v>
      </c>
      <c r="M561" s="189" t="str">
        <f ca="1">IF(COUNTIFS(АБОНЕМЕНТЫ_ИНФОРМАЦИЯ!H:H,БАЗА_ДАННЫХ!L561,АБОНЕМЕНТЫ_ИНФОРМАЦИЯ!F:F,БАЗА_ДАННЫХ!J561,АБОНЕМЕНТЫ_ИНФОРМАЦИЯ!G:G,БАЗА_ДАННЫХ!K561,АБОНЕМЕНТЫ_ИНФОРМАЦИЯ!Q:Q,"&lt;="&amp;БАЗА_ДАННЫХ!D561,АБОНЕМЕНТЫ_ИНФОРМАЦИЯ!S:S,"&gt;="&amp;БАЗА_ДАННЫХ!D561,АБОНЕМЕНТЫ_ИНФОРМАЦИЯ!AB:AB,"да")=1,"да","нет")</f>
        <v>нет</v>
      </c>
      <c r="N561" s="188" t="str">
        <f ca="1">IF(M561="да",SUMIFS(АБОНЕМЕНТЫ_ИНФОРМАЦИЯ!AC:AC,АБОНЕМЕНТЫ_ИНФОРМАЦИЯ!H:H,БАЗА_ДАННЫХ!L561,АБОНЕМЕНТЫ_ИНФОРМАЦИЯ!G:G,БАЗА_ДАННЫХ!K561,АБОНЕМЕНТЫ_ИНФОРМАЦИЯ!F:F,БАЗА_ДАННЫХ!J561,АБОНЕМЕНТЫ_ИНФОРМАЦИЯ!AB:AB,БАЗА_ДАННЫХ!M561),"")</f>
        <v/>
      </c>
      <c r="R561" s="189" t="s">
        <v>21</v>
      </c>
      <c r="S561" s="17"/>
      <c r="U561" s="194">
        <f>IF(S561="перенос",0,SUMIFS(АБОНЕМЕНТЫ_ИНФОРМАЦИЯ!P:P,АБОНЕМЕНТЫ_ИНФОРМАЦИЯ!H:H,БАЗА_ДАННЫХ!L561,АБОНЕМЕНТЫ_ИНФОРМАЦИЯ!F:F,БАЗА_ДАННЫХ!J561,АБОНЕМЕНТЫ_ИНФОРМАЦИЯ!G:G,БАЗА_ДАННЫХ!K561,АБОНЕМЕНТЫ_ИНФОРМАЦИЯ!Q:Q,"&lt;="&amp;БАЗА_ДАННЫХ!D561,АБОНЕМЕНТЫ_ИНФОРМАЦИЯ!S:S,"&gt;="&amp;БАЗА_ДАННЫХ!D561))</f>
        <v>10</v>
      </c>
    </row>
    <row r="562" spans="4:21" ht="15" customHeight="1" x14ac:dyDescent="0.25">
      <c r="D562" s="185">
        <v>45299</v>
      </c>
      <c r="E562" s="187">
        <f t="shared" si="16"/>
        <v>2</v>
      </c>
      <c r="F562" s="9" t="str">
        <f t="shared" si="17"/>
        <v>Пн</v>
      </c>
      <c r="G562" s="18">
        <v>0.75</v>
      </c>
      <c r="H562" s="8" t="s">
        <v>14</v>
      </c>
      <c r="I562" s="8" t="s">
        <v>30</v>
      </c>
      <c r="J562" s="8" t="s">
        <v>11</v>
      </c>
      <c r="K562" s="8" t="s">
        <v>17</v>
      </c>
      <c r="L562" s="188" t="s">
        <v>79</v>
      </c>
      <c r="M562" s="189" t="str">
        <f ca="1">IF(COUNTIFS(АБОНЕМЕНТЫ_ИНФОРМАЦИЯ!H:H,БАЗА_ДАННЫХ!L562,АБОНЕМЕНТЫ_ИНФОРМАЦИЯ!F:F,БАЗА_ДАННЫХ!J562,АБОНЕМЕНТЫ_ИНФОРМАЦИЯ!G:G,БАЗА_ДАННЫХ!K562,АБОНЕМЕНТЫ_ИНФОРМАЦИЯ!Q:Q,"&lt;="&amp;БАЗА_ДАННЫХ!D562,АБОНЕМЕНТЫ_ИНФОРМАЦИЯ!S:S,"&gt;="&amp;БАЗА_ДАННЫХ!D562,АБОНЕМЕНТЫ_ИНФОРМАЦИЯ!AB:AB,"да")=1,"да","нет")</f>
        <v>нет</v>
      </c>
      <c r="N562" s="188" t="str">
        <f ca="1">IF(M562="да",SUMIFS(АБОНЕМЕНТЫ_ИНФОРМАЦИЯ!AC:AC,АБОНЕМЕНТЫ_ИНФОРМАЦИЯ!H:H,БАЗА_ДАННЫХ!L562,АБОНЕМЕНТЫ_ИНФОРМАЦИЯ!G:G,БАЗА_ДАННЫХ!K562,АБОНЕМЕНТЫ_ИНФОРМАЦИЯ!F:F,БАЗА_ДАННЫХ!J562,АБОНЕМЕНТЫ_ИНФОРМАЦИЯ!AB:AB,БАЗА_ДАННЫХ!M562),"")</f>
        <v/>
      </c>
      <c r="R562" s="189" t="s">
        <v>21</v>
      </c>
      <c r="S562" s="17"/>
      <c r="U562" s="194">
        <f>IF(S562="перенос",0,SUMIFS(АБОНЕМЕНТЫ_ИНФОРМАЦИЯ!P:P,АБОНЕМЕНТЫ_ИНФОРМАЦИЯ!H:H,БАЗА_ДАННЫХ!L562,АБОНЕМЕНТЫ_ИНФОРМАЦИЯ!F:F,БАЗА_ДАННЫХ!J562,АБОНЕМЕНТЫ_ИНФОРМАЦИЯ!G:G,БАЗА_ДАННЫХ!K562,АБОНЕМЕНТЫ_ИНФОРМАЦИЯ!Q:Q,"&lt;="&amp;БАЗА_ДАННЫХ!D562,АБОНЕМЕНТЫ_ИНФОРМАЦИЯ!S:S,"&gt;="&amp;БАЗА_ДАННЫХ!D562))</f>
        <v>10</v>
      </c>
    </row>
    <row r="563" spans="4:21" ht="15" customHeight="1" x14ac:dyDescent="0.25">
      <c r="D563" s="185">
        <v>45299</v>
      </c>
      <c r="E563" s="187">
        <f t="shared" si="16"/>
        <v>2</v>
      </c>
      <c r="F563" s="9" t="str">
        <f t="shared" si="17"/>
        <v>Пн</v>
      </c>
      <c r="G563" s="18">
        <v>0.75</v>
      </c>
      <c r="H563" s="8" t="s">
        <v>14</v>
      </c>
      <c r="I563" s="8" t="s">
        <v>30</v>
      </c>
      <c r="J563" s="8" t="s">
        <v>11</v>
      </c>
      <c r="K563" s="8" t="s">
        <v>17</v>
      </c>
      <c r="L563" s="188" t="s">
        <v>80</v>
      </c>
      <c r="M563" s="189" t="str">
        <f ca="1">IF(COUNTIFS(АБОНЕМЕНТЫ_ИНФОРМАЦИЯ!H:H,БАЗА_ДАННЫХ!L563,АБОНЕМЕНТЫ_ИНФОРМАЦИЯ!F:F,БАЗА_ДАННЫХ!J563,АБОНЕМЕНТЫ_ИНФОРМАЦИЯ!G:G,БАЗА_ДАННЫХ!K563,АБОНЕМЕНТЫ_ИНФОРМАЦИЯ!Q:Q,"&lt;="&amp;БАЗА_ДАННЫХ!D563,АБОНЕМЕНТЫ_ИНФОРМАЦИЯ!S:S,"&gt;="&amp;БАЗА_ДАННЫХ!D563,АБОНЕМЕНТЫ_ИНФОРМАЦИЯ!AB:AB,"да")=1,"да","нет")</f>
        <v>нет</v>
      </c>
      <c r="N563" s="188" t="str">
        <f ca="1">IF(M563="да",SUMIFS(АБОНЕМЕНТЫ_ИНФОРМАЦИЯ!AC:AC,АБОНЕМЕНТЫ_ИНФОРМАЦИЯ!H:H,БАЗА_ДАННЫХ!L563,АБОНЕМЕНТЫ_ИНФОРМАЦИЯ!G:G,БАЗА_ДАННЫХ!K563,АБОНЕМЕНТЫ_ИНФОРМАЦИЯ!F:F,БАЗА_ДАННЫХ!J563,АБОНЕМЕНТЫ_ИНФОРМАЦИЯ!AB:AB,БАЗА_ДАННЫХ!M563),"")</f>
        <v/>
      </c>
      <c r="R563" s="189" t="s">
        <v>21</v>
      </c>
      <c r="S563" s="17"/>
      <c r="U563" s="194">
        <f>IF(S563="перенос",0,SUMIFS(АБОНЕМЕНТЫ_ИНФОРМАЦИЯ!P:P,АБОНЕМЕНТЫ_ИНФОРМАЦИЯ!H:H,БАЗА_ДАННЫХ!L563,АБОНЕМЕНТЫ_ИНФОРМАЦИЯ!F:F,БАЗА_ДАННЫХ!J563,АБОНЕМЕНТЫ_ИНФОРМАЦИЯ!G:G,БАЗА_ДАННЫХ!K563,АБОНЕМЕНТЫ_ИНФОРМАЦИЯ!Q:Q,"&lt;="&amp;БАЗА_ДАННЫХ!D563,АБОНЕМЕНТЫ_ИНФОРМАЦИЯ!S:S,"&gt;="&amp;БАЗА_ДАННЫХ!D563))</f>
        <v>10</v>
      </c>
    </row>
    <row r="564" spans="4:21" ht="15" customHeight="1" x14ac:dyDescent="0.25">
      <c r="D564" s="185">
        <v>45299</v>
      </c>
      <c r="E564" s="187">
        <f t="shared" si="16"/>
        <v>2</v>
      </c>
      <c r="F564" s="9" t="str">
        <f t="shared" si="17"/>
        <v>Пн</v>
      </c>
      <c r="G564" s="18">
        <v>0.75</v>
      </c>
      <c r="H564" s="8" t="s">
        <v>14</v>
      </c>
      <c r="I564" s="8" t="s">
        <v>30</v>
      </c>
      <c r="J564" s="8" t="s">
        <v>11</v>
      </c>
      <c r="K564" s="8" t="s">
        <v>17</v>
      </c>
      <c r="L564" s="188" t="s">
        <v>81</v>
      </c>
      <c r="M564" s="189" t="str">
        <f ca="1">IF(COUNTIFS(АБОНЕМЕНТЫ_ИНФОРМАЦИЯ!H:H,БАЗА_ДАННЫХ!L564,АБОНЕМЕНТЫ_ИНФОРМАЦИЯ!F:F,БАЗА_ДАННЫХ!J564,АБОНЕМЕНТЫ_ИНФОРМАЦИЯ!G:G,БАЗА_ДАННЫХ!K564,АБОНЕМЕНТЫ_ИНФОРМАЦИЯ!Q:Q,"&lt;="&amp;БАЗА_ДАННЫХ!D564,АБОНЕМЕНТЫ_ИНФОРМАЦИЯ!S:S,"&gt;="&amp;БАЗА_ДАННЫХ!D564,АБОНЕМЕНТЫ_ИНФОРМАЦИЯ!AB:AB,"да")=1,"да","нет")</f>
        <v>нет</v>
      </c>
      <c r="N564" s="188" t="str">
        <f ca="1">IF(M564="да",SUMIFS(АБОНЕМЕНТЫ_ИНФОРМАЦИЯ!AC:AC,АБОНЕМЕНТЫ_ИНФОРМАЦИЯ!H:H,БАЗА_ДАННЫХ!L564,АБОНЕМЕНТЫ_ИНФОРМАЦИЯ!G:G,БАЗА_ДАННЫХ!K564,АБОНЕМЕНТЫ_ИНФОРМАЦИЯ!F:F,БАЗА_ДАННЫХ!J564,АБОНЕМЕНТЫ_ИНФОРМАЦИЯ!AB:AB,БАЗА_ДАННЫХ!M564),"")</f>
        <v/>
      </c>
      <c r="R564" s="189" t="s">
        <v>21</v>
      </c>
      <c r="S564" s="17"/>
      <c r="U564" s="194">
        <f>IF(S564="перенос",0,SUMIFS(АБОНЕМЕНТЫ_ИНФОРМАЦИЯ!P:P,АБОНЕМЕНТЫ_ИНФОРМАЦИЯ!H:H,БАЗА_ДАННЫХ!L564,АБОНЕМЕНТЫ_ИНФОРМАЦИЯ!F:F,БАЗА_ДАННЫХ!J564,АБОНЕМЕНТЫ_ИНФОРМАЦИЯ!G:G,БАЗА_ДАННЫХ!K564,АБОНЕМЕНТЫ_ИНФОРМАЦИЯ!Q:Q,"&lt;="&amp;БАЗА_ДАННЫХ!D564,АБОНЕМЕНТЫ_ИНФОРМАЦИЯ!S:S,"&gt;="&amp;БАЗА_ДАННЫХ!D564))</f>
        <v>8.75</v>
      </c>
    </row>
    <row r="565" spans="4:21" ht="15" customHeight="1" x14ac:dyDescent="0.25">
      <c r="D565" s="185">
        <v>45299</v>
      </c>
      <c r="E565" s="187">
        <f t="shared" si="16"/>
        <v>2</v>
      </c>
      <c r="F565" s="9" t="str">
        <f t="shared" si="17"/>
        <v>Пн</v>
      </c>
      <c r="G565" s="18">
        <v>0.75</v>
      </c>
      <c r="H565" s="8" t="s">
        <v>14</v>
      </c>
      <c r="I565" s="8" t="s">
        <v>30</v>
      </c>
      <c r="J565" s="8" t="s">
        <v>11</v>
      </c>
      <c r="K565" s="8" t="s">
        <v>17</v>
      </c>
      <c r="L565" s="188" t="s">
        <v>82</v>
      </c>
      <c r="M565" s="189" t="str">
        <f ca="1">IF(COUNTIFS(АБОНЕМЕНТЫ_ИНФОРМАЦИЯ!H:H,БАЗА_ДАННЫХ!L565,АБОНЕМЕНТЫ_ИНФОРМАЦИЯ!F:F,БАЗА_ДАННЫХ!J565,АБОНЕМЕНТЫ_ИНФОРМАЦИЯ!G:G,БАЗА_ДАННЫХ!K565,АБОНЕМЕНТЫ_ИНФОРМАЦИЯ!Q:Q,"&lt;="&amp;БАЗА_ДАННЫХ!D565,АБОНЕМЕНТЫ_ИНФОРМАЦИЯ!S:S,"&gt;="&amp;БАЗА_ДАННЫХ!D565,АБОНЕМЕНТЫ_ИНФОРМАЦИЯ!AB:AB,"да")=1,"да","нет")</f>
        <v>нет</v>
      </c>
      <c r="N565" s="188" t="str">
        <f ca="1">IF(M565="да",SUMIFS(АБОНЕМЕНТЫ_ИНФОРМАЦИЯ!AC:AC,АБОНЕМЕНТЫ_ИНФОРМАЦИЯ!H:H,БАЗА_ДАННЫХ!L565,АБОНЕМЕНТЫ_ИНФОРМАЦИЯ!G:G,БАЗА_ДАННЫХ!K565,АБОНЕМЕНТЫ_ИНФОРМАЦИЯ!F:F,БАЗА_ДАННЫХ!J565,АБОНЕМЕНТЫ_ИНФОРМАЦИЯ!AB:AB,БАЗА_ДАННЫХ!M565),"")</f>
        <v/>
      </c>
      <c r="R565" s="189" t="s">
        <v>21</v>
      </c>
      <c r="S565" s="17"/>
      <c r="U565" s="194">
        <f>IF(S565="перенос",0,SUMIFS(АБОНЕМЕНТЫ_ИНФОРМАЦИЯ!P:P,АБОНЕМЕНТЫ_ИНФОРМАЦИЯ!H:H,БАЗА_ДАННЫХ!L565,АБОНЕМЕНТЫ_ИНФОРМАЦИЯ!F:F,БАЗА_ДАННЫХ!J565,АБОНЕМЕНТЫ_ИНФОРМАЦИЯ!G:G,БАЗА_ДАННЫХ!K565,АБОНЕМЕНТЫ_ИНФОРМАЦИЯ!Q:Q,"&lt;="&amp;БАЗА_ДАННЫХ!D565,АБОНЕМЕНТЫ_ИНФОРМАЦИЯ!S:S,"&gt;="&amp;БАЗА_ДАННЫХ!D565))</f>
        <v>10</v>
      </c>
    </row>
    <row r="566" spans="4:21" ht="15" customHeight="1" x14ac:dyDescent="0.25">
      <c r="D566" s="185">
        <v>45299</v>
      </c>
      <c r="E566" s="187">
        <f t="shared" si="16"/>
        <v>2</v>
      </c>
      <c r="F566" s="9" t="str">
        <f t="shared" si="17"/>
        <v>Пн</v>
      </c>
      <c r="G566" s="18">
        <v>0.79166666666666663</v>
      </c>
      <c r="H566" s="8" t="s">
        <v>14</v>
      </c>
      <c r="I566" s="8" t="s">
        <v>34</v>
      </c>
      <c r="J566" s="8" t="s">
        <v>11</v>
      </c>
      <c r="K566" s="8" t="s">
        <v>35</v>
      </c>
      <c r="L566" s="188" t="s">
        <v>78</v>
      </c>
      <c r="M566" s="189" t="str">
        <f ca="1">IF(COUNTIFS(АБОНЕМЕНТЫ_ИНФОРМАЦИЯ!H:H,БАЗА_ДАННЫХ!L566,АБОНЕМЕНТЫ_ИНФОРМАЦИЯ!F:F,БАЗА_ДАННЫХ!J566,АБОНЕМЕНТЫ_ИНФОРМАЦИЯ!G:G,БАЗА_ДАННЫХ!K566,АБОНЕМЕНТЫ_ИНФОРМАЦИЯ!Q:Q,"&lt;="&amp;БАЗА_ДАННЫХ!D566,АБОНЕМЕНТЫ_ИНФОРМАЦИЯ!S:S,"&gt;="&amp;БАЗА_ДАННЫХ!D566,АБОНЕМЕНТЫ_ИНФОРМАЦИЯ!AB:AB,"да")=1,"да","нет")</f>
        <v>нет</v>
      </c>
      <c r="N566" s="188" t="str">
        <f ca="1">IF(M566="да",SUMIFS(АБОНЕМЕНТЫ_ИНФОРМАЦИЯ!AC:AC,АБОНЕМЕНТЫ_ИНФОРМАЦИЯ!H:H,БАЗА_ДАННЫХ!L566,АБОНЕМЕНТЫ_ИНФОРМАЦИЯ!G:G,БАЗА_ДАННЫХ!K566,АБОНЕМЕНТЫ_ИНФОРМАЦИЯ!F:F,БАЗА_ДАННЫХ!J566,АБОНЕМЕНТЫ_ИНФОРМАЦИЯ!AB:AB,БАЗА_ДАННЫХ!M566),"")</f>
        <v/>
      </c>
      <c r="R566" s="189" t="s">
        <v>21</v>
      </c>
      <c r="S566" s="17"/>
      <c r="U566" s="194">
        <f>IF(S566="перенос",0,SUMIFS(АБОНЕМЕНТЫ_ИНФОРМАЦИЯ!P:P,АБОНЕМЕНТЫ_ИНФОРМАЦИЯ!H:H,БАЗА_ДАННЫХ!L566,АБОНЕМЕНТЫ_ИНФОРМАЦИЯ!F:F,БАЗА_ДАННЫХ!J566,АБОНЕМЕНТЫ_ИНФОРМАЦИЯ!G:G,БАЗА_ДАННЫХ!K566,АБОНЕМЕНТЫ_ИНФОРМАЦИЯ!Q:Q,"&lt;="&amp;БАЗА_ДАННЫХ!D566,АБОНЕМЕНТЫ_ИНФОРМАЦИЯ!S:S,"&gt;="&amp;БАЗА_ДАННЫХ!D566))</f>
        <v>10</v>
      </c>
    </row>
    <row r="567" spans="4:21" ht="15" customHeight="1" x14ac:dyDescent="0.25">
      <c r="D567" s="185">
        <v>45299</v>
      </c>
      <c r="E567" s="187">
        <f t="shared" si="16"/>
        <v>2</v>
      </c>
      <c r="F567" s="9" t="str">
        <f t="shared" si="17"/>
        <v>Пн</v>
      </c>
      <c r="G567" s="18">
        <v>0.79166666666666663</v>
      </c>
      <c r="H567" s="8" t="s">
        <v>14</v>
      </c>
      <c r="I567" s="8" t="s">
        <v>34</v>
      </c>
      <c r="J567" s="8" t="s">
        <v>11</v>
      </c>
      <c r="K567" s="8" t="s">
        <v>35</v>
      </c>
      <c r="L567" s="188" t="s">
        <v>79</v>
      </c>
      <c r="M567" s="189" t="str">
        <f ca="1">IF(COUNTIFS(АБОНЕМЕНТЫ_ИНФОРМАЦИЯ!H:H,БАЗА_ДАННЫХ!L567,АБОНЕМЕНТЫ_ИНФОРМАЦИЯ!F:F,БАЗА_ДАННЫХ!J567,АБОНЕМЕНТЫ_ИНФОРМАЦИЯ!G:G,БАЗА_ДАННЫХ!K567,АБОНЕМЕНТЫ_ИНФОРМАЦИЯ!Q:Q,"&lt;="&amp;БАЗА_ДАННЫХ!D567,АБОНЕМЕНТЫ_ИНФОРМАЦИЯ!S:S,"&gt;="&amp;БАЗА_ДАННЫХ!D567,АБОНЕМЕНТЫ_ИНФОРМАЦИЯ!AB:AB,"да")=1,"да","нет")</f>
        <v>нет</v>
      </c>
      <c r="N567" s="188" t="str">
        <f ca="1">IF(M567="да",SUMIFS(АБОНЕМЕНТЫ_ИНФОРМАЦИЯ!AC:AC,АБОНЕМЕНТЫ_ИНФОРМАЦИЯ!H:H,БАЗА_ДАННЫХ!L567,АБОНЕМЕНТЫ_ИНФОРМАЦИЯ!G:G,БАЗА_ДАННЫХ!K567,АБОНЕМЕНТЫ_ИНФОРМАЦИЯ!F:F,БАЗА_ДАННЫХ!J567,АБОНЕМЕНТЫ_ИНФОРМАЦИЯ!AB:AB,БАЗА_ДАННЫХ!M567),"")</f>
        <v/>
      </c>
      <c r="R567" s="189" t="s">
        <v>21</v>
      </c>
      <c r="S567" s="17"/>
      <c r="U567" s="194">
        <f>IF(S567="перенос",0,SUMIFS(АБОНЕМЕНТЫ_ИНФОРМАЦИЯ!P:P,АБОНЕМЕНТЫ_ИНФОРМАЦИЯ!H:H,БАЗА_ДАННЫХ!L567,АБОНЕМЕНТЫ_ИНФОРМАЦИЯ!F:F,БАЗА_ДАННЫХ!J567,АБОНЕМЕНТЫ_ИНФОРМАЦИЯ!G:G,БАЗА_ДАННЫХ!K567,АБОНЕМЕНТЫ_ИНФОРМАЦИЯ!Q:Q,"&lt;="&amp;БАЗА_ДАННЫХ!D567,АБОНЕМЕНТЫ_ИНФОРМАЦИЯ!S:S,"&gt;="&amp;БАЗА_ДАННЫХ!D567))</f>
        <v>10</v>
      </c>
    </row>
    <row r="568" spans="4:21" ht="15" customHeight="1" x14ac:dyDescent="0.25">
      <c r="D568" s="185">
        <v>45299</v>
      </c>
      <c r="E568" s="187">
        <f t="shared" si="16"/>
        <v>2</v>
      </c>
      <c r="F568" s="9" t="str">
        <f t="shared" si="17"/>
        <v>Пн</v>
      </c>
      <c r="G568" s="18">
        <v>0.79166666666666663</v>
      </c>
      <c r="H568" s="8" t="s">
        <v>14</v>
      </c>
      <c r="I568" s="8" t="s">
        <v>34</v>
      </c>
      <c r="J568" s="8" t="s">
        <v>11</v>
      </c>
      <c r="K568" s="8" t="s">
        <v>35</v>
      </c>
      <c r="L568" s="188" t="s">
        <v>80</v>
      </c>
      <c r="M568" s="189" t="str">
        <f ca="1">IF(COUNTIFS(АБОНЕМЕНТЫ_ИНФОРМАЦИЯ!H:H,БАЗА_ДАННЫХ!L568,АБОНЕМЕНТЫ_ИНФОРМАЦИЯ!F:F,БАЗА_ДАННЫХ!J568,АБОНЕМЕНТЫ_ИНФОРМАЦИЯ!G:G,БАЗА_ДАННЫХ!K568,АБОНЕМЕНТЫ_ИНФОРМАЦИЯ!Q:Q,"&lt;="&amp;БАЗА_ДАННЫХ!D568,АБОНЕМЕНТЫ_ИНФОРМАЦИЯ!S:S,"&gt;="&amp;БАЗА_ДАННЫХ!D568,АБОНЕМЕНТЫ_ИНФОРМАЦИЯ!AB:AB,"да")=1,"да","нет")</f>
        <v>нет</v>
      </c>
      <c r="N568" s="188" t="str">
        <f ca="1">IF(M568="да",SUMIFS(АБОНЕМЕНТЫ_ИНФОРМАЦИЯ!AC:AC,АБОНЕМЕНТЫ_ИНФОРМАЦИЯ!H:H,БАЗА_ДАННЫХ!L568,АБОНЕМЕНТЫ_ИНФОРМАЦИЯ!G:G,БАЗА_ДАННЫХ!K568,АБОНЕМЕНТЫ_ИНФОРМАЦИЯ!F:F,БАЗА_ДАННЫХ!J568,АБОНЕМЕНТЫ_ИНФОРМАЦИЯ!AB:AB,БАЗА_ДАННЫХ!M568),"")</f>
        <v/>
      </c>
      <c r="R568" s="189" t="s">
        <v>21</v>
      </c>
      <c r="S568" s="17"/>
      <c r="U568" s="194">
        <f>IF(S568="перенос",0,SUMIFS(АБОНЕМЕНТЫ_ИНФОРМАЦИЯ!P:P,АБОНЕМЕНТЫ_ИНФОРМАЦИЯ!H:H,БАЗА_ДАННЫХ!L568,АБОНЕМЕНТЫ_ИНФОРМАЦИЯ!F:F,БАЗА_ДАННЫХ!J568,АБОНЕМЕНТЫ_ИНФОРМАЦИЯ!G:G,БАЗА_ДАННЫХ!K568,АБОНЕМЕНТЫ_ИНФОРМАЦИЯ!Q:Q,"&lt;="&amp;БАЗА_ДАННЫХ!D568,АБОНЕМЕНТЫ_ИНФОРМАЦИЯ!S:S,"&gt;="&amp;БАЗА_ДАННЫХ!D568))</f>
        <v>10</v>
      </c>
    </row>
    <row r="569" spans="4:21" ht="15" customHeight="1" x14ac:dyDescent="0.25">
      <c r="D569" s="185">
        <v>45299</v>
      </c>
      <c r="E569" s="187">
        <f t="shared" si="16"/>
        <v>2</v>
      </c>
      <c r="F569" s="9" t="str">
        <f t="shared" si="17"/>
        <v>Пн</v>
      </c>
      <c r="G569" s="18">
        <v>0.79166666666666663</v>
      </c>
      <c r="H569" s="8" t="s">
        <v>14</v>
      </c>
      <c r="I569" s="8" t="s">
        <v>34</v>
      </c>
      <c r="J569" s="8" t="s">
        <v>11</v>
      </c>
      <c r="K569" s="8" t="s">
        <v>35</v>
      </c>
      <c r="L569" s="188" t="s">
        <v>81</v>
      </c>
      <c r="M569" s="189" t="str">
        <f ca="1">IF(COUNTIFS(АБОНЕМЕНТЫ_ИНФОРМАЦИЯ!H:H,БАЗА_ДАННЫХ!L569,АБОНЕМЕНТЫ_ИНФОРМАЦИЯ!F:F,БАЗА_ДАННЫХ!J569,АБОНЕМЕНТЫ_ИНФОРМАЦИЯ!G:G,БАЗА_ДАННЫХ!K569,АБОНЕМЕНТЫ_ИНФОРМАЦИЯ!Q:Q,"&lt;="&amp;БАЗА_ДАННЫХ!D569,АБОНЕМЕНТЫ_ИНФОРМАЦИЯ!S:S,"&gt;="&amp;БАЗА_ДАННЫХ!D569,АБОНЕМЕНТЫ_ИНФОРМАЦИЯ!AB:AB,"да")=1,"да","нет")</f>
        <v>нет</v>
      </c>
      <c r="N569" s="188" t="str">
        <f ca="1">IF(M569="да",SUMIFS(АБОНЕМЕНТЫ_ИНФОРМАЦИЯ!AC:AC,АБОНЕМЕНТЫ_ИНФОРМАЦИЯ!H:H,БАЗА_ДАННЫХ!L569,АБОНЕМЕНТЫ_ИНФОРМАЦИЯ!G:G,БАЗА_ДАННЫХ!K569,АБОНЕМЕНТЫ_ИНФОРМАЦИЯ!F:F,БАЗА_ДАННЫХ!J569,АБОНЕМЕНТЫ_ИНФОРМАЦИЯ!AB:AB,БАЗА_ДАННЫХ!M569),"")</f>
        <v/>
      </c>
      <c r="R569" s="189" t="s">
        <v>21</v>
      </c>
      <c r="S569" s="17"/>
      <c r="U569" s="194">
        <f>IF(S569="перенос",0,SUMIFS(АБОНЕМЕНТЫ_ИНФОРМАЦИЯ!P:P,АБОНЕМЕНТЫ_ИНФОРМАЦИЯ!H:H,БАЗА_ДАННЫХ!L569,АБОНЕМЕНТЫ_ИНФОРМАЦИЯ!F:F,БАЗА_ДАННЫХ!J569,АБОНЕМЕНТЫ_ИНФОРМАЦИЯ!G:G,БАЗА_ДАННЫХ!K569,АБОНЕМЕНТЫ_ИНФОРМАЦИЯ!Q:Q,"&lt;="&amp;БАЗА_ДАННЫХ!D569,АБОНЕМЕНТЫ_ИНФОРМАЦИЯ!S:S,"&gt;="&amp;БАЗА_ДАННЫХ!D569))</f>
        <v>8.75</v>
      </c>
    </row>
    <row r="570" spans="4:21" ht="15" customHeight="1" x14ac:dyDescent="0.25">
      <c r="D570" s="185">
        <v>45299</v>
      </c>
      <c r="E570" s="187">
        <f t="shared" si="16"/>
        <v>2</v>
      </c>
      <c r="F570" s="9" t="str">
        <f t="shared" si="17"/>
        <v>Пн</v>
      </c>
      <c r="G570" s="18">
        <v>0.79166666666666663</v>
      </c>
      <c r="H570" s="8" t="s">
        <v>14</v>
      </c>
      <c r="I570" s="8" t="s">
        <v>34</v>
      </c>
      <c r="J570" s="8" t="s">
        <v>11</v>
      </c>
      <c r="K570" s="8" t="s">
        <v>35</v>
      </c>
      <c r="L570" s="188" t="s">
        <v>82</v>
      </c>
      <c r="M570" s="189" t="str">
        <f ca="1">IF(COUNTIFS(АБОНЕМЕНТЫ_ИНФОРМАЦИЯ!H:H,БАЗА_ДАННЫХ!L570,АБОНЕМЕНТЫ_ИНФОРМАЦИЯ!F:F,БАЗА_ДАННЫХ!J570,АБОНЕМЕНТЫ_ИНФОРМАЦИЯ!G:G,БАЗА_ДАННЫХ!K570,АБОНЕМЕНТЫ_ИНФОРМАЦИЯ!Q:Q,"&lt;="&amp;БАЗА_ДАННЫХ!D570,АБОНЕМЕНТЫ_ИНФОРМАЦИЯ!S:S,"&gt;="&amp;БАЗА_ДАННЫХ!D570,АБОНЕМЕНТЫ_ИНФОРМАЦИЯ!AB:AB,"да")=1,"да","нет")</f>
        <v>нет</v>
      </c>
      <c r="N570" s="188" t="str">
        <f ca="1">IF(M570="да",SUMIFS(АБОНЕМЕНТЫ_ИНФОРМАЦИЯ!AC:AC,АБОНЕМЕНТЫ_ИНФОРМАЦИЯ!H:H,БАЗА_ДАННЫХ!L570,АБОНЕМЕНТЫ_ИНФОРМАЦИЯ!G:G,БАЗА_ДАННЫХ!K570,АБОНЕМЕНТЫ_ИНФОРМАЦИЯ!F:F,БАЗА_ДАННЫХ!J570,АБОНЕМЕНТЫ_ИНФОРМАЦИЯ!AB:AB,БАЗА_ДАННЫХ!M570),"")</f>
        <v/>
      </c>
      <c r="R570" s="189" t="s">
        <v>21</v>
      </c>
      <c r="S570" s="17"/>
      <c r="U570" s="194">
        <f>IF(S570="перенос",0,SUMIFS(АБОНЕМЕНТЫ_ИНФОРМАЦИЯ!P:P,АБОНЕМЕНТЫ_ИНФОРМАЦИЯ!H:H,БАЗА_ДАННЫХ!L570,АБОНЕМЕНТЫ_ИНФОРМАЦИЯ!F:F,БАЗА_ДАННЫХ!J570,АБОНЕМЕНТЫ_ИНФОРМАЦИЯ!G:G,БАЗА_ДАННЫХ!K570,АБОНЕМЕНТЫ_ИНФОРМАЦИЯ!Q:Q,"&lt;="&amp;БАЗА_ДАННЫХ!D570,АБОНЕМЕНТЫ_ИНФОРМАЦИЯ!S:S,"&gt;="&amp;БАЗА_ДАННЫХ!D570))</f>
        <v>10</v>
      </c>
    </row>
    <row r="571" spans="4:21" ht="15" customHeight="1" x14ac:dyDescent="0.25">
      <c r="D571" s="185">
        <v>45299</v>
      </c>
      <c r="E571" s="187">
        <f t="shared" si="16"/>
        <v>2</v>
      </c>
      <c r="F571" s="9" t="str">
        <f t="shared" si="17"/>
        <v>Пн</v>
      </c>
      <c r="G571" s="18">
        <v>0.79166666666666663</v>
      </c>
      <c r="H571" s="8" t="s">
        <v>14</v>
      </c>
      <c r="I571" s="8" t="s">
        <v>34</v>
      </c>
      <c r="J571" s="8" t="s">
        <v>11</v>
      </c>
      <c r="K571" s="8" t="s">
        <v>35</v>
      </c>
      <c r="L571" s="188" t="s">
        <v>83</v>
      </c>
      <c r="M571" s="189" t="str">
        <f ca="1">IF(COUNTIFS(АБОНЕМЕНТЫ_ИНФОРМАЦИЯ!H:H,БАЗА_ДАННЫХ!L571,АБОНЕМЕНТЫ_ИНФОРМАЦИЯ!F:F,БАЗА_ДАННЫХ!J571,АБОНЕМЕНТЫ_ИНФОРМАЦИЯ!G:G,БАЗА_ДАННЫХ!K571,АБОНЕМЕНТЫ_ИНФОРМАЦИЯ!Q:Q,"&lt;="&amp;БАЗА_ДАННЫХ!D571,АБОНЕМЕНТЫ_ИНФОРМАЦИЯ!S:S,"&gt;="&amp;БАЗА_ДАННЫХ!D571,АБОНЕМЕНТЫ_ИНФОРМАЦИЯ!AB:AB,"да")=1,"да","нет")</f>
        <v>нет</v>
      </c>
      <c r="N571" s="188" t="str">
        <f ca="1">IF(M571="да",SUMIFS(АБОНЕМЕНТЫ_ИНФОРМАЦИЯ!AC:AC,АБОНЕМЕНТЫ_ИНФОРМАЦИЯ!H:H,БАЗА_ДАННЫХ!L571,АБОНЕМЕНТЫ_ИНФОРМАЦИЯ!G:G,БАЗА_ДАННЫХ!K571,АБОНЕМЕНТЫ_ИНФОРМАЦИЯ!F:F,БАЗА_ДАННЫХ!J571,АБОНЕМЕНТЫ_ИНФОРМАЦИЯ!AB:AB,БАЗА_ДАННЫХ!M571),"")</f>
        <v/>
      </c>
      <c r="R571" s="189" t="s">
        <v>21</v>
      </c>
      <c r="S571" s="17"/>
      <c r="U571" s="194">
        <f>IF(S571="перенос",0,SUMIFS(АБОНЕМЕНТЫ_ИНФОРМАЦИЯ!P:P,АБОНЕМЕНТЫ_ИНФОРМАЦИЯ!H:H,БАЗА_ДАННЫХ!L571,АБОНЕМЕНТЫ_ИНФОРМАЦИЯ!F:F,БАЗА_ДАННЫХ!J571,АБОНЕМЕНТЫ_ИНФОРМАЦИЯ!G:G,БАЗА_ДАННЫХ!K571,АБОНЕМЕНТЫ_ИНФОРМАЦИЯ!Q:Q,"&lt;="&amp;БАЗА_ДАННЫХ!D571,АБОНЕМЕНТЫ_ИНФОРМАЦИЯ!S:S,"&gt;="&amp;БАЗА_ДАННЫХ!D571))</f>
        <v>10</v>
      </c>
    </row>
    <row r="572" spans="4:21" ht="15" customHeight="1" x14ac:dyDescent="0.25">
      <c r="D572" s="185">
        <v>45300</v>
      </c>
      <c r="E572" s="187">
        <f t="shared" si="16"/>
        <v>2</v>
      </c>
      <c r="F572" s="9" t="str">
        <f t="shared" si="17"/>
        <v>Вт</v>
      </c>
      <c r="G572" s="18">
        <v>0.45833333333333331</v>
      </c>
      <c r="H572" s="8" t="s">
        <v>14</v>
      </c>
      <c r="I572" s="8" t="s">
        <v>39</v>
      </c>
      <c r="J572" s="8" t="s">
        <v>10</v>
      </c>
      <c r="K572" s="8" t="s">
        <v>28</v>
      </c>
      <c r="L572" s="188" t="s">
        <v>98</v>
      </c>
      <c r="M572" s="189" t="str">
        <f ca="1">IF(COUNTIFS(АБОНЕМЕНТЫ_ИНФОРМАЦИЯ!H:H,БАЗА_ДАННЫХ!L572,АБОНЕМЕНТЫ_ИНФОРМАЦИЯ!F:F,БАЗА_ДАННЫХ!J572,АБОНЕМЕНТЫ_ИНФОРМАЦИЯ!G:G,БАЗА_ДАННЫХ!K572,АБОНЕМЕНТЫ_ИНФОРМАЦИЯ!Q:Q,"&lt;="&amp;БАЗА_ДАННЫХ!D572,АБОНЕМЕНТЫ_ИНФОРМАЦИЯ!S:S,"&gt;="&amp;БАЗА_ДАННЫХ!D572,АБОНЕМЕНТЫ_ИНФОРМАЦИЯ!AB:AB,"да")=1,"да","нет")</f>
        <v>нет</v>
      </c>
      <c r="N572" s="188" t="str">
        <f ca="1">IF(M572="да",SUMIFS(АБОНЕМЕНТЫ_ИНФОРМАЦИЯ!AC:AC,АБОНЕМЕНТЫ_ИНФОРМАЦИЯ!H:H,БАЗА_ДАННЫХ!L572,АБОНЕМЕНТЫ_ИНФОРМАЦИЯ!G:G,БАЗА_ДАННЫХ!K572,АБОНЕМЕНТЫ_ИНФОРМАЦИЯ!F:F,БАЗА_ДАННЫХ!J572,АБОНЕМЕНТЫ_ИНФОРМАЦИЯ!AB:AB,БАЗА_ДАННЫХ!M572),"")</f>
        <v/>
      </c>
      <c r="R572" s="189" t="s">
        <v>21</v>
      </c>
      <c r="S572" s="17"/>
      <c r="U572" s="194">
        <f>IF(S572="перенос",0,SUMIFS(АБОНЕМЕНТЫ_ИНФОРМАЦИЯ!P:P,АБОНЕМЕНТЫ_ИНФОРМАЦИЯ!H:H,БАЗА_ДАННЫХ!L572,АБОНЕМЕНТЫ_ИНФОРМАЦИЯ!F:F,БАЗА_ДАННЫХ!J572,АБОНЕМЕНТЫ_ИНФОРМАЦИЯ!G:G,БАЗА_ДАННЫХ!K572,АБОНЕМЕНТЫ_ИНФОРМАЦИЯ!Q:Q,"&lt;="&amp;БАЗА_ДАННЫХ!D572,АБОНЕМЕНТЫ_ИНФОРМАЦИЯ!S:S,"&gt;="&amp;БАЗА_ДАННЫХ!D572))</f>
        <v>10</v>
      </c>
    </row>
    <row r="573" spans="4:21" ht="15" customHeight="1" x14ac:dyDescent="0.25">
      <c r="D573" s="185">
        <v>45300</v>
      </c>
      <c r="E573" s="187">
        <f t="shared" si="16"/>
        <v>2</v>
      </c>
      <c r="F573" s="9" t="str">
        <f t="shared" si="17"/>
        <v>Вт</v>
      </c>
      <c r="G573" s="18">
        <v>0.45833333333333331</v>
      </c>
      <c r="H573" s="8" t="s">
        <v>14</v>
      </c>
      <c r="I573" s="8" t="s">
        <v>39</v>
      </c>
      <c r="J573" s="8" t="s">
        <v>10</v>
      </c>
      <c r="K573" s="8" t="s">
        <v>28</v>
      </c>
      <c r="L573" s="188" t="s">
        <v>99</v>
      </c>
      <c r="M573" s="189" t="str">
        <f ca="1">IF(COUNTIFS(АБОНЕМЕНТЫ_ИНФОРМАЦИЯ!H:H,БАЗА_ДАННЫХ!L573,АБОНЕМЕНТЫ_ИНФОРМАЦИЯ!F:F,БАЗА_ДАННЫХ!J573,АБОНЕМЕНТЫ_ИНФОРМАЦИЯ!G:G,БАЗА_ДАННЫХ!K573,АБОНЕМЕНТЫ_ИНФОРМАЦИЯ!Q:Q,"&lt;="&amp;БАЗА_ДАННЫХ!D573,АБОНЕМЕНТЫ_ИНФОРМАЦИЯ!S:S,"&gt;="&amp;БАЗА_ДАННЫХ!D573,АБОНЕМЕНТЫ_ИНФОРМАЦИЯ!AB:AB,"да")=1,"да","нет")</f>
        <v>нет</v>
      </c>
      <c r="N573" s="188" t="str">
        <f ca="1">IF(M573="да",SUMIFS(АБОНЕМЕНТЫ_ИНФОРМАЦИЯ!AC:AC,АБОНЕМЕНТЫ_ИНФОРМАЦИЯ!H:H,БАЗА_ДАННЫХ!L573,АБОНЕМЕНТЫ_ИНФОРМАЦИЯ!G:G,БАЗА_ДАННЫХ!K573,АБОНЕМЕНТЫ_ИНФОРМАЦИЯ!F:F,БАЗА_ДАННЫХ!J573,АБОНЕМЕНТЫ_ИНФОРМАЦИЯ!AB:AB,БАЗА_ДАННЫХ!M573),"")</f>
        <v/>
      </c>
      <c r="R573" s="189" t="s">
        <v>21</v>
      </c>
      <c r="S573" s="17"/>
      <c r="U573" s="194">
        <f>IF(S573="перенос",0,SUMIFS(АБОНЕМЕНТЫ_ИНФОРМАЦИЯ!P:P,АБОНЕМЕНТЫ_ИНФОРМАЦИЯ!H:H,БАЗА_ДАННЫХ!L573,АБОНЕМЕНТЫ_ИНФОРМАЦИЯ!F:F,БАЗА_ДАННЫХ!J573,АБОНЕМЕНТЫ_ИНФОРМАЦИЯ!G:G,БАЗА_ДАННЫХ!K573,АБОНЕМЕНТЫ_ИНФОРМАЦИЯ!Q:Q,"&lt;="&amp;БАЗА_ДАННЫХ!D573,АБОНЕМЕНТЫ_ИНФОРМАЦИЯ!S:S,"&gt;="&amp;БАЗА_ДАННЫХ!D573))</f>
        <v>10</v>
      </c>
    </row>
    <row r="574" spans="4:21" ht="15" customHeight="1" x14ac:dyDescent="0.25">
      <c r="D574" s="185">
        <v>45300</v>
      </c>
      <c r="E574" s="187">
        <f t="shared" si="16"/>
        <v>2</v>
      </c>
      <c r="F574" s="9" t="str">
        <f t="shared" si="17"/>
        <v>Вт</v>
      </c>
      <c r="G574" s="18">
        <v>0.45833333333333331</v>
      </c>
      <c r="H574" s="8" t="s">
        <v>14</v>
      </c>
      <c r="I574" s="8" t="s">
        <v>39</v>
      </c>
      <c r="J574" s="8" t="s">
        <v>10</v>
      </c>
      <c r="K574" s="8" t="s">
        <v>28</v>
      </c>
      <c r="L574" s="188" t="s">
        <v>100</v>
      </c>
      <c r="M574" s="189" t="str">
        <f ca="1">IF(COUNTIFS(АБОНЕМЕНТЫ_ИНФОРМАЦИЯ!H:H,БАЗА_ДАННЫХ!L574,АБОНЕМЕНТЫ_ИНФОРМАЦИЯ!F:F,БАЗА_ДАННЫХ!J574,АБОНЕМЕНТЫ_ИНФОРМАЦИЯ!G:G,БАЗА_ДАННЫХ!K574,АБОНЕМЕНТЫ_ИНФОРМАЦИЯ!Q:Q,"&lt;="&amp;БАЗА_ДАННЫХ!D574,АБОНЕМЕНТЫ_ИНФОРМАЦИЯ!S:S,"&gt;="&amp;БАЗА_ДАННЫХ!D574,АБОНЕМЕНТЫ_ИНФОРМАЦИЯ!AB:AB,"да")=1,"да","нет")</f>
        <v>нет</v>
      </c>
      <c r="N574" s="188" t="str">
        <f ca="1">IF(M574="да",SUMIFS(АБОНЕМЕНТЫ_ИНФОРМАЦИЯ!AC:AC,АБОНЕМЕНТЫ_ИНФОРМАЦИЯ!H:H,БАЗА_ДАННЫХ!L574,АБОНЕМЕНТЫ_ИНФОРМАЦИЯ!G:G,БАЗА_ДАННЫХ!K574,АБОНЕМЕНТЫ_ИНФОРМАЦИЯ!F:F,БАЗА_ДАННЫХ!J574,АБОНЕМЕНТЫ_ИНФОРМАЦИЯ!AB:AB,БАЗА_ДАННЫХ!M574),"")</f>
        <v/>
      </c>
      <c r="R574" s="189" t="s">
        <v>21</v>
      </c>
      <c r="S574" s="17"/>
      <c r="U574" s="194">
        <f>IF(S574="перенос",0,SUMIFS(АБОНЕМЕНТЫ_ИНФОРМАЦИЯ!P:P,АБОНЕМЕНТЫ_ИНФОРМАЦИЯ!H:H,БАЗА_ДАННЫХ!L574,АБОНЕМЕНТЫ_ИНФОРМАЦИЯ!F:F,БАЗА_ДАННЫХ!J574,АБОНЕМЕНТЫ_ИНФОРМАЦИЯ!G:G,БАЗА_ДАННЫХ!K574,АБОНЕМЕНТЫ_ИНФОРМАЦИЯ!Q:Q,"&lt;="&amp;БАЗА_ДАННЫХ!D574,АБОНЕМЕНТЫ_ИНФОРМАЦИЯ!S:S,"&gt;="&amp;БАЗА_ДАННЫХ!D574))</f>
        <v>10</v>
      </c>
    </row>
    <row r="575" spans="4:21" ht="15" customHeight="1" x14ac:dyDescent="0.25">
      <c r="D575" s="185">
        <v>45300</v>
      </c>
      <c r="E575" s="187">
        <f t="shared" si="16"/>
        <v>2</v>
      </c>
      <c r="F575" s="9" t="str">
        <f t="shared" si="17"/>
        <v>Вт</v>
      </c>
      <c r="G575" s="18">
        <v>0.45833333333333331</v>
      </c>
      <c r="H575" s="8" t="s">
        <v>14</v>
      </c>
      <c r="I575" s="8" t="s">
        <v>39</v>
      </c>
      <c r="J575" s="8" t="s">
        <v>10</v>
      </c>
      <c r="K575" s="8" t="s">
        <v>28</v>
      </c>
      <c r="L575" s="188" t="s">
        <v>101</v>
      </c>
      <c r="M575" s="189" t="str">
        <f ca="1">IF(COUNTIFS(АБОНЕМЕНТЫ_ИНФОРМАЦИЯ!H:H,БАЗА_ДАННЫХ!L575,АБОНЕМЕНТЫ_ИНФОРМАЦИЯ!F:F,БАЗА_ДАННЫХ!J575,АБОНЕМЕНТЫ_ИНФОРМАЦИЯ!G:G,БАЗА_ДАННЫХ!K575,АБОНЕМЕНТЫ_ИНФОРМАЦИЯ!Q:Q,"&lt;="&amp;БАЗА_ДАННЫХ!D575,АБОНЕМЕНТЫ_ИНФОРМАЦИЯ!S:S,"&gt;="&amp;БАЗА_ДАННЫХ!D575,АБОНЕМЕНТЫ_ИНФОРМАЦИЯ!AB:AB,"да")=1,"да","нет")</f>
        <v>нет</v>
      </c>
      <c r="N575" s="188" t="str">
        <f ca="1">IF(M575="да",SUMIFS(АБОНЕМЕНТЫ_ИНФОРМАЦИЯ!AC:AC,АБОНЕМЕНТЫ_ИНФОРМАЦИЯ!H:H,БАЗА_ДАННЫХ!L575,АБОНЕМЕНТЫ_ИНФОРМАЦИЯ!G:G,БАЗА_ДАННЫХ!K575,АБОНЕМЕНТЫ_ИНФОРМАЦИЯ!F:F,БАЗА_ДАННЫХ!J575,АБОНЕМЕНТЫ_ИНФОРМАЦИЯ!AB:AB,БАЗА_ДАННЫХ!M575),"")</f>
        <v/>
      </c>
      <c r="R575" s="189" t="s">
        <v>21</v>
      </c>
      <c r="S575" s="17"/>
      <c r="U575" s="194">
        <f>IF(S575="перенос",0,SUMIFS(АБОНЕМЕНТЫ_ИНФОРМАЦИЯ!P:P,АБОНЕМЕНТЫ_ИНФОРМАЦИЯ!H:H,БАЗА_ДАННЫХ!L575,АБОНЕМЕНТЫ_ИНФОРМАЦИЯ!F:F,БАЗА_ДАННЫХ!J575,АБОНЕМЕНТЫ_ИНФОРМАЦИЯ!G:G,БАЗА_ДАННЫХ!K575,АБОНЕМЕНТЫ_ИНФОРМАЦИЯ!Q:Q,"&lt;="&amp;БАЗА_ДАННЫХ!D575,АБОНЕМЕНТЫ_ИНФОРМАЦИЯ!S:S,"&gt;="&amp;БАЗА_ДАННЫХ!D575))</f>
        <v>8.75</v>
      </c>
    </row>
    <row r="576" spans="4:21" ht="15" customHeight="1" x14ac:dyDescent="0.25">
      <c r="D576" s="185">
        <v>45300</v>
      </c>
      <c r="E576" s="187">
        <f t="shared" si="16"/>
        <v>2</v>
      </c>
      <c r="F576" s="9" t="str">
        <f t="shared" si="17"/>
        <v>Вт</v>
      </c>
      <c r="G576" s="18">
        <v>0.45833333333333331</v>
      </c>
      <c r="H576" s="8" t="s">
        <v>14</v>
      </c>
      <c r="I576" s="8" t="s">
        <v>39</v>
      </c>
      <c r="J576" s="8" t="s">
        <v>10</v>
      </c>
      <c r="K576" s="8" t="s">
        <v>28</v>
      </c>
      <c r="L576" s="188" t="s">
        <v>102</v>
      </c>
      <c r="M576" s="189" t="str">
        <f ca="1">IF(COUNTIFS(АБОНЕМЕНТЫ_ИНФОРМАЦИЯ!H:H,БАЗА_ДАННЫХ!L576,АБОНЕМЕНТЫ_ИНФОРМАЦИЯ!F:F,БАЗА_ДАННЫХ!J576,АБОНЕМЕНТЫ_ИНФОРМАЦИЯ!G:G,БАЗА_ДАННЫХ!K576,АБОНЕМЕНТЫ_ИНФОРМАЦИЯ!Q:Q,"&lt;="&amp;БАЗА_ДАННЫХ!D576,АБОНЕМЕНТЫ_ИНФОРМАЦИЯ!S:S,"&gt;="&amp;БАЗА_ДАННЫХ!D576,АБОНЕМЕНТЫ_ИНФОРМАЦИЯ!AB:AB,"да")=1,"да","нет")</f>
        <v>нет</v>
      </c>
      <c r="N576" s="188" t="str">
        <f ca="1">IF(M576="да",SUMIFS(АБОНЕМЕНТЫ_ИНФОРМАЦИЯ!AC:AC,АБОНЕМЕНТЫ_ИНФОРМАЦИЯ!H:H,БАЗА_ДАННЫХ!L576,АБОНЕМЕНТЫ_ИНФОРМАЦИЯ!G:G,БАЗА_ДАННЫХ!K576,АБОНЕМЕНТЫ_ИНФОРМАЦИЯ!F:F,БАЗА_ДАННЫХ!J576,АБОНЕМЕНТЫ_ИНФОРМАЦИЯ!AB:AB,БАЗА_ДАННЫХ!M576),"")</f>
        <v/>
      </c>
      <c r="R576" s="189" t="s">
        <v>21</v>
      </c>
      <c r="S576" s="17"/>
      <c r="U576" s="194">
        <f>IF(S576="перенос",0,SUMIFS(АБОНЕМЕНТЫ_ИНФОРМАЦИЯ!P:P,АБОНЕМЕНТЫ_ИНФОРМАЦИЯ!H:H,БАЗА_ДАННЫХ!L576,АБОНЕМЕНТЫ_ИНФОРМАЦИЯ!F:F,БАЗА_ДАННЫХ!J576,АБОНЕМЕНТЫ_ИНФОРМАЦИЯ!G:G,БАЗА_ДАННЫХ!K576,АБОНЕМЕНТЫ_ИНФОРМАЦИЯ!Q:Q,"&lt;="&amp;БАЗА_ДАННЫХ!D576,АБОНЕМЕНТЫ_ИНФОРМАЦИЯ!S:S,"&gt;="&amp;БАЗА_ДАННЫХ!D576))</f>
        <v>10</v>
      </c>
    </row>
    <row r="577" spans="4:21" ht="15" customHeight="1" x14ac:dyDescent="0.25">
      <c r="D577" s="185">
        <v>45300</v>
      </c>
      <c r="E577" s="187">
        <f t="shared" si="16"/>
        <v>2</v>
      </c>
      <c r="F577" s="9" t="str">
        <f t="shared" si="17"/>
        <v>Вт</v>
      </c>
      <c r="G577" s="18">
        <v>0.45833333333333331</v>
      </c>
      <c r="H577" s="8" t="s">
        <v>14</v>
      </c>
      <c r="I577" s="8" t="s">
        <v>39</v>
      </c>
      <c r="J577" s="8" t="s">
        <v>10</v>
      </c>
      <c r="K577" s="8" t="s">
        <v>28</v>
      </c>
      <c r="L577" s="188" t="s">
        <v>103</v>
      </c>
      <c r="M577" s="189" t="str">
        <f ca="1">IF(COUNTIFS(АБОНЕМЕНТЫ_ИНФОРМАЦИЯ!H:H,БАЗА_ДАННЫХ!L577,АБОНЕМЕНТЫ_ИНФОРМАЦИЯ!F:F,БАЗА_ДАННЫХ!J577,АБОНЕМЕНТЫ_ИНФОРМАЦИЯ!G:G,БАЗА_ДАННЫХ!K577,АБОНЕМЕНТЫ_ИНФОРМАЦИЯ!Q:Q,"&lt;="&amp;БАЗА_ДАННЫХ!D577,АБОНЕМЕНТЫ_ИНФОРМАЦИЯ!S:S,"&gt;="&amp;БАЗА_ДАННЫХ!D577,АБОНЕМЕНТЫ_ИНФОРМАЦИЯ!AB:AB,"да")=1,"да","нет")</f>
        <v>нет</v>
      </c>
      <c r="N577" s="188" t="str">
        <f ca="1">IF(M577="да",SUMIFS(АБОНЕМЕНТЫ_ИНФОРМАЦИЯ!AC:AC,АБОНЕМЕНТЫ_ИНФОРМАЦИЯ!H:H,БАЗА_ДАННЫХ!L577,АБОНЕМЕНТЫ_ИНФОРМАЦИЯ!G:G,БАЗА_ДАННЫХ!K577,АБОНЕМЕНТЫ_ИНФОРМАЦИЯ!F:F,БАЗА_ДАННЫХ!J577,АБОНЕМЕНТЫ_ИНФОРМАЦИЯ!AB:AB,БАЗА_ДАННЫХ!M577),"")</f>
        <v/>
      </c>
      <c r="R577" s="189" t="s">
        <v>21</v>
      </c>
      <c r="S577" s="17"/>
      <c r="U577" s="194">
        <f>IF(S577="перенос",0,SUMIFS(АБОНЕМЕНТЫ_ИНФОРМАЦИЯ!P:P,АБОНЕМЕНТЫ_ИНФОРМАЦИЯ!H:H,БАЗА_ДАННЫХ!L577,АБОНЕМЕНТЫ_ИНФОРМАЦИЯ!F:F,БАЗА_ДАННЫХ!J577,АБОНЕМЕНТЫ_ИНФОРМАЦИЯ!G:G,БАЗА_ДАННЫХ!K577,АБОНЕМЕНТЫ_ИНФОРМАЦИЯ!Q:Q,"&lt;="&amp;БАЗА_ДАННЫХ!D577,АБОНЕМЕНТЫ_ИНФОРМАЦИЯ!S:S,"&gt;="&amp;БАЗА_ДАННЫХ!D577))</f>
        <v>10</v>
      </c>
    </row>
    <row r="578" spans="4:21" ht="15" customHeight="1" x14ac:dyDescent="0.25">
      <c r="D578" s="185">
        <v>45300</v>
      </c>
      <c r="E578" s="187">
        <f t="shared" si="16"/>
        <v>2</v>
      </c>
      <c r="F578" s="9" t="str">
        <f t="shared" si="17"/>
        <v>Вт</v>
      </c>
      <c r="G578" s="18">
        <v>0.45833333333333331</v>
      </c>
      <c r="H578" s="8" t="s">
        <v>14</v>
      </c>
      <c r="I578" s="8" t="s">
        <v>39</v>
      </c>
      <c r="J578" s="8" t="s">
        <v>10</v>
      </c>
      <c r="K578" s="8" t="s">
        <v>28</v>
      </c>
      <c r="L578" s="188" t="s">
        <v>104</v>
      </c>
      <c r="M578" s="189" t="str">
        <f ca="1">IF(COUNTIFS(АБОНЕМЕНТЫ_ИНФОРМАЦИЯ!H:H,БАЗА_ДАННЫХ!L578,АБОНЕМЕНТЫ_ИНФОРМАЦИЯ!F:F,БАЗА_ДАННЫХ!J578,АБОНЕМЕНТЫ_ИНФОРМАЦИЯ!G:G,БАЗА_ДАННЫХ!K578,АБОНЕМЕНТЫ_ИНФОРМАЦИЯ!Q:Q,"&lt;="&amp;БАЗА_ДАННЫХ!D578,АБОНЕМЕНТЫ_ИНФОРМАЦИЯ!S:S,"&gt;="&amp;БАЗА_ДАННЫХ!D578,АБОНЕМЕНТЫ_ИНФОРМАЦИЯ!AB:AB,"да")=1,"да","нет")</f>
        <v>нет</v>
      </c>
      <c r="N578" s="188" t="str">
        <f ca="1">IF(M578="да",SUMIFS(АБОНЕМЕНТЫ_ИНФОРМАЦИЯ!AC:AC,АБОНЕМЕНТЫ_ИНФОРМАЦИЯ!H:H,БАЗА_ДАННЫХ!L578,АБОНЕМЕНТЫ_ИНФОРМАЦИЯ!G:G,БАЗА_ДАННЫХ!K578,АБОНЕМЕНТЫ_ИНФОРМАЦИЯ!F:F,БАЗА_ДАННЫХ!J578,АБОНЕМЕНТЫ_ИНФОРМАЦИЯ!AB:AB,БАЗА_ДАННЫХ!M578),"")</f>
        <v/>
      </c>
      <c r="R578" s="189" t="s">
        <v>21</v>
      </c>
      <c r="S578" s="17"/>
      <c r="U578" s="194">
        <f>IF(S578="перенос",0,SUMIFS(АБОНЕМЕНТЫ_ИНФОРМАЦИЯ!P:P,АБОНЕМЕНТЫ_ИНФОРМАЦИЯ!H:H,БАЗА_ДАННЫХ!L578,АБОНЕМЕНТЫ_ИНФОРМАЦИЯ!F:F,БАЗА_ДАННЫХ!J578,АБОНЕМЕНТЫ_ИНФОРМАЦИЯ!G:G,БАЗА_ДАННЫХ!K578,АБОНЕМЕНТЫ_ИНФОРМАЦИЯ!Q:Q,"&lt;="&amp;БАЗА_ДАННЫХ!D578,АБОНЕМЕНТЫ_ИНФОРМАЦИЯ!S:S,"&gt;="&amp;БАЗА_ДАННЫХ!D578))</f>
        <v>10</v>
      </c>
    </row>
    <row r="579" spans="4:21" ht="15" customHeight="1" x14ac:dyDescent="0.25">
      <c r="D579" s="185">
        <v>45300</v>
      </c>
      <c r="E579" s="187">
        <f t="shared" si="16"/>
        <v>2</v>
      </c>
      <c r="F579" s="9" t="str">
        <f t="shared" si="17"/>
        <v>Вт</v>
      </c>
      <c r="G579" s="18">
        <v>0.45833333333333331</v>
      </c>
      <c r="H579" s="8" t="s">
        <v>14</v>
      </c>
      <c r="I579" s="8" t="s">
        <v>39</v>
      </c>
      <c r="J579" s="8" t="s">
        <v>10</v>
      </c>
      <c r="K579" s="8" t="s">
        <v>28</v>
      </c>
      <c r="L579" s="188" t="s">
        <v>105</v>
      </c>
      <c r="M579" s="189" t="str">
        <f ca="1">IF(COUNTIFS(АБОНЕМЕНТЫ_ИНФОРМАЦИЯ!H:H,БАЗА_ДАННЫХ!L579,АБОНЕМЕНТЫ_ИНФОРМАЦИЯ!F:F,БАЗА_ДАННЫХ!J579,АБОНЕМЕНТЫ_ИНФОРМАЦИЯ!G:G,БАЗА_ДАННЫХ!K579,АБОНЕМЕНТЫ_ИНФОРМАЦИЯ!Q:Q,"&lt;="&amp;БАЗА_ДАННЫХ!D579,АБОНЕМЕНТЫ_ИНФОРМАЦИЯ!S:S,"&gt;="&amp;БАЗА_ДАННЫХ!D579,АБОНЕМЕНТЫ_ИНФОРМАЦИЯ!AB:AB,"да")=1,"да","нет")</f>
        <v>нет</v>
      </c>
      <c r="N579" s="188" t="str">
        <f ca="1">IF(M579="да",SUMIFS(АБОНЕМЕНТЫ_ИНФОРМАЦИЯ!AC:AC,АБОНЕМЕНТЫ_ИНФОРМАЦИЯ!H:H,БАЗА_ДАННЫХ!L579,АБОНЕМЕНТЫ_ИНФОРМАЦИЯ!G:G,БАЗА_ДАННЫХ!K579,АБОНЕМЕНТЫ_ИНФОРМАЦИЯ!F:F,БАЗА_ДАННЫХ!J579,АБОНЕМЕНТЫ_ИНФОРМАЦИЯ!AB:AB,БАЗА_ДАННЫХ!M579),"")</f>
        <v/>
      </c>
      <c r="R579" s="189" t="s">
        <v>21</v>
      </c>
      <c r="S579" s="17"/>
      <c r="U579" s="194">
        <f>IF(S579="перенос",0,SUMIFS(АБОНЕМЕНТЫ_ИНФОРМАЦИЯ!P:P,АБОНЕМЕНТЫ_ИНФОРМАЦИЯ!H:H,БАЗА_ДАННЫХ!L579,АБОНЕМЕНТЫ_ИНФОРМАЦИЯ!F:F,БАЗА_ДАННЫХ!J579,АБОНЕМЕНТЫ_ИНФОРМАЦИЯ!G:G,БАЗА_ДАННЫХ!K579,АБОНЕМЕНТЫ_ИНФОРМАЦИЯ!Q:Q,"&lt;="&amp;БАЗА_ДАННЫХ!D579,АБОНЕМЕНТЫ_ИНФОРМАЦИЯ!S:S,"&gt;="&amp;БАЗА_ДАННЫХ!D579))</f>
        <v>10</v>
      </c>
    </row>
    <row r="580" spans="4:21" ht="15" customHeight="1" x14ac:dyDescent="0.25">
      <c r="D580" s="185">
        <v>45300</v>
      </c>
      <c r="E580" s="187">
        <f t="shared" si="16"/>
        <v>2</v>
      </c>
      <c r="F580" s="9" t="str">
        <f t="shared" si="17"/>
        <v>Вт</v>
      </c>
      <c r="G580" s="18">
        <v>0.45833333333333331</v>
      </c>
      <c r="H580" s="8" t="s">
        <v>14</v>
      </c>
      <c r="I580" s="8" t="s">
        <v>39</v>
      </c>
      <c r="J580" s="8" t="s">
        <v>10</v>
      </c>
      <c r="K580" s="8" t="s">
        <v>28</v>
      </c>
      <c r="L580" s="188" t="s">
        <v>106</v>
      </c>
      <c r="M580" s="189" t="str">
        <f ca="1">IF(COUNTIFS(АБОНЕМЕНТЫ_ИНФОРМАЦИЯ!H:H,БАЗА_ДАННЫХ!L580,АБОНЕМЕНТЫ_ИНФОРМАЦИЯ!F:F,БАЗА_ДАННЫХ!J580,АБОНЕМЕНТЫ_ИНФОРМАЦИЯ!G:G,БАЗА_ДАННЫХ!K580,АБОНЕМЕНТЫ_ИНФОРМАЦИЯ!Q:Q,"&lt;="&amp;БАЗА_ДАННЫХ!D580,АБОНЕМЕНТЫ_ИНФОРМАЦИЯ!S:S,"&gt;="&amp;БАЗА_ДАННЫХ!D580,АБОНЕМЕНТЫ_ИНФОРМАЦИЯ!AB:AB,"да")=1,"да","нет")</f>
        <v>нет</v>
      </c>
      <c r="N580" s="188" t="str">
        <f ca="1">IF(M580="да",SUMIFS(АБОНЕМЕНТЫ_ИНФОРМАЦИЯ!AC:AC,АБОНЕМЕНТЫ_ИНФОРМАЦИЯ!H:H,БАЗА_ДАННЫХ!L580,АБОНЕМЕНТЫ_ИНФОРМАЦИЯ!G:G,БАЗА_ДАННЫХ!K580,АБОНЕМЕНТЫ_ИНФОРМАЦИЯ!F:F,БАЗА_ДАННЫХ!J580,АБОНЕМЕНТЫ_ИНФОРМАЦИЯ!AB:AB,БАЗА_ДАННЫХ!M580),"")</f>
        <v/>
      </c>
      <c r="R580" s="189" t="s">
        <v>21</v>
      </c>
      <c r="S580" s="17"/>
      <c r="U580" s="194">
        <f>IF(S580="перенос",0,SUMIFS(АБОНЕМЕНТЫ_ИНФОРМАЦИЯ!P:P,АБОНЕМЕНТЫ_ИНФОРМАЦИЯ!H:H,БАЗА_ДАННЫХ!L580,АБОНЕМЕНТЫ_ИНФОРМАЦИЯ!F:F,БАЗА_ДАННЫХ!J580,АБОНЕМЕНТЫ_ИНФОРМАЦИЯ!G:G,БАЗА_ДАННЫХ!K580,АБОНЕМЕНТЫ_ИНФОРМАЦИЯ!Q:Q,"&lt;="&amp;БАЗА_ДАННЫХ!D580,АБОНЕМЕНТЫ_ИНФОРМАЦИЯ!S:S,"&gt;="&amp;БАЗА_ДАННЫХ!D580))</f>
        <v>10</v>
      </c>
    </row>
    <row r="581" spans="4:21" ht="15" customHeight="1" x14ac:dyDescent="0.25">
      <c r="D581" s="185">
        <v>45300</v>
      </c>
      <c r="E581" s="187">
        <f t="shared" si="16"/>
        <v>2</v>
      </c>
      <c r="F581" s="9" t="str">
        <f t="shared" si="17"/>
        <v>Вт</v>
      </c>
      <c r="G581" s="18">
        <v>0.45833333333333331</v>
      </c>
      <c r="H581" s="8" t="s">
        <v>14</v>
      </c>
      <c r="I581" s="8" t="s">
        <v>39</v>
      </c>
      <c r="J581" s="8" t="s">
        <v>10</v>
      </c>
      <c r="K581" s="8" t="s">
        <v>28</v>
      </c>
      <c r="L581" s="188" t="s">
        <v>107</v>
      </c>
      <c r="M581" s="189" t="str">
        <f ca="1">IF(COUNTIFS(АБОНЕМЕНТЫ_ИНФОРМАЦИЯ!H:H,БАЗА_ДАННЫХ!L581,АБОНЕМЕНТЫ_ИНФОРМАЦИЯ!F:F,БАЗА_ДАННЫХ!J581,АБОНЕМЕНТЫ_ИНФОРМАЦИЯ!G:G,БАЗА_ДАННЫХ!K581,АБОНЕМЕНТЫ_ИНФОРМАЦИЯ!Q:Q,"&lt;="&amp;БАЗА_ДАННЫХ!D581,АБОНЕМЕНТЫ_ИНФОРМАЦИЯ!S:S,"&gt;="&amp;БАЗА_ДАННЫХ!D581,АБОНЕМЕНТЫ_ИНФОРМАЦИЯ!AB:AB,"да")=1,"да","нет")</f>
        <v>нет</v>
      </c>
      <c r="N581" s="188" t="str">
        <f ca="1">IF(M581="да",SUMIFS(АБОНЕМЕНТЫ_ИНФОРМАЦИЯ!AC:AC,АБОНЕМЕНТЫ_ИНФОРМАЦИЯ!H:H,БАЗА_ДАННЫХ!L581,АБОНЕМЕНТЫ_ИНФОРМАЦИЯ!G:G,БАЗА_ДАННЫХ!K581,АБОНЕМЕНТЫ_ИНФОРМАЦИЯ!F:F,БАЗА_ДАННЫХ!J581,АБОНЕМЕНТЫ_ИНФОРМАЦИЯ!AB:AB,БАЗА_ДАННЫХ!M581),"")</f>
        <v/>
      </c>
      <c r="R581" s="189" t="s">
        <v>21</v>
      </c>
      <c r="S581" s="17"/>
      <c r="U581" s="194">
        <f>IF(S581="перенос",0,SUMIFS(АБОНЕМЕНТЫ_ИНФОРМАЦИЯ!P:P,АБОНЕМЕНТЫ_ИНФОРМАЦИЯ!H:H,БАЗА_ДАННЫХ!L581,АБОНЕМЕНТЫ_ИНФОРМАЦИЯ!F:F,БАЗА_ДАННЫХ!J581,АБОНЕМЕНТЫ_ИНФОРМАЦИЯ!G:G,БАЗА_ДАННЫХ!K581,АБОНЕМЕНТЫ_ИНФОРМАЦИЯ!Q:Q,"&lt;="&amp;БАЗА_ДАННЫХ!D581,АБОНЕМЕНТЫ_ИНФОРМАЦИЯ!S:S,"&gt;="&amp;БАЗА_ДАННЫХ!D581))</f>
        <v>10</v>
      </c>
    </row>
    <row r="582" spans="4:21" ht="15" customHeight="1" x14ac:dyDescent="0.25">
      <c r="D582" s="185">
        <v>45300</v>
      </c>
      <c r="E582" s="187">
        <f t="shared" si="16"/>
        <v>2</v>
      </c>
      <c r="F582" s="9" t="str">
        <f t="shared" si="17"/>
        <v>Вт</v>
      </c>
      <c r="G582" s="18">
        <v>0.6875</v>
      </c>
      <c r="H582" s="8" t="s">
        <v>15</v>
      </c>
      <c r="I582" s="8" t="s">
        <v>27</v>
      </c>
      <c r="J582" s="8" t="s">
        <v>22</v>
      </c>
      <c r="K582" s="8" t="s">
        <v>29</v>
      </c>
      <c r="L582" s="188" t="s">
        <v>108</v>
      </c>
      <c r="M582" s="189" t="str">
        <f ca="1">IF(COUNTIFS(АБОНЕМЕНТЫ_ИНФОРМАЦИЯ!H:H,БАЗА_ДАННЫХ!L582,АБОНЕМЕНТЫ_ИНФОРМАЦИЯ!F:F,БАЗА_ДАННЫХ!J582,АБОНЕМЕНТЫ_ИНФОРМАЦИЯ!G:G,БАЗА_ДАННЫХ!K582,АБОНЕМЕНТЫ_ИНФОРМАЦИЯ!Q:Q,"&lt;="&amp;БАЗА_ДАННЫХ!D582,АБОНЕМЕНТЫ_ИНФОРМАЦИЯ!S:S,"&gt;="&amp;БАЗА_ДАННЫХ!D582,АБОНЕМЕНТЫ_ИНФОРМАЦИЯ!AB:AB,"да")=1,"да","нет")</f>
        <v>нет</v>
      </c>
      <c r="N582" s="188" t="str">
        <f ca="1">IF(M582="да",SUMIFS(АБОНЕМЕНТЫ_ИНФОРМАЦИЯ!AC:AC,АБОНЕМЕНТЫ_ИНФОРМАЦИЯ!H:H,БАЗА_ДАННЫХ!L582,АБОНЕМЕНТЫ_ИНФОРМАЦИЯ!G:G,БАЗА_ДАННЫХ!K582,АБОНЕМЕНТЫ_ИНФОРМАЦИЯ!F:F,БАЗА_ДАННЫХ!J582,АБОНЕМЕНТЫ_ИНФОРМАЦИЯ!AB:AB,БАЗА_ДАННЫХ!M582),"")</f>
        <v/>
      </c>
      <c r="R582" s="189" t="s">
        <v>21</v>
      </c>
      <c r="S582" s="17"/>
      <c r="U582" s="194">
        <f>IF(S582="перенос",0,SUMIFS(АБОНЕМЕНТЫ_ИНФОРМАЦИЯ!P:P,АБОНЕМЕНТЫ_ИНФОРМАЦИЯ!H:H,БАЗА_ДАННЫХ!L582,АБОНЕМЕНТЫ_ИНФОРМАЦИЯ!F:F,БАЗА_ДАННЫХ!J582,АБОНЕМЕНТЫ_ИНФОРМАЦИЯ!G:G,БАЗА_ДАННЫХ!K582,АБОНЕМЕНТЫ_ИНФОРМАЦИЯ!Q:Q,"&lt;="&amp;БАЗА_ДАННЫХ!D582,АБОНЕМЕНТЫ_ИНФОРМАЦИЯ!S:S,"&gt;="&amp;БАЗА_ДАННЫХ!D582))</f>
        <v>10</v>
      </c>
    </row>
    <row r="583" spans="4:21" ht="15" customHeight="1" x14ac:dyDescent="0.25">
      <c r="D583" s="185">
        <v>45300</v>
      </c>
      <c r="E583" s="187">
        <f t="shared" si="16"/>
        <v>2</v>
      </c>
      <c r="F583" s="9" t="str">
        <f t="shared" si="17"/>
        <v>Вт</v>
      </c>
      <c r="G583" s="18">
        <v>0.6875</v>
      </c>
      <c r="H583" s="8" t="s">
        <v>15</v>
      </c>
      <c r="I583" s="8" t="s">
        <v>27</v>
      </c>
      <c r="J583" s="8" t="s">
        <v>22</v>
      </c>
      <c r="K583" s="8" t="s">
        <v>29</v>
      </c>
      <c r="L583" s="188" t="s">
        <v>109</v>
      </c>
      <c r="M583" s="189" t="str">
        <f ca="1">IF(COUNTIFS(АБОНЕМЕНТЫ_ИНФОРМАЦИЯ!H:H,БАЗА_ДАННЫХ!L583,АБОНЕМЕНТЫ_ИНФОРМАЦИЯ!F:F,БАЗА_ДАННЫХ!J583,АБОНЕМЕНТЫ_ИНФОРМАЦИЯ!G:G,БАЗА_ДАННЫХ!K583,АБОНЕМЕНТЫ_ИНФОРМАЦИЯ!Q:Q,"&lt;="&amp;БАЗА_ДАННЫХ!D583,АБОНЕМЕНТЫ_ИНФОРМАЦИЯ!S:S,"&gt;="&amp;БАЗА_ДАННЫХ!D583,АБОНЕМЕНТЫ_ИНФОРМАЦИЯ!AB:AB,"да")=1,"да","нет")</f>
        <v>нет</v>
      </c>
      <c r="N583" s="188" t="str">
        <f ca="1">IF(M583="да",SUMIFS(АБОНЕМЕНТЫ_ИНФОРМАЦИЯ!AC:AC,АБОНЕМЕНТЫ_ИНФОРМАЦИЯ!H:H,БАЗА_ДАННЫХ!L583,АБОНЕМЕНТЫ_ИНФОРМАЦИЯ!G:G,БАЗА_ДАННЫХ!K583,АБОНЕМЕНТЫ_ИНФОРМАЦИЯ!F:F,БАЗА_ДАННЫХ!J583,АБОНЕМЕНТЫ_ИНФОРМАЦИЯ!AB:AB,БАЗА_ДАННЫХ!M583),"")</f>
        <v/>
      </c>
      <c r="R583" s="189" t="s">
        <v>21</v>
      </c>
      <c r="S583" s="17"/>
      <c r="U583" s="194">
        <f>IF(S583="перенос",0,SUMIFS(АБОНЕМЕНТЫ_ИНФОРМАЦИЯ!P:P,АБОНЕМЕНТЫ_ИНФОРМАЦИЯ!H:H,БАЗА_ДАННЫХ!L583,АБОНЕМЕНТЫ_ИНФОРМАЦИЯ!F:F,БАЗА_ДАННЫХ!J583,АБОНЕМЕНТЫ_ИНФОРМАЦИЯ!G:G,БАЗА_ДАННЫХ!K583,АБОНЕМЕНТЫ_ИНФОРМАЦИЯ!Q:Q,"&lt;="&amp;БАЗА_ДАННЫХ!D583,АБОНЕМЕНТЫ_ИНФОРМАЦИЯ!S:S,"&gt;="&amp;БАЗА_ДАННЫХ!D583))</f>
        <v>10</v>
      </c>
    </row>
    <row r="584" spans="4:21" ht="15" customHeight="1" x14ac:dyDescent="0.25">
      <c r="D584" s="185">
        <v>45300</v>
      </c>
      <c r="E584" s="187">
        <f t="shared" ref="E584:E647" si="18">WEEKNUM(D584)</f>
        <v>2</v>
      </c>
      <c r="F584" s="9" t="str">
        <f t="shared" ref="F584:F647" si="19">TEXT(D584,"ддд")</f>
        <v>Вт</v>
      </c>
      <c r="G584" s="18">
        <v>0.6875</v>
      </c>
      <c r="H584" s="8" t="s">
        <v>15</v>
      </c>
      <c r="I584" s="8" t="s">
        <v>27</v>
      </c>
      <c r="J584" s="8" t="s">
        <v>22</v>
      </c>
      <c r="K584" s="8" t="s">
        <v>29</v>
      </c>
      <c r="L584" s="188" t="s">
        <v>110</v>
      </c>
      <c r="M584" s="189" t="str">
        <f ca="1">IF(COUNTIFS(АБОНЕМЕНТЫ_ИНФОРМАЦИЯ!H:H,БАЗА_ДАННЫХ!L584,АБОНЕМЕНТЫ_ИНФОРМАЦИЯ!F:F,БАЗА_ДАННЫХ!J584,АБОНЕМЕНТЫ_ИНФОРМАЦИЯ!G:G,БАЗА_ДАННЫХ!K584,АБОНЕМЕНТЫ_ИНФОРМАЦИЯ!Q:Q,"&lt;="&amp;БАЗА_ДАННЫХ!D584,АБОНЕМЕНТЫ_ИНФОРМАЦИЯ!S:S,"&gt;="&amp;БАЗА_ДАННЫХ!D584,АБОНЕМЕНТЫ_ИНФОРМАЦИЯ!AB:AB,"да")=1,"да","нет")</f>
        <v>нет</v>
      </c>
      <c r="N584" s="188" t="str">
        <f ca="1">IF(M584="да",SUMIFS(АБОНЕМЕНТЫ_ИНФОРМАЦИЯ!AC:AC,АБОНЕМЕНТЫ_ИНФОРМАЦИЯ!H:H,БАЗА_ДАННЫХ!L584,АБОНЕМЕНТЫ_ИНФОРМАЦИЯ!G:G,БАЗА_ДАННЫХ!K584,АБОНЕМЕНТЫ_ИНФОРМАЦИЯ!F:F,БАЗА_ДАННЫХ!J584,АБОНЕМЕНТЫ_ИНФОРМАЦИЯ!AB:AB,БАЗА_ДАННЫХ!M584),"")</f>
        <v/>
      </c>
      <c r="R584" s="189" t="s">
        <v>21</v>
      </c>
      <c r="S584" s="17"/>
      <c r="U584" s="194">
        <f>IF(S584="перенос",0,SUMIFS(АБОНЕМЕНТЫ_ИНФОРМАЦИЯ!P:P,АБОНЕМЕНТЫ_ИНФОРМАЦИЯ!H:H,БАЗА_ДАННЫХ!L584,АБОНЕМЕНТЫ_ИНФОРМАЦИЯ!F:F,БАЗА_ДАННЫХ!J584,АБОНЕМЕНТЫ_ИНФОРМАЦИЯ!G:G,БАЗА_ДАННЫХ!K584,АБОНЕМЕНТЫ_ИНФОРМАЦИЯ!Q:Q,"&lt;="&amp;БАЗА_ДАННЫХ!D584,АБОНЕМЕНТЫ_ИНФОРМАЦИЯ!S:S,"&gt;="&amp;БАЗА_ДАННЫХ!D584))</f>
        <v>10</v>
      </c>
    </row>
    <row r="585" spans="4:21" ht="15" customHeight="1" x14ac:dyDescent="0.25">
      <c r="D585" s="185">
        <v>45300</v>
      </c>
      <c r="E585" s="187">
        <f t="shared" si="18"/>
        <v>2</v>
      </c>
      <c r="F585" s="9" t="str">
        <f t="shared" si="19"/>
        <v>Вт</v>
      </c>
      <c r="G585" s="18">
        <v>0.6875</v>
      </c>
      <c r="H585" s="8" t="s">
        <v>15</v>
      </c>
      <c r="I585" s="8" t="s">
        <v>27</v>
      </c>
      <c r="J585" s="8" t="s">
        <v>22</v>
      </c>
      <c r="K585" s="8" t="s">
        <v>29</v>
      </c>
      <c r="L585" s="188" t="s">
        <v>111</v>
      </c>
      <c r="M585" s="189" t="str">
        <f ca="1">IF(COUNTIFS(АБОНЕМЕНТЫ_ИНФОРМАЦИЯ!H:H,БАЗА_ДАННЫХ!L585,АБОНЕМЕНТЫ_ИНФОРМАЦИЯ!F:F,БАЗА_ДАННЫХ!J585,АБОНЕМЕНТЫ_ИНФОРМАЦИЯ!G:G,БАЗА_ДАННЫХ!K585,АБОНЕМЕНТЫ_ИНФОРМАЦИЯ!Q:Q,"&lt;="&amp;БАЗА_ДАННЫХ!D585,АБОНЕМЕНТЫ_ИНФОРМАЦИЯ!S:S,"&gt;="&amp;БАЗА_ДАННЫХ!D585,АБОНЕМЕНТЫ_ИНФОРМАЦИЯ!AB:AB,"да")=1,"да","нет")</f>
        <v>нет</v>
      </c>
      <c r="N585" s="188" t="str">
        <f ca="1">IF(M585="да",SUMIFS(АБОНЕМЕНТЫ_ИНФОРМАЦИЯ!AC:AC,АБОНЕМЕНТЫ_ИНФОРМАЦИЯ!H:H,БАЗА_ДАННЫХ!L585,АБОНЕМЕНТЫ_ИНФОРМАЦИЯ!G:G,БАЗА_ДАННЫХ!K585,АБОНЕМЕНТЫ_ИНФОРМАЦИЯ!F:F,БАЗА_ДАННЫХ!J585,АБОНЕМЕНТЫ_ИНФОРМАЦИЯ!AB:AB,БАЗА_ДАННЫХ!M585),"")</f>
        <v/>
      </c>
      <c r="R585" s="189" t="s">
        <v>21</v>
      </c>
      <c r="S585" s="17"/>
      <c r="U585" s="194">
        <f>IF(S585="перенос",0,SUMIFS(АБОНЕМЕНТЫ_ИНФОРМАЦИЯ!P:P,АБОНЕМЕНТЫ_ИНФОРМАЦИЯ!H:H,БАЗА_ДАННЫХ!L585,АБОНЕМЕНТЫ_ИНФОРМАЦИЯ!F:F,БАЗА_ДАННЫХ!J585,АБОНЕМЕНТЫ_ИНФОРМАЦИЯ!G:G,БАЗА_ДАННЫХ!K585,АБОНЕМЕНТЫ_ИНФОРМАЦИЯ!Q:Q,"&lt;="&amp;БАЗА_ДАННЫХ!D585,АБОНЕМЕНТЫ_ИНФОРМАЦИЯ!S:S,"&gt;="&amp;БАЗА_ДАННЫХ!D585))</f>
        <v>8.75</v>
      </c>
    </row>
    <row r="586" spans="4:21" ht="15" customHeight="1" x14ac:dyDescent="0.25">
      <c r="D586" s="185">
        <v>45300</v>
      </c>
      <c r="E586" s="187">
        <f t="shared" si="18"/>
        <v>2</v>
      </c>
      <c r="F586" s="9" t="str">
        <f t="shared" si="19"/>
        <v>Вт</v>
      </c>
      <c r="G586" s="18">
        <v>0.6875</v>
      </c>
      <c r="H586" s="8" t="s">
        <v>15</v>
      </c>
      <c r="I586" s="8" t="s">
        <v>27</v>
      </c>
      <c r="J586" s="8" t="s">
        <v>22</v>
      </c>
      <c r="K586" s="8" t="s">
        <v>29</v>
      </c>
      <c r="L586" s="188" t="s">
        <v>112</v>
      </c>
      <c r="M586" s="189" t="str">
        <f ca="1">IF(COUNTIFS(АБОНЕМЕНТЫ_ИНФОРМАЦИЯ!H:H,БАЗА_ДАННЫХ!L586,АБОНЕМЕНТЫ_ИНФОРМАЦИЯ!F:F,БАЗА_ДАННЫХ!J586,АБОНЕМЕНТЫ_ИНФОРМАЦИЯ!G:G,БАЗА_ДАННЫХ!K586,АБОНЕМЕНТЫ_ИНФОРМАЦИЯ!Q:Q,"&lt;="&amp;БАЗА_ДАННЫХ!D586,АБОНЕМЕНТЫ_ИНФОРМАЦИЯ!S:S,"&gt;="&amp;БАЗА_ДАННЫХ!D586,АБОНЕМЕНТЫ_ИНФОРМАЦИЯ!AB:AB,"да")=1,"да","нет")</f>
        <v>нет</v>
      </c>
      <c r="N586" s="188" t="str">
        <f ca="1">IF(M586="да",SUMIFS(АБОНЕМЕНТЫ_ИНФОРМАЦИЯ!AC:AC,АБОНЕМЕНТЫ_ИНФОРМАЦИЯ!H:H,БАЗА_ДАННЫХ!L586,АБОНЕМЕНТЫ_ИНФОРМАЦИЯ!G:G,БАЗА_ДАННЫХ!K586,АБОНЕМЕНТЫ_ИНФОРМАЦИЯ!F:F,БАЗА_ДАННЫХ!J586,АБОНЕМЕНТЫ_ИНФОРМАЦИЯ!AB:AB,БАЗА_ДАННЫХ!M586),"")</f>
        <v/>
      </c>
      <c r="R586" s="189" t="s">
        <v>21</v>
      </c>
      <c r="S586" s="17"/>
      <c r="U586" s="194">
        <f>IF(S586="перенос",0,SUMIFS(АБОНЕМЕНТЫ_ИНФОРМАЦИЯ!P:P,АБОНЕМЕНТЫ_ИНФОРМАЦИЯ!H:H,БАЗА_ДАННЫХ!L586,АБОНЕМЕНТЫ_ИНФОРМАЦИЯ!F:F,БАЗА_ДАННЫХ!J586,АБОНЕМЕНТЫ_ИНФОРМАЦИЯ!G:G,БАЗА_ДАННЫХ!K586,АБОНЕМЕНТЫ_ИНФОРМАЦИЯ!Q:Q,"&lt;="&amp;БАЗА_ДАННЫХ!D586,АБОНЕМЕНТЫ_ИНФОРМАЦИЯ!S:S,"&gt;="&amp;БАЗА_ДАННЫХ!D586))</f>
        <v>10</v>
      </c>
    </row>
    <row r="587" spans="4:21" ht="15" customHeight="1" x14ac:dyDescent="0.25">
      <c r="D587" s="185">
        <v>45300</v>
      </c>
      <c r="E587" s="187">
        <f t="shared" si="18"/>
        <v>2</v>
      </c>
      <c r="F587" s="9" t="str">
        <f t="shared" si="19"/>
        <v>Вт</v>
      </c>
      <c r="G587" s="18">
        <v>0.72916666666666663</v>
      </c>
      <c r="H587" s="8" t="s">
        <v>15</v>
      </c>
      <c r="I587" s="8" t="s">
        <v>27</v>
      </c>
      <c r="J587" s="8" t="s">
        <v>22</v>
      </c>
      <c r="K587" s="8" t="s">
        <v>12</v>
      </c>
      <c r="L587" s="188" t="s">
        <v>108</v>
      </c>
      <c r="M587" s="189" t="str">
        <f ca="1">IF(COUNTIFS(АБОНЕМЕНТЫ_ИНФОРМАЦИЯ!H:H,БАЗА_ДАННЫХ!L587,АБОНЕМЕНТЫ_ИНФОРМАЦИЯ!F:F,БАЗА_ДАННЫХ!J587,АБОНЕМЕНТЫ_ИНФОРМАЦИЯ!G:G,БАЗА_ДАННЫХ!K587,АБОНЕМЕНТЫ_ИНФОРМАЦИЯ!Q:Q,"&lt;="&amp;БАЗА_ДАННЫХ!D587,АБОНЕМЕНТЫ_ИНФОРМАЦИЯ!S:S,"&gt;="&amp;БАЗА_ДАННЫХ!D587,АБОНЕМЕНТЫ_ИНФОРМАЦИЯ!AB:AB,"да")=1,"да","нет")</f>
        <v>нет</v>
      </c>
      <c r="N587" s="188" t="str">
        <f ca="1">IF(M587="да",SUMIFS(АБОНЕМЕНТЫ_ИНФОРМАЦИЯ!AC:AC,АБОНЕМЕНТЫ_ИНФОРМАЦИЯ!H:H,БАЗА_ДАННЫХ!L587,АБОНЕМЕНТЫ_ИНФОРМАЦИЯ!G:G,БАЗА_ДАННЫХ!K587,АБОНЕМЕНТЫ_ИНФОРМАЦИЯ!F:F,БАЗА_ДАННЫХ!J587,АБОНЕМЕНТЫ_ИНФОРМАЦИЯ!AB:AB,БАЗА_ДАННЫХ!M587),"")</f>
        <v/>
      </c>
      <c r="R587" s="189" t="s">
        <v>21</v>
      </c>
      <c r="S587" s="17"/>
      <c r="U587" s="194">
        <f>IF(S587="перенос",0,SUMIFS(АБОНЕМЕНТЫ_ИНФОРМАЦИЯ!P:P,АБОНЕМЕНТЫ_ИНФОРМАЦИЯ!H:H,БАЗА_ДАННЫХ!L587,АБОНЕМЕНТЫ_ИНФОРМАЦИЯ!F:F,БАЗА_ДАННЫХ!J587,АБОНЕМЕНТЫ_ИНФОРМАЦИЯ!G:G,БАЗА_ДАННЫХ!K587,АБОНЕМЕНТЫ_ИНФОРМАЦИЯ!Q:Q,"&lt;="&amp;БАЗА_ДАННЫХ!D587,АБОНЕМЕНТЫ_ИНФОРМАЦИЯ!S:S,"&gt;="&amp;БАЗА_ДАННЫХ!D587))</f>
        <v>10</v>
      </c>
    </row>
    <row r="588" spans="4:21" ht="15" customHeight="1" x14ac:dyDescent="0.25">
      <c r="D588" s="185">
        <v>45300</v>
      </c>
      <c r="E588" s="187">
        <f t="shared" si="18"/>
        <v>2</v>
      </c>
      <c r="F588" s="9" t="str">
        <f t="shared" si="19"/>
        <v>Вт</v>
      </c>
      <c r="G588" s="18">
        <v>0.72916666666666663</v>
      </c>
      <c r="H588" s="8" t="s">
        <v>15</v>
      </c>
      <c r="I588" s="8" t="s">
        <v>27</v>
      </c>
      <c r="J588" s="8" t="s">
        <v>22</v>
      </c>
      <c r="K588" s="8" t="s">
        <v>12</v>
      </c>
      <c r="L588" s="188" t="s">
        <v>109</v>
      </c>
      <c r="M588" s="189" t="str">
        <f ca="1">IF(COUNTIFS(АБОНЕМЕНТЫ_ИНФОРМАЦИЯ!H:H,БАЗА_ДАННЫХ!L588,АБОНЕМЕНТЫ_ИНФОРМАЦИЯ!F:F,БАЗА_ДАННЫХ!J588,АБОНЕМЕНТЫ_ИНФОРМАЦИЯ!G:G,БАЗА_ДАННЫХ!K588,АБОНЕМЕНТЫ_ИНФОРМАЦИЯ!Q:Q,"&lt;="&amp;БАЗА_ДАННЫХ!D588,АБОНЕМЕНТЫ_ИНФОРМАЦИЯ!S:S,"&gt;="&amp;БАЗА_ДАННЫХ!D588,АБОНЕМЕНТЫ_ИНФОРМАЦИЯ!AB:AB,"да")=1,"да","нет")</f>
        <v>нет</v>
      </c>
      <c r="N588" s="188" t="str">
        <f ca="1">IF(M588="да",SUMIFS(АБОНЕМЕНТЫ_ИНФОРМАЦИЯ!AC:AC,АБОНЕМЕНТЫ_ИНФОРМАЦИЯ!H:H,БАЗА_ДАННЫХ!L588,АБОНЕМЕНТЫ_ИНФОРМАЦИЯ!G:G,БАЗА_ДАННЫХ!K588,АБОНЕМЕНТЫ_ИНФОРМАЦИЯ!F:F,БАЗА_ДАННЫХ!J588,АБОНЕМЕНТЫ_ИНФОРМАЦИЯ!AB:AB,БАЗА_ДАННЫХ!M588),"")</f>
        <v/>
      </c>
      <c r="R588" s="189" t="s">
        <v>21</v>
      </c>
      <c r="S588" s="17"/>
      <c r="U588" s="194">
        <f>IF(S588="перенос",0,SUMIFS(АБОНЕМЕНТЫ_ИНФОРМАЦИЯ!P:P,АБОНЕМЕНТЫ_ИНФОРМАЦИЯ!H:H,БАЗА_ДАННЫХ!L588,АБОНЕМЕНТЫ_ИНФОРМАЦИЯ!F:F,БАЗА_ДАННЫХ!J588,АБОНЕМЕНТЫ_ИНФОРМАЦИЯ!G:G,БАЗА_ДАННЫХ!K588,АБОНЕМЕНТЫ_ИНФОРМАЦИЯ!Q:Q,"&lt;="&amp;БАЗА_ДАННЫХ!D588,АБОНЕМЕНТЫ_ИНФОРМАЦИЯ!S:S,"&gt;="&amp;БАЗА_ДАННЫХ!D588))</f>
        <v>10</v>
      </c>
    </row>
    <row r="589" spans="4:21" ht="15" customHeight="1" x14ac:dyDescent="0.25">
      <c r="D589" s="185">
        <v>45300</v>
      </c>
      <c r="E589" s="187">
        <f t="shared" si="18"/>
        <v>2</v>
      </c>
      <c r="F589" s="9" t="str">
        <f t="shared" si="19"/>
        <v>Вт</v>
      </c>
      <c r="G589" s="18">
        <v>0.72916666666666663</v>
      </c>
      <c r="H589" s="8" t="s">
        <v>15</v>
      </c>
      <c r="I589" s="8" t="s">
        <v>27</v>
      </c>
      <c r="J589" s="8" t="s">
        <v>22</v>
      </c>
      <c r="K589" s="8" t="s">
        <v>12</v>
      </c>
      <c r="L589" s="188" t="s">
        <v>110</v>
      </c>
      <c r="M589" s="189" t="str">
        <f ca="1">IF(COUNTIFS(АБОНЕМЕНТЫ_ИНФОРМАЦИЯ!H:H,БАЗА_ДАННЫХ!L589,АБОНЕМЕНТЫ_ИНФОРМАЦИЯ!F:F,БАЗА_ДАННЫХ!J589,АБОНЕМЕНТЫ_ИНФОРМАЦИЯ!G:G,БАЗА_ДАННЫХ!K589,АБОНЕМЕНТЫ_ИНФОРМАЦИЯ!Q:Q,"&lt;="&amp;БАЗА_ДАННЫХ!D589,АБОНЕМЕНТЫ_ИНФОРМАЦИЯ!S:S,"&gt;="&amp;БАЗА_ДАННЫХ!D589,АБОНЕМЕНТЫ_ИНФОРМАЦИЯ!AB:AB,"да")=1,"да","нет")</f>
        <v>нет</v>
      </c>
      <c r="N589" s="188" t="str">
        <f ca="1">IF(M589="да",SUMIFS(АБОНЕМЕНТЫ_ИНФОРМАЦИЯ!AC:AC,АБОНЕМЕНТЫ_ИНФОРМАЦИЯ!H:H,БАЗА_ДАННЫХ!L589,АБОНЕМЕНТЫ_ИНФОРМАЦИЯ!G:G,БАЗА_ДАННЫХ!K589,АБОНЕМЕНТЫ_ИНФОРМАЦИЯ!F:F,БАЗА_ДАННЫХ!J589,АБОНЕМЕНТЫ_ИНФОРМАЦИЯ!AB:AB,БАЗА_ДАННЫХ!M589),"")</f>
        <v/>
      </c>
      <c r="R589" s="189" t="s">
        <v>21</v>
      </c>
      <c r="S589" s="17"/>
      <c r="U589" s="194">
        <f>IF(S589="перенос",0,SUMIFS(АБОНЕМЕНТЫ_ИНФОРМАЦИЯ!P:P,АБОНЕМЕНТЫ_ИНФОРМАЦИЯ!H:H,БАЗА_ДАННЫХ!L589,АБОНЕМЕНТЫ_ИНФОРМАЦИЯ!F:F,БАЗА_ДАННЫХ!J589,АБОНЕМЕНТЫ_ИНФОРМАЦИЯ!G:G,БАЗА_ДАННЫХ!K589,АБОНЕМЕНТЫ_ИНФОРМАЦИЯ!Q:Q,"&lt;="&amp;БАЗА_ДАННЫХ!D589,АБОНЕМЕНТЫ_ИНФОРМАЦИЯ!S:S,"&gt;="&amp;БАЗА_ДАННЫХ!D589))</f>
        <v>10</v>
      </c>
    </row>
    <row r="590" spans="4:21" ht="15" customHeight="1" x14ac:dyDescent="0.25">
      <c r="D590" s="185">
        <v>45300</v>
      </c>
      <c r="E590" s="187">
        <f t="shared" si="18"/>
        <v>2</v>
      </c>
      <c r="F590" s="9" t="str">
        <f t="shared" si="19"/>
        <v>Вт</v>
      </c>
      <c r="G590" s="18">
        <v>0.72916666666666663</v>
      </c>
      <c r="H590" s="8" t="s">
        <v>15</v>
      </c>
      <c r="I590" s="8" t="s">
        <v>27</v>
      </c>
      <c r="J590" s="8" t="s">
        <v>22</v>
      </c>
      <c r="K590" s="8" t="s">
        <v>12</v>
      </c>
      <c r="L590" s="188" t="s">
        <v>111</v>
      </c>
      <c r="M590" s="189" t="str">
        <f ca="1">IF(COUNTIFS(АБОНЕМЕНТЫ_ИНФОРМАЦИЯ!H:H,БАЗА_ДАННЫХ!L590,АБОНЕМЕНТЫ_ИНФОРМАЦИЯ!F:F,БАЗА_ДАННЫХ!J590,АБОНЕМЕНТЫ_ИНФОРМАЦИЯ!G:G,БАЗА_ДАННЫХ!K590,АБОНЕМЕНТЫ_ИНФОРМАЦИЯ!Q:Q,"&lt;="&amp;БАЗА_ДАННЫХ!D590,АБОНЕМЕНТЫ_ИНФОРМАЦИЯ!S:S,"&gt;="&amp;БАЗА_ДАННЫХ!D590,АБОНЕМЕНТЫ_ИНФОРМАЦИЯ!AB:AB,"да")=1,"да","нет")</f>
        <v>нет</v>
      </c>
      <c r="N590" s="188" t="str">
        <f ca="1">IF(M590="да",SUMIFS(АБОНЕМЕНТЫ_ИНФОРМАЦИЯ!AC:AC,АБОНЕМЕНТЫ_ИНФОРМАЦИЯ!H:H,БАЗА_ДАННЫХ!L590,АБОНЕМЕНТЫ_ИНФОРМАЦИЯ!G:G,БАЗА_ДАННЫХ!K590,АБОНЕМЕНТЫ_ИНФОРМАЦИЯ!F:F,БАЗА_ДАННЫХ!J590,АБОНЕМЕНТЫ_ИНФОРМАЦИЯ!AB:AB,БАЗА_ДАННЫХ!M590),"")</f>
        <v/>
      </c>
      <c r="R590" s="189" t="s">
        <v>21</v>
      </c>
      <c r="S590" s="17"/>
      <c r="U590" s="194">
        <f>IF(S590="перенос",0,SUMIFS(АБОНЕМЕНТЫ_ИНФОРМАЦИЯ!P:P,АБОНЕМЕНТЫ_ИНФОРМАЦИЯ!H:H,БАЗА_ДАННЫХ!L590,АБОНЕМЕНТЫ_ИНФОРМАЦИЯ!F:F,БАЗА_ДАННЫХ!J590,АБОНЕМЕНТЫ_ИНФОРМАЦИЯ!G:G,БАЗА_ДАННЫХ!K590,АБОНЕМЕНТЫ_ИНФОРМАЦИЯ!Q:Q,"&lt;="&amp;БАЗА_ДАННЫХ!D590,АБОНЕМЕНТЫ_ИНФОРМАЦИЯ!S:S,"&gt;="&amp;БАЗА_ДАННЫХ!D590))</f>
        <v>8.75</v>
      </c>
    </row>
    <row r="591" spans="4:21" ht="15" customHeight="1" x14ac:dyDescent="0.25">
      <c r="D591" s="185">
        <v>45300</v>
      </c>
      <c r="E591" s="187">
        <f t="shared" si="18"/>
        <v>2</v>
      </c>
      <c r="F591" s="9" t="str">
        <f t="shared" si="19"/>
        <v>Вт</v>
      </c>
      <c r="G591" s="18">
        <v>0.72916666666666663</v>
      </c>
      <c r="H591" s="8" t="s">
        <v>15</v>
      </c>
      <c r="I591" s="8" t="s">
        <v>27</v>
      </c>
      <c r="J591" s="8" t="s">
        <v>22</v>
      </c>
      <c r="K591" s="8" t="s">
        <v>12</v>
      </c>
      <c r="L591" s="188" t="s">
        <v>112</v>
      </c>
      <c r="M591" s="189" t="str">
        <f ca="1">IF(COUNTIFS(АБОНЕМЕНТЫ_ИНФОРМАЦИЯ!H:H,БАЗА_ДАННЫХ!L591,АБОНЕМЕНТЫ_ИНФОРМАЦИЯ!F:F,БАЗА_ДАННЫХ!J591,АБОНЕМЕНТЫ_ИНФОРМАЦИЯ!G:G,БАЗА_ДАННЫХ!K591,АБОНЕМЕНТЫ_ИНФОРМАЦИЯ!Q:Q,"&lt;="&amp;БАЗА_ДАННЫХ!D591,АБОНЕМЕНТЫ_ИНФОРМАЦИЯ!S:S,"&gt;="&amp;БАЗА_ДАННЫХ!D591,АБОНЕМЕНТЫ_ИНФОРМАЦИЯ!AB:AB,"да")=1,"да","нет")</f>
        <v>нет</v>
      </c>
      <c r="N591" s="188" t="str">
        <f ca="1">IF(M591="да",SUMIFS(АБОНЕМЕНТЫ_ИНФОРМАЦИЯ!AC:AC,АБОНЕМЕНТЫ_ИНФОРМАЦИЯ!H:H,БАЗА_ДАННЫХ!L591,АБОНЕМЕНТЫ_ИНФОРМАЦИЯ!G:G,БАЗА_ДАННЫХ!K591,АБОНЕМЕНТЫ_ИНФОРМАЦИЯ!F:F,БАЗА_ДАННЫХ!J591,АБОНЕМЕНТЫ_ИНФОРМАЦИЯ!AB:AB,БАЗА_ДАННЫХ!M591),"")</f>
        <v/>
      </c>
      <c r="R591" s="189" t="s">
        <v>21</v>
      </c>
      <c r="S591" s="17"/>
      <c r="U591" s="194">
        <f>IF(S591="перенос",0,SUMIFS(АБОНЕМЕНТЫ_ИНФОРМАЦИЯ!P:P,АБОНЕМЕНТЫ_ИНФОРМАЦИЯ!H:H,БАЗА_ДАННЫХ!L591,АБОНЕМЕНТЫ_ИНФОРМАЦИЯ!F:F,БАЗА_ДАННЫХ!J591,АБОНЕМЕНТЫ_ИНФОРМАЦИЯ!G:G,БАЗА_ДАННЫХ!K591,АБОНЕМЕНТЫ_ИНФОРМАЦИЯ!Q:Q,"&lt;="&amp;БАЗА_ДАННЫХ!D591,АБОНЕМЕНТЫ_ИНФОРМАЦИЯ!S:S,"&gt;="&amp;БАЗА_ДАННЫХ!D591))</f>
        <v>10</v>
      </c>
    </row>
    <row r="592" spans="4:21" ht="15" customHeight="1" x14ac:dyDescent="0.25">
      <c r="D592" s="185">
        <v>45301</v>
      </c>
      <c r="E592" s="187">
        <f t="shared" si="18"/>
        <v>2</v>
      </c>
      <c r="F592" s="9" t="str">
        <f t="shared" si="19"/>
        <v>Ср</v>
      </c>
      <c r="G592" s="18">
        <v>0.6875</v>
      </c>
      <c r="H592" s="8" t="s">
        <v>14</v>
      </c>
      <c r="I592" s="8" t="s">
        <v>30</v>
      </c>
      <c r="J592" s="8" t="s">
        <v>11</v>
      </c>
      <c r="K592" s="8" t="s">
        <v>36</v>
      </c>
      <c r="L592" s="188" t="s">
        <v>78</v>
      </c>
      <c r="M592" s="189" t="str">
        <f ca="1">IF(COUNTIFS(АБОНЕМЕНТЫ_ИНФОРМАЦИЯ!H:H,БАЗА_ДАННЫХ!L592,АБОНЕМЕНТЫ_ИНФОРМАЦИЯ!F:F,БАЗА_ДАННЫХ!J592,АБОНЕМЕНТЫ_ИНФОРМАЦИЯ!G:G,БАЗА_ДАННЫХ!K592,АБОНЕМЕНТЫ_ИНФОРМАЦИЯ!Q:Q,"&lt;="&amp;БАЗА_ДАННЫХ!D592,АБОНЕМЕНТЫ_ИНФОРМАЦИЯ!S:S,"&gt;="&amp;БАЗА_ДАННЫХ!D592,АБОНЕМЕНТЫ_ИНФОРМАЦИЯ!AB:AB,"да")=1,"да","нет")</f>
        <v>нет</v>
      </c>
      <c r="N592" s="188" t="str">
        <f ca="1">IF(M592="да",SUMIFS(АБОНЕМЕНТЫ_ИНФОРМАЦИЯ!AC:AC,АБОНЕМЕНТЫ_ИНФОРМАЦИЯ!H:H,БАЗА_ДАННЫХ!L592,АБОНЕМЕНТЫ_ИНФОРМАЦИЯ!G:G,БАЗА_ДАННЫХ!K592,АБОНЕМЕНТЫ_ИНФОРМАЦИЯ!F:F,БАЗА_ДАННЫХ!J592,АБОНЕМЕНТЫ_ИНФОРМАЦИЯ!AB:AB,БАЗА_ДАННЫХ!M592),"")</f>
        <v/>
      </c>
      <c r="R592" s="189" t="s">
        <v>21</v>
      </c>
      <c r="S592" s="17"/>
      <c r="U592" s="194">
        <f>IF(S592="перенос",0,SUMIFS(АБОНЕМЕНТЫ_ИНФОРМАЦИЯ!P:P,АБОНЕМЕНТЫ_ИНФОРМАЦИЯ!H:H,БАЗА_ДАННЫХ!L592,АБОНЕМЕНТЫ_ИНФОРМАЦИЯ!F:F,БАЗА_ДАННЫХ!J592,АБОНЕМЕНТЫ_ИНФОРМАЦИЯ!G:G,БАЗА_ДАННЫХ!K592,АБОНЕМЕНТЫ_ИНФОРМАЦИЯ!Q:Q,"&lt;="&amp;БАЗА_ДАННЫХ!D592,АБОНЕМЕНТЫ_ИНФОРМАЦИЯ!S:S,"&gt;="&amp;БАЗА_ДАННЫХ!D592))</f>
        <v>10</v>
      </c>
    </row>
    <row r="593" spans="4:21" ht="15" customHeight="1" x14ac:dyDescent="0.25">
      <c r="D593" s="185">
        <v>45301</v>
      </c>
      <c r="E593" s="187">
        <f t="shared" si="18"/>
        <v>2</v>
      </c>
      <c r="F593" s="9" t="str">
        <f t="shared" si="19"/>
        <v>Ср</v>
      </c>
      <c r="G593" s="18">
        <v>0.6875</v>
      </c>
      <c r="H593" s="8" t="s">
        <v>14</v>
      </c>
      <c r="I593" s="8" t="s">
        <v>30</v>
      </c>
      <c r="J593" s="8" t="s">
        <v>11</v>
      </c>
      <c r="K593" s="8" t="s">
        <v>36</v>
      </c>
      <c r="L593" s="188" t="s">
        <v>80</v>
      </c>
      <c r="M593" s="189" t="str">
        <f ca="1">IF(COUNTIFS(АБОНЕМЕНТЫ_ИНФОРМАЦИЯ!H:H,БАЗА_ДАННЫХ!L593,АБОНЕМЕНТЫ_ИНФОРМАЦИЯ!F:F,БАЗА_ДАННЫХ!J593,АБОНЕМЕНТЫ_ИНФОРМАЦИЯ!G:G,БАЗА_ДАННЫХ!K593,АБОНЕМЕНТЫ_ИНФОРМАЦИЯ!Q:Q,"&lt;="&amp;БАЗА_ДАННЫХ!D593,АБОНЕМЕНТЫ_ИНФОРМАЦИЯ!S:S,"&gt;="&amp;БАЗА_ДАННЫХ!D593,АБОНЕМЕНТЫ_ИНФОРМАЦИЯ!AB:AB,"да")=1,"да","нет")</f>
        <v>нет</v>
      </c>
      <c r="N593" s="188" t="str">
        <f ca="1">IF(M593="да",SUMIFS(АБОНЕМЕНТЫ_ИНФОРМАЦИЯ!AC:AC,АБОНЕМЕНТЫ_ИНФОРМАЦИЯ!H:H,БАЗА_ДАННЫХ!L593,АБОНЕМЕНТЫ_ИНФОРМАЦИЯ!G:G,БАЗА_ДАННЫХ!K593,АБОНЕМЕНТЫ_ИНФОРМАЦИЯ!F:F,БАЗА_ДАННЫХ!J593,АБОНЕМЕНТЫ_ИНФОРМАЦИЯ!AB:AB,БАЗА_ДАННЫХ!M593),"")</f>
        <v/>
      </c>
      <c r="R593" s="189" t="s">
        <v>21</v>
      </c>
      <c r="S593" s="17"/>
      <c r="U593" s="194">
        <f>IF(S593="перенос",0,SUMIFS(АБОНЕМЕНТЫ_ИНФОРМАЦИЯ!P:P,АБОНЕМЕНТЫ_ИНФОРМАЦИЯ!H:H,БАЗА_ДАННЫХ!L593,АБОНЕМЕНТЫ_ИНФОРМАЦИЯ!F:F,БАЗА_ДАННЫХ!J593,АБОНЕМЕНТЫ_ИНФОРМАЦИЯ!G:G,БАЗА_ДАННЫХ!K593,АБОНЕМЕНТЫ_ИНФОРМАЦИЯ!Q:Q,"&lt;="&amp;БАЗА_ДАННЫХ!D593,АБОНЕМЕНТЫ_ИНФОРМАЦИЯ!S:S,"&gt;="&amp;БАЗА_ДАННЫХ!D593))</f>
        <v>10</v>
      </c>
    </row>
    <row r="594" spans="4:21" ht="15" customHeight="1" x14ac:dyDescent="0.25">
      <c r="D594" s="185">
        <v>45301</v>
      </c>
      <c r="E594" s="187">
        <f t="shared" si="18"/>
        <v>2</v>
      </c>
      <c r="F594" s="9" t="str">
        <f t="shared" si="19"/>
        <v>Ср</v>
      </c>
      <c r="G594" s="18">
        <v>0.6875</v>
      </c>
      <c r="H594" s="8" t="s">
        <v>14</v>
      </c>
      <c r="I594" s="8" t="s">
        <v>30</v>
      </c>
      <c r="J594" s="8" t="s">
        <v>11</v>
      </c>
      <c r="K594" s="8" t="s">
        <v>36</v>
      </c>
      <c r="L594" s="188" t="s">
        <v>81</v>
      </c>
      <c r="M594" s="189" t="str">
        <f ca="1">IF(COUNTIFS(АБОНЕМЕНТЫ_ИНФОРМАЦИЯ!H:H,БАЗА_ДАННЫХ!L594,АБОНЕМЕНТЫ_ИНФОРМАЦИЯ!F:F,БАЗА_ДАННЫХ!J594,АБОНЕМЕНТЫ_ИНФОРМАЦИЯ!G:G,БАЗА_ДАННЫХ!K594,АБОНЕМЕНТЫ_ИНФОРМАЦИЯ!Q:Q,"&lt;="&amp;БАЗА_ДАННЫХ!D594,АБОНЕМЕНТЫ_ИНФОРМАЦИЯ!S:S,"&gt;="&amp;БАЗА_ДАННЫХ!D594,АБОНЕМЕНТЫ_ИНФОРМАЦИЯ!AB:AB,"да")=1,"да","нет")</f>
        <v>нет</v>
      </c>
      <c r="N594" s="188" t="str">
        <f ca="1">IF(M594="да",SUMIFS(АБОНЕМЕНТЫ_ИНФОРМАЦИЯ!AC:AC,АБОНЕМЕНТЫ_ИНФОРМАЦИЯ!H:H,БАЗА_ДАННЫХ!L594,АБОНЕМЕНТЫ_ИНФОРМАЦИЯ!G:G,БАЗА_ДАННЫХ!K594,АБОНЕМЕНТЫ_ИНФОРМАЦИЯ!F:F,БАЗА_ДАННЫХ!J594,АБОНЕМЕНТЫ_ИНФОРМАЦИЯ!AB:AB,БАЗА_ДАННЫХ!M594),"")</f>
        <v/>
      </c>
      <c r="R594" s="189" t="s">
        <v>21</v>
      </c>
      <c r="S594" s="17"/>
      <c r="U594" s="194">
        <f>IF(S594="перенос",0,SUMIFS(АБОНЕМЕНТЫ_ИНФОРМАЦИЯ!P:P,АБОНЕМЕНТЫ_ИНФОРМАЦИЯ!H:H,БАЗА_ДАННЫХ!L594,АБОНЕМЕНТЫ_ИНФОРМАЦИЯ!F:F,БАЗА_ДАННЫХ!J594,АБОНЕМЕНТЫ_ИНФОРМАЦИЯ!G:G,БАЗА_ДАННЫХ!K594,АБОНЕМЕНТЫ_ИНФОРМАЦИЯ!Q:Q,"&lt;="&amp;БАЗА_ДАННЫХ!D594,АБОНЕМЕНТЫ_ИНФОРМАЦИЯ!S:S,"&gt;="&amp;БАЗА_ДАННЫХ!D594))</f>
        <v>8.75</v>
      </c>
    </row>
    <row r="595" spans="4:21" ht="15" customHeight="1" x14ac:dyDescent="0.25">
      <c r="D595" s="185">
        <v>45301</v>
      </c>
      <c r="E595" s="187">
        <f t="shared" si="18"/>
        <v>2</v>
      </c>
      <c r="F595" s="9" t="str">
        <f t="shared" si="19"/>
        <v>Ср</v>
      </c>
      <c r="G595" s="18">
        <v>0.6875</v>
      </c>
      <c r="H595" s="8" t="s">
        <v>14</v>
      </c>
      <c r="I595" s="8" t="s">
        <v>30</v>
      </c>
      <c r="J595" s="8" t="s">
        <v>11</v>
      </c>
      <c r="K595" s="8" t="s">
        <v>36</v>
      </c>
      <c r="L595" s="188" t="s">
        <v>82</v>
      </c>
      <c r="M595" s="189" t="str">
        <f ca="1">IF(COUNTIFS(АБОНЕМЕНТЫ_ИНФОРМАЦИЯ!H:H,БАЗА_ДАННЫХ!L595,АБОНЕМЕНТЫ_ИНФОРМАЦИЯ!F:F,БАЗА_ДАННЫХ!J595,АБОНЕМЕНТЫ_ИНФОРМАЦИЯ!G:G,БАЗА_ДАННЫХ!K595,АБОНЕМЕНТЫ_ИНФОРМАЦИЯ!Q:Q,"&lt;="&amp;БАЗА_ДАННЫХ!D595,АБОНЕМЕНТЫ_ИНФОРМАЦИЯ!S:S,"&gt;="&amp;БАЗА_ДАННЫХ!D595,АБОНЕМЕНТЫ_ИНФОРМАЦИЯ!AB:AB,"да")=1,"да","нет")</f>
        <v>нет</v>
      </c>
      <c r="N595" s="188" t="str">
        <f ca="1">IF(M595="да",SUMIFS(АБОНЕМЕНТЫ_ИНФОРМАЦИЯ!AC:AC,АБОНЕМЕНТЫ_ИНФОРМАЦИЯ!H:H,БАЗА_ДАННЫХ!L595,АБОНЕМЕНТЫ_ИНФОРМАЦИЯ!G:G,БАЗА_ДАННЫХ!K595,АБОНЕМЕНТЫ_ИНФОРМАЦИЯ!F:F,БАЗА_ДАННЫХ!J595,АБОНЕМЕНТЫ_ИНФОРМАЦИЯ!AB:AB,БАЗА_ДАННЫХ!M595),"")</f>
        <v/>
      </c>
      <c r="R595" s="189" t="s">
        <v>21</v>
      </c>
      <c r="S595" s="17"/>
      <c r="U595" s="194">
        <f>IF(S595="перенос",0,SUMIFS(АБОНЕМЕНТЫ_ИНФОРМАЦИЯ!P:P,АБОНЕМЕНТЫ_ИНФОРМАЦИЯ!H:H,БАЗА_ДАННЫХ!L595,АБОНЕМЕНТЫ_ИНФОРМАЦИЯ!F:F,БАЗА_ДАННЫХ!J595,АБОНЕМЕНТЫ_ИНФОРМАЦИЯ!G:G,БАЗА_ДАННЫХ!K595,АБОНЕМЕНТЫ_ИНФОРМАЦИЯ!Q:Q,"&lt;="&amp;БАЗА_ДАННЫХ!D595,АБОНЕМЕНТЫ_ИНФОРМАЦИЯ!S:S,"&gt;="&amp;БАЗА_ДАННЫХ!D595))</f>
        <v>10</v>
      </c>
    </row>
    <row r="596" spans="4:21" ht="15" customHeight="1" x14ac:dyDescent="0.25">
      <c r="D596" s="185">
        <v>45301</v>
      </c>
      <c r="E596" s="187">
        <f t="shared" si="18"/>
        <v>2</v>
      </c>
      <c r="F596" s="9" t="str">
        <f t="shared" si="19"/>
        <v>Ср</v>
      </c>
      <c r="G596" s="18">
        <v>0.6875</v>
      </c>
      <c r="H596" s="8" t="s">
        <v>14</v>
      </c>
      <c r="I596" s="8" t="s">
        <v>30</v>
      </c>
      <c r="J596" s="8" t="s">
        <v>11</v>
      </c>
      <c r="K596" s="8" t="s">
        <v>36</v>
      </c>
      <c r="L596" s="188" t="s">
        <v>83</v>
      </c>
      <c r="M596" s="189" t="str">
        <f ca="1">IF(COUNTIFS(АБОНЕМЕНТЫ_ИНФОРМАЦИЯ!H:H,БАЗА_ДАННЫХ!L596,АБОНЕМЕНТЫ_ИНФОРМАЦИЯ!F:F,БАЗА_ДАННЫХ!J596,АБОНЕМЕНТЫ_ИНФОРМАЦИЯ!G:G,БАЗА_ДАННЫХ!K596,АБОНЕМЕНТЫ_ИНФОРМАЦИЯ!Q:Q,"&lt;="&amp;БАЗА_ДАННЫХ!D596,АБОНЕМЕНТЫ_ИНФОРМАЦИЯ!S:S,"&gt;="&amp;БАЗА_ДАННЫХ!D596,АБОНЕМЕНТЫ_ИНФОРМАЦИЯ!AB:AB,"да")=1,"да","нет")</f>
        <v>нет</v>
      </c>
      <c r="N596" s="188" t="str">
        <f ca="1">IF(M596="да",SUMIFS(АБОНЕМЕНТЫ_ИНФОРМАЦИЯ!AC:AC,АБОНЕМЕНТЫ_ИНФОРМАЦИЯ!H:H,БАЗА_ДАННЫХ!L596,АБОНЕМЕНТЫ_ИНФОРМАЦИЯ!G:G,БАЗА_ДАННЫХ!K596,АБОНЕМЕНТЫ_ИНФОРМАЦИЯ!F:F,БАЗА_ДАННЫХ!J596,АБОНЕМЕНТЫ_ИНФОРМАЦИЯ!AB:AB,БАЗА_ДАННЫХ!M596),"")</f>
        <v/>
      </c>
      <c r="R596" s="189" t="s">
        <v>21</v>
      </c>
      <c r="S596" s="17"/>
      <c r="U596" s="194">
        <f>IF(S596="перенос",0,SUMIFS(АБОНЕМЕНТЫ_ИНФОРМАЦИЯ!P:P,АБОНЕМЕНТЫ_ИНФОРМАЦИЯ!H:H,БАЗА_ДАННЫХ!L596,АБОНЕМЕНТЫ_ИНФОРМАЦИЯ!F:F,БАЗА_ДАННЫХ!J596,АБОНЕМЕНТЫ_ИНФОРМАЦИЯ!G:G,БАЗА_ДАННЫХ!K596,АБОНЕМЕНТЫ_ИНФОРМАЦИЯ!Q:Q,"&lt;="&amp;БАЗА_ДАННЫХ!D596,АБОНЕМЕНТЫ_ИНФОРМАЦИЯ!S:S,"&gt;="&amp;БАЗА_ДАННЫХ!D596))</f>
        <v>10</v>
      </c>
    </row>
    <row r="597" spans="4:21" ht="15" customHeight="1" x14ac:dyDescent="0.25">
      <c r="D597" s="185">
        <v>45301</v>
      </c>
      <c r="E597" s="187">
        <f t="shared" si="18"/>
        <v>2</v>
      </c>
      <c r="F597" s="9" t="str">
        <f t="shared" si="19"/>
        <v>Ср</v>
      </c>
      <c r="G597" s="18">
        <v>0.6875</v>
      </c>
      <c r="H597" s="8" t="s">
        <v>14</v>
      </c>
      <c r="I597" s="8" t="s">
        <v>30</v>
      </c>
      <c r="J597" s="8" t="s">
        <v>11</v>
      </c>
      <c r="K597" s="8" t="s">
        <v>36</v>
      </c>
      <c r="L597" s="188" t="s">
        <v>84</v>
      </c>
      <c r="M597" s="189" t="str">
        <f ca="1">IF(COUNTIFS(АБОНЕМЕНТЫ_ИНФОРМАЦИЯ!H:H,БАЗА_ДАННЫХ!L597,АБОНЕМЕНТЫ_ИНФОРМАЦИЯ!F:F,БАЗА_ДАННЫХ!J597,АБОНЕМЕНТЫ_ИНФОРМАЦИЯ!G:G,БАЗА_ДАННЫХ!K597,АБОНЕМЕНТЫ_ИНФОРМАЦИЯ!Q:Q,"&lt;="&amp;БАЗА_ДАННЫХ!D597,АБОНЕМЕНТЫ_ИНФОРМАЦИЯ!S:S,"&gt;="&amp;БАЗА_ДАННЫХ!D597,АБОНЕМЕНТЫ_ИНФОРМАЦИЯ!AB:AB,"да")=1,"да","нет")</f>
        <v>нет</v>
      </c>
      <c r="N597" s="188" t="str">
        <f ca="1">IF(M597="да",SUMIFS(АБОНЕМЕНТЫ_ИНФОРМАЦИЯ!AC:AC,АБОНЕМЕНТЫ_ИНФОРМАЦИЯ!H:H,БАЗА_ДАННЫХ!L597,АБОНЕМЕНТЫ_ИНФОРМАЦИЯ!G:G,БАЗА_ДАННЫХ!K597,АБОНЕМЕНТЫ_ИНФОРМАЦИЯ!F:F,БАЗА_ДАННЫХ!J597,АБОНЕМЕНТЫ_ИНФОРМАЦИЯ!AB:AB,БАЗА_ДАННЫХ!M597),"")</f>
        <v/>
      </c>
      <c r="R597" s="189" t="s">
        <v>21</v>
      </c>
      <c r="S597" s="17"/>
      <c r="U597" s="194">
        <f>IF(S597="перенос",0,SUMIFS(АБОНЕМЕНТЫ_ИНФОРМАЦИЯ!P:P,АБОНЕМЕНТЫ_ИНФОРМАЦИЯ!H:H,БАЗА_ДАННЫХ!L597,АБОНЕМЕНТЫ_ИНФОРМАЦИЯ!F:F,БАЗА_ДАННЫХ!J597,АБОНЕМЕНТЫ_ИНФОРМАЦИЯ!G:G,БАЗА_ДАННЫХ!K597,АБОНЕМЕНТЫ_ИНФОРМАЦИЯ!Q:Q,"&lt;="&amp;БАЗА_ДАННЫХ!D597,АБОНЕМЕНТЫ_ИНФОРМАЦИЯ!S:S,"&gt;="&amp;БАЗА_ДАННЫХ!D597))</f>
        <v>10</v>
      </c>
    </row>
    <row r="598" spans="4:21" ht="15" customHeight="1" x14ac:dyDescent="0.25">
      <c r="D598" s="185">
        <v>45301</v>
      </c>
      <c r="E598" s="187">
        <f t="shared" si="18"/>
        <v>2</v>
      </c>
      <c r="F598" s="9" t="str">
        <f t="shared" si="19"/>
        <v>Ср</v>
      </c>
      <c r="G598" s="18">
        <v>0.6875</v>
      </c>
      <c r="H598" s="8" t="s">
        <v>14</v>
      </c>
      <c r="I598" s="8" t="s">
        <v>30</v>
      </c>
      <c r="J598" s="8" t="s">
        <v>11</v>
      </c>
      <c r="K598" s="8" t="s">
        <v>36</v>
      </c>
      <c r="L598" s="188" t="s">
        <v>85</v>
      </c>
      <c r="M598" s="189" t="str">
        <f ca="1">IF(COUNTIFS(АБОНЕМЕНТЫ_ИНФОРМАЦИЯ!H:H,БАЗА_ДАННЫХ!L598,АБОНЕМЕНТЫ_ИНФОРМАЦИЯ!F:F,БАЗА_ДАННЫХ!J598,АБОНЕМЕНТЫ_ИНФОРМАЦИЯ!G:G,БАЗА_ДАННЫХ!K598,АБОНЕМЕНТЫ_ИНФОРМАЦИЯ!Q:Q,"&lt;="&amp;БАЗА_ДАННЫХ!D598,АБОНЕМЕНТЫ_ИНФОРМАЦИЯ!S:S,"&gt;="&amp;БАЗА_ДАННЫХ!D598,АБОНЕМЕНТЫ_ИНФОРМАЦИЯ!AB:AB,"да")=1,"да","нет")</f>
        <v>нет</v>
      </c>
      <c r="N598" s="188" t="str">
        <f ca="1">IF(M598="да",SUMIFS(АБОНЕМЕНТЫ_ИНФОРМАЦИЯ!AC:AC,АБОНЕМЕНТЫ_ИНФОРМАЦИЯ!H:H,БАЗА_ДАННЫХ!L598,АБОНЕМЕНТЫ_ИНФОРМАЦИЯ!G:G,БАЗА_ДАННЫХ!K598,АБОНЕМЕНТЫ_ИНФОРМАЦИЯ!F:F,БАЗА_ДАННЫХ!J598,АБОНЕМЕНТЫ_ИНФОРМАЦИЯ!AB:AB,БАЗА_ДАННЫХ!M598),"")</f>
        <v/>
      </c>
      <c r="R598" s="189" t="s">
        <v>21</v>
      </c>
      <c r="S598" s="17"/>
      <c r="U598" s="194">
        <f>IF(S598="перенос",0,SUMIFS(АБОНЕМЕНТЫ_ИНФОРМАЦИЯ!P:P,АБОНЕМЕНТЫ_ИНФОРМАЦИЯ!H:H,БАЗА_ДАННЫХ!L598,АБОНЕМЕНТЫ_ИНФОРМАЦИЯ!F:F,БАЗА_ДАННЫХ!J598,АБОНЕМЕНТЫ_ИНФОРМАЦИЯ!G:G,БАЗА_ДАННЫХ!K598,АБОНЕМЕНТЫ_ИНФОРМАЦИЯ!Q:Q,"&lt;="&amp;БАЗА_ДАННЫХ!D598,АБОНЕМЕНТЫ_ИНФОРМАЦИЯ!S:S,"&gt;="&amp;БАЗА_ДАННЫХ!D598))</f>
        <v>10</v>
      </c>
    </row>
    <row r="599" spans="4:21" ht="15" customHeight="1" x14ac:dyDescent="0.25">
      <c r="D599" s="185">
        <v>45301</v>
      </c>
      <c r="E599" s="187">
        <f t="shared" si="18"/>
        <v>2</v>
      </c>
      <c r="F599" s="9" t="str">
        <f t="shared" si="19"/>
        <v>Ср</v>
      </c>
      <c r="G599" s="18">
        <v>0.6875</v>
      </c>
      <c r="H599" s="8" t="s">
        <v>14</v>
      </c>
      <c r="I599" s="8" t="s">
        <v>30</v>
      </c>
      <c r="J599" s="8" t="s">
        <v>11</v>
      </c>
      <c r="K599" s="8" t="s">
        <v>36</v>
      </c>
      <c r="L599" s="188" t="s">
        <v>86</v>
      </c>
      <c r="M599" s="189" t="str">
        <f ca="1">IF(COUNTIFS(АБОНЕМЕНТЫ_ИНФОРМАЦИЯ!H:H,БАЗА_ДАННЫХ!L599,АБОНЕМЕНТЫ_ИНФОРМАЦИЯ!F:F,БАЗА_ДАННЫХ!J599,АБОНЕМЕНТЫ_ИНФОРМАЦИЯ!G:G,БАЗА_ДАННЫХ!K599,АБОНЕМЕНТЫ_ИНФОРМАЦИЯ!Q:Q,"&lt;="&amp;БАЗА_ДАННЫХ!D599,АБОНЕМЕНТЫ_ИНФОРМАЦИЯ!S:S,"&gt;="&amp;БАЗА_ДАННЫХ!D599,АБОНЕМЕНТЫ_ИНФОРМАЦИЯ!AB:AB,"да")=1,"да","нет")</f>
        <v>нет</v>
      </c>
      <c r="N599" s="188" t="str">
        <f ca="1">IF(M599="да",SUMIFS(АБОНЕМЕНТЫ_ИНФОРМАЦИЯ!AC:AC,АБОНЕМЕНТЫ_ИНФОРМАЦИЯ!H:H,БАЗА_ДАННЫХ!L599,АБОНЕМЕНТЫ_ИНФОРМАЦИЯ!G:G,БАЗА_ДАННЫХ!K599,АБОНЕМЕНТЫ_ИНФОРМАЦИЯ!F:F,БАЗА_ДАННЫХ!J599,АБОНЕМЕНТЫ_ИНФОРМАЦИЯ!AB:AB,БАЗА_ДАННЫХ!M599),"")</f>
        <v/>
      </c>
      <c r="R599" s="189" t="s">
        <v>21</v>
      </c>
      <c r="S599" s="17"/>
      <c r="U599" s="194">
        <f>IF(S599="перенос",0,SUMIFS(АБОНЕМЕНТЫ_ИНФОРМАЦИЯ!P:P,АБОНЕМЕНТЫ_ИНФОРМАЦИЯ!H:H,БАЗА_ДАННЫХ!L599,АБОНЕМЕНТЫ_ИНФОРМАЦИЯ!F:F,БАЗА_ДАННЫХ!J599,АБОНЕМЕНТЫ_ИНФОРМАЦИЯ!G:G,БАЗА_ДАННЫХ!K599,АБОНЕМЕНТЫ_ИНФОРМАЦИЯ!Q:Q,"&lt;="&amp;БАЗА_ДАННЫХ!D599,АБОНЕМЕНТЫ_ИНФОРМАЦИЯ!S:S,"&gt;="&amp;БАЗА_ДАННЫХ!D599))</f>
        <v>10</v>
      </c>
    </row>
    <row r="600" spans="4:21" ht="15" customHeight="1" x14ac:dyDescent="0.25">
      <c r="D600" s="185">
        <v>45301</v>
      </c>
      <c r="E600" s="187">
        <f t="shared" si="18"/>
        <v>2</v>
      </c>
      <c r="F600" s="9" t="str">
        <f t="shared" si="19"/>
        <v>Ср</v>
      </c>
      <c r="G600" s="18">
        <v>0.75</v>
      </c>
      <c r="H600" s="8" t="s">
        <v>14</v>
      </c>
      <c r="I600" s="8" t="s">
        <v>30</v>
      </c>
      <c r="J600" s="8" t="s">
        <v>11</v>
      </c>
      <c r="K600" s="8" t="s">
        <v>17</v>
      </c>
      <c r="L600" s="188" t="s">
        <v>78</v>
      </c>
      <c r="M600" s="189" t="str">
        <f ca="1">IF(COUNTIFS(АБОНЕМЕНТЫ_ИНФОРМАЦИЯ!H:H,БАЗА_ДАННЫХ!L600,АБОНЕМЕНТЫ_ИНФОРМАЦИЯ!F:F,БАЗА_ДАННЫХ!J600,АБОНЕМЕНТЫ_ИНФОРМАЦИЯ!G:G,БАЗА_ДАННЫХ!K600,АБОНЕМЕНТЫ_ИНФОРМАЦИЯ!Q:Q,"&lt;="&amp;БАЗА_ДАННЫХ!D600,АБОНЕМЕНТЫ_ИНФОРМАЦИЯ!S:S,"&gt;="&amp;БАЗА_ДАННЫХ!D600,АБОНЕМЕНТЫ_ИНФОРМАЦИЯ!AB:AB,"да")=1,"да","нет")</f>
        <v>нет</v>
      </c>
      <c r="N600" s="188" t="str">
        <f ca="1">IF(M600="да",SUMIFS(АБОНЕМЕНТЫ_ИНФОРМАЦИЯ!AC:AC,АБОНЕМЕНТЫ_ИНФОРМАЦИЯ!H:H,БАЗА_ДАННЫХ!L600,АБОНЕМЕНТЫ_ИНФОРМАЦИЯ!G:G,БАЗА_ДАННЫХ!K600,АБОНЕМЕНТЫ_ИНФОРМАЦИЯ!F:F,БАЗА_ДАННЫХ!J600,АБОНЕМЕНТЫ_ИНФОРМАЦИЯ!AB:AB,БАЗА_ДАННЫХ!M600),"")</f>
        <v/>
      </c>
      <c r="R600" s="189" t="s">
        <v>21</v>
      </c>
      <c r="S600" s="17"/>
      <c r="U600" s="194">
        <f>IF(S600="перенос",0,SUMIFS(АБОНЕМЕНТЫ_ИНФОРМАЦИЯ!P:P,АБОНЕМЕНТЫ_ИНФОРМАЦИЯ!H:H,БАЗА_ДАННЫХ!L600,АБОНЕМЕНТЫ_ИНФОРМАЦИЯ!F:F,БАЗА_ДАННЫХ!J600,АБОНЕМЕНТЫ_ИНФОРМАЦИЯ!G:G,БАЗА_ДАННЫХ!K600,АБОНЕМЕНТЫ_ИНФОРМАЦИЯ!Q:Q,"&lt;="&amp;БАЗА_ДАННЫХ!D600,АБОНЕМЕНТЫ_ИНФОРМАЦИЯ!S:S,"&gt;="&amp;БАЗА_ДАННЫХ!D600))</f>
        <v>10</v>
      </c>
    </row>
    <row r="601" spans="4:21" ht="15" customHeight="1" x14ac:dyDescent="0.25">
      <c r="D601" s="185">
        <v>45301</v>
      </c>
      <c r="E601" s="187">
        <f t="shared" si="18"/>
        <v>2</v>
      </c>
      <c r="F601" s="9" t="str">
        <f t="shared" si="19"/>
        <v>Ср</v>
      </c>
      <c r="G601" s="18">
        <v>0.75</v>
      </c>
      <c r="H601" s="8" t="s">
        <v>14</v>
      </c>
      <c r="I601" s="8" t="s">
        <v>30</v>
      </c>
      <c r="J601" s="8" t="s">
        <v>11</v>
      </c>
      <c r="K601" s="8" t="s">
        <v>17</v>
      </c>
      <c r="L601" s="188" t="s">
        <v>80</v>
      </c>
      <c r="M601" s="189" t="str">
        <f ca="1">IF(COUNTIFS(АБОНЕМЕНТЫ_ИНФОРМАЦИЯ!H:H,БАЗА_ДАННЫХ!L601,АБОНЕМЕНТЫ_ИНФОРМАЦИЯ!F:F,БАЗА_ДАННЫХ!J601,АБОНЕМЕНТЫ_ИНФОРМАЦИЯ!G:G,БАЗА_ДАННЫХ!K601,АБОНЕМЕНТЫ_ИНФОРМАЦИЯ!Q:Q,"&lt;="&amp;БАЗА_ДАННЫХ!D601,АБОНЕМЕНТЫ_ИНФОРМАЦИЯ!S:S,"&gt;="&amp;БАЗА_ДАННЫХ!D601,АБОНЕМЕНТЫ_ИНФОРМАЦИЯ!AB:AB,"да")=1,"да","нет")</f>
        <v>нет</v>
      </c>
      <c r="N601" s="188" t="str">
        <f ca="1">IF(M601="да",SUMIFS(АБОНЕМЕНТЫ_ИНФОРМАЦИЯ!AC:AC,АБОНЕМЕНТЫ_ИНФОРМАЦИЯ!H:H,БАЗА_ДАННЫХ!L601,АБОНЕМЕНТЫ_ИНФОРМАЦИЯ!G:G,БАЗА_ДАННЫХ!K601,АБОНЕМЕНТЫ_ИНФОРМАЦИЯ!F:F,БАЗА_ДАННЫХ!J601,АБОНЕМЕНТЫ_ИНФОРМАЦИЯ!AB:AB,БАЗА_ДАННЫХ!M601),"")</f>
        <v/>
      </c>
      <c r="R601" s="189" t="s">
        <v>21</v>
      </c>
      <c r="S601" s="17"/>
      <c r="U601" s="194">
        <f>IF(S601="перенос",0,SUMIFS(АБОНЕМЕНТЫ_ИНФОРМАЦИЯ!P:P,АБОНЕМЕНТЫ_ИНФОРМАЦИЯ!H:H,БАЗА_ДАННЫХ!L601,АБОНЕМЕНТЫ_ИНФОРМАЦИЯ!F:F,БАЗА_ДАННЫХ!J601,АБОНЕМЕНТЫ_ИНФОРМАЦИЯ!G:G,БАЗА_ДАННЫХ!K601,АБОНЕМЕНТЫ_ИНФОРМАЦИЯ!Q:Q,"&lt;="&amp;БАЗА_ДАННЫХ!D601,АБОНЕМЕНТЫ_ИНФОРМАЦИЯ!S:S,"&gt;="&amp;БАЗА_ДАННЫХ!D601))</f>
        <v>10</v>
      </c>
    </row>
    <row r="602" spans="4:21" ht="15" customHeight="1" x14ac:dyDescent="0.25">
      <c r="D602" s="185">
        <v>45301</v>
      </c>
      <c r="E602" s="187">
        <f t="shared" si="18"/>
        <v>2</v>
      </c>
      <c r="F602" s="9" t="str">
        <f t="shared" si="19"/>
        <v>Ср</v>
      </c>
      <c r="G602" s="18">
        <v>0.75</v>
      </c>
      <c r="H602" s="8" t="s">
        <v>14</v>
      </c>
      <c r="I602" s="8" t="s">
        <v>30</v>
      </c>
      <c r="J602" s="8" t="s">
        <v>11</v>
      </c>
      <c r="K602" s="8" t="s">
        <v>17</v>
      </c>
      <c r="L602" s="188" t="s">
        <v>81</v>
      </c>
      <c r="M602" s="189" t="str">
        <f ca="1">IF(COUNTIFS(АБОНЕМЕНТЫ_ИНФОРМАЦИЯ!H:H,БАЗА_ДАННЫХ!L602,АБОНЕМЕНТЫ_ИНФОРМАЦИЯ!F:F,БАЗА_ДАННЫХ!J602,АБОНЕМЕНТЫ_ИНФОРМАЦИЯ!G:G,БАЗА_ДАННЫХ!K602,АБОНЕМЕНТЫ_ИНФОРМАЦИЯ!Q:Q,"&lt;="&amp;БАЗА_ДАННЫХ!D602,АБОНЕМЕНТЫ_ИНФОРМАЦИЯ!S:S,"&gt;="&amp;БАЗА_ДАННЫХ!D602,АБОНЕМЕНТЫ_ИНФОРМАЦИЯ!AB:AB,"да")=1,"да","нет")</f>
        <v>нет</v>
      </c>
      <c r="N602" s="188" t="str">
        <f ca="1">IF(M602="да",SUMIFS(АБОНЕМЕНТЫ_ИНФОРМАЦИЯ!AC:AC,АБОНЕМЕНТЫ_ИНФОРМАЦИЯ!H:H,БАЗА_ДАННЫХ!L602,АБОНЕМЕНТЫ_ИНФОРМАЦИЯ!G:G,БАЗА_ДАННЫХ!K602,АБОНЕМЕНТЫ_ИНФОРМАЦИЯ!F:F,БАЗА_ДАННЫХ!J602,АБОНЕМЕНТЫ_ИНФОРМАЦИЯ!AB:AB,БАЗА_ДАННЫХ!M602),"")</f>
        <v/>
      </c>
      <c r="R602" s="189" t="s">
        <v>21</v>
      </c>
      <c r="S602" s="17"/>
      <c r="U602" s="194">
        <f>IF(S602="перенос",0,SUMIFS(АБОНЕМЕНТЫ_ИНФОРМАЦИЯ!P:P,АБОНЕМЕНТЫ_ИНФОРМАЦИЯ!H:H,БАЗА_ДАННЫХ!L602,АБОНЕМЕНТЫ_ИНФОРМАЦИЯ!F:F,БАЗА_ДАННЫХ!J602,АБОНЕМЕНТЫ_ИНФОРМАЦИЯ!G:G,БАЗА_ДАННЫХ!K602,АБОНЕМЕНТЫ_ИНФОРМАЦИЯ!Q:Q,"&lt;="&amp;БАЗА_ДАННЫХ!D602,АБОНЕМЕНТЫ_ИНФОРМАЦИЯ!S:S,"&gt;="&amp;БАЗА_ДАННЫХ!D602))</f>
        <v>8.75</v>
      </c>
    </row>
    <row r="603" spans="4:21" ht="15" customHeight="1" x14ac:dyDescent="0.25">
      <c r="D603" s="185">
        <v>45301</v>
      </c>
      <c r="E603" s="187">
        <f t="shared" si="18"/>
        <v>2</v>
      </c>
      <c r="F603" s="9" t="str">
        <f t="shared" si="19"/>
        <v>Ср</v>
      </c>
      <c r="G603" s="18">
        <v>0.75</v>
      </c>
      <c r="H603" s="8" t="s">
        <v>14</v>
      </c>
      <c r="I603" s="8" t="s">
        <v>30</v>
      </c>
      <c r="J603" s="8" t="s">
        <v>11</v>
      </c>
      <c r="K603" s="8" t="s">
        <v>17</v>
      </c>
      <c r="L603" s="188" t="s">
        <v>82</v>
      </c>
      <c r="M603" s="189" t="str">
        <f ca="1">IF(COUNTIFS(АБОНЕМЕНТЫ_ИНФОРМАЦИЯ!H:H,БАЗА_ДАННЫХ!L603,АБОНЕМЕНТЫ_ИНФОРМАЦИЯ!F:F,БАЗА_ДАННЫХ!J603,АБОНЕМЕНТЫ_ИНФОРМАЦИЯ!G:G,БАЗА_ДАННЫХ!K603,АБОНЕМЕНТЫ_ИНФОРМАЦИЯ!Q:Q,"&lt;="&amp;БАЗА_ДАННЫХ!D603,АБОНЕМЕНТЫ_ИНФОРМАЦИЯ!S:S,"&gt;="&amp;БАЗА_ДАННЫХ!D603,АБОНЕМЕНТЫ_ИНФОРМАЦИЯ!AB:AB,"да")=1,"да","нет")</f>
        <v>нет</v>
      </c>
      <c r="N603" s="188" t="str">
        <f ca="1">IF(M603="да",SUMIFS(АБОНЕМЕНТЫ_ИНФОРМАЦИЯ!AC:AC,АБОНЕМЕНТЫ_ИНФОРМАЦИЯ!H:H,БАЗА_ДАННЫХ!L603,АБОНЕМЕНТЫ_ИНФОРМАЦИЯ!G:G,БАЗА_ДАННЫХ!K603,АБОНЕМЕНТЫ_ИНФОРМАЦИЯ!F:F,БАЗА_ДАННЫХ!J603,АБОНЕМЕНТЫ_ИНФОРМАЦИЯ!AB:AB,БАЗА_ДАННЫХ!M603),"")</f>
        <v/>
      </c>
      <c r="R603" s="189" t="s">
        <v>21</v>
      </c>
      <c r="S603" s="17"/>
      <c r="U603" s="194">
        <f>IF(S603="перенос",0,SUMIFS(АБОНЕМЕНТЫ_ИНФОРМАЦИЯ!P:P,АБОНЕМЕНТЫ_ИНФОРМАЦИЯ!H:H,БАЗА_ДАННЫХ!L603,АБОНЕМЕНТЫ_ИНФОРМАЦИЯ!F:F,БАЗА_ДАННЫХ!J603,АБОНЕМЕНТЫ_ИНФОРМАЦИЯ!G:G,БАЗА_ДАННЫХ!K603,АБОНЕМЕНТЫ_ИНФОРМАЦИЯ!Q:Q,"&lt;="&amp;БАЗА_ДАННЫХ!D603,АБОНЕМЕНТЫ_ИНФОРМАЦИЯ!S:S,"&gt;="&amp;БАЗА_ДАННЫХ!D603))</f>
        <v>10</v>
      </c>
    </row>
    <row r="604" spans="4:21" ht="15" customHeight="1" x14ac:dyDescent="0.25">
      <c r="D604" s="185">
        <v>45302</v>
      </c>
      <c r="E604" s="187">
        <f t="shared" si="18"/>
        <v>2</v>
      </c>
      <c r="F604" s="9" t="str">
        <f t="shared" si="19"/>
        <v>Чт</v>
      </c>
      <c r="G604" s="18">
        <v>0.66666666666666663</v>
      </c>
      <c r="H604" s="8" t="s">
        <v>7</v>
      </c>
      <c r="I604" s="8" t="s">
        <v>32</v>
      </c>
      <c r="J604" s="8" t="s">
        <v>9</v>
      </c>
      <c r="K604" s="8" t="s">
        <v>8</v>
      </c>
      <c r="L604" s="188" t="s">
        <v>64</v>
      </c>
      <c r="M604" s="189" t="str">
        <f ca="1">IF(COUNTIFS(АБОНЕМЕНТЫ_ИНФОРМАЦИЯ!H:H,БАЗА_ДАННЫХ!L604,АБОНЕМЕНТЫ_ИНФОРМАЦИЯ!F:F,БАЗА_ДАННЫХ!J604,АБОНЕМЕНТЫ_ИНФОРМАЦИЯ!G:G,БАЗА_ДАННЫХ!K604,АБОНЕМЕНТЫ_ИНФОРМАЦИЯ!Q:Q,"&lt;="&amp;БАЗА_ДАННЫХ!D604,АБОНЕМЕНТЫ_ИНФОРМАЦИЯ!S:S,"&gt;="&amp;БАЗА_ДАННЫХ!D604,АБОНЕМЕНТЫ_ИНФОРМАЦИЯ!AB:AB,"да")=1,"да","нет")</f>
        <v>нет</v>
      </c>
      <c r="N604" s="188" t="str">
        <f ca="1">IF(M604="да",SUMIFS(АБОНЕМЕНТЫ_ИНФОРМАЦИЯ!AC:AC,АБОНЕМЕНТЫ_ИНФОРМАЦИЯ!H:H,БАЗА_ДАННЫХ!L604,АБОНЕМЕНТЫ_ИНФОРМАЦИЯ!G:G,БАЗА_ДАННЫХ!K604,АБОНЕМЕНТЫ_ИНФОРМАЦИЯ!F:F,БАЗА_ДАННЫХ!J604,АБОНЕМЕНТЫ_ИНФОРМАЦИЯ!AB:AB,БАЗА_ДАННЫХ!M604),"")</f>
        <v/>
      </c>
      <c r="R604" s="189" t="s">
        <v>21</v>
      </c>
      <c r="S604" s="17"/>
      <c r="U604" s="194">
        <f>IF(S604="перенос",0,SUMIFS(АБОНЕМЕНТЫ_ИНФОРМАЦИЯ!P:P,АБОНЕМЕНТЫ_ИНФОРМАЦИЯ!H:H,БАЗА_ДАННЫХ!L604,АБОНЕМЕНТЫ_ИНФОРМАЦИЯ!F:F,БАЗА_ДАННЫХ!J604,АБОНЕМЕНТЫ_ИНФОРМАЦИЯ!G:G,БАЗА_ДАННЫХ!K604,АБОНЕМЕНТЫ_ИНФОРМАЦИЯ!Q:Q,"&lt;="&amp;БАЗА_ДАННЫХ!D604,АБОНЕМЕНТЫ_ИНФОРМАЦИЯ!S:S,"&gt;="&amp;БАЗА_ДАННЫХ!D604))</f>
        <v>10</v>
      </c>
    </row>
    <row r="605" spans="4:21" ht="15" customHeight="1" x14ac:dyDescent="0.25">
      <c r="D605" s="185">
        <v>45302</v>
      </c>
      <c r="E605" s="187">
        <f t="shared" si="18"/>
        <v>2</v>
      </c>
      <c r="F605" s="9" t="str">
        <f t="shared" si="19"/>
        <v>Чт</v>
      </c>
      <c r="G605" s="18">
        <v>0.66666666666666663</v>
      </c>
      <c r="H605" s="8" t="s">
        <v>7</v>
      </c>
      <c r="I605" s="8" t="s">
        <v>32</v>
      </c>
      <c r="J605" s="8" t="s">
        <v>9</v>
      </c>
      <c r="K605" s="8" t="s">
        <v>8</v>
      </c>
      <c r="L605" s="188" t="s">
        <v>66</v>
      </c>
      <c r="M605" s="189" t="str">
        <f ca="1">IF(COUNTIFS(АБОНЕМЕНТЫ_ИНФОРМАЦИЯ!H:H,БАЗА_ДАННЫХ!L605,АБОНЕМЕНТЫ_ИНФОРМАЦИЯ!F:F,БАЗА_ДАННЫХ!J605,АБОНЕМЕНТЫ_ИНФОРМАЦИЯ!G:G,БАЗА_ДАННЫХ!K605,АБОНЕМЕНТЫ_ИНФОРМАЦИЯ!Q:Q,"&lt;="&amp;БАЗА_ДАННЫХ!D605,АБОНЕМЕНТЫ_ИНФОРМАЦИЯ!S:S,"&gt;="&amp;БАЗА_ДАННЫХ!D605,АБОНЕМЕНТЫ_ИНФОРМАЦИЯ!AB:AB,"да")=1,"да","нет")</f>
        <v>нет</v>
      </c>
      <c r="N605" s="188" t="str">
        <f ca="1">IF(M605="да",SUMIFS(АБОНЕМЕНТЫ_ИНФОРМАЦИЯ!AC:AC,АБОНЕМЕНТЫ_ИНФОРМАЦИЯ!H:H,БАЗА_ДАННЫХ!L605,АБОНЕМЕНТЫ_ИНФОРМАЦИЯ!G:G,БАЗА_ДАННЫХ!K605,АБОНЕМЕНТЫ_ИНФОРМАЦИЯ!F:F,БАЗА_ДАННЫХ!J605,АБОНЕМЕНТЫ_ИНФОРМАЦИЯ!AB:AB,БАЗА_ДАННЫХ!M605),"")</f>
        <v/>
      </c>
      <c r="R605" s="189" t="s">
        <v>21</v>
      </c>
      <c r="S605" s="17"/>
      <c r="U605" s="194">
        <f>IF(S605="перенос",0,SUMIFS(АБОНЕМЕНТЫ_ИНФОРМАЦИЯ!P:P,АБОНЕМЕНТЫ_ИНФОРМАЦИЯ!H:H,БАЗА_ДАННЫХ!L605,АБОНЕМЕНТЫ_ИНФОРМАЦИЯ!F:F,БАЗА_ДАННЫХ!J605,АБОНЕМЕНТЫ_ИНФОРМАЦИЯ!G:G,БАЗА_ДАННЫХ!K605,АБОНЕМЕНТЫ_ИНФОРМАЦИЯ!Q:Q,"&lt;="&amp;БАЗА_ДАННЫХ!D605,АБОНЕМЕНТЫ_ИНФОРМАЦИЯ!S:S,"&gt;="&amp;БАЗА_ДАННЫХ!D605))</f>
        <v>10</v>
      </c>
    </row>
    <row r="606" spans="4:21" ht="15" customHeight="1" x14ac:dyDescent="0.25">
      <c r="D606" s="185">
        <v>45302</v>
      </c>
      <c r="E606" s="187">
        <f t="shared" si="18"/>
        <v>2</v>
      </c>
      <c r="F606" s="9" t="str">
        <f t="shared" si="19"/>
        <v>Чт</v>
      </c>
      <c r="G606" s="18">
        <v>0.66666666666666663</v>
      </c>
      <c r="H606" s="8" t="s">
        <v>7</v>
      </c>
      <c r="I606" s="8" t="s">
        <v>32</v>
      </c>
      <c r="J606" s="8" t="s">
        <v>9</v>
      </c>
      <c r="K606" s="8" t="s">
        <v>8</v>
      </c>
      <c r="L606" s="188" t="s">
        <v>67</v>
      </c>
      <c r="M606" s="189" t="str">
        <f ca="1">IF(COUNTIFS(АБОНЕМЕНТЫ_ИНФОРМАЦИЯ!H:H,БАЗА_ДАННЫХ!L606,АБОНЕМЕНТЫ_ИНФОРМАЦИЯ!F:F,БАЗА_ДАННЫХ!J606,АБОНЕМЕНТЫ_ИНФОРМАЦИЯ!G:G,БАЗА_ДАННЫХ!K606,АБОНЕМЕНТЫ_ИНФОРМАЦИЯ!Q:Q,"&lt;="&amp;БАЗА_ДАННЫХ!D606,АБОНЕМЕНТЫ_ИНФОРМАЦИЯ!S:S,"&gt;="&amp;БАЗА_ДАННЫХ!D606,АБОНЕМЕНТЫ_ИНФОРМАЦИЯ!AB:AB,"да")=1,"да","нет")</f>
        <v>нет</v>
      </c>
      <c r="N606" s="188" t="str">
        <f ca="1">IF(M606="да",SUMIFS(АБОНЕМЕНТЫ_ИНФОРМАЦИЯ!AC:AC,АБОНЕМЕНТЫ_ИНФОРМАЦИЯ!H:H,БАЗА_ДАННЫХ!L606,АБОНЕМЕНТЫ_ИНФОРМАЦИЯ!G:G,БАЗА_ДАННЫХ!K606,АБОНЕМЕНТЫ_ИНФОРМАЦИЯ!F:F,БАЗА_ДАННЫХ!J606,АБОНЕМЕНТЫ_ИНФОРМАЦИЯ!AB:AB,БАЗА_ДАННЫХ!M606),"")</f>
        <v/>
      </c>
      <c r="R606" s="189" t="s">
        <v>21</v>
      </c>
      <c r="S606" s="17"/>
      <c r="U606" s="194">
        <f>IF(S606="перенос",0,SUMIFS(АБОНЕМЕНТЫ_ИНФОРМАЦИЯ!P:P,АБОНЕМЕНТЫ_ИНФОРМАЦИЯ!H:H,БАЗА_ДАННЫХ!L606,АБОНЕМЕНТЫ_ИНФОРМАЦИЯ!F:F,БАЗА_ДАННЫХ!J606,АБОНЕМЕНТЫ_ИНФОРМАЦИЯ!G:G,БАЗА_ДАННЫХ!K606,АБОНЕМЕНТЫ_ИНФОРМАЦИЯ!Q:Q,"&lt;="&amp;БАЗА_ДАННЫХ!D606,АБОНЕМЕНТЫ_ИНФОРМАЦИЯ!S:S,"&gt;="&amp;БАЗА_ДАННЫХ!D606))</f>
        <v>8.75</v>
      </c>
    </row>
    <row r="607" spans="4:21" ht="15" customHeight="1" x14ac:dyDescent="0.25">
      <c r="D607" s="185">
        <v>45302</v>
      </c>
      <c r="E607" s="187">
        <f t="shared" si="18"/>
        <v>2</v>
      </c>
      <c r="F607" s="9" t="str">
        <f t="shared" si="19"/>
        <v>Чт</v>
      </c>
      <c r="G607" s="18">
        <v>0.66666666666666663</v>
      </c>
      <c r="H607" s="8" t="s">
        <v>7</v>
      </c>
      <c r="I607" s="8" t="s">
        <v>32</v>
      </c>
      <c r="J607" s="8" t="s">
        <v>9</v>
      </c>
      <c r="K607" s="8" t="s">
        <v>8</v>
      </c>
      <c r="L607" s="188" t="s">
        <v>68</v>
      </c>
      <c r="M607" s="189" t="str">
        <f ca="1">IF(COUNTIFS(АБОНЕМЕНТЫ_ИНФОРМАЦИЯ!H:H,БАЗА_ДАННЫХ!L607,АБОНЕМЕНТЫ_ИНФОРМАЦИЯ!F:F,БАЗА_ДАННЫХ!J607,АБОНЕМЕНТЫ_ИНФОРМАЦИЯ!G:G,БАЗА_ДАННЫХ!K607,АБОНЕМЕНТЫ_ИНФОРМАЦИЯ!Q:Q,"&lt;="&amp;БАЗА_ДАННЫХ!D607,АБОНЕМЕНТЫ_ИНФОРМАЦИЯ!S:S,"&gt;="&amp;БАЗА_ДАННЫХ!D607,АБОНЕМЕНТЫ_ИНФОРМАЦИЯ!AB:AB,"да")=1,"да","нет")</f>
        <v>нет</v>
      </c>
      <c r="N607" s="188" t="str">
        <f ca="1">IF(M607="да",SUMIFS(АБОНЕМЕНТЫ_ИНФОРМАЦИЯ!AC:AC,АБОНЕМЕНТЫ_ИНФОРМАЦИЯ!H:H,БАЗА_ДАННЫХ!L607,АБОНЕМЕНТЫ_ИНФОРМАЦИЯ!G:G,БАЗА_ДАННЫХ!K607,АБОНЕМЕНТЫ_ИНФОРМАЦИЯ!F:F,БАЗА_ДАННЫХ!J607,АБОНЕМЕНТЫ_ИНФОРМАЦИЯ!AB:AB,БАЗА_ДАННЫХ!M607),"")</f>
        <v/>
      </c>
      <c r="R607" s="189" t="s">
        <v>21</v>
      </c>
      <c r="S607" s="17"/>
      <c r="U607" s="194">
        <f>IF(S607="перенос",0,SUMIFS(АБОНЕМЕНТЫ_ИНФОРМАЦИЯ!P:P,АБОНЕМЕНТЫ_ИНФОРМАЦИЯ!H:H,БАЗА_ДАННЫХ!L607,АБОНЕМЕНТЫ_ИНФОРМАЦИЯ!F:F,БАЗА_ДАННЫХ!J607,АБОНЕМЕНТЫ_ИНФОРМАЦИЯ!G:G,БАЗА_ДАННЫХ!K607,АБОНЕМЕНТЫ_ИНФОРМАЦИЯ!Q:Q,"&lt;="&amp;БАЗА_ДАННЫХ!D607,АБОНЕМЕНТЫ_ИНФОРМАЦИЯ!S:S,"&gt;="&amp;БАЗА_ДАННЫХ!D607))</f>
        <v>10</v>
      </c>
    </row>
    <row r="608" spans="4:21" ht="15" customHeight="1" x14ac:dyDescent="0.25">
      <c r="D608" s="185">
        <v>45302</v>
      </c>
      <c r="E608" s="187">
        <f t="shared" si="18"/>
        <v>2</v>
      </c>
      <c r="F608" s="9" t="str">
        <f t="shared" si="19"/>
        <v>Чт</v>
      </c>
      <c r="G608" s="18">
        <v>0.66666666666666663</v>
      </c>
      <c r="H608" s="8" t="s">
        <v>7</v>
      </c>
      <c r="I608" s="8" t="s">
        <v>32</v>
      </c>
      <c r="J608" s="8" t="s">
        <v>9</v>
      </c>
      <c r="K608" s="8" t="s">
        <v>8</v>
      </c>
      <c r="L608" s="188" t="s">
        <v>69</v>
      </c>
      <c r="M608" s="189" t="str">
        <f ca="1">IF(COUNTIFS(АБОНЕМЕНТЫ_ИНФОРМАЦИЯ!H:H,БАЗА_ДАННЫХ!L608,АБОНЕМЕНТЫ_ИНФОРМАЦИЯ!F:F,БАЗА_ДАННЫХ!J608,АБОНЕМЕНТЫ_ИНФОРМАЦИЯ!G:G,БАЗА_ДАННЫХ!K608,АБОНЕМЕНТЫ_ИНФОРМАЦИЯ!Q:Q,"&lt;="&amp;БАЗА_ДАННЫХ!D608,АБОНЕМЕНТЫ_ИНФОРМАЦИЯ!S:S,"&gt;="&amp;БАЗА_ДАННЫХ!D608,АБОНЕМЕНТЫ_ИНФОРМАЦИЯ!AB:AB,"да")=1,"да","нет")</f>
        <v>нет</v>
      </c>
      <c r="N608" s="188" t="str">
        <f ca="1">IF(M608="да",SUMIFS(АБОНЕМЕНТЫ_ИНФОРМАЦИЯ!AC:AC,АБОНЕМЕНТЫ_ИНФОРМАЦИЯ!H:H,БАЗА_ДАННЫХ!L608,АБОНЕМЕНТЫ_ИНФОРМАЦИЯ!G:G,БАЗА_ДАННЫХ!K608,АБОНЕМЕНТЫ_ИНФОРМАЦИЯ!F:F,БАЗА_ДАННЫХ!J608,АБОНЕМЕНТЫ_ИНФОРМАЦИЯ!AB:AB,БАЗА_ДАННЫХ!M608),"")</f>
        <v/>
      </c>
      <c r="R608" s="189" t="s">
        <v>21</v>
      </c>
      <c r="S608" s="17"/>
      <c r="U608" s="194">
        <f>IF(S608="перенос",0,SUMIFS(АБОНЕМЕНТЫ_ИНФОРМАЦИЯ!P:P,АБОНЕМЕНТЫ_ИНФОРМАЦИЯ!H:H,БАЗА_ДАННЫХ!L608,АБОНЕМЕНТЫ_ИНФОРМАЦИЯ!F:F,БАЗА_ДАННЫХ!J608,АБОНЕМЕНТЫ_ИНФОРМАЦИЯ!G:G,БАЗА_ДАННЫХ!K608,АБОНЕМЕНТЫ_ИНФОРМАЦИЯ!Q:Q,"&lt;="&amp;БАЗА_ДАННЫХ!D608,АБОНЕМЕНТЫ_ИНФОРМАЦИЯ!S:S,"&gt;="&amp;БАЗА_ДАННЫХ!D608))</f>
        <v>10</v>
      </c>
    </row>
    <row r="609" spans="4:21" ht="15" customHeight="1" x14ac:dyDescent="0.25">
      <c r="D609" s="185">
        <v>45302</v>
      </c>
      <c r="E609" s="187">
        <f t="shared" si="18"/>
        <v>2</v>
      </c>
      <c r="F609" s="9" t="str">
        <f t="shared" si="19"/>
        <v>Чт</v>
      </c>
      <c r="G609" s="18">
        <v>0.66666666666666663</v>
      </c>
      <c r="H609" s="8" t="s">
        <v>7</v>
      </c>
      <c r="I609" s="8" t="s">
        <v>32</v>
      </c>
      <c r="J609" s="8" t="s">
        <v>9</v>
      </c>
      <c r="K609" s="8" t="s">
        <v>8</v>
      </c>
      <c r="L609" s="188" t="s">
        <v>70</v>
      </c>
      <c r="M609" s="189" t="str">
        <f ca="1">IF(COUNTIFS(АБОНЕМЕНТЫ_ИНФОРМАЦИЯ!H:H,БАЗА_ДАННЫХ!L609,АБОНЕМЕНТЫ_ИНФОРМАЦИЯ!F:F,БАЗА_ДАННЫХ!J609,АБОНЕМЕНТЫ_ИНФОРМАЦИЯ!G:G,БАЗА_ДАННЫХ!K609,АБОНЕМЕНТЫ_ИНФОРМАЦИЯ!Q:Q,"&lt;="&amp;БАЗА_ДАННЫХ!D609,АБОНЕМЕНТЫ_ИНФОРМАЦИЯ!S:S,"&gt;="&amp;БАЗА_ДАННЫХ!D609,АБОНЕМЕНТЫ_ИНФОРМАЦИЯ!AB:AB,"да")=1,"да","нет")</f>
        <v>нет</v>
      </c>
      <c r="N609" s="188" t="str">
        <f ca="1">IF(M609="да",SUMIFS(АБОНЕМЕНТЫ_ИНФОРМАЦИЯ!AC:AC,АБОНЕМЕНТЫ_ИНФОРМАЦИЯ!H:H,БАЗА_ДАННЫХ!L609,АБОНЕМЕНТЫ_ИНФОРМАЦИЯ!G:G,БАЗА_ДАННЫХ!K609,АБОНЕМЕНТЫ_ИНФОРМАЦИЯ!F:F,БАЗА_ДАННЫХ!J609,АБОНЕМЕНТЫ_ИНФОРМАЦИЯ!AB:AB,БАЗА_ДАННЫХ!M609),"")</f>
        <v/>
      </c>
      <c r="R609" s="189" t="s">
        <v>21</v>
      </c>
      <c r="S609" s="17"/>
      <c r="U609" s="194">
        <f>IF(S609="перенос",0,SUMIFS(АБОНЕМЕНТЫ_ИНФОРМАЦИЯ!P:P,АБОНЕМЕНТЫ_ИНФОРМАЦИЯ!H:H,БАЗА_ДАННЫХ!L609,АБОНЕМЕНТЫ_ИНФОРМАЦИЯ!F:F,БАЗА_ДАННЫХ!J609,АБОНЕМЕНТЫ_ИНФОРМАЦИЯ!G:G,БАЗА_ДАННЫХ!K609,АБОНЕМЕНТЫ_ИНФОРМАЦИЯ!Q:Q,"&lt;="&amp;БАЗА_ДАННЫХ!D609,АБОНЕМЕНТЫ_ИНФОРМАЦИЯ!S:S,"&gt;="&amp;БАЗА_ДАННЫХ!D609))</f>
        <v>10</v>
      </c>
    </row>
    <row r="610" spans="4:21" ht="15" customHeight="1" x14ac:dyDescent="0.25">
      <c r="D610" s="185">
        <v>45302</v>
      </c>
      <c r="E610" s="187">
        <f t="shared" si="18"/>
        <v>2</v>
      </c>
      <c r="F610" s="9" t="str">
        <f t="shared" si="19"/>
        <v>Чт</v>
      </c>
      <c r="G610" s="18">
        <v>0.66666666666666663</v>
      </c>
      <c r="H610" s="8" t="s">
        <v>7</v>
      </c>
      <c r="I610" s="8" t="s">
        <v>32</v>
      </c>
      <c r="J610" s="8" t="s">
        <v>9</v>
      </c>
      <c r="K610" s="8" t="s">
        <v>8</v>
      </c>
      <c r="L610" s="188" t="s">
        <v>71</v>
      </c>
      <c r="M610" s="189" t="str">
        <f ca="1">IF(COUNTIFS(АБОНЕМЕНТЫ_ИНФОРМАЦИЯ!H:H,БАЗА_ДАННЫХ!L610,АБОНЕМЕНТЫ_ИНФОРМАЦИЯ!F:F,БАЗА_ДАННЫХ!J610,АБОНЕМЕНТЫ_ИНФОРМАЦИЯ!G:G,БАЗА_ДАННЫХ!K610,АБОНЕМЕНТЫ_ИНФОРМАЦИЯ!Q:Q,"&lt;="&amp;БАЗА_ДАННЫХ!D610,АБОНЕМЕНТЫ_ИНФОРМАЦИЯ!S:S,"&gt;="&amp;БАЗА_ДАННЫХ!D610,АБОНЕМЕНТЫ_ИНФОРМАЦИЯ!AB:AB,"да")=1,"да","нет")</f>
        <v>нет</v>
      </c>
      <c r="N610" s="188" t="str">
        <f ca="1">IF(M610="да",SUMIFS(АБОНЕМЕНТЫ_ИНФОРМАЦИЯ!AC:AC,АБОНЕМЕНТЫ_ИНФОРМАЦИЯ!H:H,БАЗА_ДАННЫХ!L610,АБОНЕМЕНТЫ_ИНФОРМАЦИЯ!G:G,БАЗА_ДАННЫХ!K610,АБОНЕМЕНТЫ_ИНФОРМАЦИЯ!F:F,БАЗА_ДАННЫХ!J610,АБОНЕМЕНТЫ_ИНФОРМАЦИЯ!AB:AB,БАЗА_ДАННЫХ!M610),"")</f>
        <v/>
      </c>
      <c r="R610" s="189" t="s">
        <v>21</v>
      </c>
      <c r="S610" s="17"/>
      <c r="U610" s="194">
        <f>IF(S610="перенос",0,SUMIFS(АБОНЕМЕНТЫ_ИНФОРМАЦИЯ!P:P,АБОНЕМЕНТЫ_ИНФОРМАЦИЯ!H:H,БАЗА_ДАННЫХ!L610,АБОНЕМЕНТЫ_ИНФОРМАЦИЯ!F:F,БАЗА_ДАННЫХ!J610,АБОНЕМЕНТЫ_ИНФОРМАЦИЯ!G:G,БАЗА_ДАННЫХ!K610,АБОНЕМЕНТЫ_ИНФОРМАЦИЯ!Q:Q,"&lt;="&amp;БАЗА_ДАННЫХ!D610,АБОНЕМЕНТЫ_ИНФОРМАЦИЯ!S:S,"&gt;="&amp;БАЗА_ДАННЫХ!D610))</f>
        <v>10</v>
      </c>
    </row>
    <row r="611" spans="4:21" ht="15" customHeight="1" x14ac:dyDescent="0.25">
      <c r="D611" s="185">
        <v>45302</v>
      </c>
      <c r="E611" s="187">
        <f t="shared" si="18"/>
        <v>2</v>
      </c>
      <c r="F611" s="9" t="str">
        <f t="shared" si="19"/>
        <v>Чт</v>
      </c>
      <c r="G611" s="18">
        <v>0.66666666666666663</v>
      </c>
      <c r="H611" s="8" t="s">
        <v>7</v>
      </c>
      <c r="I611" s="8" t="s">
        <v>32</v>
      </c>
      <c r="J611" s="8" t="s">
        <v>9</v>
      </c>
      <c r="K611" s="8" t="s">
        <v>8</v>
      </c>
      <c r="L611" s="188" t="s">
        <v>72</v>
      </c>
      <c r="M611" s="189" t="str">
        <f ca="1">IF(COUNTIFS(АБОНЕМЕНТЫ_ИНФОРМАЦИЯ!H:H,БАЗА_ДАННЫХ!L611,АБОНЕМЕНТЫ_ИНФОРМАЦИЯ!F:F,БАЗА_ДАННЫХ!J611,АБОНЕМЕНТЫ_ИНФОРМАЦИЯ!G:G,БАЗА_ДАННЫХ!K611,АБОНЕМЕНТЫ_ИНФОРМАЦИЯ!Q:Q,"&lt;="&amp;БАЗА_ДАННЫХ!D611,АБОНЕМЕНТЫ_ИНФОРМАЦИЯ!S:S,"&gt;="&amp;БАЗА_ДАННЫХ!D611,АБОНЕМЕНТЫ_ИНФОРМАЦИЯ!AB:AB,"да")=1,"да","нет")</f>
        <v>нет</v>
      </c>
      <c r="N611" s="188" t="str">
        <f ca="1">IF(M611="да",SUMIFS(АБОНЕМЕНТЫ_ИНФОРМАЦИЯ!AC:AC,АБОНЕМЕНТЫ_ИНФОРМАЦИЯ!H:H,БАЗА_ДАННЫХ!L611,АБОНЕМЕНТЫ_ИНФОРМАЦИЯ!G:G,БАЗА_ДАННЫХ!K611,АБОНЕМЕНТЫ_ИНФОРМАЦИЯ!F:F,БАЗА_ДАННЫХ!J611,АБОНЕМЕНТЫ_ИНФОРМАЦИЯ!AB:AB,БАЗА_ДАННЫХ!M611),"")</f>
        <v/>
      </c>
      <c r="R611" s="189" t="s">
        <v>21</v>
      </c>
      <c r="S611" s="17"/>
      <c r="U611" s="194">
        <f>IF(S611="перенос",0,SUMIFS(АБОНЕМЕНТЫ_ИНФОРМАЦИЯ!P:P,АБОНЕМЕНТЫ_ИНФОРМАЦИЯ!H:H,БАЗА_ДАННЫХ!L611,АБОНЕМЕНТЫ_ИНФОРМАЦИЯ!F:F,БАЗА_ДАННЫХ!J611,АБОНЕМЕНТЫ_ИНФОРМАЦИЯ!G:G,БАЗА_ДАННЫХ!K611,АБОНЕМЕНТЫ_ИНФОРМАЦИЯ!Q:Q,"&lt;="&amp;БАЗА_ДАННЫХ!D611,АБОНЕМЕНТЫ_ИНФОРМАЦИЯ!S:S,"&gt;="&amp;БАЗА_ДАННЫХ!D611))</f>
        <v>10</v>
      </c>
    </row>
    <row r="612" spans="4:21" ht="15" customHeight="1" x14ac:dyDescent="0.25">
      <c r="D612" s="185">
        <v>45302</v>
      </c>
      <c r="E612" s="187">
        <f t="shared" si="18"/>
        <v>2</v>
      </c>
      <c r="F612" s="9" t="str">
        <f t="shared" si="19"/>
        <v>Чт</v>
      </c>
      <c r="G612" s="18">
        <v>0.66666666666666663</v>
      </c>
      <c r="H612" s="8" t="s">
        <v>7</v>
      </c>
      <c r="I612" s="8" t="s">
        <v>32</v>
      </c>
      <c r="J612" s="8" t="s">
        <v>9</v>
      </c>
      <c r="K612" s="8" t="s">
        <v>8</v>
      </c>
      <c r="L612" s="188" t="s">
        <v>73</v>
      </c>
      <c r="M612" s="189" t="str">
        <f ca="1">IF(COUNTIFS(АБОНЕМЕНТЫ_ИНФОРМАЦИЯ!H:H,БАЗА_ДАННЫХ!L612,АБОНЕМЕНТЫ_ИНФОРМАЦИЯ!F:F,БАЗА_ДАННЫХ!J612,АБОНЕМЕНТЫ_ИНФОРМАЦИЯ!G:G,БАЗА_ДАННЫХ!K612,АБОНЕМЕНТЫ_ИНФОРМАЦИЯ!Q:Q,"&lt;="&amp;БАЗА_ДАННЫХ!D612,АБОНЕМЕНТЫ_ИНФОРМАЦИЯ!S:S,"&gt;="&amp;БАЗА_ДАННЫХ!D612,АБОНЕМЕНТЫ_ИНФОРМАЦИЯ!AB:AB,"да")=1,"да","нет")</f>
        <v>нет</v>
      </c>
      <c r="N612" s="188" t="str">
        <f ca="1">IF(M612="да",SUMIFS(АБОНЕМЕНТЫ_ИНФОРМАЦИЯ!AC:AC,АБОНЕМЕНТЫ_ИНФОРМАЦИЯ!H:H,БАЗА_ДАННЫХ!L612,АБОНЕМЕНТЫ_ИНФОРМАЦИЯ!G:G,БАЗА_ДАННЫХ!K612,АБОНЕМЕНТЫ_ИНФОРМАЦИЯ!F:F,БАЗА_ДАННЫХ!J612,АБОНЕМЕНТЫ_ИНФОРМАЦИЯ!AB:AB,БАЗА_ДАННЫХ!M612),"")</f>
        <v/>
      </c>
      <c r="R612" s="189" t="s">
        <v>21</v>
      </c>
      <c r="S612" s="17"/>
      <c r="U612" s="194">
        <f>IF(S612="перенос",0,SUMIFS(АБОНЕМЕНТЫ_ИНФОРМАЦИЯ!P:P,АБОНЕМЕНТЫ_ИНФОРМАЦИЯ!H:H,БАЗА_ДАННЫХ!L612,АБОНЕМЕНТЫ_ИНФОРМАЦИЯ!F:F,БАЗА_ДАННЫХ!J612,АБОНЕМЕНТЫ_ИНФОРМАЦИЯ!G:G,БАЗА_ДАННЫХ!K612,АБОНЕМЕНТЫ_ИНФОРМАЦИЯ!Q:Q,"&lt;="&amp;БАЗА_ДАННЫХ!D612,АБОНЕМЕНТЫ_ИНФОРМАЦИЯ!S:S,"&gt;="&amp;БАЗА_ДАННЫХ!D612))</f>
        <v>10</v>
      </c>
    </row>
    <row r="613" spans="4:21" ht="15" customHeight="1" x14ac:dyDescent="0.25">
      <c r="D613" s="185">
        <v>45302</v>
      </c>
      <c r="E613" s="187">
        <f t="shared" si="18"/>
        <v>2</v>
      </c>
      <c r="F613" s="9" t="str">
        <f t="shared" si="19"/>
        <v>Чт</v>
      </c>
      <c r="G613" s="18">
        <v>0.66666666666666663</v>
      </c>
      <c r="H613" s="8" t="s">
        <v>7</v>
      </c>
      <c r="I613" s="8" t="s">
        <v>32</v>
      </c>
      <c r="J613" s="8" t="s">
        <v>9</v>
      </c>
      <c r="K613" s="8" t="s">
        <v>8</v>
      </c>
      <c r="L613" s="188" t="s">
        <v>74</v>
      </c>
      <c r="M613" s="189" t="str">
        <f ca="1">IF(COUNTIFS(АБОНЕМЕНТЫ_ИНФОРМАЦИЯ!H:H,БАЗА_ДАННЫХ!L613,АБОНЕМЕНТЫ_ИНФОРМАЦИЯ!F:F,БАЗА_ДАННЫХ!J613,АБОНЕМЕНТЫ_ИНФОРМАЦИЯ!G:G,БАЗА_ДАННЫХ!K613,АБОНЕМЕНТЫ_ИНФОРМАЦИЯ!Q:Q,"&lt;="&amp;БАЗА_ДАННЫХ!D613,АБОНЕМЕНТЫ_ИНФОРМАЦИЯ!S:S,"&gt;="&amp;БАЗА_ДАННЫХ!D613,АБОНЕМЕНТЫ_ИНФОРМАЦИЯ!AB:AB,"да")=1,"да","нет")</f>
        <v>нет</v>
      </c>
      <c r="N613" s="188" t="str">
        <f ca="1">IF(M613="да",SUMIFS(АБОНЕМЕНТЫ_ИНФОРМАЦИЯ!AC:AC,АБОНЕМЕНТЫ_ИНФОРМАЦИЯ!H:H,БАЗА_ДАННЫХ!L613,АБОНЕМЕНТЫ_ИНФОРМАЦИЯ!G:G,БАЗА_ДАННЫХ!K613,АБОНЕМЕНТЫ_ИНФОРМАЦИЯ!F:F,БАЗА_ДАННЫХ!J613,АБОНЕМЕНТЫ_ИНФОРМАЦИЯ!AB:AB,БАЗА_ДАННЫХ!M613),"")</f>
        <v/>
      </c>
      <c r="R613" s="189" t="s">
        <v>21</v>
      </c>
      <c r="S613" s="17"/>
      <c r="U613" s="194">
        <f>IF(S613="перенос",0,SUMIFS(АБОНЕМЕНТЫ_ИНФОРМАЦИЯ!P:P,АБОНЕМЕНТЫ_ИНФОРМАЦИЯ!H:H,БАЗА_ДАННЫХ!L613,АБОНЕМЕНТЫ_ИНФОРМАЦИЯ!F:F,БАЗА_ДАННЫХ!J613,АБОНЕМЕНТЫ_ИНФОРМАЦИЯ!G:G,БАЗА_ДАННЫХ!K613,АБОНЕМЕНТЫ_ИНФОРМАЦИЯ!Q:Q,"&lt;="&amp;БАЗА_ДАННЫХ!D613,АБОНЕМЕНТЫ_ИНФОРМАЦИЯ!S:S,"&gt;="&amp;БАЗА_ДАННЫХ!D613))</f>
        <v>10</v>
      </c>
    </row>
    <row r="614" spans="4:21" ht="15" customHeight="1" x14ac:dyDescent="0.25">
      <c r="D614" s="185">
        <v>45302</v>
      </c>
      <c r="E614" s="187">
        <f t="shared" si="18"/>
        <v>2</v>
      </c>
      <c r="F614" s="9" t="str">
        <f t="shared" si="19"/>
        <v>Чт</v>
      </c>
      <c r="G614" s="18">
        <v>0.66666666666666663</v>
      </c>
      <c r="H614" s="8" t="s">
        <v>7</v>
      </c>
      <c r="I614" s="8" t="s">
        <v>32</v>
      </c>
      <c r="J614" s="8" t="s">
        <v>9</v>
      </c>
      <c r="K614" s="8" t="s">
        <v>8</v>
      </c>
      <c r="L614" s="188" t="s">
        <v>75</v>
      </c>
      <c r="M614" s="189" t="str">
        <f ca="1">IF(COUNTIFS(АБОНЕМЕНТЫ_ИНФОРМАЦИЯ!H:H,БАЗА_ДАННЫХ!L614,АБОНЕМЕНТЫ_ИНФОРМАЦИЯ!F:F,БАЗА_ДАННЫХ!J614,АБОНЕМЕНТЫ_ИНФОРМАЦИЯ!G:G,БАЗА_ДАННЫХ!K614,АБОНЕМЕНТЫ_ИНФОРМАЦИЯ!Q:Q,"&lt;="&amp;БАЗА_ДАННЫХ!D614,АБОНЕМЕНТЫ_ИНФОРМАЦИЯ!S:S,"&gt;="&amp;БАЗА_ДАННЫХ!D614,АБОНЕМЕНТЫ_ИНФОРМАЦИЯ!AB:AB,"да")=1,"да","нет")</f>
        <v>нет</v>
      </c>
      <c r="N614" s="188" t="str">
        <f ca="1">IF(M614="да",SUMIFS(АБОНЕМЕНТЫ_ИНФОРМАЦИЯ!AC:AC,АБОНЕМЕНТЫ_ИНФОРМАЦИЯ!H:H,БАЗА_ДАННЫХ!L614,АБОНЕМЕНТЫ_ИНФОРМАЦИЯ!G:G,БАЗА_ДАННЫХ!K614,АБОНЕМЕНТЫ_ИНФОРМАЦИЯ!F:F,БАЗА_ДАННЫХ!J614,АБОНЕМЕНТЫ_ИНФОРМАЦИЯ!AB:AB,БАЗА_ДАННЫХ!M614),"")</f>
        <v/>
      </c>
      <c r="R614" s="189" t="s">
        <v>21</v>
      </c>
      <c r="S614" s="17"/>
      <c r="U614" s="194">
        <f>IF(S614="перенос",0,SUMIFS(АБОНЕМЕНТЫ_ИНФОРМАЦИЯ!P:P,АБОНЕМЕНТЫ_ИНФОРМАЦИЯ!H:H,БАЗА_ДАННЫХ!L614,АБОНЕМЕНТЫ_ИНФОРМАЦИЯ!F:F,БАЗА_ДАННЫХ!J614,АБОНЕМЕНТЫ_ИНФОРМАЦИЯ!G:G,БАЗА_ДАННЫХ!K614,АБОНЕМЕНТЫ_ИНФОРМАЦИЯ!Q:Q,"&lt;="&amp;БАЗА_ДАННЫХ!D614,АБОНЕМЕНТЫ_ИНФОРМАЦИЯ!S:S,"&gt;="&amp;БАЗА_ДАННЫХ!D614))</f>
        <v>10</v>
      </c>
    </row>
    <row r="615" spans="4:21" ht="15" customHeight="1" x14ac:dyDescent="0.25">
      <c r="D615" s="185">
        <v>45302</v>
      </c>
      <c r="E615" s="187">
        <f t="shared" si="18"/>
        <v>2</v>
      </c>
      <c r="F615" s="9" t="str">
        <f t="shared" si="19"/>
        <v>Чт</v>
      </c>
      <c r="G615" s="18">
        <v>0.66666666666666663</v>
      </c>
      <c r="H615" s="8" t="s">
        <v>7</v>
      </c>
      <c r="I615" s="8" t="s">
        <v>32</v>
      </c>
      <c r="J615" s="8" t="s">
        <v>9</v>
      </c>
      <c r="K615" s="8" t="s">
        <v>8</v>
      </c>
      <c r="L615" s="188" t="s">
        <v>76</v>
      </c>
      <c r="M615" s="189" t="str">
        <f ca="1">IF(COUNTIFS(АБОНЕМЕНТЫ_ИНФОРМАЦИЯ!H:H,БАЗА_ДАННЫХ!L615,АБОНЕМЕНТЫ_ИНФОРМАЦИЯ!F:F,БАЗА_ДАННЫХ!J615,АБОНЕМЕНТЫ_ИНФОРМАЦИЯ!G:G,БАЗА_ДАННЫХ!K615,АБОНЕМЕНТЫ_ИНФОРМАЦИЯ!Q:Q,"&lt;="&amp;БАЗА_ДАННЫХ!D615,АБОНЕМЕНТЫ_ИНФОРМАЦИЯ!S:S,"&gt;="&amp;БАЗА_ДАННЫХ!D615,АБОНЕМЕНТЫ_ИНФОРМАЦИЯ!AB:AB,"да")=1,"да","нет")</f>
        <v>нет</v>
      </c>
      <c r="N615" s="188" t="str">
        <f ca="1">IF(M615="да",SUMIFS(АБОНЕМЕНТЫ_ИНФОРМАЦИЯ!AC:AC,АБОНЕМЕНТЫ_ИНФОРМАЦИЯ!H:H,БАЗА_ДАННЫХ!L615,АБОНЕМЕНТЫ_ИНФОРМАЦИЯ!G:G,БАЗА_ДАННЫХ!K615,АБОНЕМЕНТЫ_ИНФОРМАЦИЯ!F:F,БАЗА_ДАННЫХ!J615,АБОНЕМЕНТЫ_ИНФОРМАЦИЯ!AB:AB,БАЗА_ДАННЫХ!M615),"")</f>
        <v/>
      </c>
      <c r="R615" s="189" t="s">
        <v>21</v>
      </c>
      <c r="S615" s="17"/>
      <c r="U615" s="194">
        <f>IF(S615="перенос",0,SUMIFS(АБОНЕМЕНТЫ_ИНФОРМАЦИЯ!P:P,АБОНЕМЕНТЫ_ИНФОРМАЦИЯ!H:H,БАЗА_ДАННЫХ!L615,АБОНЕМЕНТЫ_ИНФОРМАЦИЯ!F:F,БАЗА_ДАННЫХ!J615,АБОНЕМЕНТЫ_ИНФОРМАЦИЯ!G:G,БАЗА_ДАННЫХ!K615,АБОНЕМЕНТЫ_ИНФОРМАЦИЯ!Q:Q,"&lt;="&amp;БАЗА_ДАННЫХ!D615,АБОНЕМЕНТЫ_ИНФОРМАЦИЯ!S:S,"&gt;="&amp;БАЗА_ДАННЫХ!D615))</f>
        <v>10</v>
      </c>
    </row>
    <row r="616" spans="4:21" ht="15" customHeight="1" x14ac:dyDescent="0.25">
      <c r="D616" s="185">
        <v>45302</v>
      </c>
      <c r="E616" s="187">
        <f t="shared" si="18"/>
        <v>2</v>
      </c>
      <c r="F616" s="9" t="str">
        <f t="shared" si="19"/>
        <v>Чт</v>
      </c>
      <c r="G616" s="18">
        <v>0.66666666666666663</v>
      </c>
      <c r="H616" s="8" t="s">
        <v>7</v>
      </c>
      <c r="I616" s="8" t="s">
        <v>32</v>
      </c>
      <c r="J616" s="8" t="s">
        <v>9</v>
      </c>
      <c r="K616" s="8" t="s">
        <v>8</v>
      </c>
      <c r="L616" s="188" t="s">
        <v>77</v>
      </c>
      <c r="M616" s="189" t="str">
        <f ca="1">IF(COUNTIFS(АБОНЕМЕНТЫ_ИНФОРМАЦИЯ!H:H,БАЗА_ДАННЫХ!L616,АБОНЕМЕНТЫ_ИНФОРМАЦИЯ!F:F,БАЗА_ДАННЫХ!J616,АБОНЕМЕНТЫ_ИНФОРМАЦИЯ!G:G,БАЗА_ДАННЫХ!K616,АБОНЕМЕНТЫ_ИНФОРМАЦИЯ!Q:Q,"&lt;="&amp;БАЗА_ДАННЫХ!D616,АБОНЕМЕНТЫ_ИНФОРМАЦИЯ!S:S,"&gt;="&amp;БАЗА_ДАННЫХ!D616,АБОНЕМЕНТЫ_ИНФОРМАЦИЯ!AB:AB,"да")=1,"да","нет")</f>
        <v>нет</v>
      </c>
      <c r="N616" s="188" t="str">
        <f ca="1">IF(M616="да",SUMIFS(АБОНЕМЕНТЫ_ИНФОРМАЦИЯ!AC:AC,АБОНЕМЕНТЫ_ИНФОРМАЦИЯ!H:H,БАЗА_ДАННЫХ!L616,АБОНЕМЕНТЫ_ИНФОРМАЦИЯ!G:G,БАЗА_ДАННЫХ!K616,АБОНЕМЕНТЫ_ИНФОРМАЦИЯ!F:F,БАЗА_ДАННЫХ!J616,АБОНЕМЕНТЫ_ИНФОРМАЦИЯ!AB:AB,БАЗА_ДАННЫХ!M616),"")</f>
        <v/>
      </c>
      <c r="R616" s="189" t="s">
        <v>21</v>
      </c>
      <c r="S616" s="17"/>
      <c r="U616" s="194">
        <f>IF(S616="перенос",0,SUMIFS(АБОНЕМЕНТЫ_ИНФОРМАЦИЯ!P:P,АБОНЕМЕНТЫ_ИНФОРМАЦИЯ!H:H,БАЗА_ДАННЫХ!L616,АБОНЕМЕНТЫ_ИНФОРМАЦИЯ!F:F,БАЗА_ДАННЫХ!J616,АБОНЕМЕНТЫ_ИНФОРМАЦИЯ!G:G,БАЗА_ДАННЫХ!K616,АБОНЕМЕНТЫ_ИНФОРМАЦИЯ!Q:Q,"&lt;="&amp;БАЗА_ДАННЫХ!D616,АБОНЕМЕНТЫ_ИНФОРМАЦИЯ!S:S,"&gt;="&amp;БАЗА_ДАННЫХ!D616))</f>
        <v>10</v>
      </c>
    </row>
    <row r="617" spans="4:21" ht="15" customHeight="1" x14ac:dyDescent="0.25">
      <c r="D617" s="185">
        <v>45302</v>
      </c>
      <c r="E617" s="187">
        <f t="shared" si="18"/>
        <v>2</v>
      </c>
      <c r="F617" s="9" t="str">
        <f t="shared" si="19"/>
        <v>Чт</v>
      </c>
      <c r="G617" s="18">
        <v>0.6875</v>
      </c>
      <c r="H617" s="8" t="s">
        <v>14</v>
      </c>
      <c r="I617" s="8" t="s">
        <v>39</v>
      </c>
      <c r="J617" s="8" t="s">
        <v>10</v>
      </c>
      <c r="K617" s="8" t="s">
        <v>28</v>
      </c>
      <c r="L617" s="188" t="s">
        <v>98</v>
      </c>
      <c r="M617" s="189" t="str">
        <f ca="1">IF(COUNTIFS(АБОНЕМЕНТЫ_ИНФОРМАЦИЯ!H:H,БАЗА_ДАННЫХ!L617,АБОНЕМЕНТЫ_ИНФОРМАЦИЯ!F:F,БАЗА_ДАННЫХ!J617,АБОНЕМЕНТЫ_ИНФОРМАЦИЯ!G:G,БАЗА_ДАННЫХ!K617,АБОНЕМЕНТЫ_ИНФОРМАЦИЯ!Q:Q,"&lt;="&amp;БАЗА_ДАННЫХ!D617,АБОНЕМЕНТЫ_ИНФОРМАЦИЯ!S:S,"&gt;="&amp;БАЗА_ДАННЫХ!D617,АБОНЕМЕНТЫ_ИНФОРМАЦИЯ!AB:AB,"да")=1,"да","нет")</f>
        <v>нет</v>
      </c>
      <c r="N617" s="188" t="str">
        <f ca="1">IF(M617="да",SUMIFS(АБОНЕМЕНТЫ_ИНФОРМАЦИЯ!AC:AC,АБОНЕМЕНТЫ_ИНФОРМАЦИЯ!H:H,БАЗА_ДАННЫХ!L617,АБОНЕМЕНТЫ_ИНФОРМАЦИЯ!G:G,БАЗА_ДАННЫХ!K617,АБОНЕМЕНТЫ_ИНФОРМАЦИЯ!F:F,БАЗА_ДАННЫХ!J617,АБОНЕМЕНТЫ_ИНФОРМАЦИЯ!AB:AB,БАЗА_ДАННЫХ!M617),"")</f>
        <v/>
      </c>
      <c r="R617" s="189" t="s">
        <v>21</v>
      </c>
      <c r="S617" s="17"/>
      <c r="U617" s="194">
        <f>IF(S617="перенос",0,SUMIFS(АБОНЕМЕНТЫ_ИНФОРМАЦИЯ!P:P,АБОНЕМЕНТЫ_ИНФОРМАЦИЯ!H:H,БАЗА_ДАННЫХ!L617,АБОНЕМЕНТЫ_ИНФОРМАЦИЯ!F:F,БАЗА_ДАННЫХ!J617,АБОНЕМЕНТЫ_ИНФОРМАЦИЯ!G:G,БАЗА_ДАННЫХ!K617,АБОНЕМЕНТЫ_ИНФОРМАЦИЯ!Q:Q,"&lt;="&amp;БАЗА_ДАННЫХ!D617,АБОНЕМЕНТЫ_ИНФОРМАЦИЯ!S:S,"&gt;="&amp;БАЗА_ДАННЫХ!D617))</f>
        <v>10</v>
      </c>
    </row>
    <row r="618" spans="4:21" ht="15" customHeight="1" x14ac:dyDescent="0.25">
      <c r="D618" s="185">
        <v>45302</v>
      </c>
      <c r="E618" s="187">
        <f t="shared" si="18"/>
        <v>2</v>
      </c>
      <c r="F618" s="9" t="str">
        <f t="shared" si="19"/>
        <v>Чт</v>
      </c>
      <c r="G618" s="18">
        <v>0.6875</v>
      </c>
      <c r="H618" s="8" t="s">
        <v>14</v>
      </c>
      <c r="I618" s="8" t="s">
        <v>39</v>
      </c>
      <c r="J618" s="8" t="s">
        <v>10</v>
      </c>
      <c r="K618" s="8" t="s">
        <v>28</v>
      </c>
      <c r="L618" s="188" t="s">
        <v>100</v>
      </c>
      <c r="M618" s="189" t="str">
        <f ca="1">IF(COUNTIFS(АБОНЕМЕНТЫ_ИНФОРМАЦИЯ!H:H,БАЗА_ДАННЫХ!L618,АБОНЕМЕНТЫ_ИНФОРМАЦИЯ!F:F,БАЗА_ДАННЫХ!J618,АБОНЕМЕНТЫ_ИНФОРМАЦИЯ!G:G,БАЗА_ДАННЫХ!K618,АБОНЕМЕНТЫ_ИНФОРМАЦИЯ!Q:Q,"&lt;="&amp;БАЗА_ДАННЫХ!D618,АБОНЕМЕНТЫ_ИНФОРМАЦИЯ!S:S,"&gt;="&amp;БАЗА_ДАННЫХ!D618,АБОНЕМЕНТЫ_ИНФОРМАЦИЯ!AB:AB,"да")=1,"да","нет")</f>
        <v>нет</v>
      </c>
      <c r="N618" s="188" t="str">
        <f ca="1">IF(M618="да",SUMIFS(АБОНЕМЕНТЫ_ИНФОРМАЦИЯ!AC:AC,АБОНЕМЕНТЫ_ИНФОРМАЦИЯ!H:H,БАЗА_ДАННЫХ!L618,АБОНЕМЕНТЫ_ИНФОРМАЦИЯ!G:G,БАЗА_ДАННЫХ!K618,АБОНЕМЕНТЫ_ИНФОРМАЦИЯ!F:F,БАЗА_ДАННЫХ!J618,АБОНЕМЕНТЫ_ИНФОРМАЦИЯ!AB:AB,БАЗА_ДАННЫХ!M618),"")</f>
        <v/>
      </c>
      <c r="R618" s="189" t="s">
        <v>21</v>
      </c>
      <c r="S618" s="17"/>
      <c r="U618" s="194">
        <f>IF(S618="перенос",0,SUMIFS(АБОНЕМЕНТЫ_ИНФОРМАЦИЯ!P:P,АБОНЕМЕНТЫ_ИНФОРМАЦИЯ!H:H,БАЗА_ДАННЫХ!L618,АБОНЕМЕНТЫ_ИНФОРМАЦИЯ!F:F,БАЗА_ДАННЫХ!J618,АБОНЕМЕНТЫ_ИНФОРМАЦИЯ!G:G,БАЗА_ДАННЫХ!K618,АБОНЕМЕНТЫ_ИНФОРМАЦИЯ!Q:Q,"&lt;="&amp;БАЗА_ДАННЫХ!D618,АБОНЕМЕНТЫ_ИНФОРМАЦИЯ!S:S,"&gt;="&amp;БАЗА_ДАННЫХ!D618))</f>
        <v>10</v>
      </c>
    </row>
    <row r="619" spans="4:21" ht="15" customHeight="1" x14ac:dyDescent="0.25">
      <c r="D619" s="185">
        <v>45302</v>
      </c>
      <c r="E619" s="187">
        <f t="shared" si="18"/>
        <v>2</v>
      </c>
      <c r="F619" s="9" t="str">
        <f t="shared" si="19"/>
        <v>Чт</v>
      </c>
      <c r="G619" s="18">
        <v>0.6875</v>
      </c>
      <c r="H619" s="8" t="s">
        <v>14</v>
      </c>
      <c r="I619" s="8" t="s">
        <v>39</v>
      </c>
      <c r="J619" s="8" t="s">
        <v>10</v>
      </c>
      <c r="K619" s="8" t="s">
        <v>28</v>
      </c>
      <c r="L619" s="188" t="s">
        <v>101</v>
      </c>
      <c r="M619" s="189" t="str">
        <f ca="1">IF(COUNTIFS(АБОНЕМЕНТЫ_ИНФОРМАЦИЯ!H:H,БАЗА_ДАННЫХ!L619,АБОНЕМЕНТЫ_ИНФОРМАЦИЯ!F:F,БАЗА_ДАННЫХ!J619,АБОНЕМЕНТЫ_ИНФОРМАЦИЯ!G:G,БАЗА_ДАННЫХ!K619,АБОНЕМЕНТЫ_ИНФОРМАЦИЯ!Q:Q,"&lt;="&amp;БАЗА_ДАННЫХ!D619,АБОНЕМЕНТЫ_ИНФОРМАЦИЯ!S:S,"&gt;="&amp;БАЗА_ДАННЫХ!D619,АБОНЕМЕНТЫ_ИНФОРМАЦИЯ!AB:AB,"да")=1,"да","нет")</f>
        <v>нет</v>
      </c>
      <c r="N619" s="188" t="str">
        <f ca="1">IF(M619="да",SUMIFS(АБОНЕМЕНТЫ_ИНФОРМАЦИЯ!AC:AC,АБОНЕМЕНТЫ_ИНФОРМАЦИЯ!H:H,БАЗА_ДАННЫХ!L619,АБОНЕМЕНТЫ_ИНФОРМАЦИЯ!G:G,БАЗА_ДАННЫХ!K619,АБОНЕМЕНТЫ_ИНФОРМАЦИЯ!F:F,БАЗА_ДАННЫХ!J619,АБОНЕМЕНТЫ_ИНФОРМАЦИЯ!AB:AB,БАЗА_ДАННЫХ!M619),"")</f>
        <v/>
      </c>
      <c r="R619" s="189" t="s">
        <v>21</v>
      </c>
      <c r="S619" s="17"/>
      <c r="U619" s="194">
        <f>IF(S619="перенос",0,SUMIFS(АБОНЕМЕНТЫ_ИНФОРМАЦИЯ!P:P,АБОНЕМЕНТЫ_ИНФОРМАЦИЯ!H:H,БАЗА_ДАННЫХ!L619,АБОНЕМЕНТЫ_ИНФОРМАЦИЯ!F:F,БАЗА_ДАННЫХ!J619,АБОНЕМЕНТЫ_ИНФОРМАЦИЯ!G:G,БАЗА_ДАННЫХ!K619,АБОНЕМЕНТЫ_ИНФОРМАЦИЯ!Q:Q,"&lt;="&amp;БАЗА_ДАННЫХ!D619,АБОНЕМЕНТЫ_ИНФОРМАЦИЯ!S:S,"&gt;="&amp;БАЗА_ДАННЫХ!D619))</f>
        <v>8.75</v>
      </c>
    </row>
    <row r="620" spans="4:21" ht="15" customHeight="1" x14ac:dyDescent="0.25">
      <c r="D620" s="185">
        <v>45302</v>
      </c>
      <c r="E620" s="187">
        <f t="shared" si="18"/>
        <v>2</v>
      </c>
      <c r="F620" s="9" t="str">
        <f t="shared" si="19"/>
        <v>Чт</v>
      </c>
      <c r="G620" s="18">
        <v>0.6875</v>
      </c>
      <c r="H620" s="8" t="s">
        <v>14</v>
      </c>
      <c r="I620" s="8" t="s">
        <v>39</v>
      </c>
      <c r="J620" s="8" t="s">
        <v>10</v>
      </c>
      <c r="K620" s="8" t="s">
        <v>28</v>
      </c>
      <c r="L620" s="188" t="s">
        <v>102</v>
      </c>
      <c r="M620" s="189" t="str">
        <f ca="1">IF(COUNTIFS(АБОНЕМЕНТЫ_ИНФОРМАЦИЯ!H:H,БАЗА_ДАННЫХ!L620,АБОНЕМЕНТЫ_ИНФОРМАЦИЯ!F:F,БАЗА_ДАННЫХ!J620,АБОНЕМЕНТЫ_ИНФОРМАЦИЯ!G:G,БАЗА_ДАННЫХ!K620,АБОНЕМЕНТЫ_ИНФОРМАЦИЯ!Q:Q,"&lt;="&amp;БАЗА_ДАННЫХ!D620,АБОНЕМЕНТЫ_ИНФОРМАЦИЯ!S:S,"&gt;="&amp;БАЗА_ДАННЫХ!D620,АБОНЕМЕНТЫ_ИНФОРМАЦИЯ!AB:AB,"да")=1,"да","нет")</f>
        <v>нет</v>
      </c>
      <c r="N620" s="188" t="str">
        <f ca="1">IF(M620="да",SUMIFS(АБОНЕМЕНТЫ_ИНФОРМАЦИЯ!AC:AC,АБОНЕМЕНТЫ_ИНФОРМАЦИЯ!H:H,БАЗА_ДАННЫХ!L620,АБОНЕМЕНТЫ_ИНФОРМАЦИЯ!G:G,БАЗА_ДАННЫХ!K620,АБОНЕМЕНТЫ_ИНФОРМАЦИЯ!F:F,БАЗА_ДАННЫХ!J620,АБОНЕМЕНТЫ_ИНФОРМАЦИЯ!AB:AB,БАЗА_ДАННЫХ!M620),"")</f>
        <v/>
      </c>
      <c r="R620" s="189" t="s">
        <v>21</v>
      </c>
      <c r="S620" s="17"/>
      <c r="U620" s="194">
        <f>IF(S620="перенос",0,SUMIFS(АБОНЕМЕНТЫ_ИНФОРМАЦИЯ!P:P,АБОНЕМЕНТЫ_ИНФОРМАЦИЯ!H:H,БАЗА_ДАННЫХ!L620,АБОНЕМЕНТЫ_ИНФОРМАЦИЯ!F:F,БАЗА_ДАННЫХ!J620,АБОНЕМЕНТЫ_ИНФОРМАЦИЯ!G:G,БАЗА_ДАННЫХ!K620,АБОНЕМЕНТЫ_ИНФОРМАЦИЯ!Q:Q,"&lt;="&amp;БАЗА_ДАННЫХ!D620,АБОНЕМЕНТЫ_ИНФОРМАЦИЯ!S:S,"&gt;="&amp;БАЗА_ДАННЫХ!D620))</f>
        <v>10</v>
      </c>
    </row>
    <row r="621" spans="4:21" ht="15" customHeight="1" x14ac:dyDescent="0.25">
      <c r="D621" s="185">
        <v>45302</v>
      </c>
      <c r="E621" s="187">
        <f t="shared" si="18"/>
        <v>2</v>
      </c>
      <c r="F621" s="9" t="str">
        <f t="shared" si="19"/>
        <v>Чт</v>
      </c>
      <c r="G621" s="18">
        <v>0.6875</v>
      </c>
      <c r="H621" s="8" t="s">
        <v>14</v>
      </c>
      <c r="I621" s="8" t="s">
        <v>39</v>
      </c>
      <c r="J621" s="8" t="s">
        <v>10</v>
      </c>
      <c r="K621" s="8" t="s">
        <v>28</v>
      </c>
      <c r="L621" s="188" t="s">
        <v>103</v>
      </c>
      <c r="M621" s="189" t="str">
        <f ca="1">IF(COUNTIFS(АБОНЕМЕНТЫ_ИНФОРМАЦИЯ!H:H,БАЗА_ДАННЫХ!L621,АБОНЕМЕНТЫ_ИНФОРМАЦИЯ!F:F,БАЗА_ДАННЫХ!J621,АБОНЕМЕНТЫ_ИНФОРМАЦИЯ!G:G,БАЗА_ДАННЫХ!K621,АБОНЕМЕНТЫ_ИНФОРМАЦИЯ!Q:Q,"&lt;="&amp;БАЗА_ДАННЫХ!D621,АБОНЕМЕНТЫ_ИНФОРМАЦИЯ!S:S,"&gt;="&amp;БАЗА_ДАННЫХ!D621,АБОНЕМЕНТЫ_ИНФОРМАЦИЯ!AB:AB,"да")=1,"да","нет")</f>
        <v>нет</v>
      </c>
      <c r="N621" s="188" t="str">
        <f ca="1">IF(M621="да",SUMIFS(АБОНЕМЕНТЫ_ИНФОРМАЦИЯ!AC:AC,АБОНЕМЕНТЫ_ИНФОРМАЦИЯ!H:H,БАЗА_ДАННЫХ!L621,АБОНЕМЕНТЫ_ИНФОРМАЦИЯ!G:G,БАЗА_ДАННЫХ!K621,АБОНЕМЕНТЫ_ИНФОРМАЦИЯ!F:F,БАЗА_ДАННЫХ!J621,АБОНЕМЕНТЫ_ИНФОРМАЦИЯ!AB:AB,БАЗА_ДАННЫХ!M621),"")</f>
        <v/>
      </c>
      <c r="R621" s="189" t="s">
        <v>21</v>
      </c>
      <c r="S621" s="17"/>
      <c r="U621" s="194">
        <f>IF(S621="перенос",0,SUMIFS(АБОНЕМЕНТЫ_ИНФОРМАЦИЯ!P:P,АБОНЕМЕНТЫ_ИНФОРМАЦИЯ!H:H,БАЗА_ДАННЫХ!L621,АБОНЕМЕНТЫ_ИНФОРМАЦИЯ!F:F,БАЗА_ДАННЫХ!J621,АБОНЕМЕНТЫ_ИНФОРМАЦИЯ!G:G,БАЗА_ДАННЫХ!K621,АБОНЕМЕНТЫ_ИНФОРМАЦИЯ!Q:Q,"&lt;="&amp;БАЗА_ДАННЫХ!D621,АБОНЕМЕНТЫ_ИНФОРМАЦИЯ!S:S,"&gt;="&amp;БАЗА_ДАННЫХ!D621))</f>
        <v>10</v>
      </c>
    </row>
    <row r="622" spans="4:21" ht="15" customHeight="1" x14ac:dyDescent="0.25">
      <c r="D622" s="185">
        <v>45302</v>
      </c>
      <c r="E622" s="187">
        <f t="shared" si="18"/>
        <v>2</v>
      </c>
      <c r="F622" s="9" t="str">
        <f t="shared" si="19"/>
        <v>Чт</v>
      </c>
      <c r="G622" s="18">
        <v>0.6875</v>
      </c>
      <c r="H622" s="8" t="s">
        <v>14</v>
      </c>
      <c r="I622" s="8" t="s">
        <v>39</v>
      </c>
      <c r="J622" s="8" t="s">
        <v>10</v>
      </c>
      <c r="K622" s="8" t="s">
        <v>28</v>
      </c>
      <c r="L622" s="188" t="s">
        <v>104</v>
      </c>
      <c r="M622" s="189" t="str">
        <f ca="1">IF(COUNTIFS(АБОНЕМЕНТЫ_ИНФОРМАЦИЯ!H:H,БАЗА_ДАННЫХ!L622,АБОНЕМЕНТЫ_ИНФОРМАЦИЯ!F:F,БАЗА_ДАННЫХ!J622,АБОНЕМЕНТЫ_ИНФОРМАЦИЯ!G:G,БАЗА_ДАННЫХ!K622,АБОНЕМЕНТЫ_ИНФОРМАЦИЯ!Q:Q,"&lt;="&amp;БАЗА_ДАННЫХ!D622,АБОНЕМЕНТЫ_ИНФОРМАЦИЯ!S:S,"&gt;="&amp;БАЗА_ДАННЫХ!D622,АБОНЕМЕНТЫ_ИНФОРМАЦИЯ!AB:AB,"да")=1,"да","нет")</f>
        <v>нет</v>
      </c>
      <c r="N622" s="188" t="str">
        <f ca="1">IF(M622="да",SUMIFS(АБОНЕМЕНТЫ_ИНФОРМАЦИЯ!AC:AC,АБОНЕМЕНТЫ_ИНФОРМАЦИЯ!H:H,БАЗА_ДАННЫХ!L622,АБОНЕМЕНТЫ_ИНФОРМАЦИЯ!G:G,БАЗА_ДАННЫХ!K622,АБОНЕМЕНТЫ_ИНФОРМАЦИЯ!F:F,БАЗА_ДАННЫХ!J622,АБОНЕМЕНТЫ_ИНФОРМАЦИЯ!AB:AB,БАЗА_ДАННЫХ!M622),"")</f>
        <v/>
      </c>
      <c r="R622" s="189" t="s">
        <v>21</v>
      </c>
      <c r="S622" s="17"/>
      <c r="U622" s="194">
        <f>IF(S622="перенос",0,SUMIFS(АБОНЕМЕНТЫ_ИНФОРМАЦИЯ!P:P,АБОНЕМЕНТЫ_ИНФОРМАЦИЯ!H:H,БАЗА_ДАННЫХ!L622,АБОНЕМЕНТЫ_ИНФОРМАЦИЯ!F:F,БАЗА_ДАННЫХ!J622,АБОНЕМЕНТЫ_ИНФОРМАЦИЯ!G:G,БАЗА_ДАННЫХ!K622,АБОНЕМЕНТЫ_ИНФОРМАЦИЯ!Q:Q,"&lt;="&amp;БАЗА_ДАННЫХ!D622,АБОНЕМЕНТЫ_ИНФОРМАЦИЯ!S:S,"&gt;="&amp;БАЗА_ДАННЫХ!D622))</f>
        <v>10</v>
      </c>
    </row>
    <row r="623" spans="4:21" ht="15" customHeight="1" x14ac:dyDescent="0.25">
      <c r="D623" s="185">
        <v>45302</v>
      </c>
      <c r="E623" s="187">
        <f t="shared" si="18"/>
        <v>2</v>
      </c>
      <c r="F623" s="9" t="str">
        <f t="shared" si="19"/>
        <v>Чт</v>
      </c>
      <c r="G623" s="18">
        <v>0.6875</v>
      </c>
      <c r="H623" s="8" t="s">
        <v>14</v>
      </c>
      <c r="I623" s="8" t="s">
        <v>39</v>
      </c>
      <c r="J623" s="8" t="s">
        <v>10</v>
      </c>
      <c r="K623" s="8" t="s">
        <v>28</v>
      </c>
      <c r="L623" s="188" t="s">
        <v>105</v>
      </c>
      <c r="M623" s="189" t="str">
        <f ca="1">IF(COUNTIFS(АБОНЕМЕНТЫ_ИНФОРМАЦИЯ!H:H,БАЗА_ДАННЫХ!L623,АБОНЕМЕНТЫ_ИНФОРМАЦИЯ!F:F,БАЗА_ДАННЫХ!J623,АБОНЕМЕНТЫ_ИНФОРМАЦИЯ!G:G,БАЗА_ДАННЫХ!K623,АБОНЕМЕНТЫ_ИНФОРМАЦИЯ!Q:Q,"&lt;="&amp;БАЗА_ДАННЫХ!D623,АБОНЕМЕНТЫ_ИНФОРМАЦИЯ!S:S,"&gt;="&amp;БАЗА_ДАННЫХ!D623,АБОНЕМЕНТЫ_ИНФОРМАЦИЯ!AB:AB,"да")=1,"да","нет")</f>
        <v>нет</v>
      </c>
      <c r="N623" s="188" t="str">
        <f ca="1">IF(M623="да",SUMIFS(АБОНЕМЕНТЫ_ИНФОРМАЦИЯ!AC:AC,АБОНЕМЕНТЫ_ИНФОРМАЦИЯ!H:H,БАЗА_ДАННЫХ!L623,АБОНЕМЕНТЫ_ИНФОРМАЦИЯ!G:G,БАЗА_ДАННЫХ!K623,АБОНЕМЕНТЫ_ИНФОРМАЦИЯ!F:F,БАЗА_ДАННЫХ!J623,АБОНЕМЕНТЫ_ИНФОРМАЦИЯ!AB:AB,БАЗА_ДАННЫХ!M623),"")</f>
        <v/>
      </c>
      <c r="R623" s="189" t="s">
        <v>21</v>
      </c>
      <c r="S623" s="17"/>
      <c r="U623" s="194">
        <f>IF(S623="перенос",0,SUMIFS(АБОНЕМЕНТЫ_ИНФОРМАЦИЯ!P:P,АБОНЕМЕНТЫ_ИНФОРМАЦИЯ!H:H,БАЗА_ДАННЫХ!L623,АБОНЕМЕНТЫ_ИНФОРМАЦИЯ!F:F,БАЗА_ДАННЫХ!J623,АБОНЕМЕНТЫ_ИНФОРМАЦИЯ!G:G,БАЗА_ДАННЫХ!K623,АБОНЕМЕНТЫ_ИНФОРМАЦИЯ!Q:Q,"&lt;="&amp;БАЗА_ДАННЫХ!D623,АБОНЕМЕНТЫ_ИНФОРМАЦИЯ!S:S,"&gt;="&amp;БАЗА_ДАННЫХ!D623))</f>
        <v>10</v>
      </c>
    </row>
    <row r="624" spans="4:21" ht="15" customHeight="1" x14ac:dyDescent="0.25">
      <c r="D624" s="185">
        <v>45302</v>
      </c>
      <c r="E624" s="187">
        <f t="shared" si="18"/>
        <v>2</v>
      </c>
      <c r="F624" s="9" t="str">
        <f t="shared" si="19"/>
        <v>Чт</v>
      </c>
      <c r="G624" s="18">
        <v>0.6875</v>
      </c>
      <c r="H624" s="8" t="s">
        <v>14</v>
      </c>
      <c r="I624" s="8" t="s">
        <v>39</v>
      </c>
      <c r="J624" s="8" t="s">
        <v>10</v>
      </c>
      <c r="K624" s="8" t="s">
        <v>28</v>
      </c>
      <c r="L624" s="188" t="s">
        <v>106</v>
      </c>
      <c r="M624" s="189" t="str">
        <f ca="1">IF(COUNTIFS(АБОНЕМЕНТЫ_ИНФОРМАЦИЯ!H:H,БАЗА_ДАННЫХ!L624,АБОНЕМЕНТЫ_ИНФОРМАЦИЯ!F:F,БАЗА_ДАННЫХ!J624,АБОНЕМЕНТЫ_ИНФОРМАЦИЯ!G:G,БАЗА_ДАННЫХ!K624,АБОНЕМЕНТЫ_ИНФОРМАЦИЯ!Q:Q,"&lt;="&amp;БАЗА_ДАННЫХ!D624,АБОНЕМЕНТЫ_ИНФОРМАЦИЯ!S:S,"&gt;="&amp;БАЗА_ДАННЫХ!D624,АБОНЕМЕНТЫ_ИНФОРМАЦИЯ!AB:AB,"да")=1,"да","нет")</f>
        <v>нет</v>
      </c>
      <c r="N624" s="188" t="str">
        <f ca="1">IF(M624="да",SUMIFS(АБОНЕМЕНТЫ_ИНФОРМАЦИЯ!AC:AC,АБОНЕМЕНТЫ_ИНФОРМАЦИЯ!H:H,БАЗА_ДАННЫХ!L624,АБОНЕМЕНТЫ_ИНФОРМАЦИЯ!G:G,БАЗА_ДАННЫХ!K624,АБОНЕМЕНТЫ_ИНФОРМАЦИЯ!F:F,БАЗА_ДАННЫХ!J624,АБОНЕМЕНТЫ_ИНФОРМАЦИЯ!AB:AB,БАЗА_ДАННЫХ!M624),"")</f>
        <v/>
      </c>
      <c r="R624" s="189" t="s">
        <v>21</v>
      </c>
      <c r="S624" s="17"/>
      <c r="U624" s="194">
        <f>IF(S624="перенос",0,SUMIFS(АБОНЕМЕНТЫ_ИНФОРМАЦИЯ!P:P,АБОНЕМЕНТЫ_ИНФОРМАЦИЯ!H:H,БАЗА_ДАННЫХ!L624,АБОНЕМЕНТЫ_ИНФОРМАЦИЯ!F:F,БАЗА_ДАННЫХ!J624,АБОНЕМЕНТЫ_ИНФОРМАЦИЯ!G:G,БАЗА_ДАННЫХ!K624,АБОНЕМЕНТЫ_ИНФОРМАЦИЯ!Q:Q,"&lt;="&amp;БАЗА_ДАННЫХ!D624,АБОНЕМЕНТЫ_ИНФОРМАЦИЯ!S:S,"&gt;="&amp;БАЗА_ДАННЫХ!D624))</f>
        <v>10</v>
      </c>
    </row>
    <row r="625" spans="4:21" ht="15" customHeight="1" x14ac:dyDescent="0.25">
      <c r="D625" s="185">
        <v>45302</v>
      </c>
      <c r="E625" s="187">
        <f t="shared" si="18"/>
        <v>2</v>
      </c>
      <c r="F625" s="9" t="str">
        <f t="shared" si="19"/>
        <v>Чт</v>
      </c>
      <c r="G625" s="18">
        <v>0.6875</v>
      </c>
      <c r="H625" s="8" t="s">
        <v>14</v>
      </c>
      <c r="I625" s="8" t="s">
        <v>39</v>
      </c>
      <c r="J625" s="8" t="s">
        <v>10</v>
      </c>
      <c r="K625" s="8" t="s">
        <v>28</v>
      </c>
      <c r="L625" s="188" t="s">
        <v>107</v>
      </c>
      <c r="M625" s="189" t="str">
        <f ca="1">IF(COUNTIFS(АБОНЕМЕНТЫ_ИНФОРМАЦИЯ!H:H,БАЗА_ДАННЫХ!L625,АБОНЕМЕНТЫ_ИНФОРМАЦИЯ!F:F,БАЗА_ДАННЫХ!J625,АБОНЕМЕНТЫ_ИНФОРМАЦИЯ!G:G,БАЗА_ДАННЫХ!K625,АБОНЕМЕНТЫ_ИНФОРМАЦИЯ!Q:Q,"&lt;="&amp;БАЗА_ДАННЫХ!D625,АБОНЕМЕНТЫ_ИНФОРМАЦИЯ!S:S,"&gt;="&amp;БАЗА_ДАННЫХ!D625,АБОНЕМЕНТЫ_ИНФОРМАЦИЯ!AB:AB,"да")=1,"да","нет")</f>
        <v>нет</v>
      </c>
      <c r="N625" s="188" t="str">
        <f ca="1">IF(M625="да",SUMIFS(АБОНЕМЕНТЫ_ИНФОРМАЦИЯ!AC:AC,АБОНЕМЕНТЫ_ИНФОРМАЦИЯ!H:H,БАЗА_ДАННЫХ!L625,АБОНЕМЕНТЫ_ИНФОРМАЦИЯ!G:G,БАЗА_ДАННЫХ!K625,АБОНЕМЕНТЫ_ИНФОРМАЦИЯ!F:F,БАЗА_ДАННЫХ!J625,АБОНЕМЕНТЫ_ИНФОРМАЦИЯ!AB:AB,БАЗА_ДАННЫХ!M625),"")</f>
        <v/>
      </c>
      <c r="R625" s="189" t="s">
        <v>21</v>
      </c>
      <c r="S625" s="17"/>
      <c r="U625" s="194">
        <f>IF(S625="перенос",0,SUMIFS(АБОНЕМЕНТЫ_ИНФОРМАЦИЯ!P:P,АБОНЕМЕНТЫ_ИНФОРМАЦИЯ!H:H,БАЗА_ДАННЫХ!L625,АБОНЕМЕНТЫ_ИНФОРМАЦИЯ!F:F,БАЗА_ДАННЫХ!J625,АБОНЕМЕНТЫ_ИНФОРМАЦИЯ!G:G,БАЗА_ДАННЫХ!K625,АБОНЕМЕНТЫ_ИНФОРМАЦИЯ!Q:Q,"&lt;="&amp;БАЗА_ДАННЫХ!D625,АБОНЕМЕНТЫ_ИНФОРМАЦИЯ!S:S,"&gt;="&amp;БАЗА_ДАННЫХ!D625))</f>
        <v>10</v>
      </c>
    </row>
    <row r="626" spans="4:21" ht="15" customHeight="1" x14ac:dyDescent="0.25">
      <c r="D626" s="185">
        <v>45302</v>
      </c>
      <c r="E626" s="187">
        <f t="shared" si="18"/>
        <v>2</v>
      </c>
      <c r="F626" s="9" t="str">
        <f t="shared" si="19"/>
        <v>Чт</v>
      </c>
      <c r="G626" s="18">
        <v>0.72916666666666663</v>
      </c>
      <c r="H626" s="8" t="s">
        <v>15</v>
      </c>
      <c r="I626" s="8" t="s">
        <v>27</v>
      </c>
      <c r="J626" s="8" t="s">
        <v>22</v>
      </c>
      <c r="K626" s="8" t="s">
        <v>29</v>
      </c>
      <c r="L626" s="188" t="s">
        <v>108</v>
      </c>
      <c r="M626" s="189" t="str">
        <f ca="1">IF(COUNTIFS(АБОНЕМЕНТЫ_ИНФОРМАЦИЯ!H:H,БАЗА_ДАННЫХ!L626,АБОНЕМЕНТЫ_ИНФОРМАЦИЯ!F:F,БАЗА_ДАННЫХ!J626,АБОНЕМЕНТЫ_ИНФОРМАЦИЯ!G:G,БАЗА_ДАННЫХ!K626,АБОНЕМЕНТЫ_ИНФОРМАЦИЯ!Q:Q,"&lt;="&amp;БАЗА_ДАННЫХ!D626,АБОНЕМЕНТЫ_ИНФОРМАЦИЯ!S:S,"&gt;="&amp;БАЗА_ДАННЫХ!D626,АБОНЕМЕНТЫ_ИНФОРМАЦИЯ!AB:AB,"да")=1,"да","нет")</f>
        <v>нет</v>
      </c>
      <c r="N626" s="188" t="str">
        <f ca="1">IF(M626="да",SUMIFS(АБОНЕМЕНТЫ_ИНФОРМАЦИЯ!AC:AC,АБОНЕМЕНТЫ_ИНФОРМАЦИЯ!H:H,БАЗА_ДАННЫХ!L626,АБОНЕМЕНТЫ_ИНФОРМАЦИЯ!G:G,БАЗА_ДАННЫХ!K626,АБОНЕМЕНТЫ_ИНФОРМАЦИЯ!F:F,БАЗА_ДАННЫХ!J626,АБОНЕМЕНТЫ_ИНФОРМАЦИЯ!AB:AB,БАЗА_ДАННЫХ!M626),"")</f>
        <v/>
      </c>
      <c r="R626" s="189" t="s">
        <v>21</v>
      </c>
      <c r="S626" s="17"/>
      <c r="U626" s="194">
        <f>IF(S626="перенос",0,SUMIFS(АБОНЕМЕНТЫ_ИНФОРМАЦИЯ!P:P,АБОНЕМЕНТЫ_ИНФОРМАЦИЯ!H:H,БАЗА_ДАННЫХ!L626,АБОНЕМЕНТЫ_ИНФОРМАЦИЯ!F:F,БАЗА_ДАННЫХ!J626,АБОНЕМЕНТЫ_ИНФОРМАЦИЯ!G:G,БАЗА_ДАННЫХ!K626,АБОНЕМЕНТЫ_ИНФОРМАЦИЯ!Q:Q,"&lt;="&amp;БАЗА_ДАННЫХ!D626,АБОНЕМЕНТЫ_ИНФОРМАЦИЯ!S:S,"&gt;="&amp;БАЗА_ДАННЫХ!D626))</f>
        <v>10</v>
      </c>
    </row>
    <row r="627" spans="4:21" ht="15" customHeight="1" x14ac:dyDescent="0.25">
      <c r="D627" s="185">
        <v>45302</v>
      </c>
      <c r="E627" s="187">
        <f t="shared" si="18"/>
        <v>2</v>
      </c>
      <c r="F627" s="9" t="str">
        <f t="shared" si="19"/>
        <v>Чт</v>
      </c>
      <c r="G627" s="18">
        <v>0.72916666666666663</v>
      </c>
      <c r="H627" s="8" t="s">
        <v>15</v>
      </c>
      <c r="I627" s="8" t="s">
        <v>27</v>
      </c>
      <c r="J627" s="8" t="s">
        <v>22</v>
      </c>
      <c r="K627" s="8" t="s">
        <v>29</v>
      </c>
      <c r="L627" s="188" t="s">
        <v>110</v>
      </c>
      <c r="M627" s="189" t="str">
        <f ca="1">IF(COUNTIFS(АБОНЕМЕНТЫ_ИНФОРМАЦИЯ!H:H,БАЗА_ДАННЫХ!L627,АБОНЕМЕНТЫ_ИНФОРМАЦИЯ!F:F,БАЗА_ДАННЫХ!J627,АБОНЕМЕНТЫ_ИНФОРМАЦИЯ!G:G,БАЗА_ДАННЫХ!K627,АБОНЕМЕНТЫ_ИНФОРМАЦИЯ!Q:Q,"&lt;="&amp;БАЗА_ДАННЫХ!D627,АБОНЕМЕНТЫ_ИНФОРМАЦИЯ!S:S,"&gt;="&amp;БАЗА_ДАННЫХ!D627,АБОНЕМЕНТЫ_ИНФОРМАЦИЯ!AB:AB,"да")=1,"да","нет")</f>
        <v>нет</v>
      </c>
      <c r="N627" s="188" t="str">
        <f ca="1">IF(M627="да",SUMIFS(АБОНЕМЕНТЫ_ИНФОРМАЦИЯ!AC:AC,АБОНЕМЕНТЫ_ИНФОРМАЦИЯ!H:H,БАЗА_ДАННЫХ!L627,АБОНЕМЕНТЫ_ИНФОРМАЦИЯ!G:G,БАЗА_ДАННЫХ!K627,АБОНЕМЕНТЫ_ИНФОРМАЦИЯ!F:F,БАЗА_ДАННЫХ!J627,АБОНЕМЕНТЫ_ИНФОРМАЦИЯ!AB:AB,БАЗА_ДАННЫХ!M627),"")</f>
        <v/>
      </c>
      <c r="R627" s="189" t="s">
        <v>21</v>
      </c>
      <c r="S627" s="17"/>
      <c r="U627" s="194">
        <f>IF(S627="перенос",0,SUMIFS(АБОНЕМЕНТЫ_ИНФОРМАЦИЯ!P:P,АБОНЕМЕНТЫ_ИНФОРМАЦИЯ!H:H,БАЗА_ДАННЫХ!L627,АБОНЕМЕНТЫ_ИНФОРМАЦИЯ!F:F,БАЗА_ДАННЫХ!J627,АБОНЕМЕНТЫ_ИНФОРМАЦИЯ!G:G,БАЗА_ДАННЫХ!K627,АБОНЕМЕНТЫ_ИНФОРМАЦИЯ!Q:Q,"&lt;="&amp;БАЗА_ДАННЫХ!D627,АБОНЕМЕНТЫ_ИНФОРМАЦИЯ!S:S,"&gt;="&amp;БАЗА_ДАННЫХ!D627))</f>
        <v>10</v>
      </c>
    </row>
    <row r="628" spans="4:21" ht="15" customHeight="1" x14ac:dyDescent="0.25">
      <c r="D628" s="185">
        <v>45302</v>
      </c>
      <c r="E628" s="187">
        <f t="shared" si="18"/>
        <v>2</v>
      </c>
      <c r="F628" s="9" t="str">
        <f t="shared" si="19"/>
        <v>Чт</v>
      </c>
      <c r="G628" s="18">
        <v>0.72916666666666663</v>
      </c>
      <c r="H628" s="8" t="s">
        <v>15</v>
      </c>
      <c r="I628" s="8" t="s">
        <v>27</v>
      </c>
      <c r="J628" s="8" t="s">
        <v>22</v>
      </c>
      <c r="K628" s="8" t="s">
        <v>29</v>
      </c>
      <c r="L628" s="188" t="s">
        <v>111</v>
      </c>
      <c r="M628" s="189" t="str">
        <f ca="1">IF(COUNTIFS(АБОНЕМЕНТЫ_ИНФОРМАЦИЯ!H:H,БАЗА_ДАННЫХ!L628,АБОНЕМЕНТЫ_ИНФОРМАЦИЯ!F:F,БАЗА_ДАННЫХ!J628,АБОНЕМЕНТЫ_ИНФОРМАЦИЯ!G:G,БАЗА_ДАННЫХ!K628,АБОНЕМЕНТЫ_ИНФОРМАЦИЯ!Q:Q,"&lt;="&amp;БАЗА_ДАННЫХ!D628,АБОНЕМЕНТЫ_ИНФОРМАЦИЯ!S:S,"&gt;="&amp;БАЗА_ДАННЫХ!D628,АБОНЕМЕНТЫ_ИНФОРМАЦИЯ!AB:AB,"да")=1,"да","нет")</f>
        <v>нет</v>
      </c>
      <c r="N628" s="188" t="str">
        <f ca="1">IF(M628="да",SUMIFS(АБОНЕМЕНТЫ_ИНФОРМАЦИЯ!AC:AC,АБОНЕМЕНТЫ_ИНФОРМАЦИЯ!H:H,БАЗА_ДАННЫХ!L628,АБОНЕМЕНТЫ_ИНФОРМАЦИЯ!G:G,БАЗА_ДАННЫХ!K628,АБОНЕМЕНТЫ_ИНФОРМАЦИЯ!F:F,БАЗА_ДАННЫХ!J628,АБОНЕМЕНТЫ_ИНФОРМАЦИЯ!AB:AB,БАЗА_ДАННЫХ!M628),"")</f>
        <v/>
      </c>
      <c r="R628" s="189" t="s">
        <v>21</v>
      </c>
      <c r="S628" s="17"/>
      <c r="U628" s="194">
        <f>IF(S628="перенос",0,SUMIFS(АБОНЕМЕНТЫ_ИНФОРМАЦИЯ!P:P,АБОНЕМЕНТЫ_ИНФОРМАЦИЯ!H:H,БАЗА_ДАННЫХ!L628,АБОНЕМЕНТЫ_ИНФОРМАЦИЯ!F:F,БАЗА_ДАННЫХ!J628,АБОНЕМЕНТЫ_ИНФОРМАЦИЯ!G:G,БАЗА_ДАННЫХ!K628,АБОНЕМЕНТЫ_ИНФОРМАЦИЯ!Q:Q,"&lt;="&amp;БАЗА_ДАННЫХ!D628,АБОНЕМЕНТЫ_ИНФОРМАЦИЯ!S:S,"&gt;="&amp;БАЗА_ДАННЫХ!D628))</f>
        <v>8.75</v>
      </c>
    </row>
    <row r="629" spans="4:21" ht="15" customHeight="1" x14ac:dyDescent="0.25">
      <c r="D629" s="185">
        <v>45302</v>
      </c>
      <c r="E629" s="187">
        <f t="shared" si="18"/>
        <v>2</v>
      </c>
      <c r="F629" s="9" t="str">
        <f t="shared" si="19"/>
        <v>Чт</v>
      </c>
      <c r="G629" s="18">
        <v>0.72916666666666663</v>
      </c>
      <c r="H629" s="8" t="s">
        <v>15</v>
      </c>
      <c r="I629" s="8" t="s">
        <v>27</v>
      </c>
      <c r="J629" s="8" t="s">
        <v>22</v>
      </c>
      <c r="K629" s="8" t="s">
        <v>29</v>
      </c>
      <c r="L629" s="188" t="s">
        <v>112</v>
      </c>
      <c r="M629" s="189" t="str">
        <f ca="1">IF(COUNTIFS(АБОНЕМЕНТЫ_ИНФОРМАЦИЯ!H:H,БАЗА_ДАННЫХ!L629,АБОНЕМЕНТЫ_ИНФОРМАЦИЯ!F:F,БАЗА_ДАННЫХ!J629,АБОНЕМЕНТЫ_ИНФОРМАЦИЯ!G:G,БАЗА_ДАННЫХ!K629,АБОНЕМЕНТЫ_ИНФОРМАЦИЯ!Q:Q,"&lt;="&amp;БАЗА_ДАННЫХ!D629,АБОНЕМЕНТЫ_ИНФОРМАЦИЯ!S:S,"&gt;="&amp;БАЗА_ДАННЫХ!D629,АБОНЕМЕНТЫ_ИНФОРМАЦИЯ!AB:AB,"да")=1,"да","нет")</f>
        <v>нет</v>
      </c>
      <c r="N629" s="188" t="str">
        <f ca="1">IF(M629="да",SUMIFS(АБОНЕМЕНТЫ_ИНФОРМАЦИЯ!AC:AC,АБОНЕМЕНТЫ_ИНФОРМАЦИЯ!H:H,БАЗА_ДАННЫХ!L629,АБОНЕМЕНТЫ_ИНФОРМАЦИЯ!G:G,БАЗА_ДАННЫХ!K629,АБОНЕМЕНТЫ_ИНФОРМАЦИЯ!F:F,БАЗА_ДАННЫХ!J629,АБОНЕМЕНТЫ_ИНФОРМАЦИЯ!AB:AB,БАЗА_ДАННЫХ!M629),"")</f>
        <v/>
      </c>
      <c r="R629" s="189" t="s">
        <v>21</v>
      </c>
      <c r="S629" s="17"/>
      <c r="U629" s="194">
        <f>IF(S629="перенос",0,SUMIFS(АБОНЕМЕНТЫ_ИНФОРМАЦИЯ!P:P,АБОНЕМЕНТЫ_ИНФОРМАЦИЯ!H:H,БАЗА_ДАННЫХ!L629,АБОНЕМЕНТЫ_ИНФОРМАЦИЯ!F:F,БАЗА_ДАННЫХ!J629,АБОНЕМЕНТЫ_ИНФОРМАЦИЯ!G:G,БАЗА_ДАННЫХ!K629,АБОНЕМЕНТЫ_ИНФОРМАЦИЯ!Q:Q,"&lt;="&amp;БАЗА_ДАННЫХ!D629,АБОНЕМЕНТЫ_ИНФОРМАЦИЯ!S:S,"&gt;="&amp;БАЗА_ДАННЫХ!D629))</f>
        <v>10</v>
      </c>
    </row>
    <row r="630" spans="4:21" ht="15" customHeight="1" x14ac:dyDescent="0.25">
      <c r="D630" s="185">
        <v>45302</v>
      </c>
      <c r="E630" s="187">
        <f t="shared" si="18"/>
        <v>2</v>
      </c>
      <c r="F630" s="9" t="str">
        <f t="shared" si="19"/>
        <v>Чт</v>
      </c>
      <c r="G630" s="18">
        <v>0.77083333333333337</v>
      </c>
      <c r="H630" s="8" t="s">
        <v>15</v>
      </c>
      <c r="I630" s="8" t="s">
        <v>27</v>
      </c>
      <c r="J630" s="8" t="s">
        <v>22</v>
      </c>
      <c r="K630" s="8" t="s">
        <v>12</v>
      </c>
      <c r="L630" s="188" t="s">
        <v>108</v>
      </c>
      <c r="M630" s="189" t="str">
        <f ca="1">IF(COUNTIFS(АБОНЕМЕНТЫ_ИНФОРМАЦИЯ!H:H,БАЗА_ДАННЫХ!L630,АБОНЕМЕНТЫ_ИНФОРМАЦИЯ!F:F,БАЗА_ДАННЫХ!J630,АБОНЕМЕНТЫ_ИНФОРМАЦИЯ!G:G,БАЗА_ДАННЫХ!K630,АБОНЕМЕНТЫ_ИНФОРМАЦИЯ!Q:Q,"&lt;="&amp;БАЗА_ДАННЫХ!D630,АБОНЕМЕНТЫ_ИНФОРМАЦИЯ!S:S,"&gt;="&amp;БАЗА_ДАННЫХ!D630,АБОНЕМЕНТЫ_ИНФОРМАЦИЯ!AB:AB,"да")=1,"да","нет")</f>
        <v>нет</v>
      </c>
      <c r="N630" s="188" t="str">
        <f ca="1">IF(M630="да",SUMIFS(АБОНЕМЕНТЫ_ИНФОРМАЦИЯ!AC:AC,АБОНЕМЕНТЫ_ИНФОРМАЦИЯ!H:H,БАЗА_ДАННЫХ!L630,АБОНЕМЕНТЫ_ИНФОРМАЦИЯ!G:G,БАЗА_ДАННЫХ!K630,АБОНЕМЕНТЫ_ИНФОРМАЦИЯ!F:F,БАЗА_ДАННЫХ!J630,АБОНЕМЕНТЫ_ИНФОРМАЦИЯ!AB:AB,БАЗА_ДАННЫХ!M630),"")</f>
        <v/>
      </c>
      <c r="R630" s="189" t="s">
        <v>21</v>
      </c>
      <c r="S630" s="17"/>
      <c r="U630" s="194">
        <f>IF(S630="перенос",0,SUMIFS(АБОНЕМЕНТЫ_ИНФОРМАЦИЯ!P:P,АБОНЕМЕНТЫ_ИНФОРМАЦИЯ!H:H,БАЗА_ДАННЫХ!L630,АБОНЕМЕНТЫ_ИНФОРМАЦИЯ!F:F,БАЗА_ДАННЫХ!J630,АБОНЕМЕНТЫ_ИНФОРМАЦИЯ!G:G,БАЗА_ДАННЫХ!K630,АБОНЕМЕНТЫ_ИНФОРМАЦИЯ!Q:Q,"&lt;="&amp;БАЗА_ДАННЫХ!D630,АБОНЕМЕНТЫ_ИНФОРМАЦИЯ!S:S,"&gt;="&amp;БАЗА_ДАННЫХ!D630))</f>
        <v>10</v>
      </c>
    </row>
    <row r="631" spans="4:21" ht="15" customHeight="1" x14ac:dyDescent="0.25">
      <c r="D631" s="185">
        <v>45302</v>
      </c>
      <c r="E631" s="187">
        <f t="shared" si="18"/>
        <v>2</v>
      </c>
      <c r="F631" s="9" t="str">
        <f t="shared" si="19"/>
        <v>Чт</v>
      </c>
      <c r="G631" s="18">
        <v>0.77083333333333337</v>
      </c>
      <c r="H631" s="8" t="s">
        <v>15</v>
      </c>
      <c r="I631" s="8" t="s">
        <v>27</v>
      </c>
      <c r="J631" s="8" t="s">
        <v>22</v>
      </c>
      <c r="K631" s="8" t="s">
        <v>12</v>
      </c>
      <c r="L631" s="188" t="s">
        <v>110</v>
      </c>
      <c r="M631" s="189" t="str">
        <f ca="1">IF(COUNTIFS(АБОНЕМЕНТЫ_ИНФОРМАЦИЯ!H:H,БАЗА_ДАННЫХ!L631,АБОНЕМЕНТЫ_ИНФОРМАЦИЯ!F:F,БАЗА_ДАННЫХ!J631,АБОНЕМЕНТЫ_ИНФОРМАЦИЯ!G:G,БАЗА_ДАННЫХ!K631,АБОНЕМЕНТЫ_ИНФОРМАЦИЯ!Q:Q,"&lt;="&amp;БАЗА_ДАННЫХ!D631,АБОНЕМЕНТЫ_ИНФОРМАЦИЯ!S:S,"&gt;="&amp;БАЗА_ДАННЫХ!D631,АБОНЕМЕНТЫ_ИНФОРМАЦИЯ!AB:AB,"да")=1,"да","нет")</f>
        <v>нет</v>
      </c>
      <c r="N631" s="188" t="str">
        <f ca="1">IF(M631="да",SUMIFS(АБОНЕМЕНТЫ_ИНФОРМАЦИЯ!AC:AC,АБОНЕМЕНТЫ_ИНФОРМАЦИЯ!H:H,БАЗА_ДАННЫХ!L631,АБОНЕМЕНТЫ_ИНФОРМАЦИЯ!G:G,БАЗА_ДАННЫХ!K631,АБОНЕМЕНТЫ_ИНФОРМАЦИЯ!F:F,БАЗА_ДАННЫХ!J631,АБОНЕМЕНТЫ_ИНФОРМАЦИЯ!AB:AB,БАЗА_ДАННЫХ!M631),"")</f>
        <v/>
      </c>
      <c r="R631" s="189" t="s">
        <v>21</v>
      </c>
      <c r="S631" s="17"/>
      <c r="U631" s="194">
        <f>IF(S631="перенос",0,SUMIFS(АБОНЕМЕНТЫ_ИНФОРМАЦИЯ!P:P,АБОНЕМЕНТЫ_ИНФОРМАЦИЯ!H:H,БАЗА_ДАННЫХ!L631,АБОНЕМЕНТЫ_ИНФОРМАЦИЯ!F:F,БАЗА_ДАННЫХ!J631,АБОНЕМЕНТЫ_ИНФОРМАЦИЯ!G:G,БАЗА_ДАННЫХ!K631,АБОНЕМЕНТЫ_ИНФОРМАЦИЯ!Q:Q,"&lt;="&amp;БАЗА_ДАННЫХ!D631,АБОНЕМЕНТЫ_ИНФОРМАЦИЯ!S:S,"&gt;="&amp;БАЗА_ДАННЫХ!D631))</f>
        <v>10</v>
      </c>
    </row>
    <row r="632" spans="4:21" ht="15" customHeight="1" x14ac:dyDescent="0.25">
      <c r="D632" s="185">
        <v>45302</v>
      </c>
      <c r="E632" s="187">
        <f t="shared" si="18"/>
        <v>2</v>
      </c>
      <c r="F632" s="9" t="str">
        <f t="shared" si="19"/>
        <v>Чт</v>
      </c>
      <c r="G632" s="18">
        <v>0.77083333333333337</v>
      </c>
      <c r="H632" s="8" t="s">
        <v>15</v>
      </c>
      <c r="I632" s="8" t="s">
        <v>27</v>
      </c>
      <c r="J632" s="8" t="s">
        <v>22</v>
      </c>
      <c r="K632" s="8" t="s">
        <v>12</v>
      </c>
      <c r="L632" s="188" t="s">
        <v>111</v>
      </c>
      <c r="M632" s="189" t="str">
        <f ca="1">IF(COUNTIFS(АБОНЕМЕНТЫ_ИНФОРМАЦИЯ!H:H,БАЗА_ДАННЫХ!L632,АБОНЕМЕНТЫ_ИНФОРМАЦИЯ!F:F,БАЗА_ДАННЫХ!J632,АБОНЕМЕНТЫ_ИНФОРМАЦИЯ!G:G,БАЗА_ДАННЫХ!K632,АБОНЕМЕНТЫ_ИНФОРМАЦИЯ!Q:Q,"&lt;="&amp;БАЗА_ДАННЫХ!D632,АБОНЕМЕНТЫ_ИНФОРМАЦИЯ!S:S,"&gt;="&amp;БАЗА_ДАННЫХ!D632,АБОНЕМЕНТЫ_ИНФОРМАЦИЯ!AB:AB,"да")=1,"да","нет")</f>
        <v>нет</v>
      </c>
      <c r="N632" s="188" t="str">
        <f ca="1">IF(M632="да",SUMIFS(АБОНЕМЕНТЫ_ИНФОРМАЦИЯ!AC:AC,АБОНЕМЕНТЫ_ИНФОРМАЦИЯ!H:H,БАЗА_ДАННЫХ!L632,АБОНЕМЕНТЫ_ИНФОРМАЦИЯ!G:G,БАЗА_ДАННЫХ!K632,АБОНЕМЕНТЫ_ИНФОРМАЦИЯ!F:F,БАЗА_ДАННЫХ!J632,АБОНЕМЕНТЫ_ИНФОРМАЦИЯ!AB:AB,БАЗА_ДАННЫХ!M632),"")</f>
        <v/>
      </c>
      <c r="R632" s="189" t="s">
        <v>21</v>
      </c>
      <c r="S632" s="17"/>
      <c r="U632" s="194">
        <f>IF(S632="перенос",0,SUMIFS(АБОНЕМЕНТЫ_ИНФОРМАЦИЯ!P:P,АБОНЕМЕНТЫ_ИНФОРМАЦИЯ!H:H,БАЗА_ДАННЫХ!L632,АБОНЕМЕНТЫ_ИНФОРМАЦИЯ!F:F,БАЗА_ДАННЫХ!J632,АБОНЕМЕНТЫ_ИНФОРМАЦИЯ!G:G,БАЗА_ДАННЫХ!K632,АБОНЕМЕНТЫ_ИНФОРМАЦИЯ!Q:Q,"&lt;="&amp;БАЗА_ДАННЫХ!D632,АБОНЕМЕНТЫ_ИНФОРМАЦИЯ!S:S,"&gt;="&amp;БАЗА_ДАННЫХ!D632))</f>
        <v>8.75</v>
      </c>
    </row>
    <row r="633" spans="4:21" ht="15" customHeight="1" x14ac:dyDescent="0.25">
      <c r="D633" s="185">
        <v>45302</v>
      </c>
      <c r="E633" s="187">
        <f t="shared" si="18"/>
        <v>2</v>
      </c>
      <c r="F633" s="9" t="str">
        <f t="shared" si="19"/>
        <v>Чт</v>
      </c>
      <c r="G633" s="18">
        <v>0.77083333333333337</v>
      </c>
      <c r="H633" s="8" t="s">
        <v>15</v>
      </c>
      <c r="I633" s="8" t="s">
        <v>27</v>
      </c>
      <c r="J633" s="8" t="s">
        <v>22</v>
      </c>
      <c r="K633" s="8" t="s">
        <v>12</v>
      </c>
      <c r="L633" s="188" t="s">
        <v>112</v>
      </c>
      <c r="M633" s="189" t="str">
        <f ca="1">IF(COUNTIFS(АБОНЕМЕНТЫ_ИНФОРМАЦИЯ!H:H,БАЗА_ДАННЫХ!L633,АБОНЕМЕНТЫ_ИНФОРМАЦИЯ!F:F,БАЗА_ДАННЫХ!J633,АБОНЕМЕНТЫ_ИНФОРМАЦИЯ!G:G,БАЗА_ДАННЫХ!K633,АБОНЕМЕНТЫ_ИНФОРМАЦИЯ!Q:Q,"&lt;="&amp;БАЗА_ДАННЫХ!D633,АБОНЕМЕНТЫ_ИНФОРМАЦИЯ!S:S,"&gt;="&amp;БАЗА_ДАННЫХ!D633,АБОНЕМЕНТЫ_ИНФОРМАЦИЯ!AB:AB,"да")=1,"да","нет")</f>
        <v>нет</v>
      </c>
      <c r="N633" s="188" t="str">
        <f ca="1">IF(M633="да",SUMIFS(АБОНЕМЕНТЫ_ИНФОРМАЦИЯ!AC:AC,АБОНЕМЕНТЫ_ИНФОРМАЦИЯ!H:H,БАЗА_ДАННЫХ!L633,АБОНЕМЕНТЫ_ИНФОРМАЦИЯ!G:G,БАЗА_ДАННЫХ!K633,АБОНЕМЕНТЫ_ИНФОРМАЦИЯ!F:F,БАЗА_ДАННЫХ!J633,АБОНЕМЕНТЫ_ИНФОРМАЦИЯ!AB:AB,БАЗА_ДАННЫХ!M633),"")</f>
        <v/>
      </c>
      <c r="R633" s="189" t="s">
        <v>21</v>
      </c>
      <c r="S633" s="17"/>
      <c r="U633" s="194">
        <f>IF(S633="перенос",0,SUMIFS(АБОНЕМЕНТЫ_ИНФОРМАЦИЯ!P:P,АБОНЕМЕНТЫ_ИНФОРМАЦИЯ!H:H,БАЗА_ДАННЫХ!L633,АБОНЕМЕНТЫ_ИНФОРМАЦИЯ!F:F,БАЗА_ДАННЫХ!J633,АБОНЕМЕНТЫ_ИНФОРМАЦИЯ!G:G,БАЗА_ДАННЫХ!K633,АБОНЕМЕНТЫ_ИНФОРМАЦИЯ!Q:Q,"&lt;="&amp;БАЗА_ДАННЫХ!D633,АБОНЕМЕНТЫ_ИНФОРМАЦИЯ!S:S,"&gt;="&amp;БАЗА_ДАННЫХ!D633))</f>
        <v>10</v>
      </c>
    </row>
    <row r="634" spans="4:21" ht="15" customHeight="1" x14ac:dyDescent="0.25">
      <c r="D634" s="185">
        <v>45303</v>
      </c>
      <c r="E634" s="187">
        <f t="shared" si="18"/>
        <v>2</v>
      </c>
      <c r="F634" s="9" t="str">
        <f t="shared" si="19"/>
        <v>Пт</v>
      </c>
      <c r="G634" s="18">
        <v>0.66666666666666663</v>
      </c>
      <c r="H634" s="8" t="s">
        <v>7</v>
      </c>
      <c r="I634" s="8" t="s">
        <v>33</v>
      </c>
      <c r="J634" s="8" t="s">
        <v>6</v>
      </c>
      <c r="K634" s="8" t="s">
        <v>31</v>
      </c>
      <c r="L634" s="188" t="s">
        <v>87</v>
      </c>
      <c r="M634" s="189" t="str">
        <f ca="1">IF(COUNTIFS(АБОНЕМЕНТЫ_ИНФОРМАЦИЯ!H:H,БАЗА_ДАННЫХ!L634,АБОНЕМЕНТЫ_ИНФОРМАЦИЯ!F:F,БАЗА_ДАННЫХ!J634,АБОНЕМЕНТЫ_ИНФОРМАЦИЯ!G:G,БАЗА_ДАННЫХ!K634,АБОНЕМЕНТЫ_ИНФОРМАЦИЯ!Q:Q,"&lt;="&amp;БАЗА_ДАННЫХ!D634,АБОНЕМЕНТЫ_ИНФОРМАЦИЯ!S:S,"&gt;="&amp;БАЗА_ДАННЫХ!D634,АБОНЕМЕНТЫ_ИНФОРМАЦИЯ!AB:AB,"да")=1,"да","нет")</f>
        <v>нет</v>
      </c>
      <c r="N634" s="188" t="str">
        <f ca="1">IF(M634="да",SUMIFS(АБОНЕМЕНТЫ_ИНФОРМАЦИЯ!AC:AC,АБОНЕМЕНТЫ_ИНФОРМАЦИЯ!H:H,БАЗА_ДАННЫХ!L634,АБОНЕМЕНТЫ_ИНФОРМАЦИЯ!G:G,БАЗА_ДАННЫХ!K634,АБОНЕМЕНТЫ_ИНФОРМАЦИЯ!F:F,БАЗА_ДАННЫХ!J634,АБОНЕМЕНТЫ_ИНФОРМАЦИЯ!AB:AB,БАЗА_ДАННЫХ!M634),"")</f>
        <v/>
      </c>
      <c r="R634" s="189" t="s">
        <v>21</v>
      </c>
      <c r="S634" s="17"/>
      <c r="U634" s="194">
        <f>IF(S634="перенос",0,SUMIFS(АБОНЕМЕНТЫ_ИНФОРМАЦИЯ!P:P,АБОНЕМЕНТЫ_ИНФОРМАЦИЯ!H:H,БАЗА_ДАННЫХ!L634,АБОНЕМЕНТЫ_ИНФОРМАЦИЯ!F:F,БАЗА_ДАННЫХ!J634,АБОНЕМЕНТЫ_ИНФОРМАЦИЯ!G:G,БАЗА_ДАННЫХ!K634,АБОНЕМЕНТЫ_ИНФОРМАЦИЯ!Q:Q,"&lt;="&amp;БАЗА_ДАННЫХ!D634,АБОНЕМЕНТЫ_ИНФОРМАЦИЯ!S:S,"&gt;="&amp;БАЗА_ДАННЫХ!D634))</f>
        <v>10</v>
      </c>
    </row>
    <row r="635" spans="4:21" ht="15" customHeight="1" x14ac:dyDescent="0.25">
      <c r="D635" s="185">
        <v>45303</v>
      </c>
      <c r="E635" s="187">
        <f t="shared" si="18"/>
        <v>2</v>
      </c>
      <c r="F635" s="9" t="str">
        <f t="shared" si="19"/>
        <v>Пт</v>
      </c>
      <c r="G635" s="18">
        <v>0.66666666666666663</v>
      </c>
      <c r="H635" s="8" t="s">
        <v>7</v>
      </c>
      <c r="I635" s="8" t="s">
        <v>33</v>
      </c>
      <c r="J635" s="8" t="s">
        <v>6</v>
      </c>
      <c r="K635" s="8" t="s">
        <v>31</v>
      </c>
      <c r="L635" s="188" t="s">
        <v>89</v>
      </c>
      <c r="M635" s="189" t="str">
        <f ca="1">IF(COUNTIFS(АБОНЕМЕНТЫ_ИНФОРМАЦИЯ!H:H,БАЗА_ДАННЫХ!L635,АБОНЕМЕНТЫ_ИНФОРМАЦИЯ!F:F,БАЗА_ДАННЫХ!J635,АБОНЕМЕНТЫ_ИНФОРМАЦИЯ!G:G,БАЗА_ДАННЫХ!K635,АБОНЕМЕНТЫ_ИНФОРМАЦИЯ!Q:Q,"&lt;="&amp;БАЗА_ДАННЫХ!D635,АБОНЕМЕНТЫ_ИНФОРМАЦИЯ!S:S,"&gt;="&amp;БАЗА_ДАННЫХ!D635,АБОНЕМЕНТЫ_ИНФОРМАЦИЯ!AB:AB,"да")=1,"да","нет")</f>
        <v>нет</v>
      </c>
      <c r="N635" s="188" t="str">
        <f ca="1">IF(M635="да",SUMIFS(АБОНЕМЕНТЫ_ИНФОРМАЦИЯ!AC:AC,АБОНЕМЕНТЫ_ИНФОРМАЦИЯ!H:H,БАЗА_ДАННЫХ!L635,АБОНЕМЕНТЫ_ИНФОРМАЦИЯ!G:G,БАЗА_ДАННЫХ!K635,АБОНЕМЕНТЫ_ИНФОРМАЦИЯ!F:F,БАЗА_ДАННЫХ!J635,АБОНЕМЕНТЫ_ИНФОРМАЦИЯ!AB:AB,БАЗА_ДАННЫХ!M635),"")</f>
        <v/>
      </c>
      <c r="R635" s="189" t="s">
        <v>21</v>
      </c>
      <c r="S635" s="17"/>
      <c r="U635" s="194">
        <f>IF(S635="перенос",0,SUMIFS(АБОНЕМЕНТЫ_ИНФОРМАЦИЯ!P:P,АБОНЕМЕНТЫ_ИНФОРМАЦИЯ!H:H,БАЗА_ДАННЫХ!L635,АБОНЕМЕНТЫ_ИНФОРМАЦИЯ!F:F,БАЗА_ДАННЫХ!J635,АБОНЕМЕНТЫ_ИНФОРМАЦИЯ!G:G,БАЗА_ДАННЫХ!K635,АБОНЕМЕНТЫ_ИНФОРМАЦИЯ!Q:Q,"&lt;="&amp;БАЗА_ДАННЫХ!D635,АБОНЕМЕНТЫ_ИНФОРМАЦИЯ!S:S,"&gt;="&amp;БАЗА_ДАННЫХ!D635))</f>
        <v>10</v>
      </c>
    </row>
    <row r="636" spans="4:21" ht="15" customHeight="1" x14ac:dyDescent="0.25">
      <c r="D636" s="185">
        <v>45303</v>
      </c>
      <c r="E636" s="187">
        <f t="shared" si="18"/>
        <v>2</v>
      </c>
      <c r="F636" s="9" t="str">
        <f t="shared" si="19"/>
        <v>Пт</v>
      </c>
      <c r="G636" s="18">
        <v>0.66666666666666663</v>
      </c>
      <c r="H636" s="8" t="s">
        <v>7</v>
      </c>
      <c r="I636" s="8" t="s">
        <v>33</v>
      </c>
      <c r="J636" s="8" t="s">
        <v>6</v>
      </c>
      <c r="K636" s="8" t="s">
        <v>31</v>
      </c>
      <c r="L636" s="188" t="s">
        <v>90</v>
      </c>
      <c r="M636" s="189" t="str">
        <f ca="1">IF(COUNTIFS(АБОНЕМЕНТЫ_ИНФОРМАЦИЯ!H:H,БАЗА_ДАННЫХ!L636,АБОНЕМЕНТЫ_ИНФОРМАЦИЯ!F:F,БАЗА_ДАННЫХ!J636,АБОНЕМЕНТЫ_ИНФОРМАЦИЯ!G:G,БАЗА_ДАННЫХ!K636,АБОНЕМЕНТЫ_ИНФОРМАЦИЯ!Q:Q,"&lt;="&amp;БАЗА_ДАННЫХ!D636,АБОНЕМЕНТЫ_ИНФОРМАЦИЯ!S:S,"&gt;="&amp;БАЗА_ДАННЫХ!D636,АБОНЕМЕНТЫ_ИНФОРМАЦИЯ!AB:AB,"да")=1,"да","нет")</f>
        <v>нет</v>
      </c>
      <c r="N636" s="188" t="str">
        <f ca="1">IF(M636="да",SUMIFS(АБОНЕМЕНТЫ_ИНФОРМАЦИЯ!AC:AC,АБОНЕМЕНТЫ_ИНФОРМАЦИЯ!H:H,БАЗА_ДАННЫХ!L636,АБОНЕМЕНТЫ_ИНФОРМАЦИЯ!G:G,БАЗА_ДАННЫХ!K636,АБОНЕМЕНТЫ_ИНФОРМАЦИЯ!F:F,БАЗА_ДАННЫХ!J636,АБОНЕМЕНТЫ_ИНФОРМАЦИЯ!AB:AB,БАЗА_ДАННЫХ!M636),"")</f>
        <v/>
      </c>
      <c r="R636" s="189" t="s">
        <v>21</v>
      </c>
      <c r="S636" s="17"/>
      <c r="U636" s="194">
        <f>IF(S636="перенос",0,SUMIFS(АБОНЕМЕНТЫ_ИНФОРМАЦИЯ!P:P,АБОНЕМЕНТЫ_ИНФОРМАЦИЯ!H:H,БАЗА_ДАННЫХ!L636,АБОНЕМЕНТЫ_ИНФОРМАЦИЯ!F:F,БАЗА_ДАННЫХ!J636,АБОНЕМЕНТЫ_ИНФОРМАЦИЯ!G:G,БАЗА_ДАННЫХ!K636,АБОНЕМЕНТЫ_ИНФОРМАЦИЯ!Q:Q,"&lt;="&amp;БАЗА_ДАННЫХ!D636,АБОНЕМЕНТЫ_ИНФОРМАЦИЯ!S:S,"&gt;="&amp;БАЗА_ДАННЫХ!D636))</f>
        <v>8.75</v>
      </c>
    </row>
    <row r="637" spans="4:21" ht="15" customHeight="1" x14ac:dyDescent="0.25">
      <c r="D637" s="185">
        <v>45303</v>
      </c>
      <c r="E637" s="187">
        <f t="shared" si="18"/>
        <v>2</v>
      </c>
      <c r="F637" s="9" t="str">
        <f t="shared" si="19"/>
        <v>Пт</v>
      </c>
      <c r="G637" s="18">
        <v>0.66666666666666663</v>
      </c>
      <c r="H637" s="8" t="s">
        <v>7</v>
      </c>
      <c r="I637" s="8" t="s">
        <v>33</v>
      </c>
      <c r="J637" s="8" t="s">
        <v>6</v>
      </c>
      <c r="K637" s="8" t="s">
        <v>31</v>
      </c>
      <c r="L637" s="188" t="s">
        <v>91</v>
      </c>
      <c r="M637" s="189" t="str">
        <f ca="1">IF(COUNTIFS(АБОНЕМЕНТЫ_ИНФОРМАЦИЯ!H:H,БАЗА_ДАННЫХ!L637,АБОНЕМЕНТЫ_ИНФОРМАЦИЯ!F:F,БАЗА_ДАННЫХ!J637,АБОНЕМЕНТЫ_ИНФОРМАЦИЯ!G:G,БАЗА_ДАННЫХ!K637,АБОНЕМЕНТЫ_ИНФОРМАЦИЯ!Q:Q,"&lt;="&amp;БАЗА_ДАННЫХ!D637,АБОНЕМЕНТЫ_ИНФОРМАЦИЯ!S:S,"&gt;="&amp;БАЗА_ДАННЫХ!D637,АБОНЕМЕНТЫ_ИНФОРМАЦИЯ!AB:AB,"да")=1,"да","нет")</f>
        <v>нет</v>
      </c>
      <c r="N637" s="188" t="str">
        <f ca="1">IF(M637="да",SUMIFS(АБОНЕМЕНТЫ_ИНФОРМАЦИЯ!AC:AC,АБОНЕМЕНТЫ_ИНФОРМАЦИЯ!H:H,БАЗА_ДАННЫХ!L637,АБОНЕМЕНТЫ_ИНФОРМАЦИЯ!G:G,БАЗА_ДАННЫХ!K637,АБОНЕМЕНТЫ_ИНФОРМАЦИЯ!F:F,БАЗА_ДАННЫХ!J637,АБОНЕМЕНТЫ_ИНФОРМАЦИЯ!AB:AB,БАЗА_ДАННЫХ!M637),"")</f>
        <v/>
      </c>
      <c r="R637" s="189" t="s">
        <v>21</v>
      </c>
      <c r="S637" s="17"/>
      <c r="U637" s="194">
        <f>IF(S637="перенос",0,SUMIFS(АБОНЕМЕНТЫ_ИНФОРМАЦИЯ!P:P,АБОНЕМЕНТЫ_ИНФОРМАЦИЯ!H:H,БАЗА_ДАННЫХ!L637,АБОНЕМЕНТЫ_ИНФОРМАЦИЯ!F:F,БАЗА_ДАННЫХ!J637,АБОНЕМЕНТЫ_ИНФОРМАЦИЯ!G:G,БАЗА_ДАННЫХ!K637,АБОНЕМЕНТЫ_ИНФОРМАЦИЯ!Q:Q,"&lt;="&amp;БАЗА_ДАННЫХ!D637,АБОНЕМЕНТЫ_ИНФОРМАЦИЯ!S:S,"&gt;="&amp;БАЗА_ДАННЫХ!D637))</f>
        <v>10</v>
      </c>
    </row>
    <row r="638" spans="4:21" ht="15" customHeight="1" x14ac:dyDescent="0.25">
      <c r="D638" s="185">
        <v>45303</v>
      </c>
      <c r="E638" s="187">
        <f t="shared" si="18"/>
        <v>2</v>
      </c>
      <c r="F638" s="9" t="str">
        <f t="shared" si="19"/>
        <v>Пт</v>
      </c>
      <c r="G638" s="18">
        <v>0.66666666666666663</v>
      </c>
      <c r="H638" s="8" t="s">
        <v>7</v>
      </c>
      <c r="I638" s="8" t="s">
        <v>33</v>
      </c>
      <c r="J638" s="8" t="s">
        <v>6</v>
      </c>
      <c r="K638" s="8" t="s">
        <v>31</v>
      </c>
      <c r="L638" s="188" t="s">
        <v>92</v>
      </c>
      <c r="M638" s="189" t="str">
        <f ca="1">IF(COUNTIFS(АБОНЕМЕНТЫ_ИНФОРМАЦИЯ!H:H,БАЗА_ДАННЫХ!L638,АБОНЕМЕНТЫ_ИНФОРМАЦИЯ!F:F,БАЗА_ДАННЫХ!J638,АБОНЕМЕНТЫ_ИНФОРМАЦИЯ!G:G,БАЗА_ДАННЫХ!K638,АБОНЕМЕНТЫ_ИНФОРМАЦИЯ!Q:Q,"&lt;="&amp;БАЗА_ДАННЫХ!D638,АБОНЕМЕНТЫ_ИНФОРМАЦИЯ!S:S,"&gt;="&amp;БАЗА_ДАННЫХ!D638,АБОНЕМЕНТЫ_ИНФОРМАЦИЯ!AB:AB,"да")=1,"да","нет")</f>
        <v>нет</v>
      </c>
      <c r="N638" s="188" t="str">
        <f ca="1">IF(M638="да",SUMIFS(АБОНЕМЕНТЫ_ИНФОРМАЦИЯ!AC:AC,АБОНЕМЕНТЫ_ИНФОРМАЦИЯ!H:H,БАЗА_ДАННЫХ!L638,АБОНЕМЕНТЫ_ИНФОРМАЦИЯ!G:G,БАЗА_ДАННЫХ!K638,АБОНЕМЕНТЫ_ИНФОРМАЦИЯ!F:F,БАЗА_ДАННЫХ!J638,АБОНЕМЕНТЫ_ИНФОРМАЦИЯ!AB:AB,БАЗА_ДАННЫХ!M638),"")</f>
        <v/>
      </c>
      <c r="R638" s="189" t="s">
        <v>21</v>
      </c>
      <c r="S638" s="17"/>
      <c r="U638" s="194">
        <f>IF(S638="перенос",0,SUMIFS(АБОНЕМЕНТЫ_ИНФОРМАЦИЯ!P:P,АБОНЕМЕНТЫ_ИНФОРМАЦИЯ!H:H,БАЗА_ДАННЫХ!L638,АБОНЕМЕНТЫ_ИНФОРМАЦИЯ!F:F,БАЗА_ДАННЫХ!J638,АБОНЕМЕНТЫ_ИНФОРМАЦИЯ!G:G,БАЗА_ДАННЫХ!K638,АБОНЕМЕНТЫ_ИНФОРМАЦИЯ!Q:Q,"&lt;="&amp;БАЗА_ДАННЫХ!D638,АБОНЕМЕНТЫ_ИНФОРМАЦИЯ!S:S,"&gt;="&amp;БАЗА_ДАННЫХ!D638))</f>
        <v>10</v>
      </c>
    </row>
    <row r="639" spans="4:21" ht="15" customHeight="1" x14ac:dyDescent="0.25">
      <c r="D639" s="185">
        <v>45303</v>
      </c>
      <c r="E639" s="187">
        <f t="shared" si="18"/>
        <v>2</v>
      </c>
      <c r="F639" s="9" t="str">
        <f t="shared" si="19"/>
        <v>Пт</v>
      </c>
      <c r="G639" s="18">
        <v>0.66666666666666663</v>
      </c>
      <c r="H639" s="8" t="s">
        <v>7</v>
      </c>
      <c r="I639" s="8" t="s">
        <v>33</v>
      </c>
      <c r="J639" s="8" t="s">
        <v>6</v>
      </c>
      <c r="K639" s="8" t="s">
        <v>31</v>
      </c>
      <c r="L639" s="188" t="s">
        <v>93</v>
      </c>
      <c r="M639" s="189" t="str">
        <f ca="1">IF(COUNTIFS(АБОНЕМЕНТЫ_ИНФОРМАЦИЯ!H:H,БАЗА_ДАННЫХ!L639,АБОНЕМЕНТЫ_ИНФОРМАЦИЯ!F:F,БАЗА_ДАННЫХ!J639,АБОНЕМЕНТЫ_ИНФОРМАЦИЯ!G:G,БАЗА_ДАННЫХ!K639,АБОНЕМЕНТЫ_ИНФОРМАЦИЯ!Q:Q,"&lt;="&amp;БАЗА_ДАННЫХ!D639,АБОНЕМЕНТЫ_ИНФОРМАЦИЯ!S:S,"&gt;="&amp;БАЗА_ДАННЫХ!D639,АБОНЕМЕНТЫ_ИНФОРМАЦИЯ!AB:AB,"да")=1,"да","нет")</f>
        <v>нет</v>
      </c>
      <c r="N639" s="188" t="str">
        <f ca="1">IF(M639="да",SUMIFS(АБОНЕМЕНТЫ_ИНФОРМАЦИЯ!AC:AC,АБОНЕМЕНТЫ_ИНФОРМАЦИЯ!H:H,БАЗА_ДАННЫХ!L639,АБОНЕМЕНТЫ_ИНФОРМАЦИЯ!G:G,БАЗА_ДАННЫХ!K639,АБОНЕМЕНТЫ_ИНФОРМАЦИЯ!F:F,БАЗА_ДАННЫХ!J639,АБОНЕМЕНТЫ_ИНФОРМАЦИЯ!AB:AB,БАЗА_ДАННЫХ!M639),"")</f>
        <v/>
      </c>
      <c r="R639" s="189" t="s">
        <v>21</v>
      </c>
      <c r="S639" s="17"/>
      <c r="U639" s="194">
        <f>IF(S639="перенос",0,SUMIFS(АБОНЕМЕНТЫ_ИНФОРМАЦИЯ!P:P,АБОНЕМЕНТЫ_ИНФОРМАЦИЯ!H:H,БАЗА_ДАННЫХ!L639,АБОНЕМЕНТЫ_ИНФОРМАЦИЯ!F:F,БАЗА_ДАННЫХ!J639,АБОНЕМЕНТЫ_ИНФОРМАЦИЯ!G:G,БАЗА_ДАННЫХ!K639,АБОНЕМЕНТЫ_ИНФОРМАЦИЯ!Q:Q,"&lt;="&amp;БАЗА_ДАННЫХ!D639,АБОНЕМЕНТЫ_ИНФОРМАЦИЯ!S:S,"&gt;="&amp;БАЗА_ДАННЫХ!D639))</f>
        <v>10</v>
      </c>
    </row>
    <row r="640" spans="4:21" ht="15" customHeight="1" x14ac:dyDescent="0.25">
      <c r="D640" s="185">
        <v>45303</v>
      </c>
      <c r="E640" s="187">
        <f t="shared" si="18"/>
        <v>2</v>
      </c>
      <c r="F640" s="9" t="str">
        <f t="shared" si="19"/>
        <v>Пт</v>
      </c>
      <c r="G640" s="18">
        <v>0.66666666666666663</v>
      </c>
      <c r="H640" s="8" t="s">
        <v>7</v>
      </c>
      <c r="I640" s="8" t="s">
        <v>33</v>
      </c>
      <c r="J640" s="8" t="s">
        <v>6</v>
      </c>
      <c r="K640" s="8" t="s">
        <v>31</v>
      </c>
      <c r="L640" s="188" t="s">
        <v>94</v>
      </c>
      <c r="M640" s="189" t="str">
        <f ca="1">IF(COUNTIFS(АБОНЕМЕНТЫ_ИНФОРМАЦИЯ!H:H,БАЗА_ДАННЫХ!L640,АБОНЕМЕНТЫ_ИНФОРМАЦИЯ!F:F,БАЗА_ДАННЫХ!J640,АБОНЕМЕНТЫ_ИНФОРМАЦИЯ!G:G,БАЗА_ДАННЫХ!K640,АБОНЕМЕНТЫ_ИНФОРМАЦИЯ!Q:Q,"&lt;="&amp;БАЗА_ДАННЫХ!D640,АБОНЕМЕНТЫ_ИНФОРМАЦИЯ!S:S,"&gt;="&amp;БАЗА_ДАННЫХ!D640,АБОНЕМЕНТЫ_ИНФОРМАЦИЯ!AB:AB,"да")=1,"да","нет")</f>
        <v>нет</v>
      </c>
      <c r="N640" s="188" t="str">
        <f ca="1">IF(M640="да",SUMIFS(АБОНЕМЕНТЫ_ИНФОРМАЦИЯ!AC:AC,АБОНЕМЕНТЫ_ИНФОРМАЦИЯ!H:H,БАЗА_ДАННЫХ!L640,АБОНЕМЕНТЫ_ИНФОРМАЦИЯ!G:G,БАЗА_ДАННЫХ!K640,АБОНЕМЕНТЫ_ИНФОРМАЦИЯ!F:F,БАЗА_ДАННЫХ!J640,АБОНЕМЕНТЫ_ИНФОРМАЦИЯ!AB:AB,БАЗА_ДАННЫХ!M640),"")</f>
        <v/>
      </c>
      <c r="R640" s="189" t="s">
        <v>21</v>
      </c>
      <c r="S640" s="17"/>
      <c r="U640" s="194">
        <f>IF(S640="перенос",0,SUMIFS(АБОНЕМЕНТЫ_ИНФОРМАЦИЯ!P:P,АБОНЕМЕНТЫ_ИНФОРМАЦИЯ!H:H,БАЗА_ДАННЫХ!L640,АБОНЕМЕНТЫ_ИНФОРМАЦИЯ!F:F,БАЗА_ДАННЫХ!J640,АБОНЕМЕНТЫ_ИНФОРМАЦИЯ!G:G,БАЗА_ДАННЫХ!K640,АБОНЕМЕНТЫ_ИНФОРМАЦИЯ!Q:Q,"&lt;="&amp;БАЗА_ДАННЫХ!D640,АБОНЕМЕНТЫ_ИНФОРМАЦИЯ!S:S,"&gt;="&amp;БАЗА_ДАННЫХ!D640))</f>
        <v>10</v>
      </c>
    </row>
    <row r="641" spans="4:21" ht="15" customHeight="1" x14ac:dyDescent="0.25">
      <c r="D641" s="185">
        <v>45303</v>
      </c>
      <c r="E641" s="187">
        <f t="shared" si="18"/>
        <v>2</v>
      </c>
      <c r="F641" s="9" t="str">
        <f t="shared" si="19"/>
        <v>Пт</v>
      </c>
      <c r="G641" s="18">
        <v>0.66666666666666663</v>
      </c>
      <c r="H641" s="8" t="s">
        <v>7</v>
      </c>
      <c r="I641" s="8" t="s">
        <v>33</v>
      </c>
      <c r="J641" s="8" t="s">
        <v>6</v>
      </c>
      <c r="K641" s="8" t="s">
        <v>31</v>
      </c>
      <c r="L641" s="188" t="s">
        <v>95</v>
      </c>
      <c r="M641" s="189" t="str">
        <f ca="1">IF(COUNTIFS(АБОНЕМЕНТЫ_ИНФОРМАЦИЯ!H:H,БАЗА_ДАННЫХ!L641,АБОНЕМЕНТЫ_ИНФОРМАЦИЯ!F:F,БАЗА_ДАННЫХ!J641,АБОНЕМЕНТЫ_ИНФОРМАЦИЯ!G:G,БАЗА_ДАННЫХ!K641,АБОНЕМЕНТЫ_ИНФОРМАЦИЯ!Q:Q,"&lt;="&amp;БАЗА_ДАННЫХ!D641,АБОНЕМЕНТЫ_ИНФОРМАЦИЯ!S:S,"&gt;="&amp;БАЗА_ДАННЫХ!D641,АБОНЕМЕНТЫ_ИНФОРМАЦИЯ!AB:AB,"да")=1,"да","нет")</f>
        <v>нет</v>
      </c>
      <c r="N641" s="188" t="str">
        <f ca="1">IF(M641="да",SUMIFS(АБОНЕМЕНТЫ_ИНФОРМАЦИЯ!AC:AC,АБОНЕМЕНТЫ_ИНФОРМАЦИЯ!H:H,БАЗА_ДАННЫХ!L641,АБОНЕМЕНТЫ_ИНФОРМАЦИЯ!G:G,БАЗА_ДАННЫХ!K641,АБОНЕМЕНТЫ_ИНФОРМАЦИЯ!F:F,БАЗА_ДАННЫХ!J641,АБОНЕМЕНТЫ_ИНФОРМАЦИЯ!AB:AB,БАЗА_ДАННЫХ!M641),"")</f>
        <v/>
      </c>
      <c r="R641" s="189" t="s">
        <v>21</v>
      </c>
      <c r="S641" s="17"/>
      <c r="U641" s="194">
        <f>IF(S641="перенос",0,SUMIFS(АБОНЕМЕНТЫ_ИНФОРМАЦИЯ!P:P,АБОНЕМЕНТЫ_ИНФОРМАЦИЯ!H:H,БАЗА_ДАННЫХ!L641,АБОНЕМЕНТЫ_ИНФОРМАЦИЯ!F:F,БАЗА_ДАННЫХ!J641,АБОНЕМЕНТЫ_ИНФОРМАЦИЯ!G:G,БАЗА_ДАННЫХ!K641,АБОНЕМЕНТЫ_ИНФОРМАЦИЯ!Q:Q,"&lt;="&amp;БАЗА_ДАННЫХ!D641,АБОНЕМЕНТЫ_ИНФОРМАЦИЯ!S:S,"&gt;="&amp;БАЗА_ДАННЫХ!D641))</f>
        <v>10</v>
      </c>
    </row>
    <row r="642" spans="4:21" ht="15" customHeight="1" x14ac:dyDescent="0.25">
      <c r="D642" s="185">
        <v>45303</v>
      </c>
      <c r="E642" s="187">
        <f t="shared" si="18"/>
        <v>2</v>
      </c>
      <c r="F642" s="9" t="str">
        <f t="shared" si="19"/>
        <v>Пт</v>
      </c>
      <c r="G642" s="18">
        <v>0.66666666666666663</v>
      </c>
      <c r="H642" s="8" t="s">
        <v>7</v>
      </c>
      <c r="I642" s="8" t="s">
        <v>33</v>
      </c>
      <c r="J642" s="8" t="s">
        <v>6</v>
      </c>
      <c r="K642" s="8" t="s">
        <v>31</v>
      </c>
      <c r="L642" s="188" t="s">
        <v>96</v>
      </c>
      <c r="M642" s="189" t="str">
        <f ca="1">IF(COUNTIFS(АБОНЕМЕНТЫ_ИНФОРМАЦИЯ!H:H,БАЗА_ДАННЫХ!L642,АБОНЕМЕНТЫ_ИНФОРМАЦИЯ!F:F,БАЗА_ДАННЫХ!J642,АБОНЕМЕНТЫ_ИНФОРМАЦИЯ!G:G,БАЗА_ДАННЫХ!K642,АБОНЕМЕНТЫ_ИНФОРМАЦИЯ!Q:Q,"&lt;="&amp;БАЗА_ДАННЫХ!D642,АБОНЕМЕНТЫ_ИНФОРМАЦИЯ!S:S,"&gt;="&amp;БАЗА_ДАННЫХ!D642,АБОНЕМЕНТЫ_ИНФОРМАЦИЯ!AB:AB,"да")=1,"да","нет")</f>
        <v>нет</v>
      </c>
      <c r="N642" s="188" t="str">
        <f ca="1">IF(M642="да",SUMIFS(АБОНЕМЕНТЫ_ИНФОРМАЦИЯ!AC:AC,АБОНЕМЕНТЫ_ИНФОРМАЦИЯ!H:H,БАЗА_ДАННЫХ!L642,АБОНЕМЕНТЫ_ИНФОРМАЦИЯ!G:G,БАЗА_ДАННЫХ!K642,АБОНЕМЕНТЫ_ИНФОРМАЦИЯ!F:F,БАЗА_ДАННЫХ!J642,АБОНЕМЕНТЫ_ИНФОРМАЦИЯ!AB:AB,БАЗА_ДАННЫХ!M642),"")</f>
        <v/>
      </c>
      <c r="R642" s="189" t="s">
        <v>21</v>
      </c>
      <c r="S642" s="17"/>
      <c r="U642" s="194">
        <f>IF(S642="перенос",0,SUMIFS(АБОНЕМЕНТЫ_ИНФОРМАЦИЯ!P:P,АБОНЕМЕНТЫ_ИНФОРМАЦИЯ!H:H,БАЗА_ДАННЫХ!L642,АБОНЕМЕНТЫ_ИНФОРМАЦИЯ!F:F,БАЗА_ДАННЫХ!J642,АБОНЕМЕНТЫ_ИНФОРМАЦИЯ!G:G,БАЗА_ДАННЫХ!K642,АБОНЕМЕНТЫ_ИНФОРМАЦИЯ!Q:Q,"&lt;="&amp;БАЗА_ДАННЫХ!D642,АБОНЕМЕНТЫ_ИНФОРМАЦИЯ!S:S,"&gt;="&amp;БАЗА_ДАННЫХ!D642))</f>
        <v>10</v>
      </c>
    </row>
    <row r="643" spans="4:21" ht="15" customHeight="1" x14ac:dyDescent="0.25">
      <c r="D643" s="185">
        <v>45303</v>
      </c>
      <c r="E643" s="187">
        <f t="shared" si="18"/>
        <v>2</v>
      </c>
      <c r="F643" s="9" t="str">
        <f t="shared" si="19"/>
        <v>Пт</v>
      </c>
      <c r="G643" s="18">
        <v>0.66666666666666663</v>
      </c>
      <c r="H643" s="8" t="s">
        <v>7</v>
      </c>
      <c r="I643" s="8" t="s">
        <v>33</v>
      </c>
      <c r="J643" s="8" t="s">
        <v>6</v>
      </c>
      <c r="K643" s="8" t="s">
        <v>31</v>
      </c>
      <c r="L643" s="188" t="s">
        <v>97</v>
      </c>
      <c r="M643" s="189" t="str">
        <f ca="1">IF(COUNTIFS(АБОНЕМЕНТЫ_ИНФОРМАЦИЯ!H:H,БАЗА_ДАННЫХ!L643,АБОНЕМЕНТЫ_ИНФОРМАЦИЯ!F:F,БАЗА_ДАННЫХ!J643,АБОНЕМЕНТЫ_ИНФОРМАЦИЯ!G:G,БАЗА_ДАННЫХ!K643,АБОНЕМЕНТЫ_ИНФОРМАЦИЯ!Q:Q,"&lt;="&amp;БАЗА_ДАННЫХ!D643,АБОНЕМЕНТЫ_ИНФОРМАЦИЯ!S:S,"&gt;="&amp;БАЗА_ДАННЫХ!D643,АБОНЕМЕНТЫ_ИНФОРМАЦИЯ!AB:AB,"да")=1,"да","нет")</f>
        <v>нет</v>
      </c>
      <c r="N643" s="188" t="str">
        <f ca="1">IF(M643="да",SUMIFS(АБОНЕМЕНТЫ_ИНФОРМАЦИЯ!AC:AC,АБОНЕМЕНТЫ_ИНФОРМАЦИЯ!H:H,БАЗА_ДАННЫХ!L643,АБОНЕМЕНТЫ_ИНФОРМАЦИЯ!G:G,БАЗА_ДАННЫХ!K643,АБОНЕМЕНТЫ_ИНФОРМАЦИЯ!F:F,БАЗА_ДАННЫХ!J643,АБОНЕМЕНТЫ_ИНФОРМАЦИЯ!AB:AB,БАЗА_ДАННЫХ!M643),"")</f>
        <v/>
      </c>
      <c r="R643" s="189" t="s">
        <v>21</v>
      </c>
      <c r="S643" s="17"/>
      <c r="U643" s="194">
        <f>IF(S643="перенос",0,SUMIFS(АБОНЕМЕНТЫ_ИНФОРМАЦИЯ!P:P,АБОНЕМЕНТЫ_ИНФОРМАЦИЯ!H:H,БАЗА_ДАННЫХ!L643,АБОНЕМЕНТЫ_ИНФОРМАЦИЯ!F:F,БАЗА_ДАННЫХ!J643,АБОНЕМЕНТЫ_ИНФОРМАЦИЯ!G:G,БАЗА_ДАННЫХ!K643,АБОНЕМЕНТЫ_ИНФОРМАЦИЯ!Q:Q,"&lt;="&amp;БАЗА_ДАННЫХ!D643,АБОНЕМЕНТЫ_ИНФОРМАЦИЯ!S:S,"&gt;="&amp;БАЗА_ДАННЫХ!D643))</f>
        <v>10</v>
      </c>
    </row>
    <row r="644" spans="4:21" ht="15" customHeight="1" x14ac:dyDescent="0.25">
      <c r="D644" s="185">
        <v>45304</v>
      </c>
      <c r="E644" s="187">
        <f t="shared" si="18"/>
        <v>2</v>
      </c>
      <c r="F644" s="9" t="str">
        <f t="shared" si="19"/>
        <v>Сб</v>
      </c>
      <c r="G644" s="18">
        <v>0.45833333333333331</v>
      </c>
      <c r="H644" s="8" t="s">
        <v>14</v>
      </c>
      <c r="I644" s="8" t="s">
        <v>34</v>
      </c>
      <c r="J644" s="8" t="s">
        <v>11</v>
      </c>
      <c r="K644" s="8" t="s">
        <v>35</v>
      </c>
      <c r="L644" s="188" t="s">
        <v>78</v>
      </c>
      <c r="M644" s="189" t="str">
        <f ca="1">IF(COUNTIFS(АБОНЕМЕНТЫ_ИНФОРМАЦИЯ!H:H,БАЗА_ДАННЫХ!L644,АБОНЕМЕНТЫ_ИНФОРМАЦИЯ!F:F,БАЗА_ДАННЫХ!J644,АБОНЕМЕНТЫ_ИНФОРМАЦИЯ!G:G,БАЗА_ДАННЫХ!K644,АБОНЕМЕНТЫ_ИНФОРМАЦИЯ!Q:Q,"&lt;="&amp;БАЗА_ДАННЫХ!D644,АБОНЕМЕНТЫ_ИНФОРМАЦИЯ!S:S,"&gt;="&amp;БАЗА_ДАННЫХ!D644,АБОНЕМЕНТЫ_ИНФОРМАЦИЯ!AB:AB,"да")=1,"да","нет")</f>
        <v>нет</v>
      </c>
      <c r="N644" s="188" t="str">
        <f ca="1">IF(M644="да",SUMIFS(АБОНЕМЕНТЫ_ИНФОРМАЦИЯ!AC:AC,АБОНЕМЕНТЫ_ИНФОРМАЦИЯ!H:H,БАЗА_ДАННЫХ!L644,АБОНЕМЕНТЫ_ИНФОРМАЦИЯ!G:G,БАЗА_ДАННЫХ!K644,АБОНЕМЕНТЫ_ИНФОРМАЦИЯ!F:F,БАЗА_ДАННЫХ!J644,АБОНЕМЕНТЫ_ИНФОРМАЦИЯ!AB:AB,БАЗА_ДАННЫХ!M644),"")</f>
        <v/>
      </c>
      <c r="R644" s="189" t="s">
        <v>21</v>
      </c>
      <c r="S644" s="17"/>
      <c r="U644" s="194">
        <f>IF(S644="перенос",0,SUMIFS(АБОНЕМЕНТЫ_ИНФОРМАЦИЯ!P:P,АБОНЕМЕНТЫ_ИНФОРМАЦИЯ!H:H,БАЗА_ДАННЫХ!L644,АБОНЕМЕНТЫ_ИНФОРМАЦИЯ!F:F,БАЗА_ДАННЫХ!J644,АБОНЕМЕНТЫ_ИНФОРМАЦИЯ!G:G,БАЗА_ДАННЫХ!K644,АБОНЕМЕНТЫ_ИНФОРМАЦИЯ!Q:Q,"&lt;="&amp;БАЗА_ДАННЫХ!D644,АБОНЕМЕНТЫ_ИНФОРМАЦИЯ!S:S,"&gt;="&amp;БАЗА_ДАННЫХ!D644))</f>
        <v>10</v>
      </c>
    </row>
    <row r="645" spans="4:21" ht="15" customHeight="1" x14ac:dyDescent="0.25">
      <c r="D645" s="185">
        <v>45304</v>
      </c>
      <c r="E645" s="187">
        <f t="shared" si="18"/>
        <v>2</v>
      </c>
      <c r="F645" s="9" t="str">
        <f t="shared" si="19"/>
        <v>Сб</v>
      </c>
      <c r="G645" s="18">
        <v>0.45833333333333331</v>
      </c>
      <c r="H645" s="8" t="s">
        <v>14</v>
      </c>
      <c r="I645" s="8" t="s">
        <v>34</v>
      </c>
      <c r="J645" s="8" t="s">
        <v>11</v>
      </c>
      <c r="K645" s="8" t="s">
        <v>35</v>
      </c>
      <c r="L645" s="188" t="s">
        <v>80</v>
      </c>
      <c r="M645" s="189" t="str">
        <f ca="1">IF(COUNTIFS(АБОНЕМЕНТЫ_ИНФОРМАЦИЯ!H:H,БАЗА_ДАННЫХ!L645,АБОНЕМЕНТЫ_ИНФОРМАЦИЯ!F:F,БАЗА_ДАННЫХ!J645,АБОНЕМЕНТЫ_ИНФОРМАЦИЯ!G:G,БАЗА_ДАННЫХ!K645,АБОНЕМЕНТЫ_ИНФОРМАЦИЯ!Q:Q,"&lt;="&amp;БАЗА_ДАННЫХ!D645,АБОНЕМЕНТЫ_ИНФОРМАЦИЯ!S:S,"&gt;="&amp;БАЗА_ДАННЫХ!D645,АБОНЕМЕНТЫ_ИНФОРМАЦИЯ!AB:AB,"да")=1,"да","нет")</f>
        <v>нет</v>
      </c>
      <c r="N645" s="188" t="str">
        <f ca="1">IF(M645="да",SUMIFS(АБОНЕМЕНТЫ_ИНФОРМАЦИЯ!AC:AC,АБОНЕМЕНТЫ_ИНФОРМАЦИЯ!H:H,БАЗА_ДАННЫХ!L645,АБОНЕМЕНТЫ_ИНФОРМАЦИЯ!G:G,БАЗА_ДАННЫХ!K645,АБОНЕМЕНТЫ_ИНФОРМАЦИЯ!F:F,БАЗА_ДАННЫХ!J645,АБОНЕМЕНТЫ_ИНФОРМАЦИЯ!AB:AB,БАЗА_ДАННЫХ!M645),"")</f>
        <v/>
      </c>
      <c r="R645" s="189" t="s">
        <v>21</v>
      </c>
      <c r="S645" s="17"/>
      <c r="U645" s="194">
        <f>IF(S645="перенос",0,SUMIFS(АБОНЕМЕНТЫ_ИНФОРМАЦИЯ!P:P,АБОНЕМЕНТЫ_ИНФОРМАЦИЯ!H:H,БАЗА_ДАННЫХ!L645,АБОНЕМЕНТЫ_ИНФОРМАЦИЯ!F:F,БАЗА_ДАННЫХ!J645,АБОНЕМЕНТЫ_ИНФОРМАЦИЯ!G:G,БАЗА_ДАННЫХ!K645,АБОНЕМЕНТЫ_ИНФОРМАЦИЯ!Q:Q,"&lt;="&amp;БАЗА_ДАННЫХ!D645,АБОНЕМЕНТЫ_ИНФОРМАЦИЯ!S:S,"&gt;="&amp;БАЗА_ДАННЫХ!D645))</f>
        <v>10</v>
      </c>
    </row>
    <row r="646" spans="4:21" ht="15" customHeight="1" x14ac:dyDescent="0.25">
      <c r="D646" s="185">
        <v>45304</v>
      </c>
      <c r="E646" s="187">
        <f t="shared" si="18"/>
        <v>2</v>
      </c>
      <c r="F646" s="9" t="str">
        <f t="shared" si="19"/>
        <v>Сб</v>
      </c>
      <c r="G646" s="18">
        <v>0.45833333333333331</v>
      </c>
      <c r="H646" s="8" t="s">
        <v>14</v>
      </c>
      <c r="I646" s="8" t="s">
        <v>34</v>
      </c>
      <c r="J646" s="8" t="s">
        <v>11</v>
      </c>
      <c r="K646" s="8" t="s">
        <v>35</v>
      </c>
      <c r="L646" s="188" t="s">
        <v>81</v>
      </c>
      <c r="M646" s="189" t="str">
        <f ca="1">IF(COUNTIFS(АБОНЕМЕНТЫ_ИНФОРМАЦИЯ!H:H,БАЗА_ДАННЫХ!L646,АБОНЕМЕНТЫ_ИНФОРМАЦИЯ!F:F,БАЗА_ДАННЫХ!J646,АБОНЕМЕНТЫ_ИНФОРМАЦИЯ!G:G,БАЗА_ДАННЫХ!K646,АБОНЕМЕНТЫ_ИНФОРМАЦИЯ!Q:Q,"&lt;="&amp;БАЗА_ДАННЫХ!D646,АБОНЕМЕНТЫ_ИНФОРМАЦИЯ!S:S,"&gt;="&amp;БАЗА_ДАННЫХ!D646,АБОНЕМЕНТЫ_ИНФОРМАЦИЯ!AB:AB,"да")=1,"да","нет")</f>
        <v>нет</v>
      </c>
      <c r="N646" s="188" t="str">
        <f ca="1">IF(M646="да",SUMIFS(АБОНЕМЕНТЫ_ИНФОРМАЦИЯ!AC:AC,АБОНЕМЕНТЫ_ИНФОРМАЦИЯ!H:H,БАЗА_ДАННЫХ!L646,АБОНЕМЕНТЫ_ИНФОРМАЦИЯ!G:G,БАЗА_ДАННЫХ!K646,АБОНЕМЕНТЫ_ИНФОРМАЦИЯ!F:F,БАЗА_ДАННЫХ!J646,АБОНЕМЕНТЫ_ИНФОРМАЦИЯ!AB:AB,БАЗА_ДАННЫХ!M646),"")</f>
        <v/>
      </c>
      <c r="R646" s="189" t="s">
        <v>21</v>
      </c>
      <c r="S646" s="17"/>
      <c r="U646" s="194">
        <f>IF(S646="перенос",0,SUMIFS(АБОНЕМЕНТЫ_ИНФОРМАЦИЯ!P:P,АБОНЕМЕНТЫ_ИНФОРМАЦИЯ!H:H,БАЗА_ДАННЫХ!L646,АБОНЕМЕНТЫ_ИНФОРМАЦИЯ!F:F,БАЗА_ДАННЫХ!J646,АБОНЕМЕНТЫ_ИНФОРМАЦИЯ!G:G,БАЗА_ДАННЫХ!K646,АБОНЕМЕНТЫ_ИНФОРМАЦИЯ!Q:Q,"&lt;="&amp;БАЗА_ДАННЫХ!D646,АБОНЕМЕНТЫ_ИНФОРМАЦИЯ!S:S,"&gt;="&amp;БАЗА_ДАННЫХ!D646))</f>
        <v>8.75</v>
      </c>
    </row>
    <row r="647" spans="4:21" ht="15" customHeight="1" x14ac:dyDescent="0.25">
      <c r="D647" s="185">
        <v>45304</v>
      </c>
      <c r="E647" s="187">
        <f t="shared" si="18"/>
        <v>2</v>
      </c>
      <c r="F647" s="9" t="str">
        <f t="shared" si="19"/>
        <v>Сб</v>
      </c>
      <c r="G647" s="18">
        <v>0.45833333333333331</v>
      </c>
      <c r="H647" s="8" t="s">
        <v>14</v>
      </c>
      <c r="I647" s="8" t="s">
        <v>34</v>
      </c>
      <c r="J647" s="8" t="s">
        <v>11</v>
      </c>
      <c r="K647" s="8" t="s">
        <v>35</v>
      </c>
      <c r="L647" s="188" t="s">
        <v>82</v>
      </c>
      <c r="M647" s="189" t="str">
        <f ca="1">IF(COUNTIFS(АБОНЕМЕНТЫ_ИНФОРМАЦИЯ!H:H,БАЗА_ДАННЫХ!L647,АБОНЕМЕНТЫ_ИНФОРМАЦИЯ!F:F,БАЗА_ДАННЫХ!J647,АБОНЕМЕНТЫ_ИНФОРМАЦИЯ!G:G,БАЗА_ДАННЫХ!K647,АБОНЕМЕНТЫ_ИНФОРМАЦИЯ!Q:Q,"&lt;="&amp;БАЗА_ДАННЫХ!D647,АБОНЕМЕНТЫ_ИНФОРМАЦИЯ!S:S,"&gt;="&amp;БАЗА_ДАННЫХ!D647,АБОНЕМЕНТЫ_ИНФОРМАЦИЯ!AB:AB,"да")=1,"да","нет")</f>
        <v>нет</v>
      </c>
      <c r="N647" s="188" t="str">
        <f ca="1">IF(M647="да",SUMIFS(АБОНЕМЕНТЫ_ИНФОРМАЦИЯ!AC:AC,АБОНЕМЕНТЫ_ИНФОРМАЦИЯ!H:H,БАЗА_ДАННЫХ!L647,АБОНЕМЕНТЫ_ИНФОРМАЦИЯ!G:G,БАЗА_ДАННЫХ!K647,АБОНЕМЕНТЫ_ИНФОРМАЦИЯ!F:F,БАЗА_ДАННЫХ!J647,АБОНЕМЕНТЫ_ИНФОРМАЦИЯ!AB:AB,БАЗА_ДАННЫХ!M647),"")</f>
        <v/>
      </c>
      <c r="R647" s="189" t="s">
        <v>21</v>
      </c>
      <c r="S647" s="17"/>
      <c r="U647" s="194">
        <f>IF(S647="перенос",0,SUMIFS(АБОНЕМЕНТЫ_ИНФОРМАЦИЯ!P:P,АБОНЕМЕНТЫ_ИНФОРМАЦИЯ!H:H,БАЗА_ДАННЫХ!L647,АБОНЕМЕНТЫ_ИНФОРМАЦИЯ!F:F,БАЗА_ДАННЫХ!J647,АБОНЕМЕНТЫ_ИНФОРМАЦИЯ!G:G,БАЗА_ДАННЫХ!K647,АБОНЕМЕНТЫ_ИНФОРМАЦИЯ!Q:Q,"&lt;="&amp;БАЗА_ДАННЫХ!D647,АБОНЕМЕНТЫ_ИНФОРМАЦИЯ!S:S,"&gt;="&amp;БАЗА_ДАННЫХ!D647))</f>
        <v>10</v>
      </c>
    </row>
    <row r="648" spans="4:21" ht="15" customHeight="1" x14ac:dyDescent="0.25">
      <c r="D648" s="185">
        <v>45304</v>
      </c>
      <c r="E648" s="187">
        <f t="shared" ref="E648:E711" si="20">WEEKNUM(D648)</f>
        <v>2</v>
      </c>
      <c r="F648" s="9" t="str">
        <f t="shared" ref="F648:F711" si="21">TEXT(D648,"ддд")</f>
        <v>Сб</v>
      </c>
      <c r="G648" s="18">
        <v>0.45833333333333331</v>
      </c>
      <c r="H648" s="8" t="s">
        <v>14</v>
      </c>
      <c r="I648" s="8" t="s">
        <v>34</v>
      </c>
      <c r="J648" s="8" t="s">
        <v>11</v>
      </c>
      <c r="K648" s="8" t="s">
        <v>35</v>
      </c>
      <c r="L648" s="188" t="s">
        <v>83</v>
      </c>
      <c r="M648" s="189" t="str">
        <f ca="1">IF(COUNTIFS(АБОНЕМЕНТЫ_ИНФОРМАЦИЯ!H:H,БАЗА_ДАННЫХ!L648,АБОНЕМЕНТЫ_ИНФОРМАЦИЯ!F:F,БАЗА_ДАННЫХ!J648,АБОНЕМЕНТЫ_ИНФОРМАЦИЯ!G:G,БАЗА_ДАННЫХ!K648,АБОНЕМЕНТЫ_ИНФОРМАЦИЯ!Q:Q,"&lt;="&amp;БАЗА_ДАННЫХ!D648,АБОНЕМЕНТЫ_ИНФОРМАЦИЯ!S:S,"&gt;="&amp;БАЗА_ДАННЫХ!D648,АБОНЕМЕНТЫ_ИНФОРМАЦИЯ!AB:AB,"да")=1,"да","нет")</f>
        <v>нет</v>
      </c>
      <c r="N648" s="188" t="str">
        <f ca="1">IF(M648="да",SUMIFS(АБОНЕМЕНТЫ_ИНФОРМАЦИЯ!AC:AC,АБОНЕМЕНТЫ_ИНФОРМАЦИЯ!H:H,БАЗА_ДАННЫХ!L648,АБОНЕМЕНТЫ_ИНФОРМАЦИЯ!G:G,БАЗА_ДАННЫХ!K648,АБОНЕМЕНТЫ_ИНФОРМАЦИЯ!F:F,БАЗА_ДАННЫХ!J648,АБОНЕМЕНТЫ_ИНФОРМАЦИЯ!AB:AB,БАЗА_ДАННЫХ!M648),"")</f>
        <v/>
      </c>
      <c r="R648" s="189" t="s">
        <v>21</v>
      </c>
      <c r="S648" s="17"/>
      <c r="U648" s="194">
        <f>IF(S648="перенос",0,SUMIFS(АБОНЕМЕНТЫ_ИНФОРМАЦИЯ!P:P,АБОНЕМЕНТЫ_ИНФОРМАЦИЯ!H:H,БАЗА_ДАННЫХ!L648,АБОНЕМЕНТЫ_ИНФОРМАЦИЯ!F:F,БАЗА_ДАННЫХ!J648,АБОНЕМЕНТЫ_ИНФОРМАЦИЯ!G:G,БАЗА_ДАННЫХ!K648,АБОНЕМЕНТЫ_ИНФОРМАЦИЯ!Q:Q,"&lt;="&amp;БАЗА_ДАННЫХ!D648,АБОНЕМЕНТЫ_ИНФОРМАЦИЯ!S:S,"&gt;="&amp;БАЗА_ДАННЫХ!D648))</f>
        <v>10</v>
      </c>
    </row>
    <row r="649" spans="4:21" ht="15" customHeight="1" x14ac:dyDescent="0.25">
      <c r="D649" s="185">
        <v>45306</v>
      </c>
      <c r="E649" s="187">
        <f t="shared" si="20"/>
        <v>3</v>
      </c>
      <c r="F649" s="9" t="str">
        <f t="shared" si="21"/>
        <v>Пн</v>
      </c>
      <c r="G649" s="18">
        <v>0.66666666666666663</v>
      </c>
      <c r="H649" s="8" t="s">
        <v>7</v>
      </c>
      <c r="I649" s="8" t="s">
        <v>32</v>
      </c>
      <c r="J649" s="8" t="s">
        <v>9</v>
      </c>
      <c r="K649" s="8" t="s">
        <v>8</v>
      </c>
      <c r="L649" s="188" t="s">
        <v>64</v>
      </c>
      <c r="M649" s="189" t="str">
        <f ca="1">IF(COUNTIFS(АБОНЕМЕНТЫ_ИНФОРМАЦИЯ!H:H,БАЗА_ДАННЫХ!L649,АБОНЕМЕНТЫ_ИНФОРМАЦИЯ!F:F,БАЗА_ДАННЫХ!J649,АБОНЕМЕНТЫ_ИНФОРМАЦИЯ!G:G,БАЗА_ДАННЫХ!K649,АБОНЕМЕНТЫ_ИНФОРМАЦИЯ!Q:Q,"&lt;="&amp;БАЗА_ДАННЫХ!D649,АБОНЕМЕНТЫ_ИНФОРМАЦИЯ!S:S,"&gt;="&amp;БАЗА_ДАННЫХ!D649,АБОНЕМЕНТЫ_ИНФОРМАЦИЯ!AB:AB,"да")=1,"да","нет")</f>
        <v>нет</v>
      </c>
      <c r="N649" s="188" t="str">
        <f ca="1">IF(M649="да",SUMIFS(АБОНЕМЕНТЫ_ИНФОРМАЦИЯ!AC:AC,АБОНЕМЕНТЫ_ИНФОРМАЦИЯ!H:H,БАЗА_ДАННЫХ!L649,АБОНЕМЕНТЫ_ИНФОРМАЦИЯ!G:G,БАЗА_ДАННЫХ!K649,АБОНЕМЕНТЫ_ИНФОРМАЦИЯ!F:F,БАЗА_ДАННЫХ!J649,АБОНЕМЕНТЫ_ИНФОРМАЦИЯ!AB:AB,БАЗА_ДАННЫХ!M649),"")</f>
        <v/>
      </c>
      <c r="R649" s="189" t="s">
        <v>21</v>
      </c>
      <c r="S649" s="17"/>
      <c r="U649" s="194">
        <f>IF(S649="перенос",0,SUMIFS(АБОНЕМЕНТЫ_ИНФОРМАЦИЯ!P:P,АБОНЕМЕНТЫ_ИНФОРМАЦИЯ!H:H,БАЗА_ДАННЫХ!L649,АБОНЕМЕНТЫ_ИНФОРМАЦИЯ!F:F,БАЗА_ДАННЫХ!J649,АБОНЕМЕНТЫ_ИНФОРМАЦИЯ!G:G,БАЗА_ДАННЫХ!K649,АБОНЕМЕНТЫ_ИНФОРМАЦИЯ!Q:Q,"&lt;="&amp;БАЗА_ДАННЫХ!D649,АБОНЕМЕНТЫ_ИНФОРМАЦИЯ!S:S,"&gt;="&amp;БАЗА_ДАННЫХ!D649))</f>
        <v>10</v>
      </c>
    </row>
    <row r="650" spans="4:21" ht="15" customHeight="1" x14ac:dyDescent="0.25">
      <c r="D650" s="185">
        <v>45306</v>
      </c>
      <c r="E650" s="187">
        <f t="shared" si="20"/>
        <v>3</v>
      </c>
      <c r="F650" s="9" t="str">
        <f t="shared" si="21"/>
        <v>Пн</v>
      </c>
      <c r="G650" s="18">
        <v>0.66666666666666663</v>
      </c>
      <c r="H650" s="8" t="s">
        <v>7</v>
      </c>
      <c r="I650" s="8" t="s">
        <v>32</v>
      </c>
      <c r="J650" s="8" t="s">
        <v>9</v>
      </c>
      <c r="K650" s="8" t="s">
        <v>8</v>
      </c>
      <c r="L650" s="188" t="s">
        <v>65</v>
      </c>
      <c r="M650" s="189" t="str">
        <f ca="1">IF(COUNTIFS(АБОНЕМЕНТЫ_ИНФОРМАЦИЯ!H:H,БАЗА_ДАННЫХ!L650,АБОНЕМЕНТЫ_ИНФОРМАЦИЯ!F:F,БАЗА_ДАННЫХ!J650,АБОНЕМЕНТЫ_ИНФОРМАЦИЯ!G:G,БАЗА_ДАННЫХ!K650,АБОНЕМЕНТЫ_ИНФОРМАЦИЯ!Q:Q,"&lt;="&amp;БАЗА_ДАННЫХ!D650,АБОНЕМЕНТЫ_ИНФОРМАЦИЯ!S:S,"&gt;="&amp;БАЗА_ДАННЫХ!D650,АБОНЕМЕНТЫ_ИНФОРМАЦИЯ!AB:AB,"да")=1,"да","нет")</f>
        <v>нет</v>
      </c>
      <c r="N650" s="188" t="str">
        <f ca="1">IF(M650="да",SUMIFS(АБОНЕМЕНТЫ_ИНФОРМАЦИЯ!AC:AC,АБОНЕМЕНТЫ_ИНФОРМАЦИЯ!H:H,БАЗА_ДАННЫХ!L650,АБОНЕМЕНТЫ_ИНФОРМАЦИЯ!G:G,БАЗА_ДАННЫХ!K650,АБОНЕМЕНТЫ_ИНФОРМАЦИЯ!F:F,БАЗА_ДАННЫХ!J650,АБОНЕМЕНТЫ_ИНФОРМАЦИЯ!AB:AB,БАЗА_ДАННЫХ!M650),"")</f>
        <v/>
      </c>
      <c r="R650" s="189" t="s">
        <v>21</v>
      </c>
      <c r="S650" s="17"/>
      <c r="U650" s="194">
        <f>IF(S650="перенос",0,SUMIFS(АБОНЕМЕНТЫ_ИНФОРМАЦИЯ!P:P,АБОНЕМЕНТЫ_ИНФОРМАЦИЯ!H:H,БАЗА_ДАННЫХ!L650,АБОНЕМЕНТЫ_ИНФОРМАЦИЯ!F:F,БАЗА_ДАННЫХ!J650,АБОНЕМЕНТЫ_ИНФОРМАЦИЯ!G:G,БАЗА_ДАННЫХ!K650,АБОНЕМЕНТЫ_ИНФОРМАЦИЯ!Q:Q,"&lt;="&amp;БАЗА_ДАННЫХ!D650,АБОНЕМЕНТЫ_ИНФОРМАЦИЯ!S:S,"&gt;="&amp;БАЗА_ДАННЫХ!D650))</f>
        <v>10</v>
      </c>
    </row>
    <row r="651" spans="4:21" ht="15" customHeight="1" x14ac:dyDescent="0.25">
      <c r="D651" s="185">
        <v>45306</v>
      </c>
      <c r="E651" s="187">
        <f t="shared" si="20"/>
        <v>3</v>
      </c>
      <c r="F651" s="9" t="str">
        <f t="shared" si="21"/>
        <v>Пн</v>
      </c>
      <c r="G651" s="18">
        <v>0.66666666666666663</v>
      </c>
      <c r="H651" s="8" t="s">
        <v>7</v>
      </c>
      <c r="I651" s="8" t="s">
        <v>32</v>
      </c>
      <c r="J651" s="8" t="s">
        <v>9</v>
      </c>
      <c r="K651" s="8" t="s">
        <v>8</v>
      </c>
      <c r="L651" s="188" t="s">
        <v>66</v>
      </c>
      <c r="M651" s="189" t="str">
        <f ca="1">IF(COUNTIFS(АБОНЕМЕНТЫ_ИНФОРМАЦИЯ!H:H,БАЗА_ДАННЫХ!L651,АБОНЕМЕНТЫ_ИНФОРМАЦИЯ!F:F,БАЗА_ДАННЫХ!J651,АБОНЕМЕНТЫ_ИНФОРМАЦИЯ!G:G,БАЗА_ДАННЫХ!K651,АБОНЕМЕНТЫ_ИНФОРМАЦИЯ!Q:Q,"&lt;="&amp;БАЗА_ДАННЫХ!D651,АБОНЕМЕНТЫ_ИНФОРМАЦИЯ!S:S,"&gt;="&amp;БАЗА_ДАННЫХ!D651,АБОНЕМЕНТЫ_ИНФОРМАЦИЯ!AB:AB,"да")=1,"да","нет")</f>
        <v>нет</v>
      </c>
      <c r="N651" s="188" t="str">
        <f ca="1">IF(M651="да",SUMIFS(АБОНЕМЕНТЫ_ИНФОРМАЦИЯ!AC:AC,АБОНЕМЕНТЫ_ИНФОРМАЦИЯ!H:H,БАЗА_ДАННЫХ!L651,АБОНЕМЕНТЫ_ИНФОРМАЦИЯ!G:G,БАЗА_ДАННЫХ!K651,АБОНЕМЕНТЫ_ИНФОРМАЦИЯ!F:F,БАЗА_ДАННЫХ!J651,АБОНЕМЕНТЫ_ИНФОРМАЦИЯ!AB:AB,БАЗА_ДАННЫХ!M651),"")</f>
        <v/>
      </c>
      <c r="R651" s="189" t="s">
        <v>21</v>
      </c>
      <c r="S651" s="17"/>
      <c r="U651" s="194">
        <f>IF(S651="перенос",0,SUMIFS(АБОНЕМЕНТЫ_ИНФОРМАЦИЯ!P:P,АБОНЕМЕНТЫ_ИНФОРМАЦИЯ!H:H,БАЗА_ДАННЫХ!L651,АБОНЕМЕНТЫ_ИНФОРМАЦИЯ!F:F,БАЗА_ДАННЫХ!J651,АБОНЕМЕНТЫ_ИНФОРМАЦИЯ!G:G,БАЗА_ДАННЫХ!K651,АБОНЕМЕНТЫ_ИНФОРМАЦИЯ!Q:Q,"&lt;="&amp;БАЗА_ДАННЫХ!D651,АБОНЕМЕНТЫ_ИНФОРМАЦИЯ!S:S,"&gt;="&amp;БАЗА_ДАННЫХ!D651))</f>
        <v>10</v>
      </c>
    </row>
    <row r="652" spans="4:21" ht="15" customHeight="1" x14ac:dyDescent="0.25">
      <c r="D652" s="185">
        <v>45306</v>
      </c>
      <c r="E652" s="187">
        <f t="shared" si="20"/>
        <v>3</v>
      </c>
      <c r="F652" s="9" t="str">
        <f t="shared" si="21"/>
        <v>Пн</v>
      </c>
      <c r="G652" s="18">
        <v>0.66666666666666663</v>
      </c>
      <c r="H652" s="8" t="s">
        <v>7</v>
      </c>
      <c r="I652" s="8" t="s">
        <v>32</v>
      </c>
      <c r="J652" s="8" t="s">
        <v>9</v>
      </c>
      <c r="K652" s="8" t="s">
        <v>8</v>
      </c>
      <c r="L652" s="188" t="s">
        <v>67</v>
      </c>
      <c r="M652" s="189" t="str">
        <f ca="1">IF(COUNTIFS(АБОНЕМЕНТЫ_ИНФОРМАЦИЯ!H:H,БАЗА_ДАННЫХ!L652,АБОНЕМЕНТЫ_ИНФОРМАЦИЯ!F:F,БАЗА_ДАННЫХ!J652,АБОНЕМЕНТЫ_ИНФОРМАЦИЯ!G:G,БАЗА_ДАННЫХ!K652,АБОНЕМЕНТЫ_ИНФОРМАЦИЯ!Q:Q,"&lt;="&amp;БАЗА_ДАННЫХ!D652,АБОНЕМЕНТЫ_ИНФОРМАЦИЯ!S:S,"&gt;="&amp;БАЗА_ДАННЫХ!D652,АБОНЕМЕНТЫ_ИНФОРМАЦИЯ!AB:AB,"да")=1,"да","нет")</f>
        <v>нет</v>
      </c>
      <c r="N652" s="188" t="str">
        <f ca="1">IF(M652="да",SUMIFS(АБОНЕМЕНТЫ_ИНФОРМАЦИЯ!AC:AC,АБОНЕМЕНТЫ_ИНФОРМАЦИЯ!H:H,БАЗА_ДАННЫХ!L652,АБОНЕМЕНТЫ_ИНФОРМАЦИЯ!G:G,БАЗА_ДАННЫХ!K652,АБОНЕМЕНТЫ_ИНФОРМАЦИЯ!F:F,БАЗА_ДАННЫХ!J652,АБОНЕМЕНТЫ_ИНФОРМАЦИЯ!AB:AB,БАЗА_ДАННЫХ!M652),"")</f>
        <v/>
      </c>
      <c r="R652" s="189" t="s">
        <v>21</v>
      </c>
      <c r="S652" s="17"/>
      <c r="U652" s="194">
        <f>IF(S652="перенос",0,SUMIFS(АБОНЕМЕНТЫ_ИНФОРМАЦИЯ!P:P,АБОНЕМЕНТЫ_ИНФОРМАЦИЯ!H:H,БАЗА_ДАННЫХ!L652,АБОНЕМЕНТЫ_ИНФОРМАЦИЯ!F:F,БАЗА_ДАННЫХ!J652,АБОНЕМЕНТЫ_ИНФОРМАЦИЯ!G:G,БАЗА_ДАННЫХ!K652,АБОНЕМЕНТЫ_ИНФОРМАЦИЯ!Q:Q,"&lt;="&amp;БАЗА_ДАННЫХ!D652,АБОНЕМЕНТЫ_ИНФОРМАЦИЯ!S:S,"&gt;="&amp;БАЗА_ДАННЫХ!D652))</f>
        <v>8.75</v>
      </c>
    </row>
    <row r="653" spans="4:21" ht="15" customHeight="1" x14ac:dyDescent="0.25">
      <c r="D653" s="185">
        <v>45306</v>
      </c>
      <c r="E653" s="187">
        <f t="shared" si="20"/>
        <v>3</v>
      </c>
      <c r="F653" s="9" t="str">
        <f t="shared" si="21"/>
        <v>Пн</v>
      </c>
      <c r="G653" s="18">
        <v>0.66666666666666663</v>
      </c>
      <c r="H653" s="8" t="s">
        <v>7</v>
      </c>
      <c r="I653" s="8" t="s">
        <v>32</v>
      </c>
      <c r="J653" s="8" t="s">
        <v>9</v>
      </c>
      <c r="K653" s="8" t="s">
        <v>8</v>
      </c>
      <c r="L653" s="188" t="s">
        <v>68</v>
      </c>
      <c r="M653" s="189" t="str">
        <f ca="1">IF(COUNTIFS(АБОНЕМЕНТЫ_ИНФОРМАЦИЯ!H:H,БАЗА_ДАННЫХ!L653,АБОНЕМЕНТЫ_ИНФОРМАЦИЯ!F:F,БАЗА_ДАННЫХ!J653,АБОНЕМЕНТЫ_ИНФОРМАЦИЯ!G:G,БАЗА_ДАННЫХ!K653,АБОНЕМЕНТЫ_ИНФОРМАЦИЯ!Q:Q,"&lt;="&amp;БАЗА_ДАННЫХ!D653,АБОНЕМЕНТЫ_ИНФОРМАЦИЯ!S:S,"&gt;="&amp;БАЗА_ДАННЫХ!D653,АБОНЕМЕНТЫ_ИНФОРМАЦИЯ!AB:AB,"да")=1,"да","нет")</f>
        <v>нет</v>
      </c>
      <c r="N653" s="188" t="str">
        <f ca="1">IF(M653="да",SUMIFS(АБОНЕМЕНТЫ_ИНФОРМАЦИЯ!AC:AC,АБОНЕМЕНТЫ_ИНФОРМАЦИЯ!H:H,БАЗА_ДАННЫХ!L653,АБОНЕМЕНТЫ_ИНФОРМАЦИЯ!G:G,БАЗА_ДАННЫХ!K653,АБОНЕМЕНТЫ_ИНФОРМАЦИЯ!F:F,БАЗА_ДАННЫХ!J653,АБОНЕМЕНТЫ_ИНФОРМАЦИЯ!AB:AB,БАЗА_ДАННЫХ!M653),"")</f>
        <v/>
      </c>
      <c r="R653" s="189" t="s">
        <v>21</v>
      </c>
      <c r="S653" s="17"/>
      <c r="U653" s="194">
        <f>IF(S653="перенос",0,SUMIFS(АБОНЕМЕНТЫ_ИНФОРМАЦИЯ!P:P,АБОНЕМЕНТЫ_ИНФОРМАЦИЯ!H:H,БАЗА_ДАННЫХ!L653,АБОНЕМЕНТЫ_ИНФОРМАЦИЯ!F:F,БАЗА_ДАННЫХ!J653,АБОНЕМЕНТЫ_ИНФОРМАЦИЯ!G:G,БАЗА_ДАННЫХ!K653,АБОНЕМЕНТЫ_ИНФОРМАЦИЯ!Q:Q,"&lt;="&amp;БАЗА_ДАННЫХ!D653,АБОНЕМЕНТЫ_ИНФОРМАЦИЯ!S:S,"&gt;="&amp;БАЗА_ДАННЫХ!D653))</f>
        <v>10</v>
      </c>
    </row>
    <row r="654" spans="4:21" ht="15" customHeight="1" x14ac:dyDescent="0.25">
      <c r="D654" s="185">
        <v>45306</v>
      </c>
      <c r="E654" s="187">
        <f t="shared" si="20"/>
        <v>3</v>
      </c>
      <c r="F654" s="9" t="str">
        <f t="shared" si="21"/>
        <v>Пн</v>
      </c>
      <c r="G654" s="18">
        <v>0.66666666666666663</v>
      </c>
      <c r="H654" s="8" t="s">
        <v>7</v>
      </c>
      <c r="I654" s="8" t="s">
        <v>32</v>
      </c>
      <c r="J654" s="8" t="s">
        <v>9</v>
      </c>
      <c r="K654" s="8" t="s">
        <v>8</v>
      </c>
      <c r="L654" s="188" t="s">
        <v>69</v>
      </c>
      <c r="M654" s="189" t="str">
        <f ca="1">IF(COUNTIFS(АБОНЕМЕНТЫ_ИНФОРМАЦИЯ!H:H,БАЗА_ДАННЫХ!L654,АБОНЕМЕНТЫ_ИНФОРМАЦИЯ!F:F,БАЗА_ДАННЫХ!J654,АБОНЕМЕНТЫ_ИНФОРМАЦИЯ!G:G,БАЗА_ДАННЫХ!K654,АБОНЕМЕНТЫ_ИНФОРМАЦИЯ!Q:Q,"&lt;="&amp;БАЗА_ДАННЫХ!D654,АБОНЕМЕНТЫ_ИНФОРМАЦИЯ!S:S,"&gt;="&amp;БАЗА_ДАННЫХ!D654,АБОНЕМЕНТЫ_ИНФОРМАЦИЯ!AB:AB,"да")=1,"да","нет")</f>
        <v>нет</v>
      </c>
      <c r="N654" s="188" t="str">
        <f ca="1">IF(M654="да",SUMIFS(АБОНЕМЕНТЫ_ИНФОРМАЦИЯ!AC:AC,АБОНЕМЕНТЫ_ИНФОРМАЦИЯ!H:H,БАЗА_ДАННЫХ!L654,АБОНЕМЕНТЫ_ИНФОРМАЦИЯ!G:G,БАЗА_ДАННЫХ!K654,АБОНЕМЕНТЫ_ИНФОРМАЦИЯ!F:F,БАЗА_ДАННЫХ!J654,АБОНЕМЕНТЫ_ИНФОРМАЦИЯ!AB:AB,БАЗА_ДАННЫХ!M654),"")</f>
        <v/>
      </c>
      <c r="R654" s="189" t="s">
        <v>21</v>
      </c>
      <c r="S654" s="17"/>
      <c r="U654" s="194">
        <f>IF(S654="перенос",0,SUMIFS(АБОНЕМЕНТЫ_ИНФОРМАЦИЯ!P:P,АБОНЕМЕНТЫ_ИНФОРМАЦИЯ!H:H,БАЗА_ДАННЫХ!L654,АБОНЕМЕНТЫ_ИНФОРМАЦИЯ!F:F,БАЗА_ДАННЫХ!J654,АБОНЕМЕНТЫ_ИНФОРМАЦИЯ!G:G,БАЗА_ДАННЫХ!K654,АБОНЕМЕНТЫ_ИНФОРМАЦИЯ!Q:Q,"&lt;="&amp;БАЗА_ДАННЫХ!D654,АБОНЕМЕНТЫ_ИНФОРМАЦИЯ!S:S,"&gt;="&amp;БАЗА_ДАННЫХ!D654))</f>
        <v>10</v>
      </c>
    </row>
    <row r="655" spans="4:21" ht="15" customHeight="1" x14ac:dyDescent="0.25">
      <c r="D655" s="185">
        <v>45306</v>
      </c>
      <c r="E655" s="187">
        <f t="shared" si="20"/>
        <v>3</v>
      </c>
      <c r="F655" s="9" t="str">
        <f t="shared" si="21"/>
        <v>Пн</v>
      </c>
      <c r="G655" s="18">
        <v>0.66666666666666663</v>
      </c>
      <c r="H655" s="8" t="s">
        <v>7</v>
      </c>
      <c r="I655" s="8" t="s">
        <v>32</v>
      </c>
      <c r="J655" s="8" t="s">
        <v>9</v>
      </c>
      <c r="K655" s="8" t="s">
        <v>8</v>
      </c>
      <c r="L655" s="188" t="s">
        <v>70</v>
      </c>
      <c r="M655" s="189" t="str">
        <f ca="1">IF(COUNTIFS(АБОНЕМЕНТЫ_ИНФОРМАЦИЯ!H:H,БАЗА_ДАННЫХ!L655,АБОНЕМЕНТЫ_ИНФОРМАЦИЯ!F:F,БАЗА_ДАННЫХ!J655,АБОНЕМЕНТЫ_ИНФОРМАЦИЯ!G:G,БАЗА_ДАННЫХ!K655,АБОНЕМЕНТЫ_ИНФОРМАЦИЯ!Q:Q,"&lt;="&amp;БАЗА_ДАННЫХ!D655,АБОНЕМЕНТЫ_ИНФОРМАЦИЯ!S:S,"&gt;="&amp;БАЗА_ДАННЫХ!D655,АБОНЕМЕНТЫ_ИНФОРМАЦИЯ!AB:AB,"да")=1,"да","нет")</f>
        <v>нет</v>
      </c>
      <c r="N655" s="188" t="str">
        <f ca="1">IF(M655="да",SUMIFS(АБОНЕМЕНТЫ_ИНФОРМАЦИЯ!AC:AC,АБОНЕМЕНТЫ_ИНФОРМАЦИЯ!H:H,БАЗА_ДАННЫХ!L655,АБОНЕМЕНТЫ_ИНФОРМАЦИЯ!G:G,БАЗА_ДАННЫХ!K655,АБОНЕМЕНТЫ_ИНФОРМАЦИЯ!F:F,БАЗА_ДАННЫХ!J655,АБОНЕМЕНТЫ_ИНФОРМАЦИЯ!AB:AB,БАЗА_ДАННЫХ!M655),"")</f>
        <v/>
      </c>
      <c r="R655" s="189" t="s">
        <v>21</v>
      </c>
      <c r="S655" s="17"/>
      <c r="U655" s="194">
        <f>IF(S655="перенос",0,SUMIFS(АБОНЕМЕНТЫ_ИНФОРМАЦИЯ!P:P,АБОНЕМЕНТЫ_ИНФОРМАЦИЯ!H:H,БАЗА_ДАННЫХ!L655,АБОНЕМЕНТЫ_ИНФОРМАЦИЯ!F:F,БАЗА_ДАННЫХ!J655,АБОНЕМЕНТЫ_ИНФОРМАЦИЯ!G:G,БАЗА_ДАННЫХ!K655,АБОНЕМЕНТЫ_ИНФОРМАЦИЯ!Q:Q,"&lt;="&amp;БАЗА_ДАННЫХ!D655,АБОНЕМЕНТЫ_ИНФОРМАЦИЯ!S:S,"&gt;="&amp;БАЗА_ДАННЫХ!D655))</f>
        <v>10</v>
      </c>
    </row>
    <row r="656" spans="4:21" ht="15" customHeight="1" x14ac:dyDescent="0.25">
      <c r="D656" s="185">
        <v>45306</v>
      </c>
      <c r="E656" s="187">
        <f t="shared" si="20"/>
        <v>3</v>
      </c>
      <c r="F656" s="9" t="str">
        <f t="shared" si="21"/>
        <v>Пн</v>
      </c>
      <c r="G656" s="18">
        <v>0.66666666666666663</v>
      </c>
      <c r="H656" s="8" t="s">
        <v>7</v>
      </c>
      <c r="I656" s="8" t="s">
        <v>32</v>
      </c>
      <c r="J656" s="8" t="s">
        <v>9</v>
      </c>
      <c r="K656" s="8" t="s">
        <v>8</v>
      </c>
      <c r="L656" s="188" t="s">
        <v>71</v>
      </c>
      <c r="M656" s="189" t="str">
        <f ca="1">IF(COUNTIFS(АБОНЕМЕНТЫ_ИНФОРМАЦИЯ!H:H,БАЗА_ДАННЫХ!L656,АБОНЕМЕНТЫ_ИНФОРМАЦИЯ!F:F,БАЗА_ДАННЫХ!J656,АБОНЕМЕНТЫ_ИНФОРМАЦИЯ!G:G,БАЗА_ДАННЫХ!K656,АБОНЕМЕНТЫ_ИНФОРМАЦИЯ!Q:Q,"&lt;="&amp;БАЗА_ДАННЫХ!D656,АБОНЕМЕНТЫ_ИНФОРМАЦИЯ!S:S,"&gt;="&amp;БАЗА_ДАННЫХ!D656,АБОНЕМЕНТЫ_ИНФОРМАЦИЯ!AB:AB,"да")=1,"да","нет")</f>
        <v>нет</v>
      </c>
      <c r="N656" s="188" t="str">
        <f ca="1">IF(M656="да",SUMIFS(АБОНЕМЕНТЫ_ИНФОРМАЦИЯ!AC:AC,АБОНЕМЕНТЫ_ИНФОРМАЦИЯ!H:H,БАЗА_ДАННЫХ!L656,АБОНЕМЕНТЫ_ИНФОРМАЦИЯ!G:G,БАЗА_ДАННЫХ!K656,АБОНЕМЕНТЫ_ИНФОРМАЦИЯ!F:F,БАЗА_ДАННЫХ!J656,АБОНЕМЕНТЫ_ИНФОРМАЦИЯ!AB:AB,БАЗА_ДАННЫХ!M656),"")</f>
        <v/>
      </c>
      <c r="R656" s="189" t="s">
        <v>21</v>
      </c>
      <c r="S656" s="17"/>
      <c r="U656" s="194">
        <f>IF(S656="перенос",0,SUMIFS(АБОНЕМЕНТЫ_ИНФОРМАЦИЯ!P:P,АБОНЕМЕНТЫ_ИНФОРМАЦИЯ!H:H,БАЗА_ДАННЫХ!L656,АБОНЕМЕНТЫ_ИНФОРМАЦИЯ!F:F,БАЗА_ДАННЫХ!J656,АБОНЕМЕНТЫ_ИНФОРМАЦИЯ!G:G,БАЗА_ДАННЫХ!K656,АБОНЕМЕНТЫ_ИНФОРМАЦИЯ!Q:Q,"&lt;="&amp;БАЗА_ДАННЫХ!D656,АБОНЕМЕНТЫ_ИНФОРМАЦИЯ!S:S,"&gt;="&amp;БАЗА_ДАННЫХ!D656))</f>
        <v>10</v>
      </c>
    </row>
    <row r="657" spans="4:21" ht="15" customHeight="1" x14ac:dyDescent="0.25">
      <c r="D657" s="185">
        <v>45306</v>
      </c>
      <c r="E657" s="187">
        <f t="shared" si="20"/>
        <v>3</v>
      </c>
      <c r="F657" s="9" t="str">
        <f t="shared" si="21"/>
        <v>Пн</v>
      </c>
      <c r="G657" s="18">
        <v>0.66666666666666663</v>
      </c>
      <c r="H657" s="8" t="s">
        <v>7</v>
      </c>
      <c r="I657" s="8" t="s">
        <v>32</v>
      </c>
      <c r="J657" s="8" t="s">
        <v>9</v>
      </c>
      <c r="K657" s="8" t="s">
        <v>8</v>
      </c>
      <c r="L657" s="188" t="s">
        <v>72</v>
      </c>
      <c r="M657" s="189" t="str">
        <f ca="1">IF(COUNTIFS(АБОНЕМЕНТЫ_ИНФОРМАЦИЯ!H:H,БАЗА_ДАННЫХ!L657,АБОНЕМЕНТЫ_ИНФОРМАЦИЯ!F:F,БАЗА_ДАННЫХ!J657,АБОНЕМЕНТЫ_ИНФОРМАЦИЯ!G:G,БАЗА_ДАННЫХ!K657,АБОНЕМЕНТЫ_ИНФОРМАЦИЯ!Q:Q,"&lt;="&amp;БАЗА_ДАННЫХ!D657,АБОНЕМЕНТЫ_ИНФОРМАЦИЯ!S:S,"&gt;="&amp;БАЗА_ДАННЫХ!D657,АБОНЕМЕНТЫ_ИНФОРМАЦИЯ!AB:AB,"да")=1,"да","нет")</f>
        <v>нет</v>
      </c>
      <c r="N657" s="188" t="str">
        <f ca="1">IF(M657="да",SUMIFS(АБОНЕМЕНТЫ_ИНФОРМАЦИЯ!AC:AC,АБОНЕМЕНТЫ_ИНФОРМАЦИЯ!H:H,БАЗА_ДАННЫХ!L657,АБОНЕМЕНТЫ_ИНФОРМАЦИЯ!G:G,БАЗА_ДАННЫХ!K657,АБОНЕМЕНТЫ_ИНФОРМАЦИЯ!F:F,БАЗА_ДАННЫХ!J657,АБОНЕМЕНТЫ_ИНФОРМАЦИЯ!AB:AB,БАЗА_ДАННЫХ!M657),"")</f>
        <v/>
      </c>
      <c r="R657" s="189" t="s">
        <v>21</v>
      </c>
      <c r="S657" s="17"/>
      <c r="U657" s="194">
        <f>IF(S657="перенос",0,SUMIFS(АБОНЕМЕНТЫ_ИНФОРМАЦИЯ!P:P,АБОНЕМЕНТЫ_ИНФОРМАЦИЯ!H:H,БАЗА_ДАННЫХ!L657,АБОНЕМЕНТЫ_ИНФОРМАЦИЯ!F:F,БАЗА_ДАННЫХ!J657,АБОНЕМЕНТЫ_ИНФОРМАЦИЯ!G:G,БАЗА_ДАННЫХ!K657,АБОНЕМЕНТЫ_ИНФОРМАЦИЯ!Q:Q,"&lt;="&amp;БАЗА_ДАННЫХ!D657,АБОНЕМЕНТЫ_ИНФОРМАЦИЯ!S:S,"&gt;="&amp;БАЗА_ДАННЫХ!D657))</f>
        <v>10</v>
      </c>
    </row>
    <row r="658" spans="4:21" ht="15" customHeight="1" x14ac:dyDescent="0.25">
      <c r="D658" s="185">
        <v>45306</v>
      </c>
      <c r="E658" s="187">
        <f t="shared" si="20"/>
        <v>3</v>
      </c>
      <c r="F658" s="9" t="str">
        <f t="shared" si="21"/>
        <v>Пн</v>
      </c>
      <c r="G658" s="18">
        <v>0.66666666666666663</v>
      </c>
      <c r="H658" s="8" t="s">
        <v>7</v>
      </c>
      <c r="I658" s="8" t="s">
        <v>32</v>
      </c>
      <c r="J658" s="8" t="s">
        <v>9</v>
      </c>
      <c r="K658" s="8" t="s">
        <v>8</v>
      </c>
      <c r="L658" s="188" t="s">
        <v>73</v>
      </c>
      <c r="M658" s="189" t="str">
        <f ca="1">IF(COUNTIFS(АБОНЕМЕНТЫ_ИНФОРМАЦИЯ!H:H,БАЗА_ДАННЫХ!L658,АБОНЕМЕНТЫ_ИНФОРМАЦИЯ!F:F,БАЗА_ДАННЫХ!J658,АБОНЕМЕНТЫ_ИНФОРМАЦИЯ!G:G,БАЗА_ДАННЫХ!K658,АБОНЕМЕНТЫ_ИНФОРМАЦИЯ!Q:Q,"&lt;="&amp;БАЗА_ДАННЫХ!D658,АБОНЕМЕНТЫ_ИНФОРМАЦИЯ!S:S,"&gt;="&amp;БАЗА_ДАННЫХ!D658,АБОНЕМЕНТЫ_ИНФОРМАЦИЯ!AB:AB,"да")=1,"да","нет")</f>
        <v>нет</v>
      </c>
      <c r="N658" s="188" t="str">
        <f ca="1">IF(M658="да",SUMIFS(АБОНЕМЕНТЫ_ИНФОРМАЦИЯ!AC:AC,АБОНЕМЕНТЫ_ИНФОРМАЦИЯ!H:H,БАЗА_ДАННЫХ!L658,АБОНЕМЕНТЫ_ИНФОРМАЦИЯ!G:G,БАЗА_ДАННЫХ!K658,АБОНЕМЕНТЫ_ИНФОРМАЦИЯ!F:F,БАЗА_ДАННЫХ!J658,АБОНЕМЕНТЫ_ИНФОРМАЦИЯ!AB:AB,БАЗА_ДАННЫХ!M658),"")</f>
        <v/>
      </c>
      <c r="R658" s="189" t="s">
        <v>21</v>
      </c>
      <c r="S658" s="17"/>
      <c r="U658" s="194">
        <f>IF(S658="перенос",0,SUMIFS(АБОНЕМЕНТЫ_ИНФОРМАЦИЯ!P:P,АБОНЕМЕНТЫ_ИНФОРМАЦИЯ!H:H,БАЗА_ДАННЫХ!L658,АБОНЕМЕНТЫ_ИНФОРМАЦИЯ!F:F,БАЗА_ДАННЫХ!J658,АБОНЕМЕНТЫ_ИНФОРМАЦИЯ!G:G,БАЗА_ДАННЫХ!K658,АБОНЕМЕНТЫ_ИНФОРМАЦИЯ!Q:Q,"&lt;="&amp;БАЗА_ДАННЫХ!D658,АБОНЕМЕНТЫ_ИНФОРМАЦИЯ!S:S,"&gt;="&amp;БАЗА_ДАННЫХ!D658))</f>
        <v>10</v>
      </c>
    </row>
    <row r="659" spans="4:21" ht="15" customHeight="1" x14ac:dyDescent="0.25">
      <c r="D659" s="185">
        <v>45306</v>
      </c>
      <c r="E659" s="187">
        <f t="shared" si="20"/>
        <v>3</v>
      </c>
      <c r="F659" s="9" t="str">
        <f t="shared" si="21"/>
        <v>Пн</v>
      </c>
      <c r="G659" s="18">
        <v>0.66666666666666663</v>
      </c>
      <c r="H659" s="8" t="s">
        <v>7</v>
      </c>
      <c r="I659" s="8" t="s">
        <v>32</v>
      </c>
      <c r="J659" s="8" t="s">
        <v>9</v>
      </c>
      <c r="K659" s="8" t="s">
        <v>8</v>
      </c>
      <c r="L659" s="188" t="s">
        <v>74</v>
      </c>
      <c r="M659" s="189" t="str">
        <f ca="1">IF(COUNTIFS(АБОНЕМЕНТЫ_ИНФОРМАЦИЯ!H:H,БАЗА_ДАННЫХ!L659,АБОНЕМЕНТЫ_ИНФОРМАЦИЯ!F:F,БАЗА_ДАННЫХ!J659,АБОНЕМЕНТЫ_ИНФОРМАЦИЯ!G:G,БАЗА_ДАННЫХ!K659,АБОНЕМЕНТЫ_ИНФОРМАЦИЯ!Q:Q,"&lt;="&amp;БАЗА_ДАННЫХ!D659,АБОНЕМЕНТЫ_ИНФОРМАЦИЯ!S:S,"&gt;="&amp;БАЗА_ДАННЫХ!D659,АБОНЕМЕНТЫ_ИНФОРМАЦИЯ!AB:AB,"да")=1,"да","нет")</f>
        <v>нет</v>
      </c>
      <c r="N659" s="188" t="str">
        <f ca="1">IF(M659="да",SUMIFS(АБОНЕМЕНТЫ_ИНФОРМАЦИЯ!AC:AC,АБОНЕМЕНТЫ_ИНФОРМАЦИЯ!H:H,БАЗА_ДАННЫХ!L659,АБОНЕМЕНТЫ_ИНФОРМАЦИЯ!G:G,БАЗА_ДАННЫХ!K659,АБОНЕМЕНТЫ_ИНФОРМАЦИЯ!F:F,БАЗА_ДАННЫХ!J659,АБОНЕМЕНТЫ_ИНФОРМАЦИЯ!AB:AB,БАЗА_ДАННЫХ!M659),"")</f>
        <v/>
      </c>
      <c r="R659" s="189" t="s">
        <v>21</v>
      </c>
      <c r="S659" s="17"/>
      <c r="U659" s="194">
        <f>IF(S659="перенос",0,SUMIFS(АБОНЕМЕНТЫ_ИНФОРМАЦИЯ!P:P,АБОНЕМЕНТЫ_ИНФОРМАЦИЯ!H:H,БАЗА_ДАННЫХ!L659,АБОНЕМЕНТЫ_ИНФОРМАЦИЯ!F:F,БАЗА_ДАННЫХ!J659,АБОНЕМЕНТЫ_ИНФОРМАЦИЯ!G:G,БАЗА_ДАННЫХ!K659,АБОНЕМЕНТЫ_ИНФОРМАЦИЯ!Q:Q,"&lt;="&amp;БАЗА_ДАННЫХ!D659,АБОНЕМЕНТЫ_ИНФОРМАЦИЯ!S:S,"&gt;="&amp;БАЗА_ДАННЫХ!D659))</f>
        <v>10</v>
      </c>
    </row>
    <row r="660" spans="4:21" ht="15" customHeight="1" x14ac:dyDescent="0.25">
      <c r="D660" s="185">
        <v>45306</v>
      </c>
      <c r="E660" s="187">
        <f t="shared" si="20"/>
        <v>3</v>
      </c>
      <c r="F660" s="9" t="str">
        <f t="shared" si="21"/>
        <v>Пн</v>
      </c>
      <c r="G660" s="18">
        <v>0.66666666666666663</v>
      </c>
      <c r="H660" s="8" t="s">
        <v>7</v>
      </c>
      <c r="I660" s="8" t="s">
        <v>32</v>
      </c>
      <c r="J660" s="8" t="s">
        <v>9</v>
      </c>
      <c r="K660" s="8" t="s">
        <v>8</v>
      </c>
      <c r="L660" s="188" t="s">
        <v>75</v>
      </c>
      <c r="M660" s="189" t="str">
        <f ca="1">IF(COUNTIFS(АБОНЕМЕНТЫ_ИНФОРМАЦИЯ!H:H,БАЗА_ДАННЫХ!L660,АБОНЕМЕНТЫ_ИНФОРМАЦИЯ!F:F,БАЗА_ДАННЫХ!J660,АБОНЕМЕНТЫ_ИНФОРМАЦИЯ!G:G,БАЗА_ДАННЫХ!K660,АБОНЕМЕНТЫ_ИНФОРМАЦИЯ!Q:Q,"&lt;="&amp;БАЗА_ДАННЫХ!D660,АБОНЕМЕНТЫ_ИНФОРМАЦИЯ!S:S,"&gt;="&amp;БАЗА_ДАННЫХ!D660,АБОНЕМЕНТЫ_ИНФОРМАЦИЯ!AB:AB,"да")=1,"да","нет")</f>
        <v>нет</v>
      </c>
      <c r="N660" s="188" t="str">
        <f ca="1">IF(M660="да",SUMIFS(АБОНЕМЕНТЫ_ИНФОРМАЦИЯ!AC:AC,АБОНЕМЕНТЫ_ИНФОРМАЦИЯ!H:H,БАЗА_ДАННЫХ!L660,АБОНЕМЕНТЫ_ИНФОРМАЦИЯ!G:G,БАЗА_ДАННЫХ!K660,АБОНЕМЕНТЫ_ИНФОРМАЦИЯ!F:F,БАЗА_ДАННЫХ!J660,АБОНЕМЕНТЫ_ИНФОРМАЦИЯ!AB:AB,БАЗА_ДАННЫХ!M660),"")</f>
        <v/>
      </c>
      <c r="R660" s="189" t="s">
        <v>21</v>
      </c>
      <c r="S660" s="17"/>
      <c r="U660" s="194">
        <f>IF(S660="перенос",0,SUMIFS(АБОНЕМЕНТЫ_ИНФОРМАЦИЯ!P:P,АБОНЕМЕНТЫ_ИНФОРМАЦИЯ!H:H,БАЗА_ДАННЫХ!L660,АБОНЕМЕНТЫ_ИНФОРМАЦИЯ!F:F,БАЗА_ДАННЫХ!J660,АБОНЕМЕНТЫ_ИНФОРМАЦИЯ!G:G,БАЗА_ДАННЫХ!K660,АБОНЕМЕНТЫ_ИНФОРМАЦИЯ!Q:Q,"&lt;="&amp;БАЗА_ДАННЫХ!D660,АБОНЕМЕНТЫ_ИНФОРМАЦИЯ!S:S,"&gt;="&amp;БАЗА_ДАННЫХ!D660))</f>
        <v>10</v>
      </c>
    </row>
    <row r="661" spans="4:21" ht="15" customHeight="1" x14ac:dyDescent="0.25">
      <c r="D661" s="185">
        <v>45306</v>
      </c>
      <c r="E661" s="187">
        <f t="shared" si="20"/>
        <v>3</v>
      </c>
      <c r="F661" s="9" t="str">
        <f t="shared" si="21"/>
        <v>Пн</v>
      </c>
      <c r="G661" s="18">
        <v>0.66666666666666663</v>
      </c>
      <c r="H661" s="8" t="s">
        <v>7</v>
      </c>
      <c r="I661" s="8" t="s">
        <v>32</v>
      </c>
      <c r="J661" s="8" t="s">
        <v>9</v>
      </c>
      <c r="K661" s="8" t="s">
        <v>8</v>
      </c>
      <c r="L661" s="188" t="s">
        <v>76</v>
      </c>
      <c r="M661" s="189" t="str">
        <f ca="1">IF(COUNTIFS(АБОНЕМЕНТЫ_ИНФОРМАЦИЯ!H:H,БАЗА_ДАННЫХ!L661,АБОНЕМЕНТЫ_ИНФОРМАЦИЯ!F:F,БАЗА_ДАННЫХ!J661,АБОНЕМЕНТЫ_ИНФОРМАЦИЯ!G:G,БАЗА_ДАННЫХ!K661,АБОНЕМЕНТЫ_ИНФОРМАЦИЯ!Q:Q,"&lt;="&amp;БАЗА_ДАННЫХ!D661,АБОНЕМЕНТЫ_ИНФОРМАЦИЯ!S:S,"&gt;="&amp;БАЗА_ДАННЫХ!D661,АБОНЕМЕНТЫ_ИНФОРМАЦИЯ!AB:AB,"да")=1,"да","нет")</f>
        <v>нет</v>
      </c>
      <c r="N661" s="188" t="str">
        <f ca="1">IF(M661="да",SUMIFS(АБОНЕМЕНТЫ_ИНФОРМАЦИЯ!AC:AC,АБОНЕМЕНТЫ_ИНФОРМАЦИЯ!H:H,БАЗА_ДАННЫХ!L661,АБОНЕМЕНТЫ_ИНФОРМАЦИЯ!G:G,БАЗА_ДАННЫХ!K661,АБОНЕМЕНТЫ_ИНФОРМАЦИЯ!F:F,БАЗА_ДАННЫХ!J661,АБОНЕМЕНТЫ_ИНФОРМАЦИЯ!AB:AB,БАЗА_ДАННЫХ!M661),"")</f>
        <v/>
      </c>
      <c r="R661" s="189" t="s">
        <v>21</v>
      </c>
      <c r="S661" s="17"/>
      <c r="U661" s="194">
        <f>IF(S661="перенос",0,SUMIFS(АБОНЕМЕНТЫ_ИНФОРМАЦИЯ!P:P,АБОНЕМЕНТЫ_ИНФОРМАЦИЯ!H:H,БАЗА_ДАННЫХ!L661,АБОНЕМЕНТЫ_ИНФОРМАЦИЯ!F:F,БАЗА_ДАННЫХ!J661,АБОНЕМЕНТЫ_ИНФОРМАЦИЯ!G:G,БАЗА_ДАННЫХ!K661,АБОНЕМЕНТЫ_ИНФОРМАЦИЯ!Q:Q,"&lt;="&amp;БАЗА_ДАННЫХ!D661,АБОНЕМЕНТЫ_ИНФОРМАЦИЯ!S:S,"&gt;="&amp;БАЗА_ДАННЫХ!D661))</f>
        <v>10</v>
      </c>
    </row>
    <row r="662" spans="4:21" ht="15" customHeight="1" x14ac:dyDescent="0.25">
      <c r="D662" s="185">
        <v>45306</v>
      </c>
      <c r="E662" s="187">
        <f t="shared" si="20"/>
        <v>3</v>
      </c>
      <c r="F662" s="9" t="str">
        <f t="shared" si="21"/>
        <v>Пн</v>
      </c>
      <c r="G662" s="18">
        <v>0.66666666666666663</v>
      </c>
      <c r="H662" s="8" t="s">
        <v>7</v>
      </c>
      <c r="I662" s="8" t="s">
        <v>32</v>
      </c>
      <c r="J662" s="8" t="s">
        <v>9</v>
      </c>
      <c r="K662" s="8" t="s">
        <v>8</v>
      </c>
      <c r="L662" s="188" t="s">
        <v>77</v>
      </c>
      <c r="M662" s="189" t="str">
        <f ca="1">IF(COUNTIFS(АБОНЕМЕНТЫ_ИНФОРМАЦИЯ!H:H,БАЗА_ДАННЫХ!L662,АБОНЕМЕНТЫ_ИНФОРМАЦИЯ!F:F,БАЗА_ДАННЫХ!J662,АБОНЕМЕНТЫ_ИНФОРМАЦИЯ!G:G,БАЗА_ДАННЫХ!K662,АБОНЕМЕНТЫ_ИНФОРМАЦИЯ!Q:Q,"&lt;="&amp;БАЗА_ДАННЫХ!D662,АБОНЕМЕНТЫ_ИНФОРМАЦИЯ!S:S,"&gt;="&amp;БАЗА_ДАННЫХ!D662,АБОНЕМЕНТЫ_ИНФОРМАЦИЯ!AB:AB,"да")=1,"да","нет")</f>
        <v>нет</v>
      </c>
      <c r="N662" s="188" t="str">
        <f ca="1">IF(M662="да",SUMIFS(АБОНЕМЕНТЫ_ИНФОРМАЦИЯ!AC:AC,АБОНЕМЕНТЫ_ИНФОРМАЦИЯ!H:H,БАЗА_ДАННЫХ!L662,АБОНЕМЕНТЫ_ИНФОРМАЦИЯ!G:G,БАЗА_ДАННЫХ!K662,АБОНЕМЕНТЫ_ИНФОРМАЦИЯ!F:F,БАЗА_ДАННЫХ!J662,АБОНЕМЕНТЫ_ИНФОРМАЦИЯ!AB:AB,БАЗА_ДАННЫХ!M662),"")</f>
        <v/>
      </c>
      <c r="R662" s="189" t="s">
        <v>21</v>
      </c>
      <c r="S662" s="17"/>
      <c r="U662" s="194">
        <f>IF(S662="перенос",0,SUMIFS(АБОНЕМЕНТЫ_ИНФОРМАЦИЯ!P:P,АБОНЕМЕНТЫ_ИНФОРМАЦИЯ!H:H,БАЗА_ДАННЫХ!L662,АБОНЕМЕНТЫ_ИНФОРМАЦИЯ!F:F,БАЗА_ДАННЫХ!J662,АБОНЕМЕНТЫ_ИНФОРМАЦИЯ!G:G,БАЗА_ДАННЫХ!K662,АБОНЕМЕНТЫ_ИНФОРМАЦИЯ!Q:Q,"&lt;="&amp;БАЗА_ДАННЫХ!D662,АБОНЕМЕНТЫ_ИНФОРМАЦИЯ!S:S,"&gt;="&amp;БАЗА_ДАННЫХ!D662))</f>
        <v>10</v>
      </c>
    </row>
    <row r="663" spans="4:21" ht="15" customHeight="1" x14ac:dyDescent="0.25">
      <c r="D663" s="185">
        <v>45306</v>
      </c>
      <c r="E663" s="187">
        <f t="shared" si="20"/>
        <v>3</v>
      </c>
      <c r="F663" s="9" t="str">
        <f t="shared" si="21"/>
        <v>Пн</v>
      </c>
      <c r="G663" s="18">
        <v>0.70833333333333337</v>
      </c>
      <c r="H663" s="8" t="s">
        <v>14</v>
      </c>
      <c r="I663" s="8" t="s">
        <v>30</v>
      </c>
      <c r="J663" s="8" t="s">
        <v>11</v>
      </c>
      <c r="K663" s="8" t="s">
        <v>36</v>
      </c>
      <c r="L663" s="188" t="s">
        <v>78</v>
      </c>
      <c r="M663" s="189" t="str">
        <f ca="1">IF(COUNTIFS(АБОНЕМЕНТЫ_ИНФОРМАЦИЯ!H:H,БАЗА_ДАННЫХ!L663,АБОНЕМЕНТЫ_ИНФОРМАЦИЯ!F:F,БАЗА_ДАННЫХ!J663,АБОНЕМЕНТЫ_ИНФОРМАЦИЯ!G:G,БАЗА_ДАННЫХ!K663,АБОНЕМЕНТЫ_ИНФОРМАЦИЯ!Q:Q,"&lt;="&amp;БАЗА_ДАННЫХ!D663,АБОНЕМЕНТЫ_ИНФОРМАЦИЯ!S:S,"&gt;="&amp;БАЗА_ДАННЫХ!D663,АБОНЕМЕНТЫ_ИНФОРМАЦИЯ!AB:AB,"да")=1,"да","нет")</f>
        <v>нет</v>
      </c>
      <c r="N663" s="188" t="str">
        <f ca="1">IF(M663="да",SUMIFS(АБОНЕМЕНТЫ_ИНФОРМАЦИЯ!AC:AC,АБОНЕМЕНТЫ_ИНФОРМАЦИЯ!H:H,БАЗА_ДАННЫХ!L663,АБОНЕМЕНТЫ_ИНФОРМАЦИЯ!G:G,БАЗА_ДАННЫХ!K663,АБОНЕМЕНТЫ_ИНФОРМАЦИЯ!F:F,БАЗА_ДАННЫХ!J663,АБОНЕМЕНТЫ_ИНФОРМАЦИЯ!AB:AB,БАЗА_ДАННЫХ!M663),"")</f>
        <v/>
      </c>
      <c r="R663" s="189" t="s">
        <v>21</v>
      </c>
      <c r="S663" s="17"/>
      <c r="U663" s="194">
        <f>IF(S663="перенос",0,SUMIFS(АБОНЕМЕНТЫ_ИНФОРМАЦИЯ!P:P,АБОНЕМЕНТЫ_ИНФОРМАЦИЯ!H:H,БАЗА_ДАННЫХ!L663,АБОНЕМЕНТЫ_ИНФОРМАЦИЯ!F:F,БАЗА_ДАННЫХ!J663,АБОНЕМЕНТЫ_ИНФОРМАЦИЯ!G:G,БАЗА_ДАННЫХ!K663,АБОНЕМЕНТЫ_ИНФОРМАЦИЯ!Q:Q,"&lt;="&amp;БАЗА_ДАННЫХ!D663,АБОНЕМЕНТЫ_ИНФОРМАЦИЯ!S:S,"&gt;="&amp;БАЗА_ДАННЫХ!D663))</f>
        <v>10</v>
      </c>
    </row>
    <row r="664" spans="4:21" ht="15" customHeight="1" x14ac:dyDescent="0.25">
      <c r="D664" s="185">
        <v>45306</v>
      </c>
      <c r="E664" s="187">
        <f t="shared" si="20"/>
        <v>3</v>
      </c>
      <c r="F664" s="9" t="str">
        <f t="shared" si="21"/>
        <v>Пн</v>
      </c>
      <c r="G664" s="18">
        <v>0.70833333333333337</v>
      </c>
      <c r="H664" s="8" t="s">
        <v>14</v>
      </c>
      <c r="I664" s="8" t="s">
        <v>30</v>
      </c>
      <c r="J664" s="8" t="s">
        <v>11</v>
      </c>
      <c r="K664" s="8" t="s">
        <v>36</v>
      </c>
      <c r="L664" s="188" t="s">
        <v>79</v>
      </c>
      <c r="M664" s="189" t="str">
        <f ca="1">IF(COUNTIFS(АБОНЕМЕНТЫ_ИНФОРМАЦИЯ!H:H,БАЗА_ДАННЫХ!L664,АБОНЕМЕНТЫ_ИНФОРМАЦИЯ!F:F,БАЗА_ДАННЫХ!J664,АБОНЕМЕНТЫ_ИНФОРМАЦИЯ!G:G,БАЗА_ДАННЫХ!K664,АБОНЕМЕНТЫ_ИНФОРМАЦИЯ!Q:Q,"&lt;="&amp;БАЗА_ДАННЫХ!D664,АБОНЕМЕНТЫ_ИНФОРМАЦИЯ!S:S,"&gt;="&amp;БАЗА_ДАННЫХ!D664,АБОНЕМЕНТЫ_ИНФОРМАЦИЯ!AB:AB,"да")=1,"да","нет")</f>
        <v>нет</v>
      </c>
      <c r="N664" s="188" t="str">
        <f ca="1">IF(M664="да",SUMIFS(АБОНЕМЕНТЫ_ИНФОРМАЦИЯ!AC:AC,АБОНЕМЕНТЫ_ИНФОРМАЦИЯ!H:H,БАЗА_ДАННЫХ!L664,АБОНЕМЕНТЫ_ИНФОРМАЦИЯ!G:G,БАЗА_ДАННЫХ!K664,АБОНЕМЕНТЫ_ИНФОРМАЦИЯ!F:F,БАЗА_ДАННЫХ!J664,АБОНЕМЕНТЫ_ИНФОРМАЦИЯ!AB:AB,БАЗА_ДАННЫХ!M664),"")</f>
        <v/>
      </c>
      <c r="R664" s="189" t="s">
        <v>21</v>
      </c>
      <c r="S664" s="17"/>
      <c r="U664" s="194">
        <f>IF(S664="перенос",0,SUMIFS(АБОНЕМЕНТЫ_ИНФОРМАЦИЯ!P:P,АБОНЕМЕНТЫ_ИНФОРМАЦИЯ!H:H,БАЗА_ДАННЫХ!L664,АБОНЕМЕНТЫ_ИНФОРМАЦИЯ!F:F,БАЗА_ДАННЫХ!J664,АБОНЕМЕНТЫ_ИНФОРМАЦИЯ!G:G,БАЗА_ДАННЫХ!K664,АБОНЕМЕНТЫ_ИНФОРМАЦИЯ!Q:Q,"&lt;="&amp;БАЗА_ДАННЫХ!D664,АБОНЕМЕНТЫ_ИНФОРМАЦИЯ!S:S,"&gt;="&amp;БАЗА_ДАННЫХ!D664))</f>
        <v>10</v>
      </c>
    </row>
    <row r="665" spans="4:21" ht="15" customHeight="1" x14ac:dyDescent="0.25">
      <c r="D665" s="185">
        <v>45306</v>
      </c>
      <c r="E665" s="187">
        <f t="shared" si="20"/>
        <v>3</v>
      </c>
      <c r="F665" s="9" t="str">
        <f t="shared" si="21"/>
        <v>Пн</v>
      </c>
      <c r="G665" s="18">
        <v>0.70833333333333337</v>
      </c>
      <c r="H665" s="8" t="s">
        <v>14</v>
      </c>
      <c r="I665" s="8" t="s">
        <v>30</v>
      </c>
      <c r="J665" s="8" t="s">
        <v>11</v>
      </c>
      <c r="K665" s="8" t="s">
        <v>36</v>
      </c>
      <c r="L665" s="188" t="s">
        <v>80</v>
      </c>
      <c r="M665" s="189" t="str">
        <f ca="1">IF(COUNTIFS(АБОНЕМЕНТЫ_ИНФОРМАЦИЯ!H:H,БАЗА_ДАННЫХ!L665,АБОНЕМЕНТЫ_ИНФОРМАЦИЯ!F:F,БАЗА_ДАННЫХ!J665,АБОНЕМЕНТЫ_ИНФОРМАЦИЯ!G:G,БАЗА_ДАННЫХ!K665,АБОНЕМЕНТЫ_ИНФОРМАЦИЯ!Q:Q,"&lt;="&amp;БАЗА_ДАННЫХ!D665,АБОНЕМЕНТЫ_ИНФОРМАЦИЯ!S:S,"&gt;="&amp;БАЗА_ДАННЫХ!D665,АБОНЕМЕНТЫ_ИНФОРМАЦИЯ!AB:AB,"да")=1,"да","нет")</f>
        <v>нет</v>
      </c>
      <c r="N665" s="188" t="str">
        <f ca="1">IF(M665="да",SUMIFS(АБОНЕМЕНТЫ_ИНФОРМАЦИЯ!AC:AC,АБОНЕМЕНТЫ_ИНФОРМАЦИЯ!H:H,БАЗА_ДАННЫХ!L665,АБОНЕМЕНТЫ_ИНФОРМАЦИЯ!G:G,БАЗА_ДАННЫХ!K665,АБОНЕМЕНТЫ_ИНФОРМАЦИЯ!F:F,БАЗА_ДАННЫХ!J665,АБОНЕМЕНТЫ_ИНФОРМАЦИЯ!AB:AB,БАЗА_ДАННЫХ!M665),"")</f>
        <v/>
      </c>
      <c r="R665" s="189" t="s">
        <v>21</v>
      </c>
      <c r="S665" s="17"/>
      <c r="U665" s="194">
        <f>IF(S665="перенос",0,SUMIFS(АБОНЕМЕНТЫ_ИНФОРМАЦИЯ!P:P,АБОНЕМЕНТЫ_ИНФОРМАЦИЯ!H:H,БАЗА_ДАННЫХ!L665,АБОНЕМЕНТЫ_ИНФОРМАЦИЯ!F:F,БАЗА_ДАННЫХ!J665,АБОНЕМЕНТЫ_ИНФОРМАЦИЯ!G:G,БАЗА_ДАННЫХ!K665,АБОНЕМЕНТЫ_ИНФОРМАЦИЯ!Q:Q,"&lt;="&amp;БАЗА_ДАННЫХ!D665,АБОНЕМЕНТЫ_ИНФОРМАЦИЯ!S:S,"&gt;="&amp;БАЗА_ДАННЫХ!D665))</f>
        <v>10</v>
      </c>
    </row>
    <row r="666" spans="4:21" ht="15" customHeight="1" x14ac:dyDescent="0.25">
      <c r="D666" s="185">
        <v>45306</v>
      </c>
      <c r="E666" s="187">
        <f t="shared" si="20"/>
        <v>3</v>
      </c>
      <c r="F666" s="9" t="str">
        <f t="shared" si="21"/>
        <v>Пн</v>
      </c>
      <c r="G666" s="18">
        <v>0.70833333333333337</v>
      </c>
      <c r="H666" s="8" t="s">
        <v>14</v>
      </c>
      <c r="I666" s="8" t="s">
        <v>30</v>
      </c>
      <c r="J666" s="8" t="s">
        <v>11</v>
      </c>
      <c r="K666" s="8" t="s">
        <v>36</v>
      </c>
      <c r="L666" s="188" t="s">
        <v>81</v>
      </c>
      <c r="M666" s="189" t="str">
        <f ca="1">IF(COUNTIFS(АБОНЕМЕНТЫ_ИНФОРМАЦИЯ!H:H,БАЗА_ДАННЫХ!L666,АБОНЕМЕНТЫ_ИНФОРМАЦИЯ!F:F,БАЗА_ДАННЫХ!J666,АБОНЕМЕНТЫ_ИНФОРМАЦИЯ!G:G,БАЗА_ДАННЫХ!K666,АБОНЕМЕНТЫ_ИНФОРМАЦИЯ!Q:Q,"&lt;="&amp;БАЗА_ДАННЫХ!D666,АБОНЕМЕНТЫ_ИНФОРМАЦИЯ!S:S,"&gt;="&amp;БАЗА_ДАННЫХ!D666,АБОНЕМЕНТЫ_ИНФОРМАЦИЯ!AB:AB,"да")=1,"да","нет")</f>
        <v>нет</v>
      </c>
      <c r="N666" s="188" t="str">
        <f ca="1">IF(M666="да",SUMIFS(АБОНЕМЕНТЫ_ИНФОРМАЦИЯ!AC:AC,АБОНЕМЕНТЫ_ИНФОРМАЦИЯ!H:H,БАЗА_ДАННЫХ!L666,АБОНЕМЕНТЫ_ИНФОРМАЦИЯ!G:G,БАЗА_ДАННЫХ!K666,АБОНЕМЕНТЫ_ИНФОРМАЦИЯ!F:F,БАЗА_ДАННЫХ!J666,АБОНЕМЕНТЫ_ИНФОРМАЦИЯ!AB:AB,БАЗА_ДАННЫХ!M666),"")</f>
        <v/>
      </c>
      <c r="R666" s="189" t="s">
        <v>21</v>
      </c>
      <c r="S666" s="17"/>
      <c r="U666" s="194">
        <f>IF(S666="перенос",0,SUMIFS(АБОНЕМЕНТЫ_ИНФОРМАЦИЯ!P:P,АБОНЕМЕНТЫ_ИНФОРМАЦИЯ!H:H,БАЗА_ДАННЫХ!L666,АБОНЕМЕНТЫ_ИНФОРМАЦИЯ!F:F,БАЗА_ДАННЫХ!J666,АБОНЕМЕНТЫ_ИНФОРМАЦИЯ!G:G,БАЗА_ДАННЫХ!K666,АБОНЕМЕНТЫ_ИНФОРМАЦИЯ!Q:Q,"&lt;="&amp;БАЗА_ДАННЫХ!D666,АБОНЕМЕНТЫ_ИНФОРМАЦИЯ!S:S,"&gt;="&amp;БАЗА_ДАННЫХ!D666))</f>
        <v>8.75</v>
      </c>
    </row>
    <row r="667" spans="4:21" ht="15" customHeight="1" x14ac:dyDescent="0.25">
      <c r="D667" s="185">
        <v>45306</v>
      </c>
      <c r="E667" s="187">
        <f t="shared" si="20"/>
        <v>3</v>
      </c>
      <c r="F667" s="9" t="str">
        <f t="shared" si="21"/>
        <v>Пн</v>
      </c>
      <c r="G667" s="18">
        <v>0.70833333333333337</v>
      </c>
      <c r="H667" s="8" t="s">
        <v>14</v>
      </c>
      <c r="I667" s="8" t="s">
        <v>30</v>
      </c>
      <c r="J667" s="8" t="s">
        <v>11</v>
      </c>
      <c r="K667" s="8" t="s">
        <v>36</v>
      </c>
      <c r="L667" s="188" t="s">
        <v>82</v>
      </c>
      <c r="M667" s="189" t="str">
        <f ca="1">IF(COUNTIFS(АБОНЕМЕНТЫ_ИНФОРМАЦИЯ!H:H,БАЗА_ДАННЫХ!L667,АБОНЕМЕНТЫ_ИНФОРМАЦИЯ!F:F,БАЗА_ДАННЫХ!J667,АБОНЕМЕНТЫ_ИНФОРМАЦИЯ!G:G,БАЗА_ДАННЫХ!K667,АБОНЕМЕНТЫ_ИНФОРМАЦИЯ!Q:Q,"&lt;="&amp;БАЗА_ДАННЫХ!D667,АБОНЕМЕНТЫ_ИНФОРМАЦИЯ!S:S,"&gt;="&amp;БАЗА_ДАННЫХ!D667,АБОНЕМЕНТЫ_ИНФОРМАЦИЯ!AB:AB,"да")=1,"да","нет")</f>
        <v>нет</v>
      </c>
      <c r="N667" s="188" t="str">
        <f ca="1">IF(M667="да",SUMIFS(АБОНЕМЕНТЫ_ИНФОРМАЦИЯ!AC:AC,АБОНЕМЕНТЫ_ИНФОРМАЦИЯ!H:H,БАЗА_ДАННЫХ!L667,АБОНЕМЕНТЫ_ИНФОРМАЦИЯ!G:G,БАЗА_ДАННЫХ!K667,АБОНЕМЕНТЫ_ИНФОРМАЦИЯ!F:F,БАЗА_ДАННЫХ!J667,АБОНЕМЕНТЫ_ИНФОРМАЦИЯ!AB:AB,БАЗА_ДАННЫХ!M667),"")</f>
        <v/>
      </c>
      <c r="R667" s="189" t="s">
        <v>21</v>
      </c>
      <c r="S667" s="17"/>
      <c r="U667" s="194">
        <f>IF(S667="перенос",0,SUMIFS(АБОНЕМЕНТЫ_ИНФОРМАЦИЯ!P:P,АБОНЕМЕНТЫ_ИНФОРМАЦИЯ!H:H,БАЗА_ДАННЫХ!L667,АБОНЕМЕНТЫ_ИНФОРМАЦИЯ!F:F,БАЗА_ДАННЫХ!J667,АБОНЕМЕНТЫ_ИНФОРМАЦИЯ!G:G,БАЗА_ДАННЫХ!K667,АБОНЕМЕНТЫ_ИНФОРМАЦИЯ!Q:Q,"&lt;="&amp;БАЗА_ДАННЫХ!D667,АБОНЕМЕНТЫ_ИНФОРМАЦИЯ!S:S,"&gt;="&amp;БАЗА_ДАННЫХ!D667))</f>
        <v>10</v>
      </c>
    </row>
    <row r="668" spans="4:21" ht="15" customHeight="1" x14ac:dyDescent="0.25">
      <c r="D668" s="185">
        <v>45306</v>
      </c>
      <c r="E668" s="187">
        <f t="shared" si="20"/>
        <v>3</v>
      </c>
      <c r="F668" s="9" t="str">
        <f t="shared" si="21"/>
        <v>Пн</v>
      </c>
      <c r="G668" s="18">
        <v>0.70833333333333337</v>
      </c>
      <c r="H668" s="8" t="s">
        <v>14</v>
      </c>
      <c r="I668" s="8" t="s">
        <v>30</v>
      </c>
      <c r="J668" s="8" t="s">
        <v>11</v>
      </c>
      <c r="K668" s="8" t="s">
        <v>36</v>
      </c>
      <c r="L668" s="188" t="s">
        <v>83</v>
      </c>
      <c r="M668" s="189" t="str">
        <f ca="1">IF(COUNTIFS(АБОНЕМЕНТЫ_ИНФОРМАЦИЯ!H:H,БАЗА_ДАННЫХ!L668,АБОНЕМЕНТЫ_ИНФОРМАЦИЯ!F:F,БАЗА_ДАННЫХ!J668,АБОНЕМЕНТЫ_ИНФОРМАЦИЯ!G:G,БАЗА_ДАННЫХ!K668,АБОНЕМЕНТЫ_ИНФОРМАЦИЯ!Q:Q,"&lt;="&amp;БАЗА_ДАННЫХ!D668,АБОНЕМЕНТЫ_ИНФОРМАЦИЯ!S:S,"&gt;="&amp;БАЗА_ДАННЫХ!D668,АБОНЕМЕНТЫ_ИНФОРМАЦИЯ!AB:AB,"да")=1,"да","нет")</f>
        <v>нет</v>
      </c>
      <c r="N668" s="188" t="str">
        <f ca="1">IF(M668="да",SUMIFS(АБОНЕМЕНТЫ_ИНФОРМАЦИЯ!AC:AC,АБОНЕМЕНТЫ_ИНФОРМАЦИЯ!H:H,БАЗА_ДАННЫХ!L668,АБОНЕМЕНТЫ_ИНФОРМАЦИЯ!G:G,БАЗА_ДАННЫХ!K668,АБОНЕМЕНТЫ_ИНФОРМАЦИЯ!F:F,БАЗА_ДАННЫХ!J668,АБОНЕМЕНТЫ_ИНФОРМАЦИЯ!AB:AB,БАЗА_ДАННЫХ!M668),"")</f>
        <v/>
      </c>
      <c r="R668" s="189" t="s">
        <v>21</v>
      </c>
      <c r="S668" s="17"/>
      <c r="U668" s="194">
        <f>IF(S668="перенос",0,SUMIFS(АБОНЕМЕНТЫ_ИНФОРМАЦИЯ!P:P,АБОНЕМЕНТЫ_ИНФОРМАЦИЯ!H:H,БАЗА_ДАННЫХ!L668,АБОНЕМЕНТЫ_ИНФОРМАЦИЯ!F:F,БАЗА_ДАННЫХ!J668,АБОНЕМЕНТЫ_ИНФОРМАЦИЯ!G:G,БАЗА_ДАННЫХ!K668,АБОНЕМЕНТЫ_ИНФОРМАЦИЯ!Q:Q,"&lt;="&amp;БАЗА_ДАННЫХ!D668,АБОНЕМЕНТЫ_ИНФОРМАЦИЯ!S:S,"&gt;="&amp;БАЗА_ДАННЫХ!D668))</f>
        <v>10</v>
      </c>
    </row>
    <row r="669" spans="4:21" ht="15" customHeight="1" x14ac:dyDescent="0.25">
      <c r="D669" s="185">
        <v>45306</v>
      </c>
      <c r="E669" s="187">
        <f t="shared" si="20"/>
        <v>3</v>
      </c>
      <c r="F669" s="9" t="str">
        <f t="shared" si="21"/>
        <v>Пн</v>
      </c>
      <c r="G669" s="18">
        <v>0.70833333333333337</v>
      </c>
      <c r="H669" s="8" t="s">
        <v>14</v>
      </c>
      <c r="I669" s="8" t="s">
        <v>30</v>
      </c>
      <c r="J669" s="8" t="s">
        <v>11</v>
      </c>
      <c r="K669" s="8" t="s">
        <v>36</v>
      </c>
      <c r="L669" s="188" t="s">
        <v>84</v>
      </c>
      <c r="M669" s="189" t="str">
        <f ca="1">IF(COUNTIFS(АБОНЕМЕНТЫ_ИНФОРМАЦИЯ!H:H,БАЗА_ДАННЫХ!L669,АБОНЕМЕНТЫ_ИНФОРМАЦИЯ!F:F,БАЗА_ДАННЫХ!J669,АБОНЕМЕНТЫ_ИНФОРМАЦИЯ!G:G,БАЗА_ДАННЫХ!K669,АБОНЕМЕНТЫ_ИНФОРМАЦИЯ!Q:Q,"&lt;="&amp;БАЗА_ДАННЫХ!D669,АБОНЕМЕНТЫ_ИНФОРМАЦИЯ!S:S,"&gt;="&amp;БАЗА_ДАННЫХ!D669,АБОНЕМЕНТЫ_ИНФОРМАЦИЯ!AB:AB,"да")=1,"да","нет")</f>
        <v>нет</v>
      </c>
      <c r="N669" s="188" t="str">
        <f ca="1">IF(M669="да",SUMIFS(АБОНЕМЕНТЫ_ИНФОРМАЦИЯ!AC:AC,АБОНЕМЕНТЫ_ИНФОРМАЦИЯ!H:H,БАЗА_ДАННЫХ!L669,АБОНЕМЕНТЫ_ИНФОРМАЦИЯ!G:G,БАЗА_ДАННЫХ!K669,АБОНЕМЕНТЫ_ИНФОРМАЦИЯ!F:F,БАЗА_ДАННЫХ!J669,АБОНЕМЕНТЫ_ИНФОРМАЦИЯ!AB:AB,БАЗА_ДАННЫХ!M669),"")</f>
        <v/>
      </c>
      <c r="R669" s="189" t="s">
        <v>21</v>
      </c>
      <c r="S669" s="17"/>
      <c r="U669" s="194">
        <f>IF(S669="перенос",0,SUMIFS(АБОНЕМЕНТЫ_ИНФОРМАЦИЯ!P:P,АБОНЕМЕНТЫ_ИНФОРМАЦИЯ!H:H,БАЗА_ДАННЫХ!L669,АБОНЕМЕНТЫ_ИНФОРМАЦИЯ!F:F,БАЗА_ДАННЫХ!J669,АБОНЕМЕНТЫ_ИНФОРМАЦИЯ!G:G,БАЗА_ДАННЫХ!K669,АБОНЕМЕНТЫ_ИНФОРМАЦИЯ!Q:Q,"&lt;="&amp;БАЗА_ДАННЫХ!D669,АБОНЕМЕНТЫ_ИНФОРМАЦИЯ!S:S,"&gt;="&amp;БАЗА_ДАННЫХ!D669))</f>
        <v>10</v>
      </c>
    </row>
    <row r="670" spans="4:21" ht="15" customHeight="1" x14ac:dyDescent="0.25">
      <c r="D670" s="185">
        <v>45306</v>
      </c>
      <c r="E670" s="187">
        <f t="shared" si="20"/>
        <v>3</v>
      </c>
      <c r="F670" s="9" t="str">
        <f t="shared" si="21"/>
        <v>Пн</v>
      </c>
      <c r="G670" s="18">
        <v>0.70833333333333337</v>
      </c>
      <c r="H670" s="8" t="s">
        <v>14</v>
      </c>
      <c r="I670" s="8" t="s">
        <v>30</v>
      </c>
      <c r="J670" s="8" t="s">
        <v>11</v>
      </c>
      <c r="K670" s="8" t="s">
        <v>36</v>
      </c>
      <c r="L670" s="188" t="s">
        <v>85</v>
      </c>
      <c r="M670" s="189" t="str">
        <f ca="1">IF(COUNTIFS(АБОНЕМЕНТЫ_ИНФОРМАЦИЯ!H:H,БАЗА_ДАННЫХ!L670,АБОНЕМЕНТЫ_ИНФОРМАЦИЯ!F:F,БАЗА_ДАННЫХ!J670,АБОНЕМЕНТЫ_ИНФОРМАЦИЯ!G:G,БАЗА_ДАННЫХ!K670,АБОНЕМЕНТЫ_ИНФОРМАЦИЯ!Q:Q,"&lt;="&amp;БАЗА_ДАННЫХ!D670,АБОНЕМЕНТЫ_ИНФОРМАЦИЯ!S:S,"&gt;="&amp;БАЗА_ДАННЫХ!D670,АБОНЕМЕНТЫ_ИНФОРМАЦИЯ!AB:AB,"да")=1,"да","нет")</f>
        <v>нет</v>
      </c>
      <c r="N670" s="188" t="str">
        <f ca="1">IF(M670="да",SUMIFS(АБОНЕМЕНТЫ_ИНФОРМАЦИЯ!AC:AC,АБОНЕМЕНТЫ_ИНФОРМАЦИЯ!H:H,БАЗА_ДАННЫХ!L670,АБОНЕМЕНТЫ_ИНФОРМАЦИЯ!G:G,БАЗА_ДАННЫХ!K670,АБОНЕМЕНТЫ_ИНФОРМАЦИЯ!F:F,БАЗА_ДАННЫХ!J670,АБОНЕМЕНТЫ_ИНФОРМАЦИЯ!AB:AB,БАЗА_ДАННЫХ!M670),"")</f>
        <v/>
      </c>
      <c r="R670" s="189" t="s">
        <v>21</v>
      </c>
      <c r="S670" s="17"/>
      <c r="U670" s="194">
        <f>IF(S670="перенос",0,SUMIFS(АБОНЕМЕНТЫ_ИНФОРМАЦИЯ!P:P,АБОНЕМЕНТЫ_ИНФОРМАЦИЯ!H:H,БАЗА_ДАННЫХ!L670,АБОНЕМЕНТЫ_ИНФОРМАЦИЯ!F:F,БАЗА_ДАННЫХ!J670,АБОНЕМЕНТЫ_ИНФОРМАЦИЯ!G:G,БАЗА_ДАННЫХ!K670,АБОНЕМЕНТЫ_ИНФОРМАЦИЯ!Q:Q,"&lt;="&amp;БАЗА_ДАННЫХ!D670,АБОНЕМЕНТЫ_ИНФОРМАЦИЯ!S:S,"&gt;="&amp;БАЗА_ДАННЫХ!D670))</f>
        <v>10</v>
      </c>
    </row>
    <row r="671" spans="4:21" ht="15" customHeight="1" x14ac:dyDescent="0.25">
      <c r="D671" s="185">
        <v>45306</v>
      </c>
      <c r="E671" s="187">
        <f t="shared" si="20"/>
        <v>3</v>
      </c>
      <c r="F671" s="9" t="str">
        <f t="shared" si="21"/>
        <v>Пн</v>
      </c>
      <c r="G671" s="18">
        <v>0.70833333333333337</v>
      </c>
      <c r="H671" s="8" t="s">
        <v>14</v>
      </c>
      <c r="I671" s="8" t="s">
        <v>30</v>
      </c>
      <c r="J671" s="8" t="s">
        <v>11</v>
      </c>
      <c r="K671" s="8" t="s">
        <v>36</v>
      </c>
      <c r="L671" s="188" t="s">
        <v>86</v>
      </c>
      <c r="M671" s="189" t="str">
        <f ca="1">IF(COUNTIFS(АБОНЕМЕНТЫ_ИНФОРМАЦИЯ!H:H,БАЗА_ДАННЫХ!L671,АБОНЕМЕНТЫ_ИНФОРМАЦИЯ!F:F,БАЗА_ДАННЫХ!J671,АБОНЕМЕНТЫ_ИНФОРМАЦИЯ!G:G,БАЗА_ДАННЫХ!K671,АБОНЕМЕНТЫ_ИНФОРМАЦИЯ!Q:Q,"&lt;="&amp;БАЗА_ДАННЫХ!D671,АБОНЕМЕНТЫ_ИНФОРМАЦИЯ!S:S,"&gt;="&amp;БАЗА_ДАННЫХ!D671,АБОНЕМЕНТЫ_ИНФОРМАЦИЯ!AB:AB,"да")=1,"да","нет")</f>
        <v>нет</v>
      </c>
      <c r="N671" s="188" t="str">
        <f ca="1">IF(M671="да",SUMIFS(АБОНЕМЕНТЫ_ИНФОРМАЦИЯ!AC:AC,АБОНЕМЕНТЫ_ИНФОРМАЦИЯ!H:H,БАЗА_ДАННЫХ!L671,АБОНЕМЕНТЫ_ИНФОРМАЦИЯ!G:G,БАЗА_ДАННЫХ!K671,АБОНЕМЕНТЫ_ИНФОРМАЦИЯ!F:F,БАЗА_ДАННЫХ!J671,АБОНЕМЕНТЫ_ИНФОРМАЦИЯ!AB:AB,БАЗА_ДАННЫХ!M671),"")</f>
        <v/>
      </c>
      <c r="R671" s="189" t="s">
        <v>21</v>
      </c>
      <c r="S671" s="17"/>
      <c r="U671" s="194">
        <f>IF(S671="перенос",0,SUMIFS(АБОНЕМЕНТЫ_ИНФОРМАЦИЯ!P:P,АБОНЕМЕНТЫ_ИНФОРМАЦИЯ!H:H,БАЗА_ДАННЫХ!L671,АБОНЕМЕНТЫ_ИНФОРМАЦИЯ!F:F,БАЗА_ДАННЫХ!J671,АБОНЕМЕНТЫ_ИНФОРМАЦИЯ!G:G,БАЗА_ДАННЫХ!K671,АБОНЕМЕНТЫ_ИНФОРМАЦИЯ!Q:Q,"&lt;="&amp;БАЗА_ДАННЫХ!D671,АБОНЕМЕНТЫ_ИНФОРМАЦИЯ!S:S,"&gt;="&amp;БАЗА_ДАННЫХ!D671))</f>
        <v>10</v>
      </c>
    </row>
    <row r="672" spans="4:21" ht="15" customHeight="1" x14ac:dyDescent="0.25">
      <c r="D672" s="185">
        <v>45306</v>
      </c>
      <c r="E672" s="187">
        <f t="shared" si="20"/>
        <v>3</v>
      </c>
      <c r="F672" s="9" t="str">
        <f t="shared" si="21"/>
        <v>Пн</v>
      </c>
      <c r="G672" s="18">
        <v>0.75</v>
      </c>
      <c r="H672" s="8" t="s">
        <v>7</v>
      </c>
      <c r="I672" s="8" t="s">
        <v>33</v>
      </c>
      <c r="J672" s="8" t="s">
        <v>6</v>
      </c>
      <c r="K672" s="8" t="s">
        <v>31</v>
      </c>
      <c r="L672" s="188" t="s">
        <v>87</v>
      </c>
      <c r="M672" s="189" t="str">
        <f ca="1">IF(COUNTIFS(АБОНЕМЕНТЫ_ИНФОРМАЦИЯ!H:H,БАЗА_ДАННЫХ!L672,АБОНЕМЕНТЫ_ИНФОРМАЦИЯ!F:F,БАЗА_ДАННЫХ!J672,АБОНЕМЕНТЫ_ИНФОРМАЦИЯ!G:G,БАЗА_ДАННЫХ!K672,АБОНЕМЕНТЫ_ИНФОРМАЦИЯ!Q:Q,"&lt;="&amp;БАЗА_ДАННЫХ!D672,АБОНЕМЕНТЫ_ИНФОРМАЦИЯ!S:S,"&gt;="&amp;БАЗА_ДАННЫХ!D672,АБОНЕМЕНТЫ_ИНФОРМАЦИЯ!AB:AB,"да")=1,"да","нет")</f>
        <v>нет</v>
      </c>
      <c r="N672" s="188" t="str">
        <f ca="1">IF(M672="да",SUMIFS(АБОНЕМЕНТЫ_ИНФОРМАЦИЯ!AC:AC,АБОНЕМЕНТЫ_ИНФОРМАЦИЯ!H:H,БАЗА_ДАННЫХ!L672,АБОНЕМЕНТЫ_ИНФОРМАЦИЯ!G:G,БАЗА_ДАННЫХ!K672,АБОНЕМЕНТЫ_ИНФОРМАЦИЯ!F:F,БАЗА_ДАННЫХ!J672,АБОНЕМЕНТЫ_ИНФОРМАЦИЯ!AB:AB,БАЗА_ДАННЫХ!M672),"")</f>
        <v/>
      </c>
      <c r="R672" s="189" t="s">
        <v>21</v>
      </c>
      <c r="S672" s="17"/>
      <c r="U672" s="194">
        <f>IF(S672="перенос",0,SUMIFS(АБОНЕМЕНТЫ_ИНФОРМАЦИЯ!P:P,АБОНЕМЕНТЫ_ИНФОРМАЦИЯ!H:H,БАЗА_ДАННЫХ!L672,АБОНЕМЕНТЫ_ИНФОРМАЦИЯ!F:F,БАЗА_ДАННЫХ!J672,АБОНЕМЕНТЫ_ИНФОРМАЦИЯ!G:G,БАЗА_ДАННЫХ!K672,АБОНЕМЕНТЫ_ИНФОРМАЦИЯ!Q:Q,"&lt;="&amp;БАЗА_ДАННЫХ!D672,АБОНЕМЕНТЫ_ИНФОРМАЦИЯ!S:S,"&gt;="&amp;БАЗА_ДАННЫХ!D672))</f>
        <v>10</v>
      </c>
    </row>
    <row r="673" spans="4:21" ht="15" customHeight="1" x14ac:dyDescent="0.25">
      <c r="D673" s="185">
        <v>45306</v>
      </c>
      <c r="E673" s="187">
        <f t="shared" si="20"/>
        <v>3</v>
      </c>
      <c r="F673" s="9" t="str">
        <f t="shared" si="21"/>
        <v>Пн</v>
      </c>
      <c r="G673" s="18">
        <v>0.75</v>
      </c>
      <c r="H673" s="8" t="s">
        <v>7</v>
      </c>
      <c r="I673" s="8" t="s">
        <v>33</v>
      </c>
      <c r="J673" s="8" t="s">
        <v>6</v>
      </c>
      <c r="K673" s="8" t="s">
        <v>31</v>
      </c>
      <c r="L673" s="188" t="s">
        <v>88</v>
      </c>
      <c r="M673" s="189" t="str">
        <f ca="1">IF(COUNTIFS(АБОНЕМЕНТЫ_ИНФОРМАЦИЯ!H:H,БАЗА_ДАННЫХ!L673,АБОНЕМЕНТЫ_ИНФОРМАЦИЯ!F:F,БАЗА_ДАННЫХ!J673,АБОНЕМЕНТЫ_ИНФОРМАЦИЯ!G:G,БАЗА_ДАННЫХ!K673,АБОНЕМЕНТЫ_ИНФОРМАЦИЯ!Q:Q,"&lt;="&amp;БАЗА_ДАННЫХ!D673,АБОНЕМЕНТЫ_ИНФОРМАЦИЯ!S:S,"&gt;="&amp;БАЗА_ДАННЫХ!D673,АБОНЕМЕНТЫ_ИНФОРМАЦИЯ!AB:AB,"да")=1,"да","нет")</f>
        <v>нет</v>
      </c>
      <c r="N673" s="188" t="str">
        <f ca="1">IF(M673="да",SUMIFS(АБОНЕМЕНТЫ_ИНФОРМАЦИЯ!AC:AC,АБОНЕМЕНТЫ_ИНФОРМАЦИЯ!H:H,БАЗА_ДАННЫХ!L673,АБОНЕМЕНТЫ_ИНФОРМАЦИЯ!G:G,БАЗА_ДАННЫХ!K673,АБОНЕМЕНТЫ_ИНФОРМАЦИЯ!F:F,БАЗА_ДАННЫХ!J673,АБОНЕМЕНТЫ_ИНФОРМАЦИЯ!AB:AB,БАЗА_ДАННЫХ!M673),"")</f>
        <v/>
      </c>
      <c r="R673" s="189" t="s">
        <v>21</v>
      </c>
      <c r="S673" s="17"/>
      <c r="U673" s="194">
        <f>IF(S673="перенос",0,SUMIFS(АБОНЕМЕНТЫ_ИНФОРМАЦИЯ!P:P,АБОНЕМЕНТЫ_ИНФОРМАЦИЯ!H:H,БАЗА_ДАННЫХ!L673,АБОНЕМЕНТЫ_ИНФОРМАЦИЯ!F:F,БАЗА_ДАННЫХ!J673,АБОНЕМЕНТЫ_ИНФОРМАЦИЯ!G:G,БАЗА_ДАННЫХ!K673,АБОНЕМЕНТЫ_ИНФОРМАЦИЯ!Q:Q,"&lt;="&amp;БАЗА_ДАННЫХ!D673,АБОНЕМЕНТЫ_ИНФОРМАЦИЯ!S:S,"&gt;="&amp;БАЗА_ДАННЫХ!D673))</f>
        <v>10</v>
      </c>
    </row>
    <row r="674" spans="4:21" ht="15" customHeight="1" x14ac:dyDescent="0.25">
      <c r="D674" s="185">
        <v>45306</v>
      </c>
      <c r="E674" s="187">
        <f t="shared" si="20"/>
        <v>3</v>
      </c>
      <c r="F674" s="9" t="str">
        <f t="shared" si="21"/>
        <v>Пн</v>
      </c>
      <c r="G674" s="18">
        <v>0.75</v>
      </c>
      <c r="H674" s="8" t="s">
        <v>7</v>
      </c>
      <c r="I674" s="8" t="s">
        <v>33</v>
      </c>
      <c r="J674" s="8" t="s">
        <v>6</v>
      </c>
      <c r="K674" s="8" t="s">
        <v>31</v>
      </c>
      <c r="L674" s="188" t="s">
        <v>89</v>
      </c>
      <c r="M674" s="189" t="str">
        <f ca="1">IF(COUNTIFS(АБОНЕМЕНТЫ_ИНФОРМАЦИЯ!H:H,БАЗА_ДАННЫХ!L674,АБОНЕМЕНТЫ_ИНФОРМАЦИЯ!F:F,БАЗА_ДАННЫХ!J674,АБОНЕМЕНТЫ_ИНФОРМАЦИЯ!G:G,БАЗА_ДАННЫХ!K674,АБОНЕМЕНТЫ_ИНФОРМАЦИЯ!Q:Q,"&lt;="&amp;БАЗА_ДАННЫХ!D674,АБОНЕМЕНТЫ_ИНФОРМАЦИЯ!S:S,"&gt;="&amp;БАЗА_ДАННЫХ!D674,АБОНЕМЕНТЫ_ИНФОРМАЦИЯ!AB:AB,"да")=1,"да","нет")</f>
        <v>нет</v>
      </c>
      <c r="N674" s="188" t="str">
        <f ca="1">IF(M674="да",SUMIFS(АБОНЕМЕНТЫ_ИНФОРМАЦИЯ!AC:AC,АБОНЕМЕНТЫ_ИНФОРМАЦИЯ!H:H,БАЗА_ДАННЫХ!L674,АБОНЕМЕНТЫ_ИНФОРМАЦИЯ!G:G,БАЗА_ДАННЫХ!K674,АБОНЕМЕНТЫ_ИНФОРМАЦИЯ!F:F,БАЗА_ДАННЫХ!J674,АБОНЕМЕНТЫ_ИНФОРМАЦИЯ!AB:AB,БАЗА_ДАННЫХ!M674),"")</f>
        <v/>
      </c>
      <c r="R674" s="189" t="s">
        <v>21</v>
      </c>
      <c r="S674" s="17"/>
      <c r="U674" s="194">
        <f>IF(S674="перенос",0,SUMIFS(АБОНЕМЕНТЫ_ИНФОРМАЦИЯ!P:P,АБОНЕМЕНТЫ_ИНФОРМАЦИЯ!H:H,БАЗА_ДАННЫХ!L674,АБОНЕМЕНТЫ_ИНФОРМАЦИЯ!F:F,БАЗА_ДАННЫХ!J674,АБОНЕМЕНТЫ_ИНФОРМАЦИЯ!G:G,БАЗА_ДАННЫХ!K674,АБОНЕМЕНТЫ_ИНФОРМАЦИЯ!Q:Q,"&lt;="&amp;БАЗА_ДАННЫХ!D674,АБОНЕМЕНТЫ_ИНФОРМАЦИЯ!S:S,"&gt;="&amp;БАЗА_ДАННЫХ!D674))</f>
        <v>10</v>
      </c>
    </row>
    <row r="675" spans="4:21" ht="15" customHeight="1" x14ac:dyDescent="0.25">
      <c r="D675" s="185">
        <v>45306</v>
      </c>
      <c r="E675" s="187">
        <f t="shared" si="20"/>
        <v>3</v>
      </c>
      <c r="F675" s="9" t="str">
        <f t="shared" si="21"/>
        <v>Пн</v>
      </c>
      <c r="G675" s="18">
        <v>0.75</v>
      </c>
      <c r="H675" s="8" t="s">
        <v>7</v>
      </c>
      <c r="I675" s="8" t="s">
        <v>33</v>
      </c>
      <c r="J675" s="8" t="s">
        <v>6</v>
      </c>
      <c r="K675" s="8" t="s">
        <v>31</v>
      </c>
      <c r="L675" s="188" t="s">
        <v>90</v>
      </c>
      <c r="M675" s="189" t="str">
        <f ca="1">IF(COUNTIFS(АБОНЕМЕНТЫ_ИНФОРМАЦИЯ!H:H,БАЗА_ДАННЫХ!L675,АБОНЕМЕНТЫ_ИНФОРМАЦИЯ!F:F,БАЗА_ДАННЫХ!J675,АБОНЕМЕНТЫ_ИНФОРМАЦИЯ!G:G,БАЗА_ДАННЫХ!K675,АБОНЕМЕНТЫ_ИНФОРМАЦИЯ!Q:Q,"&lt;="&amp;БАЗА_ДАННЫХ!D675,АБОНЕМЕНТЫ_ИНФОРМАЦИЯ!S:S,"&gt;="&amp;БАЗА_ДАННЫХ!D675,АБОНЕМЕНТЫ_ИНФОРМАЦИЯ!AB:AB,"да")=1,"да","нет")</f>
        <v>нет</v>
      </c>
      <c r="N675" s="188" t="str">
        <f ca="1">IF(M675="да",SUMIFS(АБОНЕМЕНТЫ_ИНФОРМАЦИЯ!AC:AC,АБОНЕМЕНТЫ_ИНФОРМАЦИЯ!H:H,БАЗА_ДАННЫХ!L675,АБОНЕМЕНТЫ_ИНФОРМАЦИЯ!G:G,БАЗА_ДАННЫХ!K675,АБОНЕМЕНТЫ_ИНФОРМАЦИЯ!F:F,БАЗА_ДАННЫХ!J675,АБОНЕМЕНТЫ_ИНФОРМАЦИЯ!AB:AB,БАЗА_ДАННЫХ!M675),"")</f>
        <v/>
      </c>
      <c r="R675" s="189" t="s">
        <v>21</v>
      </c>
      <c r="S675" s="17"/>
      <c r="U675" s="194">
        <f>IF(S675="перенос",0,SUMIFS(АБОНЕМЕНТЫ_ИНФОРМАЦИЯ!P:P,АБОНЕМЕНТЫ_ИНФОРМАЦИЯ!H:H,БАЗА_ДАННЫХ!L675,АБОНЕМЕНТЫ_ИНФОРМАЦИЯ!F:F,БАЗА_ДАННЫХ!J675,АБОНЕМЕНТЫ_ИНФОРМАЦИЯ!G:G,БАЗА_ДАННЫХ!K675,АБОНЕМЕНТЫ_ИНФОРМАЦИЯ!Q:Q,"&lt;="&amp;БАЗА_ДАННЫХ!D675,АБОНЕМЕНТЫ_ИНФОРМАЦИЯ!S:S,"&gt;="&amp;БАЗА_ДАННЫХ!D675))</f>
        <v>8.75</v>
      </c>
    </row>
    <row r="676" spans="4:21" ht="15" customHeight="1" x14ac:dyDescent="0.25">
      <c r="D676" s="185">
        <v>45306</v>
      </c>
      <c r="E676" s="187">
        <f t="shared" si="20"/>
        <v>3</v>
      </c>
      <c r="F676" s="9" t="str">
        <f t="shared" si="21"/>
        <v>Пн</v>
      </c>
      <c r="G676" s="18">
        <v>0.75</v>
      </c>
      <c r="H676" s="8" t="s">
        <v>7</v>
      </c>
      <c r="I676" s="8" t="s">
        <v>33</v>
      </c>
      <c r="J676" s="8" t="s">
        <v>6</v>
      </c>
      <c r="K676" s="8" t="s">
        <v>31</v>
      </c>
      <c r="L676" s="188" t="s">
        <v>91</v>
      </c>
      <c r="M676" s="189" t="str">
        <f ca="1">IF(COUNTIFS(АБОНЕМЕНТЫ_ИНФОРМАЦИЯ!H:H,БАЗА_ДАННЫХ!L676,АБОНЕМЕНТЫ_ИНФОРМАЦИЯ!F:F,БАЗА_ДАННЫХ!J676,АБОНЕМЕНТЫ_ИНФОРМАЦИЯ!G:G,БАЗА_ДАННЫХ!K676,АБОНЕМЕНТЫ_ИНФОРМАЦИЯ!Q:Q,"&lt;="&amp;БАЗА_ДАННЫХ!D676,АБОНЕМЕНТЫ_ИНФОРМАЦИЯ!S:S,"&gt;="&amp;БАЗА_ДАННЫХ!D676,АБОНЕМЕНТЫ_ИНФОРМАЦИЯ!AB:AB,"да")=1,"да","нет")</f>
        <v>нет</v>
      </c>
      <c r="N676" s="188" t="str">
        <f ca="1">IF(M676="да",SUMIFS(АБОНЕМЕНТЫ_ИНФОРМАЦИЯ!AC:AC,АБОНЕМЕНТЫ_ИНФОРМАЦИЯ!H:H,БАЗА_ДАННЫХ!L676,АБОНЕМЕНТЫ_ИНФОРМАЦИЯ!G:G,БАЗА_ДАННЫХ!K676,АБОНЕМЕНТЫ_ИНФОРМАЦИЯ!F:F,БАЗА_ДАННЫХ!J676,АБОНЕМЕНТЫ_ИНФОРМАЦИЯ!AB:AB,БАЗА_ДАННЫХ!M676),"")</f>
        <v/>
      </c>
      <c r="R676" s="189" t="s">
        <v>21</v>
      </c>
      <c r="S676" s="17"/>
      <c r="U676" s="194">
        <f>IF(S676="перенос",0,SUMIFS(АБОНЕМЕНТЫ_ИНФОРМАЦИЯ!P:P,АБОНЕМЕНТЫ_ИНФОРМАЦИЯ!H:H,БАЗА_ДАННЫХ!L676,АБОНЕМЕНТЫ_ИНФОРМАЦИЯ!F:F,БАЗА_ДАННЫХ!J676,АБОНЕМЕНТЫ_ИНФОРМАЦИЯ!G:G,БАЗА_ДАННЫХ!K676,АБОНЕМЕНТЫ_ИНФОРМАЦИЯ!Q:Q,"&lt;="&amp;БАЗА_ДАННЫХ!D676,АБОНЕМЕНТЫ_ИНФОРМАЦИЯ!S:S,"&gt;="&amp;БАЗА_ДАННЫХ!D676))</f>
        <v>10</v>
      </c>
    </row>
    <row r="677" spans="4:21" ht="15" customHeight="1" x14ac:dyDescent="0.25">
      <c r="D677" s="185">
        <v>45306</v>
      </c>
      <c r="E677" s="187">
        <f t="shared" si="20"/>
        <v>3</v>
      </c>
      <c r="F677" s="9" t="str">
        <f t="shared" si="21"/>
        <v>Пн</v>
      </c>
      <c r="G677" s="18">
        <v>0.75</v>
      </c>
      <c r="H677" s="8" t="s">
        <v>7</v>
      </c>
      <c r="I677" s="8" t="s">
        <v>33</v>
      </c>
      <c r="J677" s="8" t="s">
        <v>6</v>
      </c>
      <c r="K677" s="8" t="s">
        <v>31</v>
      </c>
      <c r="L677" s="188" t="s">
        <v>92</v>
      </c>
      <c r="M677" s="189" t="str">
        <f ca="1">IF(COUNTIFS(АБОНЕМЕНТЫ_ИНФОРМАЦИЯ!H:H,БАЗА_ДАННЫХ!L677,АБОНЕМЕНТЫ_ИНФОРМАЦИЯ!F:F,БАЗА_ДАННЫХ!J677,АБОНЕМЕНТЫ_ИНФОРМАЦИЯ!G:G,БАЗА_ДАННЫХ!K677,АБОНЕМЕНТЫ_ИНФОРМАЦИЯ!Q:Q,"&lt;="&amp;БАЗА_ДАННЫХ!D677,АБОНЕМЕНТЫ_ИНФОРМАЦИЯ!S:S,"&gt;="&amp;БАЗА_ДАННЫХ!D677,АБОНЕМЕНТЫ_ИНФОРМАЦИЯ!AB:AB,"да")=1,"да","нет")</f>
        <v>нет</v>
      </c>
      <c r="N677" s="188" t="str">
        <f ca="1">IF(M677="да",SUMIFS(АБОНЕМЕНТЫ_ИНФОРМАЦИЯ!AC:AC,АБОНЕМЕНТЫ_ИНФОРМАЦИЯ!H:H,БАЗА_ДАННЫХ!L677,АБОНЕМЕНТЫ_ИНФОРМАЦИЯ!G:G,БАЗА_ДАННЫХ!K677,АБОНЕМЕНТЫ_ИНФОРМАЦИЯ!F:F,БАЗА_ДАННЫХ!J677,АБОНЕМЕНТЫ_ИНФОРМАЦИЯ!AB:AB,БАЗА_ДАННЫХ!M677),"")</f>
        <v/>
      </c>
      <c r="R677" s="189" t="s">
        <v>21</v>
      </c>
      <c r="S677" s="17"/>
      <c r="U677" s="194">
        <f>IF(S677="перенос",0,SUMIFS(АБОНЕМЕНТЫ_ИНФОРМАЦИЯ!P:P,АБОНЕМЕНТЫ_ИНФОРМАЦИЯ!H:H,БАЗА_ДАННЫХ!L677,АБОНЕМЕНТЫ_ИНФОРМАЦИЯ!F:F,БАЗА_ДАННЫХ!J677,АБОНЕМЕНТЫ_ИНФОРМАЦИЯ!G:G,БАЗА_ДАННЫХ!K677,АБОНЕМЕНТЫ_ИНФОРМАЦИЯ!Q:Q,"&lt;="&amp;БАЗА_ДАННЫХ!D677,АБОНЕМЕНТЫ_ИНФОРМАЦИЯ!S:S,"&gt;="&amp;БАЗА_ДАННЫХ!D677))</f>
        <v>10</v>
      </c>
    </row>
    <row r="678" spans="4:21" ht="15" customHeight="1" x14ac:dyDescent="0.25">
      <c r="D678" s="185">
        <v>45306</v>
      </c>
      <c r="E678" s="187">
        <f t="shared" si="20"/>
        <v>3</v>
      </c>
      <c r="F678" s="9" t="str">
        <f t="shared" si="21"/>
        <v>Пн</v>
      </c>
      <c r="G678" s="18">
        <v>0.75</v>
      </c>
      <c r="H678" s="8" t="s">
        <v>7</v>
      </c>
      <c r="I678" s="8" t="s">
        <v>33</v>
      </c>
      <c r="J678" s="8" t="s">
        <v>6</v>
      </c>
      <c r="K678" s="8" t="s">
        <v>31</v>
      </c>
      <c r="L678" s="188" t="s">
        <v>93</v>
      </c>
      <c r="M678" s="189" t="str">
        <f ca="1">IF(COUNTIFS(АБОНЕМЕНТЫ_ИНФОРМАЦИЯ!H:H,БАЗА_ДАННЫХ!L678,АБОНЕМЕНТЫ_ИНФОРМАЦИЯ!F:F,БАЗА_ДАННЫХ!J678,АБОНЕМЕНТЫ_ИНФОРМАЦИЯ!G:G,БАЗА_ДАННЫХ!K678,АБОНЕМЕНТЫ_ИНФОРМАЦИЯ!Q:Q,"&lt;="&amp;БАЗА_ДАННЫХ!D678,АБОНЕМЕНТЫ_ИНФОРМАЦИЯ!S:S,"&gt;="&amp;БАЗА_ДАННЫХ!D678,АБОНЕМЕНТЫ_ИНФОРМАЦИЯ!AB:AB,"да")=1,"да","нет")</f>
        <v>нет</v>
      </c>
      <c r="N678" s="188" t="str">
        <f ca="1">IF(M678="да",SUMIFS(АБОНЕМЕНТЫ_ИНФОРМАЦИЯ!AC:AC,АБОНЕМЕНТЫ_ИНФОРМАЦИЯ!H:H,БАЗА_ДАННЫХ!L678,АБОНЕМЕНТЫ_ИНФОРМАЦИЯ!G:G,БАЗА_ДАННЫХ!K678,АБОНЕМЕНТЫ_ИНФОРМАЦИЯ!F:F,БАЗА_ДАННЫХ!J678,АБОНЕМЕНТЫ_ИНФОРМАЦИЯ!AB:AB,БАЗА_ДАННЫХ!M678),"")</f>
        <v/>
      </c>
      <c r="R678" s="189" t="s">
        <v>21</v>
      </c>
      <c r="S678" s="17"/>
      <c r="U678" s="194">
        <f>IF(S678="перенос",0,SUMIFS(АБОНЕМЕНТЫ_ИНФОРМАЦИЯ!P:P,АБОНЕМЕНТЫ_ИНФОРМАЦИЯ!H:H,БАЗА_ДАННЫХ!L678,АБОНЕМЕНТЫ_ИНФОРМАЦИЯ!F:F,БАЗА_ДАННЫХ!J678,АБОНЕМЕНТЫ_ИНФОРМАЦИЯ!G:G,БАЗА_ДАННЫХ!K678,АБОНЕМЕНТЫ_ИНФОРМАЦИЯ!Q:Q,"&lt;="&amp;БАЗА_ДАННЫХ!D678,АБОНЕМЕНТЫ_ИНФОРМАЦИЯ!S:S,"&gt;="&amp;БАЗА_ДАННЫХ!D678))</f>
        <v>10</v>
      </c>
    </row>
    <row r="679" spans="4:21" ht="15" customHeight="1" x14ac:dyDescent="0.25">
      <c r="D679" s="185">
        <v>45306</v>
      </c>
      <c r="E679" s="187">
        <f t="shared" si="20"/>
        <v>3</v>
      </c>
      <c r="F679" s="9" t="str">
        <f t="shared" si="21"/>
        <v>Пн</v>
      </c>
      <c r="G679" s="18">
        <v>0.75</v>
      </c>
      <c r="H679" s="8" t="s">
        <v>7</v>
      </c>
      <c r="I679" s="8" t="s">
        <v>33</v>
      </c>
      <c r="J679" s="8" t="s">
        <v>6</v>
      </c>
      <c r="K679" s="8" t="s">
        <v>31</v>
      </c>
      <c r="L679" s="188" t="s">
        <v>94</v>
      </c>
      <c r="M679" s="189" t="str">
        <f ca="1">IF(COUNTIFS(АБОНЕМЕНТЫ_ИНФОРМАЦИЯ!H:H,БАЗА_ДАННЫХ!L679,АБОНЕМЕНТЫ_ИНФОРМАЦИЯ!F:F,БАЗА_ДАННЫХ!J679,АБОНЕМЕНТЫ_ИНФОРМАЦИЯ!G:G,БАЗА_ДАННЫХ!K679,АБОНЕМЕНТЫ_ИНФОРМАЦИЯ!Q:Q,"&lt;="&amp;БАЗА_ДАННЫХ!D679,АБОНЕМЕНТЫ_ИНФОРМАЦИЯ!S:S,"&gt;="&amp;БАЗА_ДАННЫХ!D679,АБОНЕМЕНТЫ_ИНФОРМАЦИЯ!AB:AB,"да")=1,"да","нет")</f>
        <v>нет</v>
      </c>
      <c r="N679" s="188" t="str">
        <f ca="1">IF(M679="да",SUMIFS(АБОНЕМЕНТЫ_ИНФОРМАЦИЯ!AC:AC,АБОНЕМЕНТЫ_ИНФОРМАЦИЯ!H:H,БАЗА_ДАННЫХ!L679,АБОНЕМЕНТЫ_ИНФОРМАЦИЯ!G:G,БАЗА_ДАННЫХ!K679,АБОНЕМЕНТЫ_ИНФОРМАЦИЯ!F:F,БАЗА_ДАННЫХ!J679,АБОНЕМЕНТЫ_ИНФОРМАЦИЯ!AB:AB,БАЗА_ДАННЫХ!M679),"")</f>
        <v/>
      </c>
      <c r="R679" s="189" t="s">
        <v>21</v>
      </c>
      <c r="S679" s="17"/>
      <c r="U679" s="194">
        <f>IF(S679="перенос",0,SUMIFS(АБОНЕМЕНТЫ_ИНФОРМАЦИЯ!P:P,АБОНЕМЕНТЫ_ИНФОРМАЦИЯ!H:H,БАЗА_ДАННЫХ!L679,АБОНЕМЕНТЫ_ИНФОРМАЦИЯ!F:F,БАЗА_ДАННЫХ!J679,АБОНЕМЕНТЫ_ИНФОРМАЦИЯ!G:G,БАЗА_ДАННЫХ!K679,АБОНЕМЕНТЫ_ИНФОРМАЦИЯ!Q:Q,"&lt;="&amp;БАЗА_ДАННЫХ!D679,АБОНЕМЕНТЫ_ИНФОРМАЦИЯ!S:S,"&gt;="&amp;БАЗА_ДАННЫХ!D679))</f>
        <v>10</v>
      </c>
    </row>
    <row r="680" spans="4:21" ht="15" customHeight="1" x14ac:dyDescent="0.25">
      <c r="D680" s="185">
        <v>45306</v>
      </c>
      <c r="E680" s="187">
        <f t="shared" si="20"/>
        <v>3</v>
      </c>
      <c r="F680" s="9" t="str">
        <f t="shared" si="21"/>
        <v>Пн</v>
      </c>
      <c r="G680" s="18">
        <v>0.75</v>
      </c>
      <c r="H680" s="8" t="s">
        <v>7</v>
      </c>
      <c r="I680" s="8" t="s">
        <v>33</v>
      </c>
      <c r="J680" s="8" t="s">
        <v>6</v>
      </c>
      <c r="K680" s="8" t="s">
        <v>31</v>
      </c>
      <c r="L680" s="188" t="s">
        <v>95</v>
      </c>
      <c r="M680" s="189" t="str">
        <f ca="1">IF(COUNTIFS(АБОНЕМЕНТЫ_ИНФОРМАЦИЯ!H:H,БАЗА_ДАННЫХ!L680,АБОНЕМЕНТЫ_ИНФОРМАЦИЯ!F:F,БАЗА_ДАННЫХ!J680,АБОНЕМЕНТЫ_ИНФОРМАЦИЯ!G:G,БАЗА_ДАННЫХ!K680,АБОНЕМЕНТЫ_ИНФОРМАЦИЯ!Q:Q,"&lt;="&amp;БАЗА_ДАННЫХ!D680,АБОНЕМЕНТЫ_ИНФОРМАЦИЯ!S:S,"&gt;="&amp;БАЗА_ДАННЫХ!D680,АБОНЕМЕНТЫ_ИНФОРМАЦИЯ!AB:AB,"да")=1,"да","нет")</f>
        <v>нет</v>
      </c>
      <c r="N680" s="188" t="str">
        <f ca="1">IF(M680="да",SUMIFS(АБОНЕМЕНТЫ_ИНФОРМАЦИЯ!AC:AC,АБОНЕМЕНТЫ_ИНФОРМАЦИЯ!H:H,БАЗА_ДАННЫХ!L680,АБОНЕМЕНТЫ_ИНФОРМАЦИЯ!G:G,БАЗА_ДАННЫХ!K680,АБОНЕМЕНТЫ_ИНФОРМАЦИЯ!F:F,БАЗА_ДАННЫХ!J680,АБОНЕМЕНТЫ_ИНФОРМАЦИЯ!AB:AB,БАЗА_ДАННЫХ!M680),"")</f>
        <v/>
      </c>
      <c r="R680" s="189" t="s">
        <v>21</v>
      </c>
      <c r="S680" s="17"/>
      <c r="U680" s="194">
        <f>IF(S680="перенос",0,SUMIFS(АБОНЕМЕНТЫ_ИНФОРМАЦИЯ!P:P,АБОНЕМЕНТЫ_ИНФОРМАЦИЯ!H:H,БАЗА_ДАННЫХ!L680,АБОНЕМЕНТЫ_ИНФОРМАЦИЯ!F:F,БАЗА_ДАННЫХ!J680,АБОНЕМЕНТЫ_ИНФОРМАЦИЯ!G:G,БАЗА_ДАННЫХ!K680,АБОНЕМЕНТЫ_ИНФОРМАЦИЯ!Q:Q,"&lt;="&amp;БАЗА_ДАННЫХ!D680,АБОНЕМЕНТЫ_ИНФОРМАЦИЯ!S:S,"&gt;="&amp;БАЗА_ДАННЫХ!D680))</f>
        <v>10</v>
      </c>
    </row>
    <row r="681" spans="4:21" ht="15" customHeight="1" x14ac:dyDescent="0.25">
      <c r="D681" s="185">
        <v>45306</v>
      </c>
      <c r="E681" s="187">
        <f t="shared" si="20"/>
        <v>3</v>
      </c>
      <c r="F681" s="9" t="str">
        <f t="shared" si="21"/>
        <v>Пн</v>
      </c>
      <c r="G681" s="18">
        <v>0.75</v>
      </c>
      <c r="H681" s="8" t="s">
        <v>7</v>
      </c>
      <c r="I681" s="8" t="s">
        <v>33</v>
      </c>
      <c r="J681" s="8" t="s">
        <v>6</v>
      </c>
      <c r="K681" s="8" t="s">
        <v>31</v>
      </c>
      <c r="L681" s="188" t="s">
        <v>96</v>
      </c>
      <c r="M681" s="189" t="str">
        <f ca="1">IF(COUNTIFS(АБОНЕМЕНТЫ_ИНФОРМАЦИЯ!H:H,БАЗА_ДАННЫХ!L681,АБОНЕМЕНТЫ_ИНФОРМАЦИЯ!F:F,БАЗА_ДАННЫХ!J681,АБОНЕМЕНТЫ_ИНФОРМАЦИЯ!G:G,БАЗА_ДАННЫХ!K681,АБОНЕМЕНТЫ_ИНФОРМАЦИЯ!Q:Q,"&lt;="&amp;БАЗА_ДАННЫХ!D681,АБОНЕМЕНТЫ_ИНФОРМАЦИЯ!S:S,"&gt;="&amp;БАЗА_ДАННЫХ!D681,АБОНЕМЕНТЫ_ИНФОРМАЦИЯ!AB:AB,"да")=1,"да","нет")</f>
        <v>нет</v>
      </c>
      <c r="N681" s="188" t="str">
        <f ca="1">IF(M681="да",SUMIFS(АБОНЕМЕНТЫ_ИНФОРМАЦИЯ!AC:AC,АБОНЕМЕНТЫ_ИНФОРМАЦИЯ!H:H,БАЗА_ДАННЫХ!L681,АБОНЕМЕНТЫ_ИНФОРМАЦИЯ!G:G,БАЗА_ДАННЫХ!K681,АБОНЕМЕНТЫ_ИНФОРМАЦИЯ!F:F,БАЗА_ДАННЫХ!J681,АБОНЕМЕНТЫ_ИНФОРМАЦИЯ!AB:AB,БАЗА_ДАННЫХ!M681),"")</f>
        <v/>
      </c>
      <c r="R681" s="189" t="s">
        <v>21</v>
      </c>
      <c r="S681" s="17"/>
      <c r="U681" s="194">
        <f>IF(S681="перенос",0,SUMIFS(АБОНЕМЕНТЫ_ИНФОРМАЦИЯ!P:P,АБОНЕМЕНТЫ_ИНФОРМАЦИЯ!H:H,БАЗА_ДАННЫХ!L681,АБОНЕМЕНТЫ_ИНФОРМАЦИЯ!F:F,БАЗА_ДАННЫХ!J681,АБОНЕМЕНТЫ_ИНФОРМАЦИЯ!G:G,БАЗА_ДАННЫХ!K681,АБОНЕМЕНТЫ_ИНФОРМАЦИЯ!Q:Q,"&lt;="&amp;БАЗА_ДАННЫХ!D681,АБОНЕМЕНТЫ_ИНФОРМАЦИЯ!S:S,"&gt;="&amp;БАЗА_ДАННЫХ!D681))</f>
        <v>10</v>
      </c>
    </row>
    <row r="682" spans="4:21" ht="15" customHeight="1" x14ac:dyDescent="0.25">
      <c r="D682" s="185">
        <v>45306</v>
      </c>
      <c r="E682" s="187">
        <f t="shared" si="20"/>
        <v>3</v>
      </c>
      <c r="F682" s="9" t="str">
        <f t="shared" si="21"/>
        <v>Пн</v>
      </c>
      <c r="G682" s="18">
        <v>0.75</v>
      </c>
      <c r="H682" s="8" t="s">
        <v>7</v>
      </c>
      <c r="I682" s="8" t="s">
        <v>33</v>
      </c>
      <c r="J682" s="8" t="s">
        <v>6</v>
      </c>
      <c r="K682" s="8" t="s">
        <v>31</v>
      </c>
      <c r="L682" s="188" t="s">
        <v>97</v>
      </c>
      <c r="M682" s="189" t="str">
        <f ca="1">IF(COUNTIFS(АБОНЕМЕНТЫ_ИНФОРМАЦИЯ!H:H,БАЗА_ДАННЫХ!L682,АБОНЕМЕНТЫ_ИНФОРМАЦИЯ!F:F,БАЗА_ДАННЫХ!J682,АБОНЕМЕНТЫ_ИНФОРМАЦИЯ!G:G,БАЗА_ДАННЫХ!K682,АБОНЕМЕНТЫ_ИНФОРМАЦИЯ!Q:Q,"&lt;="&amp;БАЗА_ДАННЫХ!D682,АБОНЕМЕНТЫ_ИНФОРМАЦИЯ!S:S,"&gt;="&amp;БАЗА_ДАННЫХ!D682,АБОНЕМЕНТЫ_ИНФОРМАЦИЯ!AB:AB,"да")=1,"да","нет")</f>
        <v>нет</v>
      </c>
      <c r="N682" s="188" t="str">
        <f ca="1">IF(M682="да",SUMIFS(АБОНЕМЕНТЫ_ИНФОРМАЦИЯ!AC:AC,АБОНЕМЕНТЫ_ИНФОРМАЦИЯ!H:H,БАЗА_ДАННЫХ!L682,АБОНЕМЕНТЫ_ИНФОРМАЦИЯ!G:G,БАЗА_ДАННЫХ!K682,АБОНЕМЕНТЫ_ИНФОРМАЦИЯ!F:F,БАЗА_ДАННЫХ!J682,АБОНЕМЕНТЫ_ИНФОРМАЦИЯ!AB:AB,БАЗА_ДАННЫХ!M682),"")</f>
        <v/>
      </c>
      <c r="R682" s="189" t="s">
        <v>21</v>
      </c>
      <c r="S682" s="17"/>
      <c r="U682" s="194">
        <f>IF(S682="перенос",0,SUMIFS(АБОНЕМЕНТЫ_ИНФОРМАЦИЯ!P:P,АБОНЕМЕНТЫ_ИНФОРМАЦИЯ!H:H,БАЗА_ДАННЫХ!L682,АБОНЕМЕНТЫ_ИНФОРМАЦИЯ!F:F,БАЗА_ДАННЫХ!J682,АБОНЕМЕНТЫ_ИНФОРМАЦИЯ!G:G,БАЗА_ДАННЫХ!K682,АБОНЕМЕНТЫ_ИНФОРМАЦИЯ!Q:Q,"&lt;="&amp;БАЗА_ДАННЫХ!D682,АБОНЕМЕНТЫ_ИНФОРМАЦИЯ!S:S,"&gt;="&amp;БАЗА_ДАННЫХ!D682))</f>
        <v>10</v>
      </c>
    </row>
    <row r="683" spans="4:21" ht="15" customHeight="1" x14ac:dyDescent="0.25">
      <c r="D683" s="185">
        <v>45306</v>
      </c>
      <c r="E683" s="187">
        <f t="shared" si="20"/>
        <v>3</v>
      </c>
      <c r="F683" s="9" t="str">
        <f t="shared" si="21"/>
        <v>Пн</v>
      </c>
      <c r="G683" s="18">
        <v>0.75</v>
      </c>
      <c r="H683" s="8" t="s">
        <v>14</v>
      </c>
      <c r="I683" s="8" t="s">
        <v>30</v>
      </c>
      <c r="J683" s="8" t="s">
        <v>11</v>
      </c>
      <c r="K683" s="8" t="s">
        <v>17</v>
      </c>
      <c r="L683" s="188" t="s">
        <v>78</v>
      </c>
      <c r="M683" s="189" t="str">
        <f ca="1">IF(COUNTIFS(АБОНЕМЕНТЫ_ИНФОРМАЦИЯ!H:H,БАЗА_ДАННЫХ!L683,АБОНЕМЕНТЫ_ИНФОРМАЦИЯ!F:F,БАЗА_ДАННЫХ!J683,АБОНЕМЕНТЫ_ИНФОРМАЦИЯ!G:G,БАЗА_ДАННЫХ!K683,АБОНЕМЕНТЫ_ИНФОРМАЦИЯ!Q:Q,"&lt;="&amp;БАЗА_ДАННЫХ!D683,АБОНЕМЕНТЫ_ИНФОРМАЦИЯ!S:S,"&gt;="&amp;БАЗА_ДАННЫХ!D683,АБОНЕМЕНТЫ_ИНФОРМАЦИЯ!AB:AB,"да")=1,"да","нет")</f>
        <v>нет</v>
      </c>
      <c r="N683" s="188" t="str">
        <f ca="1">IF(M683="да",SUMIFS(АБОНЕМЕНТЫ_ИНФОРМАЦИЯ!AC:AC,АБОНЕМЕНТЫ_ИНФОРМАЦИЯ!H:H,БАЗА_ДАННЫХ!L683,АБОНЕМЕНТЫ_ИНФОРМАЦИЯ!G:G,БАЗА_ДАННЫХ!K683,АБОНЕМЕНТЫ_ИНФОРМАЦИЯ!F:F,БАЗА_ДАННЫХ!J683,АБОНЕМЕНТЫ_ИНФОРМАЦИЯ!AB:AB,БАЗА_ДАННЫХ!M683),"")</f>
        <v/>
      </c>
      <c r="R683" s="189" t="s">
        <v>21</v>
      </c>
      <c r="S683" s="17"/>
      <c r="U683" s="194">
        <f>IF(S683="перенос",0,SUMIFS(АБОНЕМЕНТЫ_ИНФОРМАЦИЯ!P:P,АБОНЕМЕНТЫ_ИНФОРМАЦИЯ!H:H,БАЗА_ДАННЫХ!L683,АБОНЕМЕНТЫ_ИНФОРМАЦИЯ!F:F,БАЗА_ДАННЫХ!J683,АБОНЕМЕНТЫ_ИНФОРМАЦИЯ!G:G,БАЗА_ДАННЫХ!K683,АБОНЕМЕНТЫ_ИНФОРМАЦИЯ!Q:Q,"&lt;="&amp;БАЗА_ДАННЫХ!D683,АБОНЕМЕНТЫ_ИНФОРМАЦИЯ!S:S,"&gt;="&amp;БАЗА_ДАННЫХ!D683))</f>
        <v>10</v>
      </c>
    </row>
    <row r="684" spans="4:21" ht="15" customHeight="1" x14ac:dyDescent="0.25">
      <c r="D684" s="185">
        <v>45306</v>
      </c>
      <c r="E684" s="187">
        <f t="shared" si="20"/>
        <v>3</v>
      </c>
      <c r="F684" s="9" t="str">
        <f t="shared" si="21"/>
        <v>Пн</v>
      </c>
      <c r="G684" s="18">
        <v>0.75</v>
      </c>
      <c r="H684" s="8" t="s">
        <v>14</v>
      </c>
      <c r="I684" s="8" t="s">
        <v>30</v>
      </c>
      <c r="J684" s="8" t="s">
        <v>11</v>
      </c>
      <c r="K684" s="8" t="s">
        <v>17</v>
      </c>
      <c r="L684" s="188" t="s">
        <v>79</v>
      </c>
      <c r="M684" s="189" t="str">
        <f ca="1">IF(COUNTIFS(АБОНЕМЕНТЫ_ИНФОРМАЦИЯ!H:H,БАЗА_ДАННЫХ!L684,АБОНЕМЕНТЫ_ИНФОРМАЦИЯ!F:F,БАЗА_ДАННЫХ!J684,АБОНЕМЕНТЫ_ИНФОРМАЦИЯ!G:G,БАЗА_ДАННЫХ!K684,АБОНЕМЕНТЫ_ИНФОРМАЦИЯ!Q:Q,"&lt;="&amp;БАЗА_ДАННЫХ!D684,АБОНЕМЕНТЫ_ИНФОРМАЦИЯ!S:S,"&gt;="&amp;БАЗА_ДАННЫХ!D684,АБОНЕМЕНТЫ_ИНФОРМАЦИЯ!AB:AB,"да")=1,"да","нет")</f>
        <v>нет</v>
      </c>
      <c r="N684" s="188" t="str">
        <f ca="1">IF(M684="да",SUMIFS(АБОНЕМЕНТЫ_ИНФОРМАЦИЯ!AC:AC,АБОНЕМЕНТЫ_ИНФОРМАЦИЯ!H:H,БАЗА_ДАННЫХ!L684,АБОНЕМЕНТЫ_ИНФОРМАЦИЯ!G:G,БАЗА_ДАННЫХ!K684,АБОНЕМЕНТЫ_ИНФОРМАЦИЯ!F:F,БАЗА_ДАННЫХ!J684,АБОНЕМЕНТЫ_ИНФОРМАЦИЯ!AB:AB,БАЗА_ДАННЫХ!M684),"")</f>
        <v/>
      </c>
      <c r="R684" s="189" t="s">
        <v>21</v>
      </c>
      <c r="S684" s="17"/>
      <c r="U684" s="194">
        <f>IF(S684="перенос",0,SUMIFS(АБОНЕМЕНТЫ_ИНФОРМАЦИЯ!P:P,АБОНЕМЕНТЫ_ИНФОРМАЦИЯ!H:H,БАЗА_ДАННЫХ!L684,АБОНЕМЕНТЫ_ИНФОРМАЦИЯ!F:F,БАЗА_ДАННЫХ!J684,АБОНЕМЕНТЫ_ИНФОРМАЦИЯ!G:G,БАЗА_ДАННЫХ!K684,АБОНЕМЕНТЫ_ИНФОРМАЦИЯ!Q:Q,"&lt;="&amp;БАЗА_ДАННЫХ!D684,АБОНЕМЕНТЫ_ИНФОРМАЦИЯ!S:S,"&gt;="&amp;БАЗА_ДАННЫХ!D684))</f>
        <v>10</v>
      </c>
    </row>
    <row r="685" spans="4:21" ht="15" customHeight="1" x14ac:dyDescent="0.25">
      <c r="D685" s="185">
        <v>45306</v>
      </c>
      <c r="E685" s="187">
        <f t="shared" si="20"/>
        <v>3</v>
      </c>
      <c r="F685" s="9" t="str">
        <f t="shared" si="21"/>
        <v>Пн</v>
      </c>
      <c r="G685" s="18">
        <v>0.75</v>
      </c>
      <c r="H685" s="8" t="s">
        <v>14</v>
      </c>
      <c r="I685" s="8" t="s">
        <v>30</v>
      </c>
      <c r="J685" s="8" t="s">
        <v>11</v>
      </c>
      <c r="K685" s="8" t="s">
        <v>17</v>
      </c>
      <c r="L685" s="188" t="s">
        <v>80</v>
      </c>
      <c r="M685" s="189" t="str">
        <f ca="1">IF(COUNTIFS(АБОНЕМЕНТЫ_ИНФОРМАЦИЯ!H:H,БАЗА_ДАННЫХ!L685,АБОНЕМЕНТЫ_ИНФОРМАЦИЯ!F:F,БАЗА_ДАННЫХ!J685,АБОНЕМЕНТЫ_ИНФОРМАЦИЯ!G:G,БАЗА_ДАННЫХ!K685,АБОНЕМЕНТЫ_ИНФОРМАЦИЯ!Q:Q,"&lt;="&amp;БАЗА_ДАННЫХ!D685,АБОНЕМЕНТЫ_ИНФОРМАЦИЯ!S:S,"&gt;="&amp;БАЗА_ДАННЫХ!D685,АБОНЕМЕНТЫ_ИНФОРМАЦИЯ!AB:AB,"да")=1,"да","нет")</f>
        <v>нет</v>
      </c>
      <c r="N685" s="188" t="str">
        <f ca="1">IF(M685="да",SUMIFS(АБОНЕМЕНТЫ_ИНФОРМАЦИЯ!AC:AC,АБОНЕМЕНТЫ_ИНФОРМАЦИЯ!H:H,БАЗА_ДАННЫХ!L685,АБОНЕМЕНТЫ_ИНФОРМАЦИЯ!G:G,БАЗА_ДАННЫХ!K685,АБОНЕМЕНТЫ_ИНФОРМАЦИЯ!F:F,БАЗА_ДАННЫХ!J685,АБОНЕМЕНТЫ_ИНФОРМАЦИЯ!AB:AB,БАЗА_ДАННЫХ!M685),"")</f>
        <v/>
      </c>
      <c r="R685" s="189" t="s">
        <v>21</v>
      </c>
      <c r="S685" s="17"/>
      <c r="U685" s="194">
        <f>IF(S685="перенос",0,SUMIFS(АБОНЕМЕНТЫ_ИНФОРМАЦИЯ!P:P,АБОНЕМЕНТЫ_ИНФОРМАЦИЯ!H:H,БАЗА_ДАННЫХ!L685,АБОНЕМЕНТЫ_ИНФОРМАЦИЯ!F:F,БАЗА_ДАННЫХ!J685,АБОНЕМЕНТЫ_ИНФОРМАЦИЯ!G:G,БАЗА_ДАННЫХ!K685,АБОНЕМЕНТЫ_ИНФОРМАЦИЯ!Q:Q,"&lt;="&amp;БАЗА_ДАННЫХ!D685,АБОНЕМЕНТЫ_ИНФОРМАЦИЯ!S:S,"&gt;="&amp;БАЗА_ДАННЫХ!D685))</f>
        <v>10</v>
      </c>
    </row>
    <row r="686" spans="4:21" ht="15" customHeight="1" x14ac:dyDescent="0.25">
      <c r="D686" s="185">
        <v>45306</v>
      </c>
      <c r="E686" s="187">
        <f t="shared" si="20"/>
        <v>3</v>
      </c>
      <c r="F686" s="9" t="str">
        <f t="shared" si="21"/>
        <v>Пн</v>
      </c>
      <c r="G686" s="18">
        <v>0.75</v>
      </c>
      <c r="H686" s="8" t="s">
        <v>14</v>
      </c>
      <c r="I686" s="8" t="s">
        <v>30</v>
      </c>
      <c r="J686" s="8" t="s">
        <v>11</v>
      </c>
      <c r="K686" s="8" t="s">
        <v>17</v>
      </c>
      <c r="L686" s="188" t="s">
        <v>81</v>
      </c>
      <c r="M686" s="189" t="str">
        <f ca="1">IF(COUNTIFS(АБОНЕМЕНТЫ_ИНФОРМАЦИЯ!H:H,БАЗА_ДАННЫХ!L686,АБОНЕМЕНТЫ_ИНФОРМАЦИЯ!F:F,БАЗА_ДАННЫХ!J686,АБОНЕМЕНТЫ_ИНФОРМАЦИЯ!G:G,БАЗА_ДАННЫХ!K686,АБОНЕМЕНТЫ_ИНФОРМАЦИЯ!Q:Q,"&lt;="&amp;БАЗА_ДАННЫХ!D686,АБОНЕМЕНТЫ_ИНФОРМАЦИЯ!S:S,"&gt;="&amp;БАЗА_ДАННЫХ!D686,АБОНЕМЕНТЫ_ИНФОРМАЦИЯ!AB:AB,"да")=1,"да","нет")</f>
        <v>нет</v>
      </c>
      <c r="N686" s="188" t="str">
        <f ca="1">IF(M686="да",SUMIFS(АБОНЕМЕНТЫ_ИНФОРМАЦИЯ!AC:AC,АБОНЕМЕНТЫ_ИНФОРМАЦИЯ!H:H,БАЗА_ДАННЫХ!L686,АБОНЕМЕНТЫ_ИНФОРМАЦИЯ!G:G,БАЗА_ДАННЫХ!K686,АБОНЕМЕНТЫ_ИНФОРМАЦИЯ!F:F,БАЗА_ДАННЫХ!J686,АБОНЕМЕНТЫ_ИНФОРМАЦИЯ!AB:AB,БАЗА_ДАННЫХ!M686),"")</f>
        <v/>
      </c>
      <c r="R686" s="189" t="s">
        <v>21</v>
      </c>
      <c r="S686" s="17"/>
      <c r="U686" s="194">
        <f>IF(S686="перенос",0,SUMIFS(АБОНЕМЕНТЫ_ИНФОРМАЦИЯ!P:P,АБОНЕМЕНТЫ_ИНФОРМАЦИЯ!H:H,БАЗА_ДАННЫХ!L686,АБОНЕМЕНТЫ_ИНФОРМАЦИЯ!F:F,БАЗА_ДАННЫХ!J686,АБОНЕМЕНТЫ_ИНФОРМАЦИЯ!G:G,БАЗА_ДАННЫХ!K686,АБОНЕМЕНТЫ_ИНФОРМАЦИЯ!Q:Q,"&lt;="&amp;БАЗА_ДАННЫХ!D686,АБОНЕМЕНТЫ_ИНФОРМАЦИЯ!S:S,"&gt;="&amp;БАЗА_ДАННЫХ!D686))</f>
        <v>8.75</v>
      </c>
    </row>
    <row r="687" spans="4:21" ht="15" customHeight="1" x14ac:dyDescent="0.25">
      <c r="D687" s="185">
        <v>45306</v>
      </c>
      <c r="E687" s="187">
        <f t="shared" si="20"/>
        <v>3</v>
      </c>
      <c r="F687" s="9" t="str">
        <f t="shared" si="21"/>
        <v>Пн</v>
      </c>
      <c r="G687" s="18">
        <v>0.75</v>
      </c>
      <c r="H687" s="8" t="s">
        <v>14</v>
      </c>
      <c r="I687" s="8" t="s">
        <v>30</v>
      </c>
      <c r="J687" s="8" t="s">
        <v>11</v>
      </c>
      <c r="K687" s="8" t="s">
        <v>17</v>
      </c>
      <c r="L687" s="188" t="s">
        <v>82</v>
      </c>
      <c r="M687" s="189" t="str">
        <f ca="1">IF(COUNTIFS(АБОНЕМЕНТЫ_ИНФОРМАЦИЯ!H:H,БАЗА_ДАННЫХ!L687,АБОНЕМЕНТЫ_ИНФОРМАЦИЯ!F:F,БАЗА_ДАННЫХ!J687,АБОНЕМЕНТЫ_ИНФОРМАЦИЯ!G:G,БАЗА_ДАННЫХ!K687,АБОНЕМЕНТЫ_ИНФОРМАЦИЯ!Q:Q,"&lt;="&amp;БАЗА_ДАННЫХ!D687,АБОНЕМЕНТЫ_ИНФОРМАЦИЯ!S:S,"&gt;="&amp;БАЗА_ДАННЫХ!D687,АБОНЕМЕНТЫ_ИНФОРМАЦИЯ!AB:AB,"да")=1,"да","нет")</f>
        <v>нет</v>
      </c>
      <c r="N687" s="188" t="str">
        <f ca="1">IF(M687="да",SUMIFS(АБОНЕМЕНТЫ_ИНФОРМАЦИЯ!AC:AC,АБОНЕМЕНТЫ_ИНФОРМАЦИЯ!H:H,БАЗА_ДАННЫХ!L687,АБОНЕМЕНТЫ_ИНФОРМАЦИЯ!G:G,БАЗА_ДАННЫХ!K687,АБОНЕМЕНТЫ_ИНФОРМАЦИЯ!F:F,БАЗА_ДАННЫХ!J687,АБОНЕМЕНТЫ_ИНФОРМАЦИЯ!AB:AB,БАЗА_ДАННЫХ!M687),"")</f>
        <v/>
      </c>
      <c r="R687" s="189" t="s">
        <v>21</v>
      </c>
      <c r="S687" s="17"/>
      <c r="U687" s="194">
        <f>IF(S687="перенос",0,SUMIFS(АБОНЕМЕНТЫ_ИНФОРМАЦИЯ!P:P,АБОНЕМЕНТЫ_ИНФОРМАЦИЯ!H:H,БАЗА_ДАННЫХ!L687,АБОНЕМЕНТЫ_ИНФОРМАЦИЯ!F:F,БАЗА_ДАННЫХ!J687,АБОНЕМЕНТЫ_ИНФОРМАЦИЯ!G:G,БАЗА_ДАННЫХ!K687,АБОНЕМЕНТЫ_ИНФОРМАЦИЯ!Q:Q,"&lt;="&amp;БАЗА_ДАННЫХ!D687,АБОНЕМЕНТЫ_ИНФОРМАЦИЯ!S:S,"&gt;="&amp;БАЗА_ДАННЫХ!D687))</f>
        <v>10</v>
      </c>
    </row>
    <row r="688" spans="4:21" ht="15" customHeight="1" x14ac:dyDescent="0.25">
      <c r="D688" s="185">
        <v>45306</v>
      </c>
      <c r="E688" s="187">
        <f t="shared" si="20"/>
        <v>3</v>
      </c>
      <c r="F688" s="9" t="str">
        <f t="shared" si="21"/>
        <v>Пн</v>
      </c>
      <c r="G688" s="18">
        <v>0.79166666666666663</v>
      </c>
      <c r="H688" s="8" t="s">
        <v>14</v>
      </c>
      <c r="I688" s="8" t="s">
        <v>34</v>
      </c>
      <c r="J688" s="8" t="s">
        <v>11</v>
      </c>
      <c r="K688" s="8" t="s">
        <v>35</v>
      </c>
      <c r="L688" s="188" t="s">
        <v>78</v>
      </c>
      <c r="M688" s="189" t="str">
        <f ca="1">IF(COUNTIFS(АБОНЕМЕНТЫ_ИНФОРМАЦИЯ!H:H,БАЗА_ДАННЫХ!L688,АБОНЕМЕНТЫ_ИНФОРМАЦИЯ!F:F,БАЗА_ДАННЫХ!J688,АБОНЕМЕНТЫ_ИНФОРМАЦИЯ!G:G,БАЗА_ДАННЫХ!K688,АБОНЕМЕНТЫ_ИНФОРМАЦИЯ!Q:Q,"&lt;="&amp;БАЗА_ДАННЫХ!D688,АБОНЕМЕНТЫ_ИНФОРМАЦИЯ!S:S,"&gt;="&amp;БАЗА_ДАННЫХ!D688,АБОНЕМЕНТЫ_ИНФОРМАЦИЯ!AB:AB,"да")=1,"да","нет")</f>
        <v>нет</v>
      </c>
      <c r="N688" s="188" t="str">
        <f ca="1">IF(M688="да",SUMIFS(АБОНЕМЕНТЫ_ИНФОРМАЦИЯ!AC:AC,АБОНЕМЕНТЫ_ИНФОРМАЦИЯ!H:H,БАЗА_ДАННЫХ!L688,АБОНЕМЕНТЫ_ИНФОРМАЦИЯ!G:G,БАЗА_ДАННЫХ!K688,АБОНЕМЕНТЫ_ИНФОРМАЦИЯ!F:F,БАЗА_ДАННЫХ!J688,АБОНЕМЕНТЫ_ИНФОРМАЦИЯ!AB:AB,БАЗА_ДАННЫХ!M688),"")</f>
        <v/>
      </c>
      <c r="R688" s="189" t="s">
        <v>21</v>
      </c>
      <c r="S688" s="17"/>
      <c r="U688" s="194">
        <f>IF(S688="перенос",0,SUMIFS(АБОНЕМЕНТЫ_ИНФОРМАЦИЯ!P:P,АБОНЕМЕНТЫ_ИНФОРМАЦИЯ!H:H,БАЗА_ДАННЫХ!L688,АБОНЕМЕНТЫ_ИНФОРМАЦИЯ!F:F,БАЗА_ДАННЫХ!J688,АБОНЕМЕНТЫ_ИНФОРМАЦИЯ!G:G,БАЗА_ДАННЫХ!K688,АБОНЕМЕНТЫ_ИНФОРМАЦИЯ!Q:Q,"&lt;="&amp;БАЗА_ДАННЫХ!D688,АБОНЕМЕНТЫ_ИНФОРМАЦИЯ!S:S,"&gt;="&amp;БАЗА_ДАННЫХ!D688))</f>
        <v>10</v>
      </c>
    </row>
    <row r="689" spans="4:21" ht="15" customHeight="1" x14ac:dyDescent="0.25">
      <c r="D689" s="185">
        <v>45306</v>
      </c>
      <c r="E689" s="187">
        <f t="shared" si="20"/>
        <v>3</v>
      </c>
      <c r="F689" s="9" t="str">
        <f t="shared" si="21"/>
        <v>Пн</v>
      </c>
      <c r="G689" s="18">
        <v>0.79166666666666663</v>
      </c>
      <c r="H689" s="8" t="s">
        <v>14</v>
      </c>
      <c r="I689" s="8" t="s">
        <v>34</v>
      </c>
      <c r="J689" s="8" t="s">
        <v>11</v>
      </c>
      <c r="K689" s="8" t="s">
        <v>35</v>
      </c>
      <c r="L689" s="188" t="s">
        <v>79</v>
      </c>
      <c r="M689" s="189" t="str">
        <f ca="1">IF(COUNTIFS(АБОНЕМЕНТЫ_ИНФОРМАЦИЯ!H:H,БАЗА_ДАННЫХ!L689,АБОНЕМЕНТЫ_ИНФОРМАЦИЯ!F:F,БАЗА_ДАННЫХ!J689,АБОНЕМЕНТЫ_ИНФОРМАЦИЯ!G:G,БАЗА_ДАННЫХ!K689,АБОНЕМЕНТЫ_ИНФОРМАЦИЯ!Q:Q,"&lt;="&amp;БАЗА_ДАННЫХ!D689,АБОНЕМЕНТЫ_ИНФОРМАЦИЯ!S:S,"&gt;="&amp;БАЗА_ДАННЫХ!D689,АБОНЕМЕНТЫ_ИНФОРМАЦИЯ!AB:AB,"да")=1,"да","нет")</f>
        <v>нет</v>
      </c>
      <c r="N689" s="188" t="str">
        <f ca="1">IF(M689="да",SUMIFS(АБОНЕМЕНТЫ_ИНФОРМАЦИЯ!AC:AC,АБОНЕМЕНТЫ_ИНФОРМАЦИЯ!H:H,БАЗА_ДАННЫХ!L689,АБОНЕМЕНТЫ_ИНФОРМАЦИЯ!G:G,БАЗА_ДАННЫХ!K689,АБОНЕМЕНТЫ_ИНФОРМАЦИЯ!F:F,БАЗА_ДАННЫХ!J689,АБОНЕМЕНТЫ_ИНФОРМАЦИЯ!AB:AB,БАЗА_ДАННЫХ!M689),"")</f>
        <v/>
      </c>
      <c r="R689" s="189" t="s">
        <v>21</v>
      </c>
      <c r="S689" s="17"/>
      <c r="U689" s="194">
        <f>IF(S689="перенос",0,SUMIFS(АБОНЕМЕНТЫ_ИНФОРМАЦИЯ!P:P,АБОНЕМЕНТЫ_ИНФОРМАЦИЯ!H:H,БАЗА_ДАННЫХ!L689,АБОНЕМЕНТЫ_ИНФОРМАЦИЯ!F:F,БАЗА_ДАННЫХ!J689,АБОНЕМЕНТЫ_ИНФОРМАЦИЯ!G:G,БАЗА_ДАННЫХ!K689,АБОНЕМЕНТЫ_ИНФОРМАЦИЯ!Q:Q,"&lt;="&amp;БАЗА_ДАННЫХ!D689,АБОНЕМЕНТЫ_ИНФОРМАЦИЯ!S:S,"&gt;="&amp;БАЗА_ДАННЫХ!D689))</f>
        <v>10</v>
      </c>
    </row>
    <row r="690" spans="4:21" ht="15" customHeight="1" x14ac:dyDescent="0.25">
      <c r="D690" s="185">
        <v>45306</v>
      </c>
      <c r="E690" s="187">
        <f t="shared" si="20"/>
        <v>3</v>
      </c>
      <c r="F690" s="9" t="str">
        <f t="shared" si="21"/>
        <v>Пн</v>
      </c>
      <c r="G690" s="18">
        <v>0.79166666666666663</v>
      </c>
      <c r="H690" s="8" t="s">
        <v>14</v>
      </c>
      <c r="I690" s="8" t="s">
        <v>34</v>
      </c>
      <c r="J690" s="8" t="s">
        <v>11</v>
      </c>
      <c r="K690" s="8" t="s">
        <v>35</v>
      </c>
      <c r="L690" s="188" t="s">
        <v>80</v>
      </c>
      <c r="M690" s="189" t="str">
        <f ca="1">IF(COUNTIFS(АБОНЕМЕНТЫ_ИНФОРМАЦИЯ!H:H,БАЗА_ДАННЫХ!L690,АБОНЕМЕНТЫ_ИНФОРМАЦИЯ!F:F,БАЗА_ДАННЫХ!J690,АБОНЕМЕНТЫ_ИНФОРМАЦИЯ!G:G,БАЗА_ДАННЫХ!K690,АБОНЕМЕНТЫ_ИНФОРМАЦИЯ!Q:Q,"&lt;="&amp;БАЗА_ДАННЫХ!D690,АБОНЕМЕНТЫ_ИНФОРМАЦИЯ!S:S,"&gt;="&amp;БАЗА_ДАННЫХ!D690,АБОНЕМЕНТЫ_ИНФОРМАЦИЯ!AB:AB,"да")=1,"да","нет")</f>
        <v>нет</v>
      </c>
      <c r="N690" s="188" t="str">
        <f ca="1">IF(M690="да",SUMIFS(АБОНЕМЕНТЫ_ИНФОРМАЦИЯ!AC:AC,АБОНЕМЕНТЫ_ИНФОРМАЦИЯ!H:H,БАЗА_ДАННЫХ!L690,АБОНЕМЕНТЫ_ИНФОРМАЦИЯ!G:G,БАЗА_ДАННЫХ!K690,АБОНЕМЕНТЫ_ИНФОРМАЦИЯ!F:F,БАЗА_ДАННЫХ!J690,АБОНЕМЕНТЫ_ИНФОРМАЦИЯ!AB:AB,БАЗА_ДАННЫХ!M690),"")</f>
        <v/>
      </c>
      <c r="R690" s="189" t="s">
        <v>21</v>
      </c>
      <c r="S690" s="17"/>
      <c r="U690" s="194">
        <f>IF(S690="перенос",0,SUMIFS(АБОНЕМЕНТЫ_ИНФОРМАЦИЯ!P:P,АБОНЕМЕНТЫ_ИНФОРМАЦИЯ!H:H,БАЗА_ДАННЫХ!L690,АБОНЕМЕНТЫ_ИНФОРМАЦИЯ!F:F,БАЗА_ДАННЫХ!J690,АБОНЕМЕНТЫ_ИНФОРМАЦИЯ!G:G,БАЗА_ДАННЫХ!K690,АБОНЕМЕНТЫ_ИНФОРМАЦИЯ!Q:Q,"&lt;="&amp;БАЗА_ДАННЫХ!D690,АБОНЕМЕНТЫ_ИНФОРМАЦИЯ!S:S,"&gt;="&amp;БАЗА_ДАННЫХ!D690))</f>
        <v>10</v>
      </c>
    </row>
    <row r="691" spans="4:21" ht="15" customHeight="1" x14ac:dyDescent="0.25">
      <c r="D691" s="185">
        <v>45306</v>
      </c>
      <c r="E691" s="187">
        <f t="shared" si="20"/>
        <v>3</v>
      </c>
      <c r="F691" s="9" t="str">
        <f t="shared" si="21"/>
        <v>Пн</v>
      </c>
      <c r="G691" s="18">
        <v>0.79166666666666663</v>
      </c>
      <c r="H691" s="8" t="s">
        <v>14</v>
      </c>
      <c r="I691" s="8" t="s">
        <v>34</v>
      </c>
      <c r="J691" s="8" t="s">
        <v>11</v>
      </c>
      <c r="K691" s="8" t="s">
        <v>35</v>
      </c>
      <c r="L691" s="188" t="s">
        <v>81</v>
      </c>
      <c r="M691" s="189" t="str">
        <f ca="1">IF(COUNTIFS(АБОНЕМЕНТЫ_ИНФОРМАЦИЯ!H:H,БАЗА_ДАННЫХ!L691,АБОНЕМЕНТЫ_ИНФОРМАЦИЯ!F:F,БАЗА_ДАННЫХ!J691,АБОНЕМЕНТЫ_ИНФОРМАЦИЯ!G:G,БАЗА_ДАННЫХ!K691,АБОНЕМЕНТЫ_ИНФОРМАЦИЯ!Q:Q,"&lt;="&amp;БАЗА_ДАННЫХ!D691,АБОНЕМЕНТЫ_ИНФОРМАЦИЯ!S:S,"&gt;="&amp;БАЗА_ДАННЫХ!D691,АБОНЕМЕНТЫ_ИНФОРМАЦИЯ!AB:AB,"да")=1,"да","нет")</f>
        <v>нет</v>
      </c>
      <c r="N691" s="188" t="str">
        <f ca="1">IF(M691="да",SUMIFS(АБОНЕМЕНТЫ_ИНФОРМАЦИЯ!AC:AC,АБОНЕМЕНТЫ_ИНФОРМАЦИЯ!H:H,БАЗА_ДАННЫХ!L691,АБОНЕМЕНТЫ_ИНФОРМАЦИЯ!G:G,БАЗА_ДАННЫХ!K691,АБОНЕМЕНТЫ_ИНФОРМАЦИЯ!F:F,БАЗА_ДАННЫХ!J691,АБОНЕМЕНТЫ_ИНФОРМАЦИЯ!AB:AB,БАЗА_ДАННЫХ!M691),"")</f>
        <v/>
      </c>
      <c r="R691" s="189" t="s">
        <v>21</v>
      </c>
      <c r="S691" s="17"/>
      <c r="U691" s="194">
        <f>IF(S691="перенос",0,SUMIFS(АБОНЕМЕНТЫ_ИНФОРМАЦИЯ!P:P,АБОНЕМЕНТЫ_ИНФОРМАЦИЯ!H:H,БАЗА_ДАННЫХ!L691,АБОНЕМЕНТЫ_ИНФОРМАЦИЯ!F:F,БАЗА_ДАННЫХ!J691,АБОНЕМЕНТЫ_ИНФОРМАЦИЯ!G:G,БАЗА_ДАННЫХ!K691,АБОНЕМЕНТЫ_ИНФОРМАЦИЯ!Q:Q,"&lt;="&amp;БАЗА_ДАННЫХ!D691,АБОНЕМЕНТЫ_ИНФОРМАЦИЯ!S:S,"&gt;="&amp;БАЗА_ДАННЫХ!D691))</f>
        <v>8.75</v>
      </c>
    </row>
    <row r="692" spans="4:21" ht="15" customHeight="1" x14ac:dyDescent="0.25">
      <c r="D692" s="185">
        <v>45306</v>
      </c>
      <c r="E692" s="187">
        <f t="shared" si="20"/>
        <v>3</v>
      </c>
      <c r="F692" s="9" t="str">
        <f t="shared" si="21"/>
        <v>Пн</v>
      </c>
      <c r="G692" s="18">
        <v>0.79166666666666663</v>
      </c>
      <c r="H692" s="8" t="s">
        <v>14</v>
      </c>
      <c r="I692" s="8" t="s">
        <v>34</v>
      </c>
      <c r="J692" s="8" t="s">
        <v>11</v>
      </c>
      <c r="K692" s="8" t="s">
        <v>35</v>
      </c>
      <c r="L692" s="188" t="s">
        <v>82</v>
      </c>
      <c r="M692" s="189" t="str">
        <f ca="1">IF(COUNTIFS(АБОНЕМЕНТЫ_ИНФОРМАЦИЯ!H:H,БАЗА_ДАННЫХ!L692,АБОНЕМЕНТЫ_ИНФОРМАЦИЯ!F:F,БАЗА_ДАННЫХ!J692,АБОНЕМЕНТЫ_ИНФОРМАЦИЯ!G:G,БАЗА_ДАННЫХ!K692,АБОНЕМЕНТЫ_ИНФОРМАЦИЯ!Q:Q,"&lt;="&amp;БАЗА_ДАННЫХ!D692,АБОНЕМЕНТЫ_ИНФОРМАЦИЯ!S:S,"&gt;="&amp;БАЗА_ДАННЫХ!D692,АБОНЕМЕНТЫ_ИНФОРМАЦИЯ!AB:AB,"да")=1,"да","нет")</f>
        <v>нет</v>
      </c>
      <c r="N692" s="188" t="str">
        <f ca="1">IF(M692="да",SUMIFS(АБОНЕМЕНТЫ_ИНФОРМАЦИЯ!AC:AC,АБОНЕМЕНТЫ_ИНФОРМАЦИЯ!H:H,БАЗА_ДАННЫХ!L692,АБОНЕМЕНТЫ_ИНФОРМАЦИЯ!G:G,БАЗА_ДАННЫХ!K692,АБОНЕМЕНТЫ_ИНФОРМАЦИЯ!F:F,БАЗА_ДАННЫХ!J692,АБОНЕМЕНТЫ_ИНФОРМАЦИЯ!AB:AB,БАЗА_ДАННЫХ!M692),"")</f>
        <v/>
      </c>
      <c r="R692" s="189" t="s">
        <v>21</v>
      </c>
      <c r="S692" s="17"/>
      <c r="U692" s="194">
        <f>IF(S692="перенос",0,SUMIFS(АБОНЕМЕНТЫ_ИНФОРМАЦИЯ!P:P,АБОНЕМЕНТЫ_ИНФОРМАЦИЯ!H:H,БАЗА_ДАННЫХ!L692,АБОНЕМЕНТЫ_ИНФОРМАЦИЯ!F:F,БАЗА_ДАННЫХ!J692,АБОНЕМЕНТЫ_ИНФОРМАЦИЯ!G:G,БАЗА_ДАННЫХ!K692,АБОНЕМЕНТЫ_ИНФОРМАЦИЯ!Q:Q,"&lt;="&amp;БАЗА_ДАННЫХ!D692,АБОНЕМЕНТЫ_ИНФОРМАЦИЯ!S:S,"&gt;="&amp;БАЗА_ДАННЫХ!D692))</f>
        <v>10</v>
      </c>
    </row>
    <row r="693" spans="4:21" ht="15" customHeight="1" x14ac:dyDescent="0.25">
      <c r="D693" s="185">
        <v>45306</v>
      </c>
      <c r="E693" s="187">
        <f t="shared" si="20"/>
        <v>3</v>
      </c>
      <c r="F693" s="9" t="str">
        <f t="shared" si="21"/>
        <v>Пн</v>
      </c>
      <c r="G693" s="18">
        <v>0.79166666666666663</v>
      </c>
      <c r="H693" s="8" t="s">
        <v>14</v>
      </c>
      <c r="I693" s="8" t="s">
        <v>34</v>
      </c>
      <c r="J693" s="8" t="s">
        <v>11</v>
      </c>
      <c r="K693" s="8" t="s">
        <v>35</v>
      </c>
      <c r="L693" s="188" t="s">
        <v>83</v>
      </c>
      <c r="M693" s="189" t="str">
        <f ca="1">IF(COUNTIFS(АБОНЕМЕНТЫ_ИНФОРМАЦИЯ!H:H,БАЗА_ДАННЫХ!L693,АБОНЕМЕНТЫ_ИНФОРМАЦИЯ!F:F,БАЗА_ДАННЫХ!J693,АБОНЕМЕНТЫ_ИНФОРМАЦИЯ!G:G,БАЗА_ДАННЫХ!K693,АБОНЕМЕНТЫ_ИНФОРМАЦИЯ!Q:Q,"&lt;="&amp;БАЗА_ДАННЫХ!D693,АБОНЕМЕНТЫ_ИНФОРМАЦИЯ!S:S,"&gt;="&amp;БАЗА_ДАННЫХ!D693,АБОНЕМЕНТЫ_ИНФОРМАЦИЯ!AB:AB,"да")=1,"да","нет")</f>
        <v>нет</v>
      </c>
      <c r="N693" s="188" t="str">
        <f ca="1">IF(M693="да",SUMIFS(АБОНЕМЕНТЫ_ИНФОРМАЦИЯ!AC:AC,АБОНЕМЕНТЫ_ИНФОРМАЦИЯ!H:H,БАЗА_ДАННЫХ!L693,АБОНЕМЕНТЫ_ИНФОРМАЦИЯ!G:G,БАЗА_ДАННЫХ!K693,АБОНЕМЕНТЫ_ИНФОРМАЦИЯ!F:F,БАЗА_ДАННЫХ!J693,АБОНЕМЕНТЫ_ИНФОРМАЦИЯ!AB:AB,БАЗА_ДАННЫХ!M693),"")</f>
        <v/>
      </c>
      <c r="R693" s="189" t="s">
        <v>21</v>
      </c>
      <c r="S693" s="17"/>
      <c r="U693" s="194">
        <f>IF(S693="перенос",0,SUMIFS(АБОНЕМЕНТЫ_ИНФОРМАЦИЯ!P:P,АБОНЕМЕНТЫ_ИНФОРМАЦИЯ!H:H,БАЗА_ДАННЫХ!L693,АБОНЕМЕНТЫ_ИНФОРМАЦИЯ!F:F,БАЗА_ДАННЫХ!J693,АБОНЕМЕНТЫ_ИНФОРМАЦИЯ!G:G,БАЗА_ДАННЫХ!K693,АБОНЕМЕНТЫ_ИНФОРМАЦИЯ!Q:Q,"&lt;="&amp;БАЗА_ДАННЫХ!D693,АБОНЕМЕНТЫ_ИНФОРМАЦИЯ!S:S,"&gt;="&amp;БАЗА_ДАННЫХ!D693))</f>
        <v>10</v>
      </c>
    </row>
    <row r="694" spans="4:21" ht="15" customHeight="1" x14ac:dyDescent="0.25">
      <c r="D694" s="185">
        <v>45307</v>
      </c>
      <c r="E694" s="187">
        <f t="shared" si="20"/>
        <v>3</v>
      </c>
      <c r="F694" s="9" t="str">
        <f t="shared" si="21"/>
        <v>Вт</v>
      </c>
      <c r="G694" s="18">
        <v>0.45833333333333331</v>
      </c>
      <c r="H694" s="8" t="s">
        <v>14</v>
      </c>
      <c r="I694" s="8" t="s">
        <v>39</v>
      </c>
      <c r="J694" s="8" t="s">
        <v>10</v>
      </c>
      <c r="K694" s="8" t="s">
        <v>28</v>
      </c>
      <c r="L694" s="188" t="s">
        <v>98</v>
      </c>
      <c r="M694" s="189" t="str">
        <f ca="1">IF(COUNTIFS(АБОНЕМЕНТЫ_ИНФОРМАЦИЯ!H:H,БАЗА_ДАННЫХ!L694,АБОНЕМЕНТЫ_ИНФОРМАЦИЯ!F:F,БАЗА_ДАННЫХ!J694,АБОНЕМЕНТЫ_ИНФОРМАЦИЯ!G:G,БАЗА_ДАННЫХ!K694,АБОНЕМЕНТЫ_ИНФОРМАЦИЯ!Q:Q,"&lt;="&amp;БАЗА_ДАННЫХ!D694,АБОНЕМЕНТЫ_ИНФОРМАЦИЯ!S:S,"&gt;="&amp;БАЗА_ДАННЫХ!D694,АБОНЕМЕНТЫ_ИНФОРМАЦИЯ!AB:AB,"да")=1,"да","нет")</f>
        <v>нет</v>
      </c>
      <c r="N694" s="188" t="str">
        <f ca="1">IF(M694="да",SUMIFS(АБОНЕМЕНТЫ_ИНФОРМАЦИЯ!AC:AC,АБОНЕМЕНТЫ_ИНФОРМАЦИЯ!H:H,БАЗА_ДАННЫХ!L694,АБОНЕМЕНТЫ_ИНФОРМАЦИЯ!G:G,БАЗА_ДАННЫХ!K694,АБОНЕМЕНТЫ_ИНФОРМАЦИЯ!F:F,БАЗА_ДАННЫХ!J694,АБОНЕМЕНТЫ_ИНФОРМАЦИЯ!AB:AB,БАЗА_ДАННЫХ!M694),"")</f>
        <v/>
      </c>
      <c r="R694" s="189" t="s">
        <v>21</v>
      </c>
      <c r="S694" s="17"/>
      <c r="U694" s="194">
        <f>IF(S694="перенос",0,SUMIFS(АБОНЕМЕНТЫ_ИНФОРМАЦИЯ!P:P,АБОНЕМЕНТЫ_ИНФОРМАЦИЯ!H:H,БАЗА_ДАННЫХ!L694,АБОНЕМЕНТЫ_ИНФОРМАЦИЯ!F:F,БАЗА_ДАННЫХ!J694,АБОНЕМЕНТЫ_ИНФОРМАЦИЯ!G:G,БАЗА_ДАННЫХ!K694,АБОНЕМЕНТЫ_ИНФОРМАЦИЯ!Q:Q,"&lt;="&amp;БАЗА_ДАННЫХ!D694,АБОНЕМЕНТЫ_ИНФОРМАЦИЯ!S:S,"&gt;="&amp;БАЗА_ДАННЫХ!D694))</f>
        <v>10</v>
      </c>
    </row>
    <row r="695" spans="4:21" ht="15" customHeight="1" x14ac:dyDescent="0.25">
      <c r="D695" s="185">
        <v>45307</v>
      </c>
      <c r="E695" s="187">
        <f t="shared" si="20"/>
        <v>3</v>
      </c>
      <c r="F695" s="9" t="str">
        <f t="shared" si="21"/>
        <v>Вт</v>
      </c>
      <c r="G695" s="18">
        <v>0.45833333333333331</v>
      </c>
      <c r="H695" s="8" t="s">
        <v>14</v>
      </c>
      <c r="I695" s="8" t="s">
        <v>39</v>
      </c>
      <c r="J695" s="8" t="s">
        <v>10</v>
      </c>
      <c r="K695" s="8" t="s">
        <v>28</v>
      </c>
      <c r="L695" s="188" t="s">
        <v>99</v>
      </c>
      <c r="M695" s="189" t="str">
        <f ca="1">IF(COUNTIFS(АБОНЕМЕНТЫ_ИНФОРМАЦИЯ!H:H,БАЗА_ДАННЫХ!L695,АБОНЕМЕНТЫ_ИНФОРМАЦИЯ!F:F,БАЗА_ДАННЫХ!J695,АБОНЕМЕНТЫ_ИНФОРМАЦИЯ!G:G,БАЗА_ДАННЫХ!K695,АБОНЕМЕНТЫ_ИНФОРМАЦИЯ!Q:Q,"&lt;="&amp;БАЗА_ДАННЫХ!D695,АБОНЕМЕНТЫ_ИНФОРМАЦИЯ!S:S,"&gt;="&amp;БАЗА_ДАННЫХ!D695,АБОНЕМЕНТЫ_ИНФОРМАЦИЯ!AB:AB,"да")=1,"да","нет")</f>
        <v>нет</v>
      </c>
      <c r="N695" s="188" t="str">
        <f ca="1">IF(M695="да",SUMIFS(АБОНЕМЕНТЫ_ИНФОРМАЦИЯ!AC:AC,АБОНЕМЕНТЫ_ИНФОРМАЦИЯ!H:H,БАЗА_ДАННЫХ!L695,АБОНЕМЕНТЫ_ИНФОРМАЦИЯ!G:G,БАЗА_ДАННЫХ!K695,АБОНЕМЕНТЫ_ИНФОРМАЦИЯ!F:F,БАЗА_ДАННЫХ!J695,АБОНЕМЕНТЫ_ИНФОРМАЦИЯ!AB:AB,БАЗА_ДАННЫХ!M695),"")</f>
        <v/>
      </c>
      <c r="R695" s="189" t="s">
        <v>21</v>
      </c>
      <c r="S695" s="17"/>
      <c r="U695" s="194">
        <f>IF(S695="перенос",0,SUMIFS(АБОНЕМЕНТЫ_ИНФОРМАЦИЯ!P:P,АБОНЕМЕНТЫ_ИНФОРМАЦИЯ!H:H,БАЗА_ДАННЫХ!L695,АБОНЕМЕНТЫ_ИНФОРМАЦИЯ!F:F,БАЗА_ДАННЫХ!J695,АБОНЕМЕНТЫ_ИНФОРМАЦИЯ!G:G,БАЗА_ДАННЫХ!K695,АБОНЕМЕНТЫ_ИНФОРМАЦИЯ!Q:Q,"&lt;="&amp;БАЗА_ДАННЫХ!D695,АБОНЕМЕНТЫ_ИНФОРМАЦИЯ!S:S,"&gt;="&amp;БАЗА_ДАННЫХ!D695))</f>
        <v>10</v>
      </c>
    </row>
    <row r="696" spans="4:21" ht="15" customHeight="1" x14ac:dyDescent="0.25">
      <c r="D696" s="185">
        <v>45307</v>
      </c>
      <c r="E696" s="187">
        <f t="shared" si="20"/>
        <v>3</v>
      </c>
      <c r="F696" s="9" t="str">
        <f t="shared" si="21"/>
        <v>Вт</v>
      </c>
      <c r="G696" s="18">
        <v>0.45833333333333331</v>
      </c>
      <c r="H696" s="8" t="s">
        <v>14</v>
      </c>
      <c r="I696" s="8" t="s">
        <v>39</v>
      </c>
      <c r="J696" s="8" t="s">
        <v>10</v>
      </c>
      <c r="K696" s="8" t="s">
        <v>28</v>
      </c>
      <c r="L696" s="188" t="s">
        <v>100</v>
      </c>
      <c r="M696" s="189" t="str">
        <f ca="1">IF(COUNTIFS(АБОНЕМЕНТЫ_ИНФОРМАЦИЯ!H:H,БАЗА_ДАННЫХ!L696,АБОНЕМЕНТЫ_ИНФОРМАЦИЯ!F:F,БАЗА_ДАННЫХ!J696,АБОНЕМЕНТЫ_ИНФОРМАЦИЯ!G:G,БАЗА_ДАННЫХ!K696,АБОНЕМЕНТЫ_ИНФОРМАЦИЯ!Q:Q,"&lt;="&amp;БАЗА_ДАННЫХ!D696,АБОНЕМЕНТЫ_ИНФОРМАЦИЯ!S:S,"&gt;="&amp;БАЗА_ДАННЫХ!D696,АБОНЕМЕНТЫ_ИНФОРМАЦИЯ!AB:AB,"да")=1,"да","нет")</f>
        <v>нет</v>
      </c>
      <c r="N696" s="188" t="str">
        <f ca="1">IF(M696="да",SUMIFS(АБОНЕМЕНТЫ_ИНФОРМАЦИЯ!AC:AC,АБОНЕМЕНТЫ_ИНФОРМАЦИЯ!H:H,БАЗА_ДАННЫХ!L696,АБОНЕМЕНТЫ_ИНФОРМАЦИЯ!G:G,БАЗА_ДАННЫХ!K696,АБОНЕМЕНТЫ_ИНФОРМАЦИЯ!F:F,БАЗА_ДАННЫХ!J696,АБОНЕМЕНТЫ_ИНФОРМАЦИЯ!AB:AB,БАЗА_ДАННЫХ!M696),"")</f>
        <v/>
      </c>
      <c r="R696" s="189" t="s">
        <v>21</v>
      </c>
      <c r="S696" s="17"/>
      <c r="U696" s="194">
        <f>IF(S696="перенос",0,SUMIFS(АБОНЕМЕНТЫ_ИНФОРМАЦИЯ!P:P,АБОНЕМЕНТЫ_ИНФОРМАЦИЯ!H:H,БАЗА_ДАННЫХ!L696,АБОНЕМЕНТЫ_ИНФОРМАЦИЯ!F:F,БАЗА_ДАННЫХ!J696,АБОНЕМЕНТЫ_ИНФОРМАЦИЯ!G:G,БАЗА_ДАННЫХ!K696,АБОНЕМЕНТЫ_ИНФОРМАЦИЯ!Q:Q,"&lt;="&amp;БАЗА_ДАННЫХ!D696,АБОНЕМЕНТЫ_ИНФОРМАЦИЯ!S:S,"&gt;="&amp;БАЗА_ДАННЫХ!D696))</f>
        <v>10</v>
      </c>
    </row>
    <row r="697" spans="4:21" ht="15" customHeight="1" x14ac:dyDescent="0.25">
      <c r="D697" s="185">
        <v>45307</v>
      </c>
      <c r="E697" s="187">
        <f t="shared" si="20"/>
        <v>3</v>
      </c>
      <c r="F697" s="9" t="str">
        <f t="shared" si="21"/>
        <v>Вт</v>
      </c>
      <c r="G697" s="18">
        <v>0.45833333333333331</v>
      </c>
      <c r="H697" s="8" t="s">
        <v>14</v>
      </c>
      <c r="I697" s="8" t="s">
        <v>39</v>
      </c>
      <c r="J697" s="8" t="s">
        <v>10</v>
      </c>
      <c r="K697" s="8" t="s">
        <v>28</v>
      </c>
      <c r="L697" s="188" t="s">
        <v>101</v>
      </c>
      <c r="M697" s="189" t="str">
        <f ca="1">IF(COUNTIFS(АБОНЕМЕНТЫ_ИНФОРМАЦИЯ!H:H,БАЗА_ДАННЫХ!L697,АБОНЕМЕНТЫ_ИНФОРМАЦИЯ!F:F,БАЗА_ДАННЫХ!J697,АБОНЕМЕНТЫ_ИНФОРМАЦИЯ!G:G,БАЗА_ДАННЫХ!K697,АБОНЕМЕНТЫ_ИНФОРМАЦИЯ!Q:Q,"&lt;="&amp;БАЗА_ДАННЫХ!D697,АБОНЕМЕНТЫ_ИНФОРМАЦИЯ!S:S,"&gt;="&amp;БАЗА_ДАННЫХ!D697,АБОНЕМЕНТЫ_ИНФОРМАЦИЯ!AB:AB,"да")=1,"да","нет")</f>
        <v>нет</v>
      </c>
      <c r="N697" s="188" t="str">
        <f ca="1">IF(M697="да",SUMIFS(АБОНЕМЕНТЫ_ИНФОРМАЦИЯ!AC:AC,АБОНЕМЕНТЫ_ИНФОРМАЦИЯ!H:H,БАЗА_ДАННЫХ!L697,АБОНЕМЕНТЫ_ИНФОРМАЦИЯ!G:G,БАЗА_ДАННЫХ!K697,АБОНЕМЕНТЫ_ИНФОРМАЦИЯ!F:F,БАЗА_ДАННЫХ!J697,АБОНЕМЕНТЫ_ИНФОРМАЦИЯ!AB:AB,БАЗА_ДАННЫХ!M697),"")</f>
        <v/>
      </c>
      <c r="R697" s="189" t="s">
        <v>21</v>
      </c>
      <c r="S697" s="17"/>
      <c r="U697" s="194">
        <f>IF(S697="перенос",0,SUMIFS(АБОНЕМЕНТЫ_ИНФОРМАЦИЯ!P:P,АБОНЕМЕНТЫ_ИНФОРМАЦИЯ!H:H,БАЗА_ДАННЫХ!L697,АБОНЕМЕНТЫ_ИНФОРМАЦИЯ!F:F,БАЗА_ДАННЫХ!J697,АБОНЕМЕНТЫ_ИНФОРМАЦИЯ!G:G,БАЗА_ДАННЫХ!K697,АБОНЕМЕНТЫ_ИНФОРМАЦИЯ!Q:Q,"&lt;="&amp;БАЗА_ДАННЫХ!D697,АБОНЕМЕНТЫ_ИНФОРМАЦИЯ!S:S,"&gt;="&amp;БАЗА_ДАННЫХ!D697))</f>
        <v>8.75</v>
      </c>
    </row>
    <row r="698" spans="4:21" ht="15" customHeight="1" x14ac:dyDescent="0.25">
      <c r="D698" s="185">
        <v>45307</v>
      </c>
      <c r="E698" s="187">
        <f t="shared" si="20"/>
        <v>3</v>
      </c>
      <c r="F698" s="9" t="str">
        <f t="shared" si="21"/>
        <v>Вт</v>
      </c>
      <c r="G698" s="18">
        <v>0.45833333333333331</v>
      </c>
      <c r="H698" s="8" t="s">
        <v>14</v>
      </c>
      <c r="I698" s="8" t="s">
        <v>39</v>
      </c>
      <c r="J698" s="8" t="s">
        <v>10</v>
      </c>
      <c r="K698" s="8" t="s">
        <v>28</v>
      </c>
      <c r="L698" s="188" t="s">
        <v>102</v>
      </c>
      <c r="M698" s="189" t="str">
        <f ca="1">IF(COUNTIFS(АБОНЕМЕНТЫ_ИНФОРМАЦИЯ!H:H,БАЗА_ДАННЫХ!L698,АБОНЕМЕНТЫ_ИНФОРМАЦИЯ!F:F,БАЗА_ДАННЫХ!J698,АБОНЕМЕНТЫ_ИНФОРМАЦИЯ!G:G,БАЗА_ДАННЫХ!K698,АБОНЕМЕНТЫ_ИНФОРМАЦИЯ!Q:Q,"&lt;="&amp;БАЗА_ДАННЫХ!D698,АБОНЕМЕНТЫ_ИНФОРМАЦИЯ!S:S,"&gt;="&amp;БАЗА_ДАННЫХ!D698,АБОНЕМЕНТЫ_ИНФОРМАЦИЯ!AB:AB,"да")=1,"да","нет")</f>
        <v>нет</v>
      </c>
      <c r="N698" s="188" t="str">
        <f ca="1">IF(M698="да",SUMIFS(АБОНЕМЕНТЫ_ИНФОРМАЦИЯ!AC:AC,АБОНЕМЕНТЫ_ИНФОРМАЦИЯ!H:H,БАЗА_ДАННЫХ!L698,АБОНЕМЕНТЫ_ИНФОРМАЦИЯ!G:G,БАЗА_ДАННЫХ!K698,АБОНЕМЕНТЫ_ИНФОРМАЦИЯ!F:F,БАЗА_ДАННЫХ!J698,АБОНЕМЕНТЫ_ИНФОРМАЦИЯ!AB:AB,БАЗА_ДАННЫХ!M698),"")</f>
        <v/>
      </c>
      <c r="R698" s="189" t="s">
        <v>21</v>
      </c>
      <c r="S698" s="17"/>
      <c r="U698" s="194">
        <f>IF(S698="перенос",0,SUMIFS(АБОНЕМЕНТЫ_ИНФОРМАЦИЯ!P:P,АБОНЕМЕНТЫ_ИНФОРМАЦИЯ!H:H,БАЗА_ДАННЫХ!L698,АБОНЕМЕНТЫ_ИНФОРМАЦИЯ!F:F,БАЗА_ДАННЫХ!J698,АБОНЕМЕНТЫ_ИНФОРМАЦИЯ!G:G,БАЗА_ДАННЫХ!K698,АБОНЕМЕНТЫ_ИНФОРМАЦИЯ!Q:Q,"&lt;="&amp;БАЗА_ДАННЫХ!D698,АБОНЕМЕНТЫ_ИНФОРМАЦИЯ!S:S,"&gt;="&amp;БАЗА_ДАННЫХ!D698))</f>
        <v>10</v>
      </c>
    </row>
    <row r="699" spans="4:21" ht="15" customHeight="1" x14ac:dyDescent="0.25">
      <c r="D699" s="185">
        <v>45307</v>
      </c>
      <c r="E699" s="187">
        <f t="shared" si="20"/>
        <v>3</v>
      </c>
      <c r="F699" s="9" t="str">
        <f t="shared" si="21"/>
        <v>Вт</v>
      </c>
      <c r="G699" s="18">
        <v>0.45833333333333331</v>
      </c>
      <c r="H699" s="8" t="s">
        <v>14</v>
      </c>
      <c r="I699" s="8" t="s">
        <v>39</v>
      </c>
      <c r="J699" s="8" t="s">
        <v>10</v>
      </c>
      <c r="K699" s="8" t="s">
        <v>28</v>
      </c>
      <c r="L699" s="188" t="s">
        <v>103</v>
      </c>
      <c r="M699" s="189" t="str">
        <f ca="1">IF(COUNTIFS(АБОНЕМЕНТЫ_ИНФОРМАЦИЯ!H:H,БАЗА_ДАННЫХ!L699,АБОНЕМЕНТЫ_ИНФОРМАЦИЯ!F:F,БАЗА_ДАННЫХ!J699,АБОНЕМЕНТЫ_ИНФОРМАЦИЯ!G:G,БАЗА_ДАННЫХ!K699,АБОНЕМЕНТЫ_ИНФОРМАЦИЯ!Q:Q,"&lt;="&amp;БАЗА_ДАННЫХ!D699,АБОНЕМЕНТЫ_ИНФОРМАЦИЯ!S:S,"&gt;="&amp;БАЗА_ДАННЫХ!D699,АБОНЕМЕНТЫ_ИНФОРМАЦИЯ!AB:AB,"да")=1,"да","нет")</f>
        <v>нет</v>
      </c>
      <c r="N699" s="188" t="str">
        <f ca="1">IF(M699="да",SUMIFS(АБОНЕМЕНТЫ_ИНФОРМАЦИЯ!AC:AC,АБОНЕМЕНТЫ_ИНФОРМАЦИЯ!H:H,БАЗА_ДАННЫХ!L699,АБОНЕМЕНТЫ_ИНФОРМАЦИЯ!G:G,БАЗА_ДАННЫХ!K699,АБОНЕМЕНТЫ_ИНФОРМАЦИЯ!F:F,БАЗА_ДАННЫХ!J699,АБОНЕМЕНТЫ_ИНФОРМАЦИЯ!AB:AB,БАЗА_ДАННЫХ!M699),"")</f>
        <v/>
      </c>
      <c r="R699" s="189" t="s">
        <v>21</v>
      </c>
      <c r="S699" s="17"/>
      <c r="U699" s="194">
        <f>IF(S699="перенос",0,SUMIFS(АБОНЕМЕНТЫ_ИНФОРМАЦИЯ!P:P,АБОНЕМЕНТЫ_ИНФОРМАЦИЯ!H:H,БАЗА_ДАННЫХ!L699,АБОНЕМЕНТЫ_ИНФОРМАЦИЯ!F:F,БАЗА_ДАННЫХ!J699,АБОНЕМЕНТЫ_ИНФОРМАЦИЯ!G:G,БАЗА_ДАННЫХ!K699,АБОНЕМЕНТЫ_ИНФОРМАЦИЯ!Q:Q,"&lt;="&amp;БАЗА_ДАННЫХ!D699,АБОНЕМЕНТЫ_ИНФОРМАЦИЯ!S:S,"&gt;="&amp;БАЗА_ДАННЫХ!D699))</f>
        <v>10</v>
      </c>
    </row>
    <row r="700" spans="4:21" ht="15" customHeight="1" x14ac:dyDescent="0.25">
      <c r="D700" s="185">
        <v>45307</v>
      </c>
      <c r="E700" s="187">
        <f t="shared" si="20"/>
        <v>3</v>
      </c>
      <c r="F700" s="9" t="str">
        <f t="shared" si="21"/>
        <v>Вт</v>
      </c>
      <c r="G700" s="18">
        <v>0.45833333333333331</v>
      </c>
      <c r="H700" s="8" t="s">
        <v>14</v>
      </c>
      <c r="I700" s="8" t="s">
        <v>39</v>
      </c>
      <c r="J700" s="8" t="s">
        <v>10</v>
      </c>
      <c r="K700" s="8" t="s">
        <v>28</v>
      </c>
      <c r="L700" s="188" t="s">
        <v>104</v>
      </c>
      <c r="M700" s="189" t="str">
        <f ca="1">IF(COUNTIFS(АБОНЕМЕНТЫ_ИНФОРМАЦИЯ!H:H,БАЗА_ДАННЫХ!L700,АБОНЕМЕНТЫ_ИНФОРМАЦИЯ!F:F,БАЗА_ДАННЫХ!J700,АБОНЕМЕНТЫ_ИНФОРМАЦИЯ!G:G,БАЗА_ДАННЫХ!K700,АБОНЕМЕНТЫ_ИНФОРМАЦИЯ!Q:Q,"&lt;="&amp;БАЗА_ДАННЫХ!D700,АБОНЕМЕНТЫ_ИНФОРМАЦИЯ!S:S,"&gt;="&amp;БАЗА_ДАННЫХ!D700,АБОНЕМЕНТЫ_ИНФОРМАЦИЯ!AB:AB,"да")=1,"да","нет")</f>
        <v>нет</v>
      </c>
      <c r="N700" s="188" t="str">
        <f ca="1">IF(M700="да",SUMIFS(АБОНЕМЕНТЫ_ИНФОРМАЦИЯ!AC:AC,АБОНЕМЕНТЫ_ИНФОРМАЦИЯ!H:H,БАЗА_ДАННЫХ!L700,АБОНЕМЕНТЫ_ИНФОРМАЦИЯ!G:G,БАЗА_ДАННЫХ!K700,АБОНЕМЕНТЫ_ИНФОРМАЦИЯ!F:F,БАЗА_ДАННЫХ!J700,АБОНЕМЕНТЫ_ИНФОРМАЦИЯ!AB:AB,БАЗА_ДАННЫХ!M700),"")</f>
        <v/>
      </c>
      <c r="R700" s="189" t="s">
        <v>21</v>
      </c>
      <c r="S700" s="17"/>
      <c r="U700" s="194">
        <f>IF(S700="перенос",0,SUMIFS(АБОНЕМЕНТЫ_ИНФОРМАЦИЯ!P:P,АБОНЕМЕНТЫ_ИНФОРМАЦИЯ!H:H,БАЗА_ДАННЫХ!L700,АБОНЕМЕНТЫ_ИНФОРМАЦИЯ!F:F,БАЗА_ДАННЫХ!J700,АБОНЕМЕНТЫ_ИНФОРМАЦИЯ!G:G,БАЗА_ДАННЫХ!K700,АБОНЕМЕНТЫ_ИНФОРМАЦИЯ!Q:Q,"&lt;="&amp;БАЗА_ДАННЫХ!D700,АБОНЕМЕНТЫ_ИНФОРМАЦИЯ!S:S,"&gt;="&amp;БАЗА_ДАННЫХ!D700))</f>
        <v>10</v>
      </c>
    </row>
    <row r="701" spans="4:21" ht="15" customHeight="1" x14ac:dyDescent="0.25">
      <c r="D701" s="185">
        <v>45307</v>
      </c>
      <c r="E701" s="187">
        <f t="shared" si="20"/>
        <v>3</v>
      </c>
      <c r="F701" s="9" t="str">
        <f t="shared" si="21"/>
        <v>Вт</v>
      </c>
      <c r="G701" s="18">
        <v>0.45833333333333331</v>
      </c>
      <c r="H701" s="8" t="s">
        <v>14</v>
      </c>
      <c r="I701" s="8" t="s">
        <v>39</v>
      </c>
      <c r="J701" s="8" t="s">
        <v>10</v>
      </c>
      <c r="K701" s="8" t="s">
        <v>28</v>
      </c>
      <c r="L701" s="188" t="s">
        <v>105</v>
      </c>
      <c r="M701" s="189" t="str">
        <f ca="1">IF(COUNTIFS(АБОНЕМЕНТЫ_ИНФОРМАЦИЯ!H:H,БАЗА_ДАННЫХ!L701,АБОНЕМЕНТЫ_ИНФОРМАЦИЯ!F:F,БАЗА_ДАННЫХ!J701,АБОНЕМЕНТЫ_ИНФОРМАЦИЯ!G:G,БАЗА_ДАННЫХ!K701,АБОНЕМЕНТЫ_ИНФОРМАЦИЯ!Q:Q,"&lt;="&amp;БАЗА_ДАННЫХ!D701,АБОНЕМЕНТЫ_ИНФОРМАЦИЯ!S:S,"&gt;="&amp;БАЗА_ДАННЫХ!D701,АБОНЕМЕНТЫ_ИНФОРМАЦИЯ!AB:AB,"да")=1,"да","нет")</f>
        <v>нет</v>
      </c>
      <c r="N701" s="188" t="str">
        <f ca="1">IF(M701="да",SUMIFS(АБОНЕМЕНТЫ_ИНФОРМАЦИЯ!AC:AC,АБОНЕМЕНТЫ_ИНФОРМАЦИЯ!H:H,БАЗА_ДАННЫХ!L701,АБОНЕМЕНТЫ_ИНФОРМАЦИЯ!G:G,БАЗА_ДАННЫХ!K701,АБОНЕМЕНТЫ_ИНФОРМАЦИЯ!F:F,БАЗА_ДАННЫХ!J701,АБОНЕМЕНТЫ_ИНФОРМАЦИЯ!AB:AB,БАЗА_ДАННЫХ!M701),"")</f>
        <v/>
      </c>
      <c r="R701" s="189" t="s">
        <v>21</v>
      </c>
      <c r="S701" s="17"/>
      <c r="U701" s="194">
        <f>IF(S701="перенос",0,SUMIFS(АБОНЕМЕНТЫ_ИНФОРМАЦИЯ!P:P,АБОНЕМЕНТЫ_ИНФОРМАЦИЯ!H:H,БАЗА_ДАННЫХ!L701,АБОНЕМЕНТЫ_ИНФОРМАЦИЯ!F:F,БАЗА_ДАННЫХ!J701,АБОНЕМЕНТЫ_ИНФОРМАЦИЯ!G:G,БАЗА_ДАННЫХ!K701,АБОНЕМЕНТЫ_ИНФОРМАЦИЯ!Q:Q,"&lt;="&amp;БАЗА_ДАННЫХ!D701,АБОНЕМЕНТЫ_ИНФОРМАЦИЯ!S:S,"&gt;="&amp;БАЗА_ДАННЫХ!D701))</f>
        <v>10</v>
      </c>
    </row>
    <row r="702" spans="4:21" ht="15" customHeight="1" x14ac:dyDescent="0.25">
      <c r="D702" s="185">
        <v>45307</v>
      </c>
      <c r="E702" s="187">
        <f t="shared" si="20"/>
        <v>3</v>
      </c>
      <c r="F702" s="9" t="str">
        <f t="shared" si="21"/>
        <v>Вт</v>
      </c>
      <c r="G702" s="18">
        <v>0.45833333333333331</v>
      </c>
      <c r="H702" s="8" t="s">
        <v>14</v>
      </c>
      <c r="I702" s="8" t="s">
        <v>39</v>
      </c>
      <c r="J702" s="8" t="s">
        <v>10</v>
      </c>
      <c r="K702" s="8" t="s">
        <v>28</v>
      </c>
      <c r="L702" s="188" t="s">
        <v>106</v>
      </c>
      <c r="M702" s="189" t="str">
        <f ca="1">IF(COUNTIFS(АБОНЕМЕНТЫ_ИНФОРМАЦИЯ!H:H,БАЗА_ДАННЫХ!L702,АБОНЕМЕНТЫ_ИНФОРМАЦИЯ!F:F,БАЗА_ДАННЫХ!J702,АБОНЕМЕНТЫ_ИНФОРМАЦИЯ!G:G,БАЗА_ДАННЫХ!K702,АБОНЕМЕНТЫ_ИНФОРМАЦИЯ!Q:Q,"&lt;="&amp;БАЗА_ДАННЫХ!D702,АБОНЕМЕНТЫ_ИНФОРМАЦИЯ!S:S,"&gt;="&amp;БАЗА_ДАННЫХ!D702,АБОНЕМЕНТЫ_ИНФОРМАЦИЯ!AB:AB,"да")=1,"да","нет")</f>
        <v>нет</v>
      </c>
      <c r="N702" s="188" t="str">
        <f ca="1">IF(M702="да",SUMIFS(АБОНЕМЕНТЫ_ИНФОРМАЦИЯ!AC:AC,АБОНЕМЕНТЫ_ИНФОРМАЦИЯ!H:H,БАЗА_ДАННЫХ!L702,АБОНЕМЕНТЫ_ИНФОРМАЦИЯ!G:G,БАЗА_ДАННЫХ!K702,АБОНЕМЕНТЫ_ИНФОРМАЦИЯ!F:F,БАЗА_ДАННЫХ!J702,АБОНЕМЕНТЫ_ИНФОРМАЦИЯ!AB:AB,БАЗА_ДАННЫХ!M702),"")</f>
        <v/>
      </c>
      <c r="R702" s="189" t="s">
        <v>21</v>
      </c>
      <c r="S702" s="17"/>
      <c r="U702" s="194">
        <f>IF(S702="перенос",0,SUMIFS(АБОНЕМЕНТЫ_ИНФОРМАЦИЯ!P:P,АБОНЕМЕНТЫ_ИНФОРМАЦИЯ!H:H,БАЗА_ДАННЫХ!L702,АБОНЕМЕНТЫ_ИНФОРМАЦИЯ!F:F,БАЗА_ДАННЫХ!J702,АБОНЕМЕНТЫ_ИНФОРМАЦИЯ!G:G,БАЗА_ДАННЫХ!K702,АБОНЕМЕНТЫ_ИНФОРМАЦИЯ!Q:Q,"&lt;="&amp;БАЗА_ДАННЫХ!D702,АБОНЕМЕНТЫ_ИНФОРМАЦИЯ!S:S,"&gt;="&amp;БАЗА_ДАННЫХ!D702))</f>
        <v>10</v>
      </c>
    </row>
    <row r="703" spans="4:21" ht="15" customHeight="1" x14ac:dyDescent="0.25">
      <c r="D703" s="185">
        <v>45307</v>
      </c>
      <c r="E703" s="187">
        <f t="shared" si="20"/>
        <v>3</v>
      </c>
      <c r="F703" s="9" t="str">
        <f t="shared" si="21"/>
        <v>Вт</v>
      </c>
      <c r="G703" s="18">
        <v>0.45833333333333331</v>
      </c>
      <c r="H703" s="8" t="s">
        <v>14</v>
      </c>
      <c r="I703" s="8" t="s">
        <v>39</v>
      </c>
      <c r="J703" s="8" t="s">
        <v>10</v>
      </c>
      <c r="K703" s="8" t="s">
        <v>28</v>
      </c>
      <c r="L703" s="188" t="s">
        <v>107</v>
      </c>
      <c r="M703" s="189" t="str">
        <f ca="1">IF(COUNTIFS(АБОНЕМЕНТЫ_ИНФОРМАЦИЯ!H:H,БАЗА_ДАННЫХ!L703,АБОНЕМЕНТЫ_ИНФОРМАЦИЯ!F:F,БАЗА_ДАННЫХ!J703,АБОНЕМЕНТЫ_ИНФОРМАЦИЯ!G:G,БАЗА_ДАННЫХ!K703,АБОНЕМЕНТЫ_ИНФОРМАЦИЯ!Q:Q,"&lt;="&amp;БАЗА_ДАННЫХ!D703,АБОНЕМЕНТЫ_ИНФОРМАЦИЯ!S:S,"&gt;="&amp;БАЗА_ДАННЫХ!D703,АБОНЕМЕНТЫ_ИНФОРМАЦИЯ!AB:AB,"да")=1,"да","нет")</f>
        <v>нет</v>
      </c>
      <c r="N703" s="188" t="str">
        <f ca="1">IF(M703="да",SUMIFS(АБОНЕМЕНТЫ_ИНФОРМАЦИЯ!AC:AC,АБОНЕМЕНТЫ_ИНФОРМАЦИЯ!H:H,БАЗА_ДАННЫХ!L703,АБОНЕМЕНТЫ_ИНФОРМАЦИЯ!G:G,БАЗА_ДАННЫХ!K703,АБОНЕМЕНТЫ_ИНФОРМАЦИЯ!F:F,БАЗА_ДАННЫХ!J703,АБОНЕМЕНТЫ_ИНФОРМАЦИЯ!AB:AB,БАЗА_ДАННЫХ!M703),"")</f>
        <v/>
      </c>
      <c r="R703" s="189" t="s">
        <v>21</v>
      </c>
      <c r="S703" s="17"/>
      <c r="U703" s="194">
        <f>IF(S703="перенос",0,SUMIFS(АБОНЕМЕНТЫ_ИНФОРМАЦИЯ!P:P,АБОНЕМЕНТЫ_ИНФОРМАЦИЯ!H:H,БАЗА_ДАННЫХ!L703,АБОНЕМЕНТЫ_ИНФОРМАЦИЯ!F:F,БАЗА_ДАННЫХ!J703,АБОНЕМЕНТЫ_ИНФОРМАЦИЯ!G:G,БАЗА_ДАННЫХ!K703,АБОНЕМЕНТЫ_ИНФОРМАЦИЯ!Q:Q,"&lt;="&amp;БАЗА_ДАННЫХ!D703,АБОНЕМЕНТЫ_ИНФОРМАЦИЯ!S:S,"&gt;="&amp;БАЗА_ДАННЫХ!D703))</f>
        <v>10</v>
      </c>
    </row>
    <row r="704" spans="4:21" ht="15" customHeight="1" x14ac:dyDescent="0.25">
      <c r="D704" s="185">
        <v>45307</v>
      </c>
      <c r="E704" s="187">
        <f t="shared" si="20"/>
        <v>3</v>
      </c>
      <c r="F704" s="9" t="str">
        <f t="shared" si="21"/>
        <v>Вт</v>
      </c>
      <c r="G704" s="18">
        <v>0.6875</v>
      </c>
      <c r="H704" s="8" t="s">
        <v>15</v>
      </c>
      <c r="I704" s="8" t="s">
        <v>27</v>
      </c>
      <c r="J704" s="8" t="s">
        <v>22</v>
      </c>
      <c r="K704" s="8" t="s">
        <v>29</v>
      </c>
      <c r="L704" s="188" t="s">
        <v>108</v>
      </c>
      <c r="M704" s="189" t="str">
        <f ca="1">IF(COUNTIFS(АБОНЕМЕНТЫ_ИНФОРМАЦИЯ!H:H,БАЗА_ДАННЫХ!L704,АБОНЕМЕНТЫ_ИНФОРМАЦИЯ!F:F,БАЗА_ДАННЫХ!J704,АБОНЕМЕНТЫ_ИНФОРМАЦИЯ!G:G,БАЗА_ДАННЫХ!K704,АБОНЕМЕНТЫ_ИНФОРМАЦИЯ!Q:Q,"&lt;="&amp;БАЗА_ДАННЫХ!D704,АБОНЕМЕНТЫ_ИНФОРМАЦИЯ!S:S,"&gt;="&amp;БАЗА_ДАННЫХ!D704,АБОНЕМЕНТЫ_ИНФОРМАЦИЯ!AB:AB,"да")=1,"да","нет")</f>
        <v>нет</v>
      </c>
      <c r="N704" s="188" t="str">
        <f ca="1">IF(M704="да",SUMIFS(АБОНЕМЕНТЫ_ИНФОРМАЦИЯ!AC:AC,АБОНЕМЕНТЫ_ИНФОРМАЦИЯ!H:H,БАЗА_ДАННЫХ!L704,АБОНЕМЕНТЫ_ИНФОРМАЦИЯ!G:G,БАЗА_ДАННЫХ!K704,АБОНЕМЕНТЫ_ИНФОРМАЦИЯ!F:F,БАЗА_ДАННЫХ!J704,АБОНЕМЕНТЫ_ИНФОРМАЦИЯ!AB:AB,БАЗА_ДАННЫХ!M704),"")</f>
        <v/>
      </c>
      <c r="R704" s="189" t="s">
        <v>21</v>
      </c>
      <c r="S704" s="17"/>
      <c r="U704" s="194">
        <f>IF(S704="перенос",0,SUMIFS(АБОНЕМЕНТЫ_ИНФОРМАЦИЯ!P:P,АБОНЕМЕНТЫ_ИНФОРМАЦИЯ!H:H,БАЗА_ДАННЫХ!L704,АБОНЕМЕНТЫ_ИНФОРМАЦИЯ!F:F,БАЗА_ДАННЫХ!J704,АБОНЕМЕНТЫ_ИНФОРМАЦИЯ!G:G,БАЗА_ДАННЫХ!K704,АБОНЕМЕНТЫ_ИНФОРМАЦИЯ!Q:Q,"&lt;="&amp;БАЗА_ДАННЫХ!D704,АБОНЕМЕНТЫ_ИНФОРМАЦИЯ!S:S,"&gt;="&amp;БАЗА_ДАННЫХ!D704))</f>
        <v>10</v>
      </c>
    </row>
    <row r="705" spans="4:21" ht="15" customHeight="1" x14ac:dyDescent="0.25">
      <c r="D705" s="185">
        <v>45307</v>
      </c>
      <c r="E705" s="187">
        <f t="shared" si="20"/>
        <v>3</v>
      </c>
      <c r="F705" s="9" t="str">
        <f t="shared" si="21"/>
        <v>Вт</v>
      </c>
      <c r="G705" s="18">
        <v>0.6875</v>
      </c>
      <c r="H705" s="8" t="s">
        <v>15</v>
      </c>
      <c r="I705" s="8" t="s">
        <v>27</v>
      </c>
      <c r="J705" s="8" t="s">
        <v>22</v>
      </c>
      <c r="K705" s="8" t="s">
        <v>29</v>
      </c>
      <c r="L705" s="188" t="s">
        <v>109</v>
      </c>
      <c r="M705" s="189" t="str">
        <f ca="1">IF(COUNTIFS(АБОНЕМЕНТЫ_ИНФОРМАЦИЯ!H:H,БАЗА_ДАННЫХ!L705,АБОНЕМЕНТЫ_ИНФОРМАЦИЯ!F:F,БАЗА_ДАННЫХ!J705,АБОНЕМЕНТЫ_ИНФОРМАЦИЯ!G:G,БАЗА_ДАННЫХ!K705,АБОНЕМЕНТЫ_ИНФОРМАЦИЯ!Q:Q,"&lt;="&amp;БАЗА_ДАННЫХ!D705,АБОНЕМЕНТЫ_ИНФОРМАЦИЯ!S:S,"&gt;="&amp;БАЗА_ДАННЫХ!D705,АБОНЕМЕНТЫ_ИНФОРМАЦИЯ!AB:AB,"да")=1,"да","нет")</f>
        <v>нет</v>
      </c>
      <c r="N705" s="188" t="str">
        <f ca="1">IF(M705="да",SUMIFS(АБОНЕМЕНТЫ_ИНФОРМАЦИЯ!AC:AC,АБОНЕМЕНТЫ_ИНФОРМАЦИЯ!H:H,БАЗА_ДАННЫХ!L705,АБОНЕМЕНТЫ_ИНФОРМАЦИЯ!G:G,БАЗА_ДАННЫХ!K705,АБОНЕМЕНТЫ_ИНФОРМАЦИЯ!F:F,БАЗА_ДАННЫХ!J705,АБОНЕМЕНТЫ_ИНФОРМАЦИЯ!AB:AB,БАЗА_ДАННЫХ!M705),"")</f>
        <v/>
      </c>
      <c r="R705" s="189" t="s">
        <v>21</v>
      </c>
      <c r="S705" s="17"/>
      <c r="U705" s="194">
        <f>IF(S705="перенос",0,SUMIFS(АБОНЕМЕНТЫ_ИНФОРМАЦИЯ!P:P,АБОНЕМЕНТЫ_ИНФОРМАЦИЯ!H:H,БАЗА_ДАННЫХ!L705,АБОНЕМЕНТЫ_ИНФОРМАЦИЯ!F:F,БАЗА_ДАННЫХ!J705,АБОНЕМЕНТЫ_ИНФОРМАЦИЯ!G:G,БАЗА_ДАННЫХ!K705,АБОНЕМЕНТЫ_ИНФОРМАЦИЯ!Q:Q,"&lt;="&amp;БАЗА_ДАННЫХ!D705,АБОНЕМЕНТЫ_ИНФОРМАЦИЯ!S:S,"&gt;="&amp;БАЗА_ДАННЫХ!D705))</f>
        <v>10</v>
      </c>
    </row>
    <row r="706" spans="4:21" ht="15" customHeight="1" x14ac:dyDescent="0.25">
      <c r="D706" s="185">
        <v>45307</v>
      </c>
      <c r="E706" s="187">
        <f t="shared" si="20"/>
        <v>3</v>
      </c>
      <c r="F706" s="9" t="str">
        <f t="shared" si="21"/>
        <v>Вт</v>
      </c>
      <c r="G706" s="18">
        <v>0.6875</v>
      </c>
      <c r="H706" s="8" t="s">
        <v>15</v>
      </c>
      <c r="I706" s="8" t="s">
        <v>27</v>
      </c>
      <c r="J706" s="8" t="s">
        <v>22</v>
      </c>
      <c r="K706" s="8" t="s">
        <v>29</v>
      </c>
      <c r="L706" s="188" t="s">
        <v>110</v>
      </c>
      <c r="M706" s="189" t="str">
        <f ca="1">IF(COUNTIFS(АБОНЕМЕНТЫ_ИНФОРМАЦИЯ!H:H,БАЗА_ДАННЫХ!L706,АБОНЕМЕНТЫ_ИНФОРМАЦИЯ!F:F,БАЗА_ДАННЫХ!J706,АБОНЕМЕНТЫ_ИНФОРМАЦИЯ!G:G,БАЗА_ДАННЫХ!K706,АБОНЕМЕНТЫ_ИНФОРМАЦИЯ!Q:Q,"&lt;="&amp;БАЗА_ДАННЫХ!D706,АБОНЕМЕНТЫ_ИНФОРМАЦИЯ!S:S,"&gt;="&amp;БАЗА_ДАННЫХ!D706,АБОНЕМЕНТЫ_ИНФОРМАЦИЯ!AB:AB,"да")=1,"да","нет")</f>
        <v>нет</v>
      </c>
      <c r="N706" s="188" t="str">
        <f ca="1">IF(M706="да",SUMIFS(АБОНЕМЕНТЫ_ИНФОРМАЦИЯ!AC:AC,АБОНЕМЕНТЫ_ИНФОРМАЦИЯ!H:H,БАЗА_ДАННЫХ!L706,АБОНЕМЕНТЫ_ИНФОРМАЦИЯ!G:G,БАЗА_ДАННЫХ!K706,АБОНЕМЕНТЫ_ИНФОРМАЦИЯ!F:F,БАЗА_ДАННЫХ!J706,АБОНЕМЕНТЫ_ИНФОРМАЦИЯ!AB:AB,БАЗА_ДАННЫХ!M706),"")</f>
        <v/>
      </c>
      <c r="R706" s="189" t="s">
        <v>21</v>
      </c>
      <c r="S706" s="17"/>
      <c r="U706" s="194">
        <f>IF(S706="перенос",0,SUMIFS(АБОНЕМЕНТЫ_ИНФОРМАЦИЯ!P:P,АБОНЕМЕНТЫ_ИНФОРМАЦИЯ!H:H,БАЗА_ДАННЫХ!L706,АБОНЕМЕНТЫ_ИНФОРМАЦИЯ!F:F,БАЗА_ДАННЫХ!J706,АБОНЕМЕНТЫ_ИНФОРМАЦИЯ!G:G,БАЗА_ДАННЫХ!K706,АБОНЕМЕНТЫ_ИНФОРМАЦИЯ!Q:Q,"&lt;="&amp;БАЗА_ДАННЫХ!D706,АБОНЕМЕНТЫ_ИНФОРМАЦИЯ!S:S,"&gt;="&amp;БАЗА_ДАННЫХ!D706))</f>
        <v>10</v>
      </c>
    </row>
    <row r="707" spans="4:21" ht="15" customHeight="1" x14ac:dyDescent="0.25">
      <c r="D707" s="185">
        <v>45307</v>
      </c>
      <c r="E707" s="187">
        <f t="shared" si="20"/>
        <v>3</v>
      </c>
      <c r="F707" s="9" t="str">
        <f t="shared" si="21"/>
        <v>Вт</v>
      </c>
      <c r="G707" s="18">
        <v>0.6875</v>
      </c>
      <c r="H707" s="8" t="s">
        <v>15</v>
      </c>
      <c r="I707" s="8" t="s">
        <v>27</v>
      </c>
      <c r="J707" s="8" t="s">
        <v>22</v>
      </c>
      <c r="K707" s="8" t="s">
        <v>29</v>
      </c>
      <c r="L707" s="188" t="s">
        <v>111</v>
      </c>
      <c r="M707" s="189" t="str">
        <f ca="1">IF(COUNTIFS(АБОНЕМЕНТЫ_ИНФОРМАЦИЯ!H:H,БАЗА_ДАННЫХ!L707,АБОНЕМЕНТЫ_ИНФОРМАЦИЯ!F:F,БАЗА_ДАННЫХ!J707,АБОНЕМЕНТЫ_ИНФОРМАЦИЯ!G:G,БАЗА_ДАННЫХ!K707,АБОНЕМЕНТЫ_ИНФОРМАЦИЯ!Q:Q,"&lt;="&amp;БАЗА_ДАННЫХ!D707,АБОНЕМЕНТЫ_ИНФОРМАЦИЯ!S:S,"&gt;="&amp;БАЗА_ДАННЫХ!D707,АБОНЕМЕНТЫ_ИНФОРМАЦИЯ!AB:AB,"да")=1,"да","нет")</f>
        <v>нет</v>
      </c>
      <c r="N707" s="188" t="str">
        <f ca="1">IF(M707="да",SUMIFS(АБОНЕМЕНТЫ_ИНФОРМАЦИЯ!AC:AC,АБОНЕМЕНТЫ_ИНФОРМАЦИЯ!H:H,БАЗА_ДАННЫХ!L707,АБОНЕМЕНТЫ_ИНФОРМАЦИЯ!G:G,БАЗА_ДАННЫХ!K707,АБОНЕМЕНТЫ_ИНФОРМАЦИЯ!F:F,БАЗА_ДАННЫХ!J707,АБОНЕМЕНТЫ_ИНФОРМАЦИЯ!AB:AB,БАЗА_ДАННЫХ!M707),"")</f>
        <v/>
      </c>
      <c r="R707" s="189" t="s">
        <v>21</v>
      </c>
      <c r="S707" s="17"/>
      <c r="U707" s="194">
        <f>IF(S707="перенос",0,SUMIFS(АБОНЕМЕНТЫ_ИНФОРМАЦИЯ!P:P,АБОНЕМЕНТЫ_ИНФОРМАЦИЯ!H:H,БАЗА_ДАННЫХ!L707,АБОНЕМЕНТЫ_ИНФОРМАЦИЯ!F:F,БАЗА_ДАННЫХ!J707,АБОНЕМЕНТЫ_ИНФОРМАЦИЯ!G:G,БАЗА_ДАННЫХ!K707,АБОНЕМЕНТЫ_ИНФОРМАЦИЯ!Q:Q,"&lt;="&amp;БАЗА_ДАННЫХ!D707,АБОНЕМЕНТЫ_ИНФОРМАЦИЯ!S:S,"&gt;="&amp;БАЗА_ДАННЫХ!D707))</f>
        <v>8.75</v>
      </c>
    </row>
    <row r="708" spans="4:21" ht="15" customHeight="1" x14ac:dyDescent="0.25">
      <c r="D708" s="185">
        <v>45307</v>
      </c>
      <c r="E708" s="187">
        <f t="shared" si="20"/>
        <v>3</v>
      </c>
      <c r="F708" s="9" t="str">
        <f t="shared" si="21"/>
        <v>Вт</v>
      </c>
      <c r="G708" s="18">
        <v>0.6875</v>
      </c>
      <c r="H708" s="8" t="s">
        <v>15</v>
      </c>
      <c r="I708" s="8" t="s">
        <v>27</v>
      </c>
      <c r="J708" s="8" t="s">
        <v>22</v>
      </c>
      <c r="K708" s="8" t="s">
        <v>29</v>
      </c>
      <c r="L708" s="188" t="s">
        <v>112</v>
      </c>
      <c r="M708" s="189" t="str">
        <f ca="1">IF(COUNTIFS(АБОНЕМЕНТЫ_ИНФОРМАЦИЯ!H:H,БАЗА_ДАННЫХ!L708,АБОНЕМЕНТЫ_ИНФОРМАЦИЯ!F:F,БАЗА_ДАННЫХ!J708,АБОНЕМЕНТЫ_ИНФОРМАЦИЯ!G:G,БАЗА_ДАННЫХ!K708,АБОНЕМЕНТЫ_ИНФОРМАЦИЯ!Q:Q,"&lt;="&amp;БАЗА_ДАННЫХ!D708,АБОНЕМЕНТЫ_ИНФОРМАЦИЯ!S:S,"&gt;="&amp;БАЗА_ДАННЫХ!D708,АБОНЕМЕНТЫ_ИНФОРМАЦИЯ!AB:AB,"да")=1,"да","нет")</f>
        <v>нет</v>
      </c>
      <c r="N708" s="188" t="str">
        <f ca="1">IF(M708="да",SUMIFS(АБОНЕМЕНТЫ_ИНФОРМАЦИЯ!AC:AC,АБОНЕМЕНТЫ_ИНФОРМАЦИЯ!H:H,БАЗА_ДАННЫХ!L708,АБОНЕМЕНТЫ_ИНФОРМАЦИЯ!G:G,БАЗА_ДАННЫХ!K708,АБОНЕМЕНТЫ_ИНФОРМАЦИЯ!F:F,БАЗА_ДАННЫХ!J708,АБОНЕМЕНТЫ_ИНФОРМАЦИЯ!AB:AB,БАЗА_ДАННЫХ!M708),"")</f>
        <v/>
      </c>
      <c r="R708" s="189" t="s">
        <v>21</v>
      </c>
      <c r="S708" s="17"/>
      <c r="U708" s="194">
        <f>IF(S708="перенос",0,SUMIFS(АБОНЕМЕНТЫ_ИНФОРМАЦИЯ!P:P,АБОНЕМЕНТЫ_ИНФОРМАЦИЯ!H:H,БАЗА_ДАННЫХ!L708,АБОНЕМЕНТЫ_ИНФОРМАЦИЯ!F:F,БАЗА_ДАННЫХ!J708,АБОНЕМЕНТЫ_ИНФОРМАЦИЯ!G:G,БАЗА_ДАННЫХ!K708,АБОНЕМЕНТЫ_ИНФОРМАЦИЯ!Q:Q,"&lt;="&amp;БАЗА_ДАННЫХ!D708,АБОНЕМЕНТЫ_ИНФОРМАЦИЯ!S:S,"&gt;="&amp;БАЗА_ДАННЫХ!D708))</f>
        <v>10</v>
      </c>
    </row>
    <row r="709" spans="4:21" ht="15" customHeight="1" x14ac:dyDescent="0.25">
      <c r="D709" s="185">
        <v>45307</v>
      </c>
      <c r="E709" s="187">
        <f t="shared" si="20"/>
        <v>3</v>
      </c>
      <c r="F709" s="9" t="str">
        <f t="shared" si="21"/>
        <v>Вт</v>
      </c>
      <c r="G709" s="18">
        <v>0.72916666666666663</v>
      </c>
      <c r="H709" s="8" t="s">
        <v>15</v>
      </c>
      <c r="I709" s="8" t="s">
        <v>27</v>
      </c>
      <c r="J709" s="8" t="s">
        <v>22</v>
      </c>
      <c r="K709" s="8" t="s">
        <v>12</v>
      </c>
      <c r="L709" s="188" t="s">
        <v>108</v>
      </c>
      <c r="M709" s="189" t="str">
        <f ca="1">IF(COUNTIFS(АБОНЕМЕНТЫ_ИНФОРМАЦИЯ!H:H,БАЗА_ДАННЫХ!L709,АБОНЕМЕНТЫ_ИНФОРМАЦИЯ!F:F,БАЗА_ДАННЫХ!J709,АБОНЕМЕНТЫ_ИНФОРМАЦИЯ!G:G,БАЗА_ДАННЫХ!K709,АБОНЕМЕНТЫ_ИНФОРМАЦИЯ!Q:Q,"&lt;="&amp;БАЗА_ДАННЫХ!D709,АБОНЕМЕНТЫ_ИНФОРМАЦИЯ!S:S,"&gt;="&amp;БАЗА_ДАННЫХ!D709,АБОНЕМЕНТЫ_ИНФОРМАЦИЯ!AB:AB,"да")=1,"да","нет")</f>
        <v>нет</v>
      </c>
      <c r="N709" s="188" t="str">
        <f ca="1">IF(M709="да",SUMIFS(АБОНЕМЕНТЫ_ИНФОРМАЦИЯ!AC:AC,АБОНЕМЕНТЫ_ИНФОРМАЦИЯ!H:H,БАЗА_ДАННЫХ!L709,АБОНЕМЕНТЫ_ИНФОРМАЦИЯ!G:G,БАЗА_ДАННЫХ!K709,АБОНЕМЕНТЫ_ИНФОРМАЦИЯ!F:F,БАЗА_ДАННЫХ!J709,АБОНЕМЕНТЫ_ИНФОРМАЦИЯ!AB:AB,БАЗА_ДАННЫХ!M709),"")</f>
        <v/>
      </c>
      <c r="R709" s="189" t="s">
        <v>21</v>
      </c>
      <c r="S709" s="17"/>
      <c r="U709" s="194">
        <f>IF(S709="перенос",0,SUMIFS(АБОНЕМЕНТЫ_ИНФОРМАЦИЯ!P:P,АБОНЕМЕНТЫ_ИНФОРМАЦИЯ!H:H,БАЗА_ДАННЫХ!L709,АБОНЕМЕНТЫ_ИНФОРМАЦИЯ!F:F,БАЗА_ДАННЫХ!J709,АБОНЕМЕНТЫ_ИНФОРМАЦИЯ!G:G,БАЗА_ДАННЫХ!K709,АБОНЕМЕНТЫ_ИНФОРМАЦИЯ!Q:Q,"&lt;="&amp;БАЗА_ДАННЫХ!D709,АБОНЕМЕНТЫ_ИНФОРМАЦИЯ!S:S,"&gt;="&amp;БАЗА_ДАННЫХ!D709))</f>
        <v>10</v>
      </c>
    </row>
    <row r="710" spans="4:21" ht="15" customHeight="1" x14ac:dyDescent="0.25">
      <c r="D710" s="185">
        <v>45307</v>
      </c>
      <c r="E710" s="187">
        <f t="shared" si="20"/>
        <v>3</v>
      </c>
      <c r="F710" s="9" t="str">
        <f t="shared" si="21"/>
        <v>Вт</v>
      </c>
      <c r="G710" s="18">
        <v>0.72916666666666663</v>
      </c>
      <c r="H710" s="8" t="s">
        <v>15</v>
      </c>
      <c r="I710" s="8" t="s">
        <v>27</v>
      </c>
      <c r="J710" s="8" t="s">
        <v>22</v>
      </c>
      <c r="K710" s="8" t="s">
        <v>12</v>
      </c>
      <c r="L710" s="188" t="s">
        <v>109</v>
      </c>
      <c r="M710" s="189" t="str">
        <f ca="1">IF(COUNTIFS(АБОНЕМЕНТЫ_ИНФОРМАЦИЯ!H:H,БАЗА_ДАННЫХ!L710,АБОНЕМЕНТЫ_ИНФОРМАЦИЯ!F:F,БАЗА_ДАННЫХ!J710,АБОНЕМЕНТЫ_ИНФОРМАЦИЯ!G:G,БАЗА_ДАННЫХ!K710,АБОНЕМЕНТЫ_ИНФОРМАЦИЯ!Q:Q,"&lt;="&amp;БАЗА_ДАННЫХ!D710,АБОНЕМЕНТЫ_ИНФОРМАЦИЯ!S:S,"&gt;="&amp;БАЗА_ДАННЫХ!D710,АБОНЕМЕНТЫ_ИНФОРМАЦИЯ!AB:AB,"да")=1,"да","нет")</f>
        <v>нет</v>
      </c>
      <c r="N710" s="188" t="str">
        <f ca="1">IF(M710="да",SUMIFS(АБОНЕМЕНТЫ_ИНФОРМАЦИЯ!AC:AC,АБОНЕМЕНТЫ_ИНФОРМАЦИЯ!H:H,БАЗА_ДАННЫХ!L710,АБОНЕМЕНТЫ_ИНФОРМАЦИЯ!G:G,БАЗА_ДАННЫХ!K710,АБОНЕМЕНТЫ_ИНФОРМАЦИЯ!F:F,БАЗА_ДАННЫХ!J710,АБОНЕМЕНТЫ_ИНФОРМАЦИЯ!AB:AB,БАЗА_ДАННЫХ!M710),"")</f>
        <v/>
      </c>
      <c r="R710" s="189" t="s">
        <v>21</v>
      </c>
      <c r="S710" s="17"/>
      <c r="U710" s="194">
        <f>IF(S710="перенос",0,SUMIFS(АБОНЕМЕНТЫ_ИНФОРМАЦИЯ!P:P,АБОНЕМЕНТЫ_ИНФОРМАЦИЯ!H:H,БАЗА_ДАННЫХ!L710,АБОНЕМЕНТЫ_ИНФОРМАЦИЯ!F:F,БАЗА_ДАННЫХ!J710,АБОНЕМЕНТЫ_ИНФОРМАЦИЯ!G:G,БАЗА_ДАННЫХ!K710,АБОНЕМЕНТЫ_ИНФОРМАЦИЯ!Q:Q,"&lt;="&amp;БАЗА_ДАННЫХ!D710,АБОНЕМЕНТЫ_ИНФОРМАЦИЯ!S:S,"&gt;="&amp;БАЗА_ДАННЫХ!D710))</f>
        <v>10</v>
      </c>
    </row>
    <row r="711" spans="4:21" ht="15" customHeight="1" x14ac:dyDescent="0.25">
      <c r="D711" s="185">
        <v>45307</v>
      </c>
      <c r="E711" s="187">
        <f t="shared" si="20"/>
        <v>3</v>
      </c>
      <c r="F711" s="9" t="str">
        <f t="shared" si="21"/>
        <v>Вт</v>
      </c>
      <c r="G711" s="18">
        <v>0.72916666666666663</v>
      </c>
      <c r="H711" s="8" t="s">
        <v>15</v>
      </c>
      <c r="I711" s="8" t="s">
        <v>27</v>
      </c>
      <c r="J711" s="8" t="s">
        <v>22</v>
      </c>
      <c r="K711" s="8" t="s">
        <v>12</v>
      </c>
      <c r="L711" s="188" t="s">
        <v>110</v>
      </c>
      <c r="M711" s="189" t="str">
        <f ca="1">IF(COUNTIFS(АБОНЕМЕНТЫ_ИНФОРМАЦИЯ!H:H,БАЗА_ДАННЫХ!L711,АБОНЕМЕНТЫ_ИНФОРМАЦИЯ!F:F,БАЗА_ДАННЫХ!J711,АБОНЕМЕНТЫ_ИНФОРМАЦИЯ!G:G,БАЗА_ДАННЫХ!K711,АБОНЕМЕНТЫ_ИНФОРМАЦИЯ!Q:Q,"&lt;="&amp;БАЗА_ДАННЫХ!D711,АБОНЕМЕНТЫ_ИНФОРМАЦИЯ!S:S,"&gt;="&amp;БАЗА_ДАННЫХ!D711,АБОНЕМЕНТЫ_ИНФОРМАЦИЯ!AB:AB,"да")=1,"да","нет")</f>
        <v>нет</v>
      </c>
      <c r="N711" s="188" t="str">
        <f ca="1">IF(M711="да",SUMIFS(АБОНЕМЕНТЫ_ИНФОРМАЦИЯ!AC:AC,АБОНЕМЕНТЫ_ИНФОРМАЦИЯ!H:H,БАЗА_ДАННЫХ!L711,АБОНЕМЕНТЫ_ИНФОРМАЦИЯ!G:G,БАЗА_ДАННЫХ!K711,АБОНЕМЕНТЫ_ИНФОРМАЦИЯ!F:F,БАЗА_ДАННЫХ!J711,АБОНЕМЕНТЫ_ИНФОРМАЦИЯ!AB:AB,БАЗА_ДАННЫХ!M711),"")</f>
        <v/>
      </c>
      <c r="R711" s="189" t="s">
        <v>21</v>
      </c>
      <c r="S711" s="17"/>
      <c r="U711" s="194">
        <f>IF(S711="перенос",0,SUMIFS(АБОНЕМЕНТЫ_ИНФОРМАЦИЯ!P:P,АБОНЕМЕНТЫ_ИНФОРМАЦИЯ!H:H,БАЗА_ДАННЫХ!L711,АБОНЕМЕНТЫ_ИНФОРМАЦИЯ!F:F,БАЗА_ДАННЫХ!J711,АБОНЕМЕНТЫ_ИНФОРМАЦИЯ!G:G,БАЗА_ДАННЫХ!K711,АБОНЕМЕНТЫ_ИНФОРМАЦИЯ!Q:Q,"&lt;="&amp;БАЗА_ДАННЫХ!D711,АБОНЕМЕНТЫ_ИНФОРМАЦИЯ!S:S,"&gt;="&amp;БАЗА_ДАННЫХ!D711))</f>
        <v>10</v>
      </c>
    </row>
    <row r="712" spans="4:21" ht="15" customHeight="1" x14ac:dyDescent="0.25">
      <c r="D712" s="185">
        <v>45307</v>
      </c>
      <c r="E712" s="187">
        <f t="shared" ref="E712:E775" si="22">WEEKNUM(D712)</f>
        <v>3</v>
      </c>
      <c r="F712" s="9" t="str">
        <f t="shared" ref="F712:F775" si="23">TEXT(D712,"ддд")</f>
        <v>Вт</v>
      </c>
      <c r="G712" s="18">
        <v>0.72916666666666663</v>
      </c>
      <c r="H712" s="8" t="s">
        <v>15</v>
      </c>
      <c r="I712" s="8" t="s">
        <v>27</v>
      </c>
      <c r="J712" s="8" t="s">
        <v>22</v>
      </c>
      <c r="K712" s="8" t="s">
        <v>12</v>
      </c>
      <c r="L712" s="188" t="s">
        <v>111</v>
      </c>
      <c r="M712" s="189" t="str">
        <f ca="1">IF(COUNTIFS(АБОНЕМЕНТЫ_ИНФОРМАЦИЯ!H:H,БАЗА_ДАННЫХ!L712,АБОНЕМЕНТЫ_ИНФОРМАЦИЯ!F:F,БАЗА_ДАННЫХ!J712,АБОНЕМЕНТЫ_ИНФОРМАЦИЯ!G:G,БАЗА_ДАННЫХ!K712,АБОНЕМЕНТЫ_ИНФОРМАЦИЯ!Q:Q,"&lt;="&amp;БАЗА_ДАННЫХ!D712,АБОНЕМЕНТЫ_ИНФОРМАЦИЯ!S:S,"&gt;="&amp;БАЗА_ДАННЫХ!D712,АБОНЕМЕНТЫ_ИНФОРМАЦИЯ!AB:AB,"да")=1,"да","нет")</f>
        <v>нет</v>
      </c>
      <c r="N712" s="188" t="str">
        <f ca="1">IF(M712="да",SUMIFS(АБОНЕМЕНТЫ_ИНФОРМАЦИЯ!AC:AC,АБОНЕМЕНТЫ_ИНФОРМАЦИЯ!H:H,БАЗА_ДАННЫХ!L712,АБОНЕМЕНТЫ_ИНФОРМАЦИЯ!G:G,БАЗА_ДАННЫХ!K712,АБОНЕМЕНТЫ_ИНФОРМАЦИЯ!F:F,БАЗА_ДАННЫХ!J712,АБОНЕМЕНТЫ_ИНФОРМАЦИЯ!AB:AB,БАЗА_ДАННЫХ!M712),"")</f>
        <v/>
      </c>
      <c r="R712" s="189" t="s">
        <v>21</v>
      </c>
      <c r="S712" s="17"/>
      <c r="U712" s="194">
        <f>IF(S712="перенос",0,SUMIFS(АБОНЕМЕНТЫ_ИНФОРМАЦИЯ!P:P,АБОНЕМЕНТЫ_ИНФОРМАЦИЯ!H:H,БАЗА_ДАННЫХ!L712,АБОНЕМЕНТЫ_ИНФОРМАЦИЯ!F:F,БАЗА_ДАННЫХ!J712,АБОНЕМЕНТЫ_ИНФОРМАЦИЯ!G:G,БАЗА_ДАННЫХ!K712,АБОНЕМЕНТЫ_ИНФОРМАЦИЯ!Q:Q,"&lt;="&amp;БАЗА_ДАННЫХ!D712,АБОНЕМЕНТЫ_ИНФОРМАЦИЯ!S:S,"&gt;="&amp;БАЗА_ДАННЫХ!D712))</f>
        <v>8.75</v>
      </c>
    </row>
    <row r="713" spans="4:21" ht="15" customHeight="1" x14ac:dyDescent="0.25">
      <c r="D713" s="185">
        <v>45307</v>
      </c>
      <c r="E713" s="187">
        <f t="shared" si="22"/>
        <v>3</v>
      </c>
      <c r="F713" s="9" t="str">
        <f t="shared" si="23"/>
        <v>Вт</v>
      </c>
      <c r="G713" s="18">
        <v>0.72916666666666663</v>
      </c>
      <c r="H713" s="8" t="s">
        <v>15</v>
      </c>
      <c r="I713" s="8" t="s">
        <v>27</v>
      </c>
      <c r="J713" s="8" t="s">
        <v>22</v>
      </c>
      <c r="K713" s="8" t="s">
        <v>12</v>
      </c>
      <c r="L713" s="188" t="s">
        <v>112</v>
      </c>
      <c r="M713" s="189" t="str">
        <f ca="1">IF(COUNTIFS(АБОНЕМЕНТЫ_ИНФОРМАЦИЯ!H:H,БАЗА_ДАННЫХ!L713,АБОНЕМЕНТЫ_ИНФОРМАЦИЯ!F:F,БАЗА_ДАННЫХ!J713,АБОНЕМЕНТЫ_ИНФОРМАЦИЯ!G:G,БАЗА_ДАННЫХ!K713,АБОНЕМЕНТЫ_ИНФОРМАЦИЯ!Q:Q,"&lt;="&amp;БАЗА_ДАННЫХ!D713,АБОНЕМЕНТЫ_ИНФОРМАЦИЯ!S:S,"&gt;="&amp;БАЗА_ДАННЫХ!D713,АБОНЕМЕНТЫ_ИНФОРМАЦИЯ!AB:AB,"да")=1,"да","нет")</f>
        <v>нет</v>
      </c>
      <c r="N713" s="188" t="str">
        <f ca="1">IF(M713="да",SUMIFS(АБОНЕМЕНТЫ_ИНФОРМАЦИЯ!AC:AC,АБОНЕМЕНТЫ_ИНФОРМАЦИЯ!H:H,БАЗА_ДАННЫХ!L713,АБОНЕМЕНТЫ_ИНФОРМАЦИЯ!G:G,БАЗА_ДАННЫХ!K713,АБОНЕМЕНТЫ_ИНФОРМАЦИЯ!F:F,БАЗА_ДАННЫХ!J713,АБОНЕМЕНТЫ_ИНФОРМАЦИЯ!AB:AB,БАЗА_ДАННЫХ!M713),"")</f>
        <v/>
      </c>
      <c r="R713" s="189" t="s">
        <v>21</v>
      </c>
      <c r="S713" s="17"/>
      <c r="U713" s="194">
        <f>IF(S713="перенос",0,SUMIFS(АБОНЕМЕНТЫ_ИНФОРМАЦИЯ!P:P,АБОНЕМЕНТЫ_ИНФОРМАЦИЯ!H:H,БАЗА_ДАННЫХ!L713,АБОНЕМЕНТЫ_ИНФОРМАЦИЯ!F:F,БАЗА_ДАННЫХ!J713,АБОНЕМЕНТЫ_ИНФОРМАЦИЯ!G:G,БАЗА_ДАННЫХ!K713,АБОНЕМЕНТЫ_ИНФОРМАЦИЯ!Q:Q,"&lt;="&amp;БАЗА_ДАННЫХ!D713,АБОНЕМЕНТЫ_ИНФОРМАЦИЯ!S:S,"&gt;="&amp;БАЗА_ДАННЫХ!D713))</f>
        <v>10</v>
      </c>
    </row>
    <row r="714" spans="4:21" ht="15" customHeight="1" x14ac:dyDescent="0.25">
      <c r="D714" s="185">
        <v>45308</v>
      </c>
      <c r="E714" s="187">
        <f t="shared" si="22"/>
        <v>3</v>
      </c>
      <c r="F714" s="9" t="str">
        <f t="shared" si="23"/>
        <v>Ср</v>
      </c>
      <c r="G714" s="18">
        <v>0.6875</v>
      </c>
      <c r="H714" s="8" t="s">
        <v>14</v>
      </c>
      <c r="I714" s="8" t="s">
        <v>30</v>
      </c>
      <c r="J714" s="8" t="s">
        <v>11</v>
      </c>
      <c r="K714" s="8" t="s">
        <v>36</v>
      </c>
      <c r="L714" s="188" t="s">
        <v>78</v>
      </c>
      <c r="M714" s="189" t="str">
        <f ca="1">IF(COUNTIFS(АБОНЕМЕНТЫ_ИНФОРМАЦИЯ!H:H,БАЗА_ДАННЫХ!L714,АБОНЕМЕНТЫ_ИНФОРМАЦИЯ!F:F,БАЗА_ДАННЫХ!J714,АБОНЕМЕНТЫ_ИНФОРМАЦИЯ!G:G,БАЗА_ДАННЫХ!K714,АБОНЕМЕНТЫ_ИНФОРМАЦИЯ!Q:Q,"&lt;="&amp;БАЗА_ДАННЫХ!D714,АБОНЕМЕНТЫ_ИНФОРМАЦИЯ!S:S,"&gt;="&amp;БАЗА_ДАННЫХ!D714,АБОНЕМЕНТЫ_ИНФОРМАЦИЯ!AB:AB,"да")=1,"да","нет")</f>
        <v>нет</v>
      </c>
      <c r="N714" s="188" t="str">
        <f ca="1">IF(M714="да",SUMIFS(АБОНЕМЕНТЫ_ИНФОРМАЦИЯ!AC:AC,АБОНЕМЕНТЫ_ИНФОРМАЦИЯ!H:H,БАЗА_ДАННЫХ!L714,АБОНЕМЕНТЫ_ИНФОРМАЦИЯ!G:G,БАЗА_ДАННЫХ!K714,АБОНЕМЕНТЫ_ИНФОРМАЦИЯ!F:F,БАЗА_ДАННЫХ!J714,АБОНЕМЕНТЫ_ИНФОРМАЦИЯ!AB:AB,БАЗА_ДАННЫХ!M714),"")</f>
        <v/>
      </c>
      <c r="R714" s="189" t="s">
        <v>21</v>
      </c>
      <c r="S714" s="17"/>
      <c r="U714" s="194">
        <f>IF(S714="перенос",0,SUMIFS(АБОНЕМЕНТЫ_ИНФОРМАЦИЯ!P:P,АБОНЕМЕНТЫ_ИНФОРМАЦИЯ!H:H,БАЗА_ДАННЫХ!L714,АБОНЕМЕНТЫ_ИНФОРМАЦИЯ!F:F,БАЗА_ДАННЫХ!J714,АБОНЕМЕНТЫ_ИНФОРМАЦИЯ!G:G,БАЗА_ДАННЫХ!K714,АБОНЕМЕНТЫ_ИНФОРМАЦИЯ!Q:Q,"&lt;="&amp;БАЗА_ДАННЫХ!D714,АБОНЕМЕНТЫ_ИНФОРМАЦИЯ!S:S,"&gt;="&amp;БАЗА_ДАННЫХ!D714))</f>
        <v>10</v>
      </c>
    </row>
    <row r="715" spans="4:21" ht="15" customHeight="1" x14ac:dyDescent="0.25">
      <c r="D715" s="185">
        <v>45308</v>
      </c>
      <c r="E715" s="187">
        <f t="shared" si="22"/>
        <v>3</v>
      </c>
      <c r="F715" s="9" t="str">
        <f t="shared" si="23"/>
        <v>Ср</v>
      </c>
      <c r="G715" s="18">
        <v>0.6875</v>
      </c>
      <c r="H715" s="8" t="s">
        <v>14</v>
      </c>
      <c r="I715" s="8" t="s">
        <v>30</v>
      </c>
      <c r="J715" s="8" t="s">
        <v>11</v>
      </c>
      <c r="K715" s="8" t="s">
        <v>36</v>
      </c>
      <c r="L715" s="188" t="s">
        <v>80</v>
      </c>
      <c r="M715" s="189" t="str">
        <f ca="1">IF(COUNTIFS(АБОНЕМЕНТЫ_ИНФОРМАЦИЯ!H:H,БАЗА_ДАННЫХ!L715,АБОНЕМЕНТЫ_ИНФОРМАЦИЯ!F:F,БАЗА_ДАННЫХ!J715,АБОНЕМЕНТЫ_ИНФОРМАЦИЯ!G:G,БАЗА_ДАННЫХ!K715,АБОНЕМЕНТЫ_ИНФОРМАЦИЯ!Q:Q,"&lt;="&amp;БАЗА_ДАННЫХ!D715,АБОНЕМЕНТЫ_ИНФОРМАЦИЯ!S:S,"&gt;="&amp;БАЗА_ДАННЫХ!D715,АБОНЕМЕНТЫ_ИНФОРМАЦИЯ!AB:AB,"да")=1,"да","нет")</f>
        <v>нет</v>
      </c>
      <c r="N715" s="188" t="str">
        <f ca="1">IF(M715="да",SUMIFS(АБОНЕМЕНТЫ_ИНФОРМАЦИЯ!AC:AC,АБОНЕМЕНТЫ_ИНФОРМАЦИЯ!H:H,БАЗА_ДАННЫХ!L715,АБОНЕМЕНТЫ_ИНФОРМАЦИЯ!G:G,БАЗА_ДАННЫХ!K715,АБОНЕМЕНТЫ_ИНФОРМАЦИЯ!F:F,БАЗА_ДАННЫХ!J715,АБОНЕМЕНТЫ_ИНФОРМАЦИЯ!AB:AB,БАЗА_ДАННЫХ!M715),"")</f>
        <v/>
      </c>
      <c r="R715" s="189" t="s">
        <v>21</v>
      </c>
      <c r="S715" s="17"/>
      <c r="U715" s="194">
        <f>IF(S715="перенос",0,SUMIFS(АБОНЕМЕНТЫ_ИНФОРМАЦИЯ!P:P,АБОНЕМЕНТЫ_ИНФОРМАЦИЯ!H:H,БАЗА_ДАННЫХ!L715,АБОНЕМЕНТЫ_ИНФОРМАЦИЯ!F:F,БАЗА_ДАННЫХ!J715,АБОНЕМЕНТЫ_ИНФОРМАЦИЯ!G:G,БАЗА_ДАННЫХ!K715,АБОНЕМЕНТЫ_ИНФОРМАЦИЯ!Q:Q,"&lt;="&amp;БАЗА_ДАННЫХ!D715,АБОНЕМЕНТЫ_ИНФОРМАЦИЯ!S:S,"&gt;="&amp;БАЗА_ДАННЫХ!D715))</f>
        <v>10</v>
      </c>
    </row>
    <row r="716" spans="4:21" ht="15" customHeight="1" x14ac:dyDescent="0.25">
      <c r="D716" s="185">
        <v>45308</v>
      </c>
      <c r="E716" s="187">
        <f t="shared" si="22"/>
        <v>3</v>
      </c>
      <c r="F716" s="9" t="str">
        <f t="shared" si="23"/>
        <v>Ср</v>
      </c>
      <c r="G716" s="18">
        <v>0.6875</v>
      </c>
      <c r="H716" s="8" t="s">
        <v>14</v>
      </c>
      <c r="I716" s="8" t="s">
        <v>30</v>
      </c>
      <c r="J716" s="8" t="s">
        <v>11</v>
      </c>
      <c r="K716" s="8" t="s">
        <v>36</v>
      </c>
      <c r="L716" s="188" t="s">
        <v>81</v>
      </c>
      <c r="M716" s="189" t="str">
        <f ca="1">IF(COUNTIFS(АБОНЕМЕНТЫ_ИНФОРМАЦИЯ!H:H,БАЗА_ДАННЫХ!L716,АБОНЕМЕНТЫ_ИНФОРМАЦИЯ!F:F,БАЗА_ДАННЫХ!J716,АБОНЕМЕНТЫ_ИНФОРМАЦИЯ!G:G,БАЗА_ДАННЫХ!K716,АБОНЕМЕНТЫ_ИНФОРМАЦИЯ!Q:Q,"&lt;="&amp;БАЗА_ДАННЫХ!D716,АБОНЕМЕНТЫ_ИНФОРМАЦИЯ!S:S,"&gt;="&amp;БАЗА_ДАННЫХ!D716,АБОНЕМЕНТЫ_ИНФОРМАЦИЯ!AB:AB,"да")=1,"да","нет")</f>
        <v>нет</v>
      </c>
      <c r="N716" s="188" t="str">
        <f ca="1">IF(M716="да",SUMIFS(АБОНЕМЕНТЫ_ИНФОРМАЦИЯ!AC:AC,АБОНЕМЕНТЫ_ИНФОРМАЦИЯ!H:H,БАЗА_ДАННЫХ!L716,АБОНЕМЕНТЫ_ИНФОРМАЦИЯ!G:G,БАЗА_ДАННЫХ!K716,АБОНЕМЕНТЫ_ИНФОРМАЦИЯ!F:F,БАЗА_ДАННЫХ!J716,АБОНЕМЕНТЫ_ИНФОРМАЦИЯ!AB:AB,БАЗА_ДАННЫХ!M716),"")</f>
        <v/>
      </c>
      <c r="R716" s="189" t="s">
        <v>21</v>
      </c>
      <c r="S716" s="17"/>
      <c r="U716" s="194">
        <f>IF(S716="перенос",0,SUMIFS(АБОНЕМЕНТЫ_ИНФОРМАЦИЯ!P:P,АБОНЕМЕНТЫ_ИНФОРМАЦИЯ!H:H,БАЗА_ДАННЫХ!L716,АБОНЕМЕНТЫ_ИНФОРМАЦИЯ!F:F,БАЗА_ДАННЫХ!J716,АБОНЕМЕНТЫ_ИНФОРМАЦИЯ!G:G,БАЗА_ДАННЫХ!K716,АБОНЕМЕНТЫ_ИНФОРМАЦИЯ!Q:Q,"&lt;="&amp;БАЗА_ДАННЫХ!D716,АБОНЕМЕНТЫ_ИНФОРМАЦИЯ!S:S,"&gt;="&amp;БАЗА_ДАННЫХ!D716))</f>
        <v>8.75</v>
      </c>
    </row>
    <row r="717" spans="4:21" ht="15" customHeight="1" x14ac:dyDescent="0.25">
      <c r="D717" s="185">
        <v>45308</v>
      </c>
      <c r="E717" s="187">
        <f t="shared" si="22"/>
        <v>3</v>
      </c>
      <c r="F717" s="9" t="str">
        <f t="shared" si="23"/>
        <v>Ср</v>
      </c>
      <c r="G717" s="18">
        <v>0.6875</v>
      </c>
      <c r="H717" s="8" t="s">
        <v>14</v>
      </c>
      <c r="I717" s="8" t="s">
        <v>30</v>
      </c>
      <c r="J717" s="8" t="s">
        <v>11</v>
      </c>
      <c r="K717" s="8" t="s">
        <v>36</v>
      </c>
      <c r="L717" s="188" t="s">
        <v>82</v>
      </c>
      <c r="M717" s="189" t="str">
        <f ca="1">IF(COUNTIFS(АБОНЕМЕНТЫ_ИНФОРМАЦИЯ!H:H,БАЗА_ДАННЫХ!L717,АБОНЕМЕНТЫ_ИНФОРМАЦИЯ!F:F,БАЗА_ДАННЫХ!J717,АБОНЕМЕНТЫ_ИНФОРМАЦИЯ!G:G,БАЗА_ДАННЫХ!K717,АБОНЕМЕНТЫ_ИНФОРМАЦИЯ!Q:Q,"&lt;="&amp;БАЗА_ДАННЫХ!D717,АБОНЕМЕНТЫ_ИНФОРМАЦИЯ!S:S,"&gt;="&amp;БАЗА_ДАННЫХ!D717,АБОНЕМЕНТЫ_ИНФОРМАЦИЯ!AB:AB,"да")=1,"да","нет")</f>
        <v>нет</v>
      </c>
      <c r="N717" s="188" t="str">
        <f ca="1">IF(M717="да",SUMIFS(АБОНЕМЕНТЫ_ИНФОРМАЦИЯ!AC:AC,АБОНЕМЕНТЫ_ИНФОРМАЦИЯ!H:H,БАЗА_ДАННЫХ!L717,АБОНЕМЕНТЫ_ИНФОРМАЦИЯ!G:G,БАЗА_ДАННЫХ!K717,АБОНЕМЕНТЫ_ИНФОРМАЦИЯ!F:F,БАЗА_ДАННЫХ!J717,АБОНЕМЕНТЫ_ИНФОРМАЦИЯ!AB:AB,БАЗА_ДАННЫХ!M717),"")</f>
        <v/>
      </c>
      <c r="R717" s="189" t="s">
        <v>21</v>
      </c>
      <c r="S717" s="17"/>
      <c r="U717" s="194">
        <f>IF(S717="перенос",0,SUMIFS(АБОНЕМЕНТЫ_ИНФОРМАЦИЯ!P:P,АБОНЕМЕНТЫ_ИНФОРМАЦИЯ!H:H,БАЗА_ДАННЫХ!L717,АБОНЕМЕНТЫ_ИНФОРМАЦИЯ!F:F,БАЗА_ДАННЫХ!J717,АБОНЕМЕНТЫ_ИНФОРМАЦИЯ!G:G,БАЗА_ДАННЫХ!K717,АБОНЕМЕНТЫ_ИНФОРМАЦИЯ!Q:Q,"&lt;="&amp;БАЗА_ДАННЫХ!D717,АБОНЕМЕНТЫ_ИНФОРМАЦИЯ!S:S,"&gt;="&amp;БАЗА_ДАННЫХ!D717))</f>
        <v>10</v>
      </c>
    </row>
    <row r="718" spans="4:21" ht="15" customHeight="1" x14ac:dyDescent="0.25">
      <c r="D718" s="185">
        <v>45308</v>
      </c>
      <c r="E718" s="187">
        <f t="shared" si="22"/>
        <v>3</v>
      </c>
      <c r="F718" s="9" t="str">
        <f t="shared" si="23"/>
        <v>Ср</v>
      </c>
      <c r="G718" s="18">
        <v>0.6875</v>
      </c>
      <c r="H718" s="8" t="s">
        <v>14</v>
      </c>
      <c r="I718" s="8" t="s">
        <v>30</v>
      </c>
      <c r="J718" s="8" t="s">
        <v>11</v>
      </c>
      <c r="K718" s="8" t="s">
        <v>36</v>
      </c>
      <c r="L718" s="188" t="s">
        <v>83</v>
      </c>
      <c r="M718" s="189" t="str">
        <f ca="1">IF(COUNTIFS(АБОНЕМЕНТЫ_ИНФОРМАЦИЯ!H:H,БАЗА_ДАННЫХ!L718,АБОНЕМЕНТЫ_ИНФОРМАЦИЯ!F:F,БАЗА_ДАННЫХ!J718,АБОНЕМЕНТЫ_ИНФОРМАЦИЯ!G:G,БАЗА_ДАННЫХ!K718,АБОНЕМЕНТЫ_ИНФОРМАЦИЯ!Q:Q,"&lt;="&amp;БАЗА_ДАННЫХ!D718,АБОНЕМЕНТЫ_ИНФОРМАЦИЯ!S:S,"&gt;="&amp;БАЗА_ДАННЫХ!D718,АБОНЕМЕНТЫ_ИНФОРМАЦИЯ!AB:AB,"да")=1,"да","нет")</f>
        <v>нет</v>
      </c>
      <c r="N718" s="188" t="str">
        <f ca="1">IF(M718="да",SUMIFS(АБОНЕМЕНТЫ_ИНФОРМАЦИЯ!AC:AC,АБОНЕМЕНТЫ_ИНФОРМАЦИЯ!H:H,БАЗА_ДАННЫХ!L718,АБОНЕМЕНТЫ_ИНФОРМАЦИЯ!G:G,БАЗА_ДАННЫХ!K718,АБОНЕМЕНТЫ_ИНФОРМАЦИЯ!F:F,БАЗА_ДАННЫХ!J718,АБОНЕМЕНТЫ_ИНФОРМАЦИЯ!AB:AB,БАЗА_ДАННЫХ!M718),"")</f>
        <v/>
      </c>
      <c r="R718" s="189" t="s">
        <v>21</v>
      </c>
      <c r="S718" s="17"/>
      <c r="U718" s="194">
        <f>IF(S718="перенос",0,SUMIFS(АБОНЕМЕНТЫ_ИНФОРМАЦИЯ!P:P,АБОНЕМЕНТЫ_ИНФОРМАЦИЯ!H:H,БАЗА_ДАННЫХ!L718,АБОНЕМЕНТЫ_ИНФОРМАЦИЯ!F:F,БАЗА_ДАННЫХ!J718,АБОНЕМЕНТЫ_ИНФОРМАЦИЯ!G:G,БАЗА_ДАННЫХ!K718,АБОНЕМЕНТЫ_ИНФОРМАЦИЯ!Q:Q,"&lt;="&amp;БАЗА_ДАННЫХ!D718,АБОНЕМЕНТЫ_ИНФОРМАЦИЯ!S:S,"&gt;="&amp;БАЗА_ДАННЫХ!D718))</f>
        <v>10</v>
      </c>
    </row>
    <row r="719" spans="4:21" ht="15" customHeight="1" x14ac:dyDescent="0.25">
      <c r="D719" s="185">
        <v>45308</v>
      </c>
      <c r="E719" s="187">
        <f t="shared" si="22"/>
        <v>3</v>
      </c>
      <c r="F719" s="9" t="str">
        <f t="shared" si="23"/>
        <v>Ср</v>
      </c>
      <c r="G719" s="18">
        <v>0.6875</v>
      </c>
      <c r="H719" s="8" t="s">
        <v>14</v>
      </c>
      <c r="I719" s="8" t="s">
        <v>30</v>
      </c>
      <c r="J719" s="8" t="s">
        <v>11</v>
      </c>
      <c r="K719" s="8" t="s">
        <v>36</v>
      </c>
      <c r="L719" s="188" t="s">
        <v>84</v>
      </c>
      <c r="M719" s="189" t="str">
        <f ca="1">IF(COUNTIFS(АБОНЕМЕНТЫ_ИНФОРМАЦИЯ!H:H,БАЗА_ДАННЫХ!L719,АБОНЕМЕНТЫ_ИНФОРМАЦИЯ!F:F,БАЗА_ДАННЫХ!J719,АБОНЕМЕНТЫ_ИНФОРМАЦИЯ!G:G,БАЗА_ДАННЫХ!K719,АБОНЕМЕНТЫ_ИНФОРМАЦИЯ!Q:Q,"&lt;="&amp;БАЗА_ДАННЫХ!D719,АБОНЕМЕНТЫ_ИНФОРМАЦИЯ!S:S,"&gt;="&amp;БАЗА_ДАННЫХ!D719,АБОНЕМЕНТЫ_ИНФОРМАЦИЯ!AB:AB,"да")=1,"да","нет")</f>
        <v>нет</v>
      </c>
      <c r="N719" s="188" t="str">
        <f ca="1">IF(M719="да",SUMIFS(АБОНЕМЕНТЫ_ИНФОРМАЦИЯ!AC:AC,АБОНЕМЕНТЫ_ИНФОРМАЦИЯ!H:H,БАЗА_ДАННЫХ!L719,АБОНЕМЕНТЫ_ИНФОРМАЦИЯ!G:G,БАЗА_ДАННЫХ!K719,АБОНЕМЕНТЫ_ИНФОРМАЦИЯ!F:F,БАЗА_ДАННЫХ!J719,АБОНЕМЕНТЫ_ИНФОРМАЦИЯ!AB:AB,БАЗА_ДАННЫХ!M719),"")</f>
        <v/>
      </c>
      <c r="R719" s="189" t="s">
        <v>21</v>
      </c>
      <c r="S719" s="17"/>
      <c r="U719" s="194">
        <f>IF(S719="перенос",0,SUMIFS(АБОНЕМЕНТЫ_ИНФОРМАЦИЯ!P:P,АБОНЕМЕНТЫ_ИНФОРМАЦИЯ!H:H,БАЗА_ДАННЫХ!L719,АБОНЕМЕНТЫ_ИНФОРМАЦИЯ!F:F,БАЗА_ДАННЫХ!J719,АБОНЕМЕНТЫ_ИНФОРМАЦИЯ!G:G,БАЗА_ДАННЫХ!K719,АБОНЕМЕНТЫ_ИНФОРМАЦИЯ!Q:Q,"&lt;="&amp;БАЗА_ДАННЫХ!D719,АБОНЕМЕНТЫ_ИНФОРМАЦИЯ!S:S,"&gt;="&amp;БАЗА_ДАННЫХ!D719))</f>
        <v>10</v>
      </c>
    </row>
    <row r="720" spans="4:21" ht="15" customHeight="1" x14ac:dyDescent="0.25">
      <c r="D720" s="185">
        <v>45308</v>
      </c>
      <c r="E720" s="187">
        <f t="shared" si="22"/>
        <v>3</v>
      </c>
      <c r="F720" s="9" t="str">
        <f t="shared" si="23"/>
        <v>Ср</v>
      </c>
      <c r="G720" s="18">
        <v>0.6875</v>
      </c>
      <c r="H720" s="8" t="s">
        <v>14</v>
      </c>
      <c r="I720" s="8" t="s">
        <v>30</v>
      </c>
      <c r="J720" s="8" t="s">
        <v>11</v>
      </c>
      <c r="K720" s="8" t="s">
        <v>36</v>
      </c>
      <c r="L720" s="188" t="s">
        <v>85</v>
      </c>
      <c r="M720" s="189" t="str">
        <f ca="1">IF(COUNTIFS(АБОНЕМЕНТЫ_ИНФОРМАЦИЯ!H:H,БАЗА_ДАННЫХ!L720,АБОНЕМЕНТЫ_ИНФОРМАЦИЯ!F:F,БАЗА_ДАННЫХ!J720,АБОНЕМЕНТЫ_ИНФОРМАЦИЯ!G:G,БАЗА_ДАННЫХ!K720,АБОНЕМЕНТЫ_ИНФОРМАЦИЯ!Q:Q,"&lt;="&amp;БАЗА_ДАННЫХ!D720,АБОНЕМЕНТЫ_ИНФОРМАЦИЯ!S:S,"&gt;="&amp;БАЗА_ДАННЫХ!D720,АБОНЕМЕНТЫ_ИНФОРМАЦИЯ!AB:AB,"да")=1,"да","нет")</f>
        <v>нет</v>
      </c>
      <c r="N720" s="188" t="str">
        <f ca="1">IF(M720="да",SUMIFS(АБОНЕМЕНТЫ_ИНФОРМАЦИЯ!AC:AC,АБОНЕМЕНТЫ_ИНФОРМАЦИЯ!H:H,БАЗА_ДАННЫХ!L720,АБОНЕМЕНТЫ_ИНФОРМАЦИЯ!G:G,БАЗА_ДАННЫХ!K720,АБОНЕМЕНТЫ_ИНФОРМАЦИЯ!F:F,БАЗА_ДАННЫХ!J720,АБОНЕМЕНТЫ_ИНФОРМАЦИЯ!AB:AB,БАЗА_ДАННЫХ!M720),"")</f>
        <v/>
      </c>
      <c r="R720" s="189" t="s">
        <v>21</v>
      </c>
      <c r="S720" s="17"/>
      <c r="U720" s="194">
        <f>IF(S720="перенос",0,SUMIFS(АБОНЕМЕНТЫ_ИНФОРМАЦИЯ!P:P,АБОНЕМЕНТЫ_ИНФОРМАЦИЯ!H:H,БАЗА_ДАННЫХ!L720,АБОНЕМЕНТЫ_ИНФОРМАЦИЯ!F:F,БАЗА_ДАННЫХ!J720,АБОНЕМЕНТЫ_ИНФОРМАЦИЯ!G:G,БАЗА_ДАННЫХ!K720,АБОНЕМЕНТЫ_ИНФОРМАЦИЯ!Q:Q,"&lt;="&amp;БАЗА_ДАННЫХ!D720,АБОНЕМЕНТЫ_ИНФОРМАЦИЯ!S:S,"&gt;="&amp;БАЗА_ДАННЫХ!D720))</f>
        <v>10</v>
      </c>
    </row>
    <row r="721" spans="4:21" ht="15" customHeight="1" x14ac:dyDescent="0.25">
      <c r="D721" s="185">
        <v>45308</v>
      </c>
      <c r="E721" s="187">
        <f t="shared" si="22"/>
        <v>3</v>
      </c>
      <c r="F721" s="9" t="str">
        <f t="shared" si="23"/>
        <v>Ср</v>
      </c>
      <c r="G721" s="18">
        <v>0.6875</v>
      </c>
      <c r="H721" s="8" t="s">
        <v>14</v>
      </c>
      <c r="I721" s="8" t="s">
        <v>30</v>
      </c>
      <c r="J721" s="8" t="s">
        <v>11</v>
      </c>
      <c r="K721" s="8" t="s">
        <v>36</v>
      </c>
      <c r="L721" s="188" t="s">
        <v>86</v>
      </c>
      <c r="M721" s="189" t="str">
        <f ca="1">IF(COUNTIFS(АБОНЕМЕНТЫ_ИНФОРМАЦИЯ!H:H,БАЗА_ДАННЫХ!L721,АБОНЕМЕНТЫ_ИНФОРМАЦИЯ!F:F,БАЗА_ДАННЫХ!J721,АБОНЕМЕНТЫ_ИНФОРМАЦИЯ!G:G,БАЗА_ДАННЫХ!K721,АБОНЕМЕНТЫ_ИНФОРМАЦИЯ!Q:Q,"&lt;="&amp;БАЗА_ДАННЫХ!D721,АБОНЕМЕНТЫ_ИНФОРМАЦИЯ!S:S,"&gt;="&amp;БАЗА_ДАННЫХ!D721,АБОНЕМЕНТЫ_ИНФОРМАЦИЯ!AB:AB,"да")=1,"да","нет")</f>
        <v>нет</v>
      </c>
      <c r="N721" s="188" t="str">
        <f ca="1">IF(M721="да",SUMIFS(АБОНЕМЕНТЫ_ИНФОРМАЦИЯ!AC:AC,АБОНЕМЕНТЫ_ИНФОРМАЦИЯ!H:H,БАЗА_ДАННЫХ!L721,АБОНЕМЕНТЫ_ИНФОРМАЦИЯ!G:G,БАЗА_ДАННЫХ!K721,АБОНЕМЕНТЫ_ИНФОРМАЦИЯ!F:F,БАЗА_ДАННЫХ!J721,АБОНЕМЕНТЫ_ИНФОРМАЦИЯ!AB:AB,БАЗА_ДАННЫХ!M721),"")</f>
        <v/>
      </c>
      <c r="R721" s="189" t="s">
        <v>21</v>
      </c>
      <c r="S721" s="17"/>
      <c r="U721" s="194">
        <f>IF(S721="перенос",0,SUMIFS(АБОНЕМЕНТЫ_ИНФОРМАЦИЯ!P:P,АБОНЕМЕНТЫ_ИНФОРМАЦИЯ!H:H,БАЗА_ДАННЫХ!L721,АБОНЕМЕНТЫ_ИНФОРМАЦИЯ!F:F,БАЗА_ДАННЫХ!J721,АБОНЕМЕНТЫ_ИНФОРМАЦИЯ!G:G,БАЗА_ДАННЫХ!K721,АБОНЕМЕНТЫ_ИНФОРМАЦИЯ!Q:Q,"&lt;="&amp;БАЗА_ДАННЫХ!D721,АБОНЕМЕНТЫ_ИНФОРМАЦИЯ!S:S,"&gt;="&amp;БАЗА_ДАННЫХ!D721))</f>
        <v>10</v>
      </c>
    </row>
    <row r="722" spans="4:21" ht="15" customHeight="1" x14ac:dyDescent="0.25">
      <c r="D722" s="185">
        <v>45308</v>
      </c>
      <c r="E722" s="187">
        <f t="shared" si="22"/>
        <v>3</v>
      </c>
      <c r="F722" s="9" t="str">
        <f t="shared" si="23"/>
        <v>Ср</v>
      </c>
      <c r="G722" s="18">
        <v>0.75</v>
      </c>
      <c r="H722" s="8" t="s">
        <v>14</v>
      </c>
      <c r="I722" s="8" t="s">
        <v>30</v>
      </c>
      <c r="J722" s="8" t="s">
        <v>11</v>
      </c>
      <c r="K722" s="8" t="s">
        <v>17</v>
      </c>
      <c r="L722" s="188" t="s">
        <v>78</v>
      </c>
      <c r="M722" s="189" t="str">
        <f ca="1">IF(COUNTIFS(АБОНЕМЕНТЫ_ИНФОРМАЦИЯ!H:H,БАЗА_ДАННЫХ!L722,АБОНЕМЕНТЫ_ИНФОРМАЦИЯ!F:F,БАЗА_ДАННЫХ!J722,АБОНЕМЕНТЫ_ИНФОРМАЦИЯ!G:G,БАЗА_ДАННЫХ!K722,АБОНЕМЕНТЫ_ИНФОРМАЦИЯ!Q:Q,"&lt;="&amp;БАЗА_ДАННЫХ!D722,АБОНЕМЕНТЫ_ИНФОРМАЦИЯ!S:S,"&gt;="&amp;БАЗА_ДАННЫХ!D722,АБОНЕМЕНТЫ_ИНФОРМАЦИЯ!AB:AB,"да")=1,"да","нет")</f>
        <v>нет</v>
      </c>
      <c r="N722" s="188" t="str">
        <f ca="1">IF(M722="да",SUMIFS(АБОНЕМЕНТЫ_ИНФОРМАЦИЯ!AC:AC,АБОНЕМЕНТЫ_ИНФОРМАЦИЯ!H:H,БАЗА_ДАННЫХ!L722,АБОНЕМЕНТЫ_ИНФОРМАЦИЯ!G:G,БАЗА_ДАННЫХ!K722,АБОНЕМЕНТЫ_ИНФОРМАЦИЯ!F:F,БАЗА_ДАННЫХ!J722,АБОНЕМЕНТЫ_ИНФОРМАЦИЯ!AB:AB,БАЗА_ДАННЫХ!M722),"")</f>
        <v/>
      </c>
      <c r="R722" s="189" t="s">
        <v>21</v>
      </c>
      <c r="S722" s="17"/>
      <c r="U722" s="194">
        <f>IF(S722="перенос",0,SUMIFS(АБОНЕМЕНТЫ_ИНФОРМАЦИЯ!P:P,АБОНЕМЕНТЫ_ИНФОРМАЦИЯ!H:H,БАЗА_ДАННЫХ!L722,АБОНЕМЕНТЫ_ИНФОРМАЦИЯ!F:F,БАЗА_ДАННЫХ!J722,АБОНЕМЕНТЫ_ИНФОРМАЦИЯ!G:G,БАЗА_ДАННЫХ!K722,АБОНЕМЕНТЫ_ИНФОРМАЦИЯ!Q:Q,"&lt;="&amp;БАЗА_ДАННЫХ!D722,АБОНЕМЕНТЫ_ИНФОРМАЦИЯ!S:S,"&gt;="&amp;БАЗА_ДАННЫХ!D722))</f>
        <v>10</v>
      </c>
    </row>
    <row r="723" spans="4:21" ht="15" customHeight="1" x14ac:dyDescent="0.25">
      <c r="D723" s="185">
        <v>45308</v>
      </c>
      <c r="E723" s="187">
        <f t="shared" si="22"/>
        <v>3</v>
      </c>
      <c r="F723" s="9" t="str">
        <f t="shared" si="23"/>
        <v>Ср</v>
      </c>
      <c r="G723" s="18">
        <v>0.75</v>
      </c>
      <c r="H723" s="8" t="s">
        <v>14</v>
      </c>
      <c r="I723" s="8" t="s">
        <v>30</v>
      </c>
      <c r="J723" s="8" t="s">
        <v>11</v>
      </c>
      <c r="K723" s="8" t="s">
        <v>17</v>
      </c>
      <c r="L723" s="188" t="s">
        <v>80</v>
      </c>
      <c r="M723" s="189" t="str">
        <f ca="1">IF(COUNTIFS(АБОНЕМЕНТЫ_ИНФОРМАЦИЯ!H:H,БАЗА_ДАННЫХ!L723,АБОНЕМЕНТЫ_ИНФОРМАЦИЯ!F:F,БАЗА_ДАННЫХ!J723,АБОНЕМЕНТЫ_ИНФОРМАЦИЯ!G:G,БАЗА_ДАННЫХ!K723,АБОНЕМЕНТЫ_ИНФОРМАЦИЯ!Q:Q,"&lt;="&amp;БАЗА_ДАННЫХ!D723,АБОНЕМЕНТЫ_ИНФОРМАЦИЯ!S:S,"&gt;="&amp;БАЗА_ДАННЫХ!D723,АБОНЕМЕНТЫ_ИНФОРМАЦИЯ!AB:AB,"да")=1,"да","нет")</f>
        <v>нет</v>
      </c>
      <c r="N723" s="188" t="str">
        <f ca="1">IF(M723="да",SUMIFS(АБОНЕМЕНТЫ_ИНФОРМАЦИЯ!AC:AC,АБОНЕМЕНТЫ_ИНФОРМАЦИЯ!H:H,БАЗА_ДАННЫХ!L723,АБОНЕМЕНТЫ_ИНФОРМАЦИЯ!G:G,БАЗА_ДАННЫХ!K723,АБОНЕМЕНТЫ_ИНФОРМАЦИЯ!F:F,БАЗА_ДАННЫХ!J723,АБОНЕМЕНТЫ_ИНФОРМАЦИЯ!AB:AB,БАЗА_ДАННЫХ!M723),"")</f>
        <v/>
      </c>
      <c r="R723" s="189" t="s">
        <v>21</v>
      </c>
      <c r="S723" s="17"/>
      <c r="U723" s="194">
        <f>IF(S723="перенос",0,SUMIFS(АБОНЕМЕНТЫ_ИНФОРМАЦИЯ!P:P,АБОНЕМЕНТЫ_ИНФОРМАЦИЯ!H:H,БАЗА_ДАННЫХ!L723,АБОНЕМЕНТЫ_ИНФОРМАЦИЯ!F:F,БАЗА_ДАННЫХ!J723,АБОНЕМЕНТЫ_ИНФОРМАЦИЯ!G:G,БАЗА_ДАННЫХ!K723,АБОНЕМЕНТЫ_ИНФОРМАЦИЯ!Q:Q,"&lt;="&amp;БАЗА_ДАННЫХ!D723,АБОНЕМЕНТЫ_ИНФОРМАЦИЯ!S:S,"&gt;="&amp;БАЗА_ДАННЫХ!D723))</f>
        <v>10</v>
      </c>
    </row>
    <row r="724" spans="4:21" ht="15" customHeight="1" x14ac:dyDescent="0.25">
      <c r="D724" s="185">
        <v>45308</v>
      </c>
      <c r="E724" s="187">
        <f t="shared" si="22"/>
        <v>3</v>
      </c>
      <c r="F724" s="9" t="str">
        <f t="shared" si="23"/>
        <v>Ср</v>
      </c>
      <c r="G724" s="18">
        <v>0.75</v>
      </c>
      <c r="H724" s="8" t="s">
        <v>14</v>
      </c>
      <c r="I724" s="8" t="s">
        <v>30</v>
      </c>
      <c r="J724" s="8" t="s">
        <v>11</v>
      </c>
      <c r="K724" s="8" t="s">
        <v>17</v>
      </c>
      <c r="L724" s="188" t="s">
        <v>81</v>
      </c>
      <c r="M724" s="189" t="str">
        <f ca="1">IF(COUNTIFS(АБОНЕМЕНТЫ_ИНФОРМАЦИЯ!H:H,БАЗА_ДАННЫХ!L724,АБОНЕМЕНТЫ_ИНФОРМАЦИЯ!F:F,БАЗА_ДАННЫХ!J724,АБОНЕМЕНТЫ_ИНФОРМАЦИЯ!G:G,БАЗА_ДАННЫХ!K724,АБОНЕМЕНТЫ_ИНФОРМАЦИЯ!Q:Q,"&lt;="&amp;БАЗА_ДАННЫХ!D724,АБОНЕМЕНТЫ_ИНФОРМАЦИЯ!S:S,"&gt;="&amp;БАЗА_ДАННЫХ!D724,АБОНЕМЕНТЫ_ИНФОРМАЦИЯ!AB:AB,"да")=1,"да","нет")</f>
        <v>нет</v>
      </c>
      <c r="N724" s="188" t="str">
        <f ca="1">IF(M724="да",SUMIFS(АБОНЕМЕНТЫ_ИНФОРМАЦИЯ!AC:AC,АБОНЕМЕНТЫ_ИНФОРМАЦИЯ!H:H,БАЗА_ДАННЫХ!L724,АБОНЕМЕНТЫ_ИНФОРМАЦИЯ!G:G,БАЗА_ДАННЫХ!K724,АБОНЕМЕНТЫ_ИНФОРМАЦИЯ!F:F,БАЗА_ДАННЫХ!J724,АБОНЕМЕНТЫ_ИНФОРМАЦИЯ!AB:AB,БАЗА_ДАННЫХ!M724),"")</f>
        <v/>
      </c>
      <c r="R724" s="189" t="s">
        <v>21</v>
      </c>
      <c r="S724" s="17"/>
      <c r="U724" s="194">
        <f>IF(S724="перенос",0,SUMIFS(АБОНЕМЕНТЫ_ИНФОРМАЦИЯ!P:P,АБОНЕМЕНТЫ_ИНФОРМАЦИЯ!H:H,БАЗА_ДАННЫХ!L724,АБОНЕМЕНТЫ_ИНФОРМАЦИЯ!F:F,БАЗА_ДАННЫХ!J724,АБОНЕМЕНТЫ_ИНФОРМАЦИЯ!G:G,БАЗА_ДАННЫХ!K724,АБОНЕМЕНТЫ_ИНФОРМАЦИЯ!Q:Q,"&lt;="&amp;БАЗА_ДАННЫХ!D724,АБОНЕМЕНТЫ_ИНФОРМАЦИЯ!S:S,"&gt;="&amp;БАЗА_ДАННЫХ!D724))</f>
        <v>8.75</v>
      </c>
    </row>
    <row r="725" spans="4:21" ht="15" customHeight="1" x14ac:dyDescent="0.25">
      <c r="D725" s="185">
        <v>45308</v>
      </c>
      <c r="E725" s="187">
        <f t="shared" si="22"/>
        <v>3</v>
      </c>
      <c r="F725" s="9" t="str">
        <f t="shared" si="23"/>
        <v>Ср</v>
      </c>
      <c r="G725" s="18">
        <v>0.75</v>
      </c>
      <c r="H725" s="8" t="s">
        <v>14</v>
      </c>
      <c r="I725" s="8" t="s">
        <v>30</v>
      </c>
      <c r="J725" s="8" t="s">
        <v>11</v>
      </c>
      <c r="K725" s="8" t="s">
        <v>17</v>
      </c>
      <c r="L725" s="188" t="s">
        <v>82</v>
      </c>
      <c r="M725" s="189" t="str">
        <f ca="1">IF(COUNTIFS(АБОНЕМЕНТЫ_ИНФОРМАЦИЯ!H:H,БАЗА_ДАННЫХ!L725,АБОНЕМЕНТЫ_ИНФОРМАЦИЯ!F:F,БАЗА_ДАННЫХ!J725,АБОНЕМЕНТЫ_ИНФОРМАЦИЯ!G:G,БАЗА_ДАННЫХ!K725,АБОНЕМЕНТЫ_ИНФОРМАЦИЯ!Q:Q,"&lt;="&amp;БАЗА_ДАННЫХ!D725,АБОНЕМЕНТЫ_ИНФОРМАЦИЯ!S:S,"&gt;="&amp;БАЗА_ДАННЫХ!D725,АБОНЕМЕНТЫ_ИНФОРМАЦИЯ!AB:AB,"да")=1,"да","нет")</f>
        <v>нет</v>
      </c>
      <c r="N725" s="188" t="str">
        <f ca="1">IF(M725="да",SUMIFS(АБОНЕМЕНТЫ_ИНФОРМАЦИЯ!AC:AC,АБОНЕМЕНТЫ_ИНФОРМАЦИЯ!H:H,БАЗА_ДАННЫХ!L725,АБОНЕМЕНТЫ_ИНФОРМАЦИЯ!G:G,БАЗА_ДАННЫХ!K725,АБОНЕМЕНТЫ_ИНФОРМАЦИЯ!F:F,БАЗА_ДАННЫХ!J725,АБОНЕМЕНТЫ_ИНФОРМАЦИЯ!AB:AB,БАЗА_ДАННЫХ!M725),"")</f>
        <v/>
      </c>
      <c r="R725" s="189" t="s">
        <v>21</v>
      </c>
      <c r="S725" s="17"/>
      <c r="U725" s="194">
        <f>IF(S725="перенос",0,SUMIFS(АБОНЕМЕНТЫ_ИНФОРМАЦИЯ!P:P,АБОНЕМЕНТЫ_ИНФОРМАЦИЯ!H:H,БАЗА_ДАННЫХ!L725,АБОНЕМЕНТЫ_ИНФОРМАЦИЯ!F:F,БАЗА_ДАННЫХ!J725,АБОНЕМЕНТЫ_ИНФОРМАЦИЯ!G:G,БАЗА_ДАННЫХ!K725,АБОНЕМЕНТЫ_ИНФОРМАЦИЯ!Q:Q,"&lt;="&amp;БАЗА_ДАННЫХ!D725,АБОНЕМЕНТЫ_ИНФОРМАЦИЯ!S:S,"&gt;="&amp;БАЗА_ДАННЫХ!D725))</f>
        <v>10</v>
      </c>
    </row>
    <row r="726" spans="4:21" ht="15" customHeight="1" x14ac:dyDescent="0.25">
      <c r="D726" s="185">
        <v>45309</v>
      </c>
      <c r="E726" s="187">
        <f t="shared" si="22"/>
        <v>3</v>
      </c>
      <c r="F726" s="9" t="str">
        <f t="shared" si="23"/>
        <v>Чт</v>
      </c>
      <c r="G726" s="18">
        <v>0.66666666666666663</v>
      </c>
      <c r="H726" s="8" t="s">
        <v>7</v>
      </c>
      <c r="I726" s="8" t="s">
        <v>32</v>
      </c>
      <c r="J726" s="8" t="s">
        <v>9</v>
      </c>
      <c r="K726" s="8" t="s">
        <v>8</v>
      </c>
      <c r="L726" s="188" t="s">
        <v>64</v>
      </c>
      <c r="M726" s="189" t="str">
        <f ca="1">IF(COUNTIFS(АБОНЕМЕНТЫ_ИНФОРМАЦИЯ!H:H,БАЗА_ДАННЫХ!L726,АБОНЕМЕНТЫ_ИНФОРМАЦИЯ!F:F,БАЗА_ДАННЫХ!J726,АБОНЕМЕНТЫ_ИНФОРМАЦИЯ!G:G,БАЗА_ДАННЫХ!K726,АБОНЕМЕНТЫ_ИНФОРМАЦИЯ!Q:Q,"&lt;="&amp;БАЗА_ДАННЫХ!D726,АБОНЕМЕНТЫ_ИНФОРМАЦИЯ!S:S,"&gt;="&amp;БАЗА_ДАННЫХ!D726,АБОНЕМЕНТЫ_ИНФОРМАЦИЯ!AB:AB,"да")=1,"да","нет")</f>
        <v>нет</v>
      </c>
      <c r="N726" s="188" t="str">
        <f ca="1">IF(M726="да",SUMIFS(АБОНЕМЕНТЫ_ИНФОРМАЦИЯ!AC:AC,АБОНЕМЕНТЫ_ИНФОРМАЦИЯ!H:H,БАЗА_ДАННЫХ!L726,АБОНЕМЕНТЫ_ИНФОРМАЦИЯ!G:G,БАЗА_ДАННЫХ!K726,АБОНЕМЕНТЫ_ИНФОРМАЦИЯ!F:F,БАЗА_ДАННЫХ!J726,АБОНЕМЕНТЫ_ИНФОРМАЦИЯ!AB:AB,БАЗА_ДАННЫХ!M726),"")</f>
        <v/>
      </c>
      <c r="R726" s="189" t="s">
        <v>21</v>
      </c>
      <c r="S726" s="17"/>
      <c r="U726" s="194">
        <f>IF(S726="перенос",0,SUMIFS(АБОНЕМЕНТЫ_ИНФОРМАЦИЯ!P:P,АБОНЕМЕНТЫ_ИНФОРМАЦИЯ!H:H,БАЗА_ДАННЫХ!L726,АБОНЕМЕНТЫ_ИНФОРМАЦИЯ!F:F,БАЗА_ДАННЫХ!J726,АБОНЕМЕНТЫ_ИНФОРМАЦИЯ!G:G,БАЗА_ДАННЫХ!K726,АБОНЕМЕНТЫ_ИНФОРМАЦИЯ!Q:Q,"&lt;="&amp;БАЗА_ДАННЫХ!D726,АБОНЕМЕНТЫ_ИНФОРМАЦИЯ!S:S,"&gt;="&amp;БАЗА_ДАННЫХ!D726))</f>
        <v>10</v>
      </c>
    </row>
    <row r="727" spans="4:21" ht="15" customHeight="1" x14ac:dyDescent="0.25">
      <c r="D727" s="185">
        <v>45309</v>
      </c>
      <c r="E727" s="187">
        <f t="shared" si="22"/>
        <v>3</v>
      </c>
      <c r="F727" s="9" t="str">
        <f t="shared" si="23"/>
        <v>Чт</v>
      </c>
      <c r="G727" s="18">
        <v>0.66666666666666663</v>
      </c>
      <c r="H727" s="8" t="s">
        <v>7</v>
      </c>
      <c r="I727" s="8" t="s">
        <v>32</v>
      </c>
      <c r="J727" s="8" t="s">
        <v>9</v>
      </c>
      <c r="K727" s="8" t="s">
        <v>8</v>
      </c>
      <c r="L727" s="188" t="s">
        <v>66</v>
      </c>
      <c r="M727" s="189" t="str">
        <f ca="1">IF(COUNTIFS(АБОНЕМЕНТЫ_ИНФОРМАЦИЯ!H:H,БАЗА_ДАННЫХ!L727,АБОНЕМЕНТЫ_ИНФОРМАЦИЯ!F:F,БАЗА_ДАННЫХ!J727,АБОНЕМЕНТЫ_ИНФОРМАЦИЯ!G:G,БАЗА_ДАННЫХ!K727,АБОНЕМЕНТЫ_ИНФОРМАЦИЯ!Q:Q,"&lt;="&amp;БАЗА_ДАННЫХ!D727,АБОНЕМЕНТЫ_ИНФОРМАЦИЯ!S:S,"&gt;="&amp;БАЗА_ДАННЫХ!D727,АБОНЕМЕНТЫ_ИНФОРМАЦИЯ!AB:AB,"да")=1,"да","нет")</f>
        <v>нет</v>
      </c>
      <c r="N727" s="188" t="str">
        <f ca="1">IF(M727="да",SUMIFS(АБОНЕМЕНТЫ_ИНФОРМАЦИЯ!AC:AC,АБОНЕМЕНТЫ_ИНФОРМАЦИЯ!H:H,БАЗА_ДАННЫХ!L727,АБОНЕМЕНТЫ_ИНФОРМАЦИЯ!G:G,БАЗА_ДАННЫХ!K727,АБОНЕМЕНТЫ_ИНФОРМАЦИЯ!F:F,БАЗА_ДАННЫХ!J727,АБОНЕМЕНТЫ_ИНФОРМАЦИЯ!AB:AB,БАЗА_ДАННЫХ!M727),"")</f>
        <v/>
      </c>
      <c r="R727" s="189" t="s">
        <v>21</v>
      </c>
      <c r="S727" s="17"/>
      <c r="U727" s="194">
        <f>IF(S727="перенос",0,SUMIFS(АБОНЕМЕНТЫ_ИНФОРМАЦИЯ!P:P,АБОНЕМЕНТЫ_ИНФОРМАЦИЯ!H:H,БАЗА_ДАННЫХ!L727,АБОНЕМЕНТЫ_ИНФОРМАЦИЯ!F:F,БАЗА_ДАННЫХ!J727,АБОНЕМЕНТЫ_ИНФОРМАЦИЯ!G:G,БАЗА_ДАННЫХ!K727,АБОНЕМЕНТЫ_ИНФОРМАЦИЯ!Q:Q,"&lt;="&amp;БАЗА_ДАННЫХ!D727,АБОНЕМЕНТЫ_ИНФОРМАЦИЯ!S:S,"&gt;="&amp;БАЗА_ДАННЫХ!D727))</f>
        <v>10</v>
      </c>
    </row>
    <row r="728" spans="4:21" ht="15" customHeight="1" x14ac:dyDescent="0.25">
      <c r="D728" s="185">
        <v>45309</v>
      </c>
      <c r="E728" s="187">
        <f t="shared" si="22"/>
        <v>3</v>
      </c>
      <c r="F728" s="9" t="str">
        <f t="shared" si="23"/>
        <v>Чт</v>
      </c>
      <c r="G728" s="18">
        <v>0.66666666666666663</v>
      </c>
      <c r="H728" s="8" t="s">
        <v>7</v>
      </c>
      <c r="I728" s="8" t="s">
        <v>32</v>
      </c>
      <c r="J728" s="8" t="s">
        <v>9</v>
      </c>
      <c r="K728" s="8" t="s">
        <v>8</v>
      </c>
      <c r="L728" s="188" t="s">
        <v>67</v>
      </c>
      <c r="M728" s="189" t="str">
        <f ca="1">IF(COUNTIFS(АБОНЕМЕНТЫ_ИНФОРМАЦИЯ!H:H,БАЗА_ДАННЫХ!L728,АБОНЕМЕНТЫ_ИНФОРМАЦИЯ!F:F,БАЗА_ДАННЫХ!J728,АБОНЕМЕНТЫ_ИНФОРМАЦИЯ!G:G,БАЗА_ДАННЫХ!K728,АБОНЕМЕНТЫ_ИНФОРМАЦИЯ!Q:Q,"&lt;="&amp;БАЗА_ДАННЫХ!D728,АБОНЕМЕНТЫ_ИНФОРМАЦИЯ!S:S,"&gt;="&amp;БАЗА_ДАННЫХ!D728,АБОНЕМЕНТЫ_ИНФОРМАЦИЯ!AB:AB,"да")=1,"да","нет")</f>
        <v>нет</v>
      </c>
      <c r="N728" s="188" t="str">
        <f ca="1">IF(M728="да",SUMIFS(АБОНЕМЕНТЫ_ИНФОРМАЦИЯ!AC:AC,АБОНЕМЕНТЫ_ИНФОРМАЦИЯ!H:H,БАЗА_ДАННЫХ!L728,АБОНЕМЕНТЫ_ИНФОРМАЦИЯ!G:G,БАЗА_ДАННЫХ!K728,АБОНЕМЕНТЫ_ИНФОРМАЦИЯ!F:F,БАЗА_ДАННЫХ!J728,АБОНЕМЕНТЫ_ИНФОРМАЦИЯ!AB:AB,БАЗА_ДАННЫХ!M728),"")</f>
        <v/>
      </c>
      <c r="R728" s="189" t="s">
        <v>21</v>
      </c>
      <c r="S728" s="17"/>
      <c r="U728" s="194">
        <f>IF(S728="перенос",0,SUMIFS(АБОНЕМЕНТЫ_ИНФОРМАЦИЯ!P:P,АБОНЕМЕНТЫ_ИНФОРМАЦИЯ!H:H,БАЗА_ДАННЫХ!L728,АБОНЕМЕНТЫ_ИНФОРМАЦИЯ!F:F,БАЗА_ДАННЫХ!J728,АБОНЕМЕНТЫ_ИНФОРМАЦИЯ!G:G,БАЗА_ДАННЫХ!K728,АБОНЕМЕНТЫ_ИНФОРМАЦИЯ!Q:Q,"&lt;="&amp;БАЗА_ДАННЫХ!D728,АБОНЕМЕНТЫ_ИНФОРМАЦИЯ!S:S,"&gt;="&amp;БАЗА_ДАННЫХ!D728))</f>
        <v>8.75</v>
      </c>
    </row>
    <row r="729" spans="4:21" ht="15" customHeight="1" x14ac:dyDescent="0.25">
      <c r="D729" s="185">
        <v>45309</v>
      </c>
      <c r="E729" s="187">
        <f t="shared" si="22"/>
        <v>3</v>
      </c>
      <c r="F729" s="9" t="str">
        <f t="shared" si="23"/>
        <v>Чт</v>
      </c>
      <c r="G729" s="18">
        <v>0.66666666666666663</v>
      </c>
      <c r="H729" s="8" t="s">
        <v>7</v>
      </c>
      <c r="I729" s="8" t="s">
        <v>32</v>
      </c>
      <c r="J729" s="8" t="s">
        <v>9</v>
      </c>
      <c r="K729" s="8" t="s">
        <v>8</v>
      </c>
      <c r="L729" s="188" t="s">
        <v>68</v>
      </c>
      <c r="M729" s="189" t="str">
        <f ca="1">IF(COUNTIFS(АБОНЕМЕНТЫ_ИНФОРМАЦИЯ!H:H,БАЗА_ДАННЫХ!L729,АБОНЕМЕНТЫ_ИНФОРМАЦИЯ!F:F,БАЗА_ДАННЫХ!J729,АБОНЕМЕНТЫ_ИНФОРМАЦИЯ!G:G,БАЗА_ДАННЫХ!K729,АБОНЕМЕНТЫ_ИНФОРМАЦИЯ!Q:Q,"&lt;="&amp;БАЗА_ДАННЫХ!D729,АБОНЕМЕНТЫ_ИНФОРМАЦИЯ!S:S,"&gt;="&amp;БАЗА_ДАННЫХ!D729,АБОНЕМЕНТЫ_ИНФОРМАЦИЯ!AB:AB,"да")=1,"да","нет")</f>
        <v>нет</v>
      </c>
      <c r="N729" s="188" t="str">
        <f ca="1">IF(M729="да",SUMIFS(АБОНЕМЕНТЫ_ИНФОРМАЦИЯ!AC:AC,АБОНЕМЕНТЫ_ИНФОРМАЦИЯ!H:H,БАЗА_ДАННЫХ!L729,АБОНЕМЕНТЫ_ИНФОРМАЦИЯ!G:G,БАЗА_ДАННЫХ!K729,АБОНЕМЕНТЫ_ИНФОРМАЦИЯ!F:F,БАЗА_ДАННЫХ!J729,АБОНЕМЕНТЫ_ИНФОРМАЦИЯ!AB:AB,БАЗА_ДАННЫХ!M729),"")</f>
        <v/>
      </c>
      <c r="R729" s="189" t="s">
        <v>21</v>
      </c>
      <c r="S729" s="17"/>
      <c r="U729" s="194">
        <f>IF(S729="перенос",0,SUMIFS(АБОНЕМЕНТЫ_ИНФОРМАЦИЯ!P:P,АБОНЕМЕНТЫ_ИНФОРМАЦИЯ!H:H,БАЗА_ДАННЫХ!L729,АБОНЕМЕНТЫ_ИНФОРМАЦИЯ!F:F,БАЗА_ДАННЫХ!J729,АБОНЕМЕНТЫ_ИНФОРМАЦИЯ!G:G,БАЗА_ДАННЫХ!K729,АБОНЕМЕНТЫ_ИНФОРМАЦИЯ!Q:Q,"&lt;="&amp;БАЗА_ДАННЫХ!D729,АБОНЕМЕНТЫ_ИНФОРМАЦИЯ!S:S,"&gt;="&amp;БАЗА_ДАННЫХ!D729))</f>
        <v>10</v>
      </c>
    </row>
    <row r="730" spans="4:21" ht="15" customHeight="1" x14ac:dyDescent="0.25">
      <c r="D730" s="185">
        <v>45309</v>
      </c>
      <c r="E730" s="187">
        <f t="shared" si="22"/>
        <v>3</v>
      </c>
      <c r="F730" s="9" t="str">
        <f t="shared" si="23"/>
        <v>Чт</v>
      </c>
      <c r="G730" s="18">
        <v>0.66666666666666663</v>
      </c>
      <c r="H730" s="8" t="s">
        <v>7</v>
      </c>
      <c r="I730" s="8" t="s">
        <v>32</v>
      </c>
      <c r="J730" s="8" t="s">
        <v>9</v>
      </c>
      <c r="K730" s="8" t="s">
        <v>8</v>
      </c>
      <c r="L730" s="188" t="s">
        <v>69</v>
      </c>
      <c r="M730" s="189" t="str">
        <f ca="1">IF(COUNTIFS(АБОНЕМЕНТЫ_ИНФОРМАЦИЯ!H:H,БАЗА_ДАННЫХ!L730,АБОНЕМЕНТЫ_ИНФОРМАЦИЯ!F:F,БАЗА_ДАННЫХ!J730,АБОНЕМЕНТЫ_ИНФОРМАЦИЯ!G:G,БАЗА_ДАННЫХ!K730,АБОНЕМЕНТЫ_ИНФОРМАЦИЯ!Q:Q,"&lt;="&amp;БАЗА_ДАННЫХ!D730,АБОНЕМЕНТЫ_ИНФОРМАЦИЯ!S:S,"&gt;="&amp;БАЗА_ДАННЫХ!D730,АБОНЕМЕНТЫ_ИНФОРМАЦИЯ!AB:AB,"да")=1,"да","нет")</f>
        <v>нет</v>
      </c>
      <c r="N730" s="188" t="str">
        <f ca="1">IF(M730="да",SUMIFS(АБОНЕМЕНТЫ_ИНФОРМАЦИЯ!AC:AC,АБОНЕМЕНТЫ_ИНФОРМАЦИЯ!H:H,БАЗА_ДАННЫХ!L730,АБОНЕМЕНТЫ_ИНФОРМАЦИЯ!G:G,БАЗА_ДАННЫХ!K730,АБОНЕМЕНТЫ_ИНФОРМАЦИЯ!F:F,БАЗА_ДАННЫХ!J730,АБОНЕМЕНТЫ_ИНФОРМАЦИЯ!AB:AB,БАЗА_ДАННЫХ!M730),"")</f>
        <v/>
      </c>
      <c r="R730" s="189" t="s">
        <v>21</v>
      </c>
      <c r="S730" s="17"/>
      <c r="U730" s="194">
        <f>IF(S730="перенос",0,SUMIFS(АБОНЕМЕНТЫ_ИНФОРМАЦИЯ!P:P,АБОНЕМЕНТЫ_ИНФОРМАЦИЯ!H:H,БАЗА_ДАННЫХ!L730,АБОНЕМЕНТЫ_ИНФОРМАЦИЯ!F:F,БАЗА_ДАННЫХ!J730,АБОНЕМЕНТЫ_ИНФОРМАЦИЯ!G:G,БАЗА_ДАННЫХ!K730,АБОНЕМЕНТЫ_ИНФОРМАЦИЯ!Q:Q,"&lt;="&amp;БАЗА_ДАННЫХ!D730,АБОНЕМЕНТЫ_ИНФОРМАЦИЯ!S:S,"&gt;="&amp;БАЗА_ДАННЫХ!D730))</f>
        <v>10</v>
      </c>
    </row>
    <row r="731" spans="4:21" ht="15" customHeight="1" x14ac:dyDescent="0.25">
      <c r="D731" s="185">
        <v>45309</v>
      </c>
      <c r="E731" s="187">
        <f t="shared" si="22"/>
        <v>3</v>
      </c>
      <c r="F731" s="9" t="str">
        <f t="shared" si="23"/>
        <v>Чт</v>
      </c>
      <c r="G731" s="18">
        <v>0.66666666666666663</v>
      </c>
      <c r="H731" s="8" t="s">
        <v>7</v>
      </c>
      <c r="I731" s="8" t="s">
        <v>32</v>
      </c>
      <c r="J731" s="8" t="s">
        <v>9</v>
      </c>
      <c r="K731" s="8" t="s">
        <v>8</v>
      </c>
      <c r="L731" s="188" t="s">
        <v>70</v>
      </c>
      <c r="M731" s="189" t="str">
        <f ca="1">IF(COUNTIFS(АБОНЕМЕНТЫ_ИНФОРМАЦИЯ!H:H,БАЗА_ДАННЫХ!L731,АБОНЕМЕНТЫ_ИНФОРМАЦИЯ!F:F,БАЗА_ДАННЫХ!J731,АБОНЕМЕНТЫ_ИНФОРМАЦИЯ!G:G,БАЗА_ДАННЫХ!K731,АБОНЕМЕНТЫ_ИНФОРМАЦИЯ!Q:Q,"&lt;="&amp;БАЗА_ДАННЫХ!D731,АБОНЕМЕНТЫ_ИНФОРМАЦИЯ!S:S,"&gt;="&amp;БАЗА_ДАННЫХ!D731,АБОНЕМЕНТЫ_ИНФОРМАЦИЯ!AB:AB,"да")=1,"да","нет")</f>
        <v>нет</v>
      </c>
      <c r="N731" s="188" t="str">
        <f ca="1">IF(M731="да",SUMIFS(АБОНЕМЕНТЫ_ИНФОРМАЦИЯ!AC:AC,АБОНЕМЕНТЫ_ИНФОРМАЦИЯ!H:H,БАЗА_ДАННЫХ!L731,АБОНЕМЕНТЫ_ИНФОРМАЦИЯ!G:G,БАЗА_ДАННЫХ!K731,АБОНЕМЕНТЫ_ИНФОРМАЦИЯ!F:F,БАЗА_ДАННЫХ!J731,АБОНЕМЕНТЫ_ИНФОРМАЦИЯ!AB:AB,БАЗА_ДАННЫХ!M731),"")</f>
        <v/>
      </c>
      <c r="R731" s="189" t="s">
        <v>21</v>
      </c>
      <c r="S731" s="17"/>
      <c r="U731" s="194">
        <f>IF(S731="перенос",0,SUMIFS(АБОНЕМЕНТЫ_ИНФОРМАЦИЯ!P:P,АБОНЕМЕНТЫ_ИНФОРМАЦИЯ!H:H,БАЗА_ДАННЫХ!L731,АБОНЕМЕНТЫ_ИНФОРМАЦИЯ!F:F,БАЗА_ДАННЫХ!J731,АБОНЕМЕНТЫ_ИНФОРМАЦИЯ!G:G,БАЗА_ДАННЫХ!K731,АБОНЕМЕНТЫ_ИНФОРМАЦИЯ!Q:Q,"&lt;="&amp;БАЗА_ДАННЫХ!D731,АБОНЕМЕНТЫ_ИНФОРМАЦИЯ!S:S,"&gt;="&amp;БАЗА_ДАННЫХ!D731))</f>
        <v>10</v>
      </c>
    </row>
    <row r="732" spans="4:21" ht="15" customHeight="1" x14ac:dyDescent="0.25">
      <c r="D732" s="185">
        <v>45309</v>
      </c>
      <c r="E732" s="187">
        <f t="shared" si="22"/>
        <v>3</v>
      </c>
      <c r="F732" s="9" t="str">
        <f t="shared" si="23"/>
        <v>Чт</v>
      </c>
      <c r="G732" s="18">
        <v>0.66666666666666663</v>
      </c>
      <c r="H732" s="8" t="s">
        <v>7</v>
      </c>
      <c r="I732" s="8" t="s">
        <v>32</v>
      </c>
      <c r="J732" s="8" t="s">
        <v>9</v>
      </c>
      <c r="K732" s="8" t="s">
        <v>8</v>
      </c>
      <c r="L732" s="188" t="s">
        <v>71</v>
      </c>
      <c r="M732" s="189" t="str">
        <f ca="1">IF(COUNTIFS(АБОНЕМЕНТЫ_ИНФОРМАЦИЯ!H:H,БАЗА_ДАННЫХ!L732,АБОНЕМЕНТЫ_ИНФОРМАЦИЯ!F:F,БАЗА_ДАННЫХ!J732,АБОНЕМЕНТЫ_ИНФОРМАЦИЯ!G:G,БАЗА_ДАННЫХ!K732,АБОНЕМЕНТЫ_ИНФОРМАЦИЯ!Q:Q,"&lt;="&amp;БАЗА_ДАННЫХ!D732,АБОНЕМЕНТЫ_ИНФОРМАЦИЯ!S:S,"&gt;="&amp;БАЗА_ДАННЫХ!D732,АБОНЕМЕНТЫ_ИНФОРМАЦИЯ!AB:AB,"да")=1,"да","нет")</f>
        <v>нет</v>
      </c>
      <c r="N732" s="188" t="str">
        <f ca="1">IF(M732="да",SUMIFS(АБОНЕМЕНТЫ_ИНФОРМАЦИЯ!AC:AC,АБОНЕМЕНТЫ_ИНФОРМАЦИЯ!H:H,БАЗА_ДАННЫХ!L732,АБОНЕМЕНТЫ_ИНФОРМАЦИЯ!G:G,БАЗА_ДАННЫХ!K732,АБОНЕМЕНТЫ_ИНФОРМАЦИЯ!F:F,БАЗА_ДАННЫХ!J732,АБОНЕМЕНТЫ_ИНФОРМАЦИЯ!AB:AB,БАЗА_ДАННЫХ!M732),"")</f>
        <v/>
      </c>
      <c r="R732" s="189" t="s">
        <v>21</v>
      </c>
      <c r="S732" s="17"/>
      <c r="U732" s="194">
        <f>IF(S732="перенос",0,SUMIFS(АБОНЕМЕНТЫ_ИНФОРМАЦИЯ!P:P,АБОНЕМЕНТЫ_ИНФОРМАЦИЯ!H:H,БАЗА_ДАННЫХ!L732,АБОНЕМЕНТЫ_ИНФОРМАЦИЯ!F:F,БАЗА_ДАННЫХ!J732,АБОНЕМЕНТЫ_ИНФОРМАЦИЯ!G:G,БАЗА_ДАННЫХ!K732,АБОНЕМЕНТЫ_ИНФОРМАЦИЯ!Q:Q,"&lt;="&amp;БАЗА_ДАННЫХ!D732,АБОНЕМЕНТЫ_ИНФОРМАЦИЯ!S:S,"&gt;="&amp;БАЗА_ДАННЫХ!D732))</f>
        <v>10</v>
      </c>
    </row>
    <row r="733" spans="4:21" ht="15" customHeight="1" x14ac:dyDescent="0.25">
      <c r="D733" s="185">
        <v>45309</v>
      </c>
      <c r="E733" s="187">
        <f t="shared" si="22"/>
        <v>3</v>
      </c>
      <c r="F733" s="9" t="str">
        <f t="shared" si="23"/>
        <v>Чт</v>
      </c>
      <c r="G733" s="18">
        <v>0.66666666666666663</v>
      </c>
      <c r="H733" s="8" t="s">
        <v>7</v>
      </c>
      <c r="I733" s="8" t="s">
        <v>32</v>
      </c>
      <c r="J733" s="8" t="s">
        <v>9</v>
      </c>
      <c r="K733" s="8" t="s">
        <v>8</v>
      </c>
      <c r="L733" s="188" t="s">
        <v>72</v>
      </c>
      <c r="M733" s="189" t="str">
        <f ca="1">IF(COUNTIFS(АБОНЕМЕНТЫ_ИНФОРМАЦИЯ!H:H,БАЗА_ДАННЫХ!L733,АБОНЕМЕНТЫ_ИНФОРМАЦИЯ!F:F,БАЗА_ДАННЫХ!J733,АБОНЕМЕНТЫ_ИНФОРМАЦИЯ!G:G,БАЗА_ДАННЫХ!K733,АБОНЕМЕНТЫ_ИНФОРМАЦИЯ!Q:Q,"&lt;="&amp;БАЗА_ДАННЫХ!D733,АБОНЕМЕНТЫ_ИНФОРМАЦИЯ!S:S,"&gt;="&amp;БАЗА_ДАННЫХ!D733,АБОНЕМЕНТЫ_ИНФОРМАЦИЯ!AB:AB,"да")=1,"да","нет")</f>
        <v>нет</v>
      </c>
      <c r="N733" s="188" t="str">
        <f ca="1">IF(M733="да",SUMIFS(АБОНЕМЕНТЫ_ИНФОРМАЦИЯ!AC:AC,АБОНЕМЕНТЫ_ИНФОРМАЦИЯ!H:H,БАЗА_ДАННЫХ!L733,АБОНЕМЕНТЫ_ИНФОРМАЦИЯ!G:G,БАЗА_ДАННЫХ!K733,АБОНЕМЕНТЫ_ИНФОРМАЦИЯ!F:F,БАЗА_ДАННЫХ!J733,АБОНЕМЕНТЫ_ИНФОРМАЦИЯ!AB:AB,БАЗА_ДАННЫХ!M733),"")</f>
        <v/>
      </c>
      <c r="R733" s="189" t="s">
        <v>21</v>
      </c>
      <c r="S733" s="17"/>
      <c r="U733" s="194">
        <f>IF(S733="перенос",0,SUMIFS(АБОНЕМЕНТЫ_ИНФОРМАЦИЯ!P:P,АБОНЕМЕНТЫ_ИНФОРМАЦИЯ!H:H,БАЗА_ДАННЫХ!L733,АБОНЕМЕНТЫ_ИНФОРМАЦИЯ!F:F,БАЗА_ДАННЫХ!J733,АБОНЕМЕНТЫ_ИНФОРМАЦИЯ!G:G,БАЗА_ДАННЫХ!K733,АБОНЕМЕНТЫ_ИНФОРМАЦИЯ!Q:Q,"&lt;="&amp;БАЗА_ДАННЫХ!D733,АБОНЕМЕНТЫ_ИНФОРМАЦИЯ!S:S,"&gt;="&amp;БАЗА_ДАННЫХ!D733))</f>
        <v>10</v>
      </c>
    </row>
    <row r="734" spans="4:21" ht="15" customHeight="1" x14ac:dyDescent="0.25">
      <c r="D734" s="185">
        <v>45309</v>
      </c>
      <c r="E734" s="187">
        <f t="shared" si="22"/>
        <v>3</v>
      </c>
      <c r="F734" s="9" t="str">
        <f t="shared" si="23"/>
        <v>Чт</v>
      </c>
      <c r="G734" s="18">
        <v>0.66666666666666663</v>
      </c>
      <c r="H734" s="8" t="s">
        <v>7</v>
      </c>
      <c r="I734" s="8" t="s">
        <v>32</v>
      </c>
      <c r="J734" s="8" t="s">
        <v>9</v>
      </c>
      <c r="K734" s="8" t="s">
        <v>8</v>
      </c>
      <c r="L734" s="188" t="s">
        <v>73</v>
      </c>
      <c r="M734" s="189" t="str">
        <f ca="1">IF(COUNTIFS(АБОНЕМЕНТЫ_ИНФОРМАЦИЯ!H:H,БАЗА_ДАННЫХ!L734,АБОНЕМЕНТЫ_ИНФОРМАЦИЯ!F:F,БАЗА_ДАННЫХ!J734,АБОНЕМЕНТЫ_ИНФОРМАЦИЯ!G:G,БАЗА_ДАННЫХ!K734,АБОНЕМЕНТЫ_ИНФОРМАЦИЯ!Q:Q,"&lt;="&amp;БАЗА_ДАННЫХ!D734,АБОНЕМЕНТЫ_ИНФОРМАЦИЯ!S:S,"&gt;="&amp;БАЗА_ДАННЫХ!D734,АБОНЕМЕНТЫ_ИНФОРМАЦИЯ!AB:AB,"да")=1,"да","нет")</f>
        <v>нет</v>
      </c>
      <c r="N734" s="188" t="str">
        <f ca="1">IF(M734="да",SUMIFS(АБОНЕМЕНТЫ_ИНФОРМАЦИЯ!AC:AC,АБОНЕМЕНТЫ_ИНФОРМАЦИЯ!H:H,БАЗА_ДАННЫХ!L734,АБОНЕМЕНТЫ_ИНФОРМАЦИЯ!G:G,БАЗА_ДАННЫХ!K734,АБОНЕМЕНТЫ_ИНФОРМАЦИЯ!F:F,БАЗА_ДАННЫХ!J734,АБОНЕМЕНТЫ_ИНФОРМАЦИЯ!AB:AB,БАЗА_ДАННЫХ!M734),"")</f>
        <v/>
      </c>
      <c r="R734" s="189" t="s">
        <v>21</v>
      </c>
      <c r="S734" s="17"/>
      <c r="U734" s="194">
        <f>IF(S734="перенос",0,SUMIFS(АБОНЕМЕНТЫ_ИНФОРМАЦИЯ!P:P,АБОНЕМЕНТЫ_ИНФОРМАЦИЯ!H:H,БАЗА_ДАННЫХ!L734,АБОНЕМЕНТЫ_ИНФОРМАЦИЯ!F:F,БАЗА_ДАННЫХ!J734,АБОНЕМЕНТЫ_ИНФОРМАЦИЯ!G:G,БАЗА_ДАННЫХ!K734,АБОНЕМЕНТЫ_ИНФОРМАЦИЯ!Q:Q,"&lt;="&amp;БАЗА_ДАННЫХ!D734,АБОНЕМЕНТЫ_ИНФОРМАЦИЯ!S:S,"&gt;="&amp;БАЗА_ДАННЫХ!D734))</f>
        <v>10</v>
      </c>
    </row>
    <row r="735" spans="4:21" ht="15" customHeight="1" x14ac:dyDescent="0.25">
      <c r="D735" s="185">
        <v>45309</v>
      </c>
      <c r="E735" s="187">
        <f t="shared" si="22"/>
        <v>3</v>
      </c>
      <c r="F735" s="9" t="str">
        <f t="shared" si="23"/>
        <v>Чт</v>
      </c>
      <c r="G735" s="18">
        <v>0.66666666666666663</v>
      </c>
      <c r="H735" s="8" t="s">
        <v>7</v>
      </c>
      <c r="I735" s="8" t="s">
        <v>32</v>
      </c>
      <c r="J735" s="8" t="s">
        <v>9</v>
      </c>
      <c r="K735" s="8" t="s">
        <v>8</v>
      </c>
      <c r="L735" s="188" t="s">
        <v>74</v>
      </c>
      <c r="M735" s="189" t="str">
        <f ca="1">IF(COUNTIFS(АБОНЕМЕНТЫ_ИНФОРМАЦИЯ!H:H,БАЗА_ДАННЫХ!L735,АБОНЕМЕНТЫ_ИНФОРМАЦИЯ!F:F,БАЗА_ДАННЫХ!J735,АБОНЕМЕНТЫ_ИНФОРМАЦИЯ!G:G,БАЗА_ДАННЫХ!K735,АБОНЕМЕНТЫ_ИНФОРМАЦИЯ!Q:Q,"&lt;="&amp;БАЗА_ДАННЫХ!D735,АБОНЕМЕНТЫ_ИНФОРМАЦИЯ!S:S,"&gt;="&amp;БАЗА_ДАННЫХ!D735,АБОНЕМЕНТЫ_ИНФОРМАЦИЯ!AB:AB,"да")=1,"да","нет")</f>
        <v>нет</v>
      </c>
      <c r="N735" s="188" t="str">
        <f ca="1">IF(M735="да",SUMIFS(АБОНЕМЕНТЫ_ИНФОРМАЦИЯ!AC:AC,АБОНЕМЕНТЫ_ИНФОРМАЦИЯ!H:H,БАЗА_ДАННЫХ!L735,АБОНЕМЕНТЫ_ИНФОРМАЦИЯ!G:G,БАЗА_ДАННЫХ!K735,АБОНЕМЕНТЫ_ИНФОРМАЦИЯ!F:F,БАЗА_ДАННЫХ!J735,АБОНЕМЕНТЫ_ИНФОРМАЦИЯ!AB:AB,БАЗА_ДАННЫХ!M735),"")</f>
        <v/>
      </c>
      <c r="R735" s="189" t="s">
        <v>21</v>
      </c>
      <c r="S735" s="17"/>
      <c r="U735" s="194">
        <f>IF(S735="перенос",0,SUMIFS(АБОНЕМЕНТЫ_ИНФОРМАЦИЯ!P:P,АБОНЕМЕНТЫ_ИНФОРМАЦИЯ!H:H,БАЗА_ДАННЫХ!L735,АБОНЕМЕНТЫ_ИНФОРМАЦИЯ!F:F,БАЗА_ДАННЫХ!J735,АБОНЕМЕНТЫ_ИНФОРМАЦИЯ!G:G,БАЗА_ДАННЫХ!K735,АБОНЕМЕНТЫ_ИНФОРМАЦИЯ!Q:Q,"&lt;="&amp;БАЗА_ДАННЫХ!D735,АБОНЕМЕНТЫ_ИНФОРМАЦИЯ!S:S,"&gt;="&amp;БАЗА_ДАННЫХ!D735))</f>
        <v>10</v>
      </c>
    </row>
    <row r="736" spans="4:21" ht="15" customHeight="1" x14ac:dyDescent="0.25">
      <c r="D736" s="185">
        <v>45309</v>
      </c>
      <c r="E736" s="187">
        <f t="shared" si="22"/>
        <v>3</v>
      </c>
      <c r="F736" s="9" t="str">
        <f t="shared" si="23"/>
        <v>Чт</v>
      </c>
      <c r="G736" s="18">
        <v>0.66666666666666663</v>
      </c>
      <c r="H736" s="8" t="s">
        <v>7</v>
      </c>
      <c r="I736" s="8" t="s">
        <v>32</v>
      </c>
      <c r="J736" s="8" t="s">
        <v>9</v>
      </c>
      <c r="K736" s="8" t="s">
        <v>8</v>
      </c>
      <c r="L736" s="188" t="s">
        <v>75</v>
      </c>
      <c r="M736" s="189" t="str">
        <f ca="1">IF(COUNTIFS(АБОНЕМЕНТЫ_ИНФОРМАЦИЯ!H:H,БАЗА_ДАННЫХ!L736,АБОНЕМЕНТЫ_ИНФОРМАЦИЯ!F:F,БАЗА_ДАННЫХ!J736,АБОНЕМЕНТЫ_ИНФОРМАЦИЯ!G:G,БАЗА_ДАННЫХ!K736,АБОНЕМЕНТЫ_ИНФОРМАЦИЯ!Q:Q,"&lt;="&amp;БАЗА_ДАННЫХ!D736,АБОНЕМЕНТЫ_ИНФОРМАЦИЯ!S:S,"&gt;="&amp;БАЗА_ДАННЫХ!D736,АБОНЕМЕНТЫ_ИНФОРМАЦИЯ!AB:AB,"да")=1,"да","нет")</f>
        <v>нет</v>
      </c>
      <c r="N736" s="188" t="str">
        <f ca="1">IF(M736="да",SUMIFS(АБОНЕМЕНТЫ_ИНФОРМАЦИЯ!AC:AC,АБОНЕМЕНТЫ_ИНФОРМАЦИЯ!H:H,БАЗА_ДАННЫХ!L736,АБОНЕМЕНТЫ_ИНФОРМАЦИЯ!G:G,БАЗА_ДАННЫХ!K736,АБОНЕМЕНТЫ_ИНФОРМАЦИЯ!F:F,БАЗА_ДАННЫХ!J736,АБОНЕМЕНТЫ_ИНФОРМАЦИЯ!AB:AB,БАЗА_ДАННЫХ!M736),"")</f>
        <v/>
      </c>
      <c r="R736" s="189" t="s">
        <v>21</v>
      </c>
      <c r="S736" s="17"/>
      <c r="U736" s="194">
        <f>IF(S736="перенос",0,SUMIFS(АБОНЕМЕНТЫ_ИНФОРМАЦИЯ!P:P,АБОНЕМЕНТЫ_ИНФОРМАЦИЯ!H:H,БАЗА_ДАННЫХ!L736,АБОНЕМЕНТЫ_ИНФОРМАЦИЯ!F:F,БАЗА_ДАННЫХ!J736,АБОНЕМЕНТЫ_ИНФОРМАЦИЯ!G:G,БАЗА_ДАННЫХ!K736,АБОНЕМЕНТЫ_ИНФОРМАЦИЯ!Q:Q,"&lt;="&amp;БАЗА_ДАННЫХ!D736,АБОНЕМЕНТЫ_ИНФОРМАЦИЯ!S:S,"&gt;="&amp;БАЗА_ДАННЫХ!D736))</f>
        <v>10</v>
      </c>
    </row>
    <row r="737" spans="4:21" ht="15" customHeight="1" x14ac:dyDescent="0.25">
      <c r="D737" s="185">
        <v>45309</v>
      </c>
      <c r="E737" s="187">
        <f t="shared" si="22"/>
        <v>3</v>
      </c>
      <c r="F737" s="9" t="str">
        <f t="shared" si="23"/>
        <v>Чт</v>
      </c>
      <c r="G737" s="18">
        <v>0.66666666666666663</v>
      </c>
      <c r="H737" s="8" t="s">
        <v>7</v>
      </c>
      <c r="I737" s="8" t="s">
        <v>32</v>
      </c>
      <c r="J737" s="8" t="s">
        <v>9</v>
      </c>
      <c r="K737" s="8" t="s">
        <v>8</v>
      </c>
      <c r="L737" s="188" t="s">
        <v>76</v>
      </c>
      <c r="M737" s="189" t="str">
        <f ca="1">IF(COUNTIFS(АБОНЕМЕНТЫ_ИНФОРМАЦИЯ!H:H,БАЗА_ДАННЫХ!L737,АБОНЕМЕНТЫ_ИНФОРМАЦИЯ!F:F,БАЗА_ДАННЫХ!J737,АБОНЕМЕНТЫ_ИНФОРМАЦИЯ!G:G,БАЗА_ДАННЫХ!K737,АБОНЕМЕНТЫ_ИНФОРМАЦИЯ!Q:Q,"&lt;="&amp;БАЗА_ДАННЫХ!D737,АБОНЕМЕНТЫ_ИНФОРМАЦИЯ!S:S,"&gt;="&amp;БАЗА_ДАННЫХ!D737,АБОНЕМЕНТЫ_ИНФОРМАЦИЯ!AB:AB,"да")=1,"да","нет")</f>
        <v>нет</v>
      </c>
      <c r="N737" s="188" t="str">
        <f ca="1">IF(M737="да",SUMIFS(АБОНЕМЕНТЫ_ИНФОРМАЦИЯ!AC:AC,АБОНЕМЕНТЫ_ИНФОРМАЦИЯ!H:H,БАЗА_ДАННЫХ!L737,АБОНЕМЕНТЫ_ИНФОРМАЦИЯ!G:G,БАЗА_ДАННЫХ!K737,АБОНЕМЕНТЫ_ИНФОРМАЦИЯ!F:F,БАЗА_ДАННЫХ!J737,АБОНЕМЕНТЫ_ИНФОРМАЦИЯ!AB:AB,БАЗА_ДАННЫХ!M737),"")</f>
        <v/>
      </c>
      <c r="R737" s="189" t="s">
        <v>21</v>
      </c>
      <c r="S737" s="17"/>
      <c r="U737" s="194">
        <f>IF(S737="перенос",0,SUMIFS(АБОНЕМЕНТЫ_ИНФОРМАЦИЯ!P:P,АБОНЕМЕНТЫ_ИНФОРМАЦИЯ!H:H,БАЗА_ДАННЫХ!L737,АБОНЕМЕНТЫ_ИНФОРМАЦИЯ!F:F,БАЗА_ДАННЫХ!J737,АБОНЕМЕНТЫ_ИНФОРМАЦИЯ!G:G,БАЗА_ДАННЫХ!K737,АБОНЕМЕНТЫ_ИНФОРМАЦИЯ!Q:Q,"&lt;="&amp;БАЗА_ДАННЫХ!D737,АБОНЕМЕНТЫ_ИНФОРМАЦИЯ!S:S,"&gt;="&amp;БАЗА_ДАННЫХ!D737))</f>
        <v>10</v>
      </c>
    </row>
    <row r="738" spans="4:21" ht="15" customHeight="1" x14ac:dyDescent="0.25">
      <c r="D738" s="185">
        <v>45309</v>
      </c>
      <c r="E738" s="187">
        <f t="shared" si="22"/>
        <v>3</v>
      </c>
      <c r="F738" s="9" t="str">
        <f t="shared" si="23"/>
        <v>Чт</v>
      </c>
      <c r="G738" s="18">
        <v>0.66666666666666663</v>
      </c>
      <c r="H738" s="8" t="s">
        <v>7</v>
      </c>
      <c r="I738" s="8" t="s">
        <v>32</v>
      </c>
      <c r="J738" s="8" t="s">
        <v>9</v>
      </c>
      <c r="K738" s="8" t="s">
        <v>8</v>
      </c>
      <c r="L738" s="188" t="s">
        <v>77</v>
      </c>
      <c r="M738" s="189" t="str">
        <f ca="1">IF(COUNTIFS(АБОНЕМЕНТЫ_ИНФОРМАЦИЯ!H:H,БАЗА_ДАННЫХ!L738,АБОНЕМЕНТЫ_ИНФОРМАЦИЯ!F:F,БАЗА_ДАННЫХ!J738,АБОНЕМЕНТЫ_ИНФОРМАЦИЯ!G:G,БАЗА_ДАННЫХ!K738,АБОНЕМЕНТЫ_ИНФОРМАЦИЯ!Q:Q,"&lt;="&amp;БАЗА_ДАННЫХ!D738,АБОНЕМЕНТЫ_ИНФОРМАЦИЯ!S:S,"&gt;="&amp;БАЗА_ДАННЫХ!D738,АБОНЕМЕНТЫ_ИНФОРМАЦИЯ!AB:AB,"да")=1,"да","нет")</f>
        <v>нет</v>
      </c>
      <c r="N738" s="188" t="str">
        <f ca="1">IF(M738="да",SUMIFS(АБОНЕМЕНТЫ_ИНФОРМАЦИЯ!AC:AC,АБОНЕМЕНТЫ_ИНФОРМАЦИЯ!H:H,БАЗА_ДАННЫХ!L738,АБОНЕМЕНТЫ_ИНФОРМАЦИЯ!G:G,БАЗА_ДАННЫХ!K738,АБОНЕМЕНТЫ_ИНФОРМАЦИЯ!F:F,БАЗА_ДАННЫХ!J738,АБОНЕМЕНТЫ_ИНФОРМАЦИЯ!AB:AB,БАЗА_ДАННЫХ!M738),"")</f>
        <v/>
      </c>
      <c r="R738" s="189" t="s">
        <v>21</v>
      </c>
      <c r="S738" s="17"/>
      <c r="U738" s="194">
        <f>IF(S738="перенос",0,SUMIFS(АБОНЕМЕНТЫ_ИНФОРМАЦИЯ!P:P,АБОНЕМЕНТЫ_ИНФОРМАЦИЯ!H:H,БАЗА_ДАННЫХ!L738,АБОНЕМЕНТЫ_ИНФОРМАЦИЯ!F:F,БАЗА_ДАННЫХ!J738,АБОНЕМЕНТЫ_ИНФОРМАЦИЯ!G:G,БАЗА_ДАННЫХ!K738,АБОНЕМЕНТЫ_ИНФОРМАЦИЯ!Q:Q,"&lt;="&amp;БАЗА_ДАННЫХ!D738,АБОНЕМЕНТЫ_ИНФОРМАЦИЯ!S:S,"&gt;="&amp;БАЗА_ДАННЫХ!D738))</f>
        <v>10</v>
      </c>
    </row>
    <row r="739" spans="4:21" ht="15" customHeight="1" x14ac:dyDescent="0.25">
      <c r="D739" s="185">
        <v>45309</v>
      </c>
      <c r="E739" s="187">
        <f t="shared" si="22"/>
        <v>3</v>
      </c>
      <c r="F739" s="9" t="str">
        <f t="shared" si="23"/>
        <v>Чт</v>
      </c>
      <c r="G739" s="18">
        <v>0.6875</v>
      </c>
      <c r="H739" s="8" t="s">
        <v>14</v>
      </c>
      <c r="I739" s="8" t="s">
        <v>39</v>
      </c>
      <c r="J739" s="8" t="s">
        <v>10</v>
      </c>
      <c r="K739" s="8" t="s">
        <v>28</v>
      </c>
      <c r="L739" s="188" t="s">
        <v>98</v>
      </c>
      <c r="M739" s="189" t="str">
        <f ca="1">IF(COUNTIFS(АБОНЕМЕНТЫ_ИНФОРМАЦИЯ!H:H,БАЗА_ДАННЫХ!L739,АБОНЕМЕНТЫ_ИНФОРМАЦИЯ!F:F,БАЗА_ДАННЫХ!J739,АБОНЕМЕНТЫ_ИНФОРМАЦИЯ!G:G,БАЗА_ДАННЫХ!K739,АБОНЕМЕНТЫ_ИНФОРМАЦИЯ!Q:Q,"&lt;="&amp;БАЗА_ДАННЫХ!D739,АБОНЕМЕНТЫ_ИНФОРМАЦИЯ!S:S,"&gt;="&amp;БАЗА_ДАННЫХ!D739,АБОНЕМЕНТЫ_ИНФОРМАЦИЯ!AB:AB,"да")=1,"да","нет")</f>
        <v>нет</v>
      </c>
      <c r="N739" s="188" t="str">
        <f ca="1">IF(M739="да",SUMIFS(АБОНЕМЕНТЫ_ИНФОРМАЦИЯ!AC:AC,АБОНЕМЕНТЫ_ИНФОРМАЦИЯ!H:H,БАЗА_ДАННЫХ!L739,АБОНЕМЕНТЫ_ИНФОРМАЦИЯ!G:G,БАЗА_ДАННЫХ!K739,АБОНЕМЕНТЫ_ИНФОРМАЦИЯ!F:F,БАЗА_ДАННЫХ!J739,АБОНЕМЕНТЫ_ИНФОРМАЦИЯ!AB:AB,БАЗА_ДАННЫХ!M739),"")</f>
        <v/>
      </c>
      <c r="R739" s="189" t="s">
        <v>21</v>
      </c>
      <c r="S739" s="17"/>
      <c r="U739" s="194">
        <f>IF(S739="перенос",0,SUMIFS(АБОНЕМЕНТЫ_ИНФОРМАЦИЯ!P:P,АБОНЕМЕНТЫ_ИНФОРМАЦИЯ!H:H,БАЗА_ДАННЫХ!L739,АБОНЕМЕНТЫ_ИНФОРМАЦИЯ!F:F,БАЗА_ДАННЫХ!J739,АБОНЕМЕНТЫ_ИНФОРМАЦИЯ!G:G,БАЗА_ДАННЫХ!K739,АБОНЕМЕНТЫ_ИНФОРМАЦИЯ!Q:Q,"&lt;="&amp;БАЗА_ДАННЫХ!D739,АБОНЕМЕНТЫ_ИНФОРМАЦИЯ!S:S,"&gt;="&amp;БАЗА_ДАННЫХ!D739))</f>
        <v>10</v>
      </c>
    </row>
    <row r="740" spans="4:21" ht="15" customHeight="1" x14ac:dyDescent="0.25">
      <c r="D740" s="185">
        <v>45309</v>
      </c>
      <c r="E740" s="187">
        <f t="shared" si="22"/>
        <v>3</v>
      </c>
      <c r="F740" s="9" t="str">
        <f t="shared" si="23"/>
        <v>Чт</v>
      </c>
      <c r="G740" s="18">
        <v>0.6875</v>
      </c>
      <c r="H740" s="8" t="s">
        <v>14</v>
      </c>
      <c r="I740" s="8" t="s">
        <v>39</v>
      </c>
      <c r="J740" s="8" t="s">
        <v>10</v>
      </c>
      <c r="K740" s="8" t="s">
        <v>28</v>
      </c>
      <c r="L740" s="188" t="s">
        <v>100</v>
      </c>
      <c r="M740" s="189" t="str">
        <f ca="1">IF(COUNTIFS(АБОНЕМЕНТЫ_ИНФОРМАЦИЯ!H:H,БАЗА_ДАННЫХ!L740,АБОНЕМЕНТЫ_ИНФОРМАЦИЯ!F:F,БАЗА_ДАННЫХ!J740,АБОНЕМЕНТЫ_ИНФОРМАЦИЯ!G:G,БАЗА_ДАННЫХ!K740,АБОНЕМЕНТЫ_ИНФОРМАЦИЯ!Q:Q,"&lt;="&amp;БАЗА_ДАННЫХ!D740,АБОНЕМЕНТЫ_ИНФОРМАЦИЯ!S:S,"&gt;="&amp;БАЗА_ДАННЫХ!D740,АБОНЕМЕНТЫ_ИНФОРМАЦИЯ!AB:AB,"да")=1,"да","нет")</f>
        <v>нет</v>
      </c>
      <c r="N740" s="188" t="str">
        <f ca="1">IF(M740="да",SUMIFS(АБОНЕМЕНТЫ_ИНФОРМАЦИЯ!AC:AC,АБОНЕМЕНТЫ_ИНФОРМАЦИЯ!H:H,БАЗА_ДАННЫХ!L740,АБОНЕМЕНТЫ_ИНФОРМАЦИЯ!G:G,БАЗА_ДАННЫХ!K740,АБОНЕМЕНТЫ_ИНФОРМАЦИЯ!F:F,БАЗА_ДАННЫХ!J740,АБОНЕМЕНТЫ_ИНФОРМАЦИЯ!AB:AB,БАЗА_ДАННЫХ!M740),"")</f>
        <v/>
      </c>
      <c r="R740" s="189" t="s">
        <v>21</v>
      </c>
      <c r="S740" s="17"/>
      <c r="U740" s="194">
        <f>IF(S740="перенос",0,SUMIFS(АБОНЕМЕНТЫ_ИНФОРМАЦИЯ!P:P,АБОНЕМЕНТЫ_ИНФОРМАЦИЯ!H:H,БАЗА_ДАННЫХ!L740,АБОНЕМЕНТЫ_ИНФОРМАЦИЯ!F:F,БАЗА_ДАННЫХ!J740,АБОНЕМЕНТЫ_ИНФОРМАЦИЯ!G:G,БАЗА_ДАННЫХ!K740,АБОНЕМЕНТЫ_ИНФОРМАЦИЯ!Q:Q,"&lt;="&amp;БАЗА_ДАННЫХ!D740,АБОНЕМЕНТЫ_ИНФОРМАЦИЯ!S:S,"&gt;="&amp;БАЗА_ДАННЫХ!D740))</f>
        <v>10</v>
      </c>
    </row>
    <row r="741" spans="4:21" ht="15" customHeight="1" x14ac:dyDescent="0.25">
      <c r="D741" s="185">
        <v>45309</v>
      </c>
      <c r="E741" s="187">
        <f t="shared" si="22"/>
        <v>3</v>
      </c>
      <c r="F741" s="9" t="str">
        <f t="shared" si="23"/>
        <v>Чт</v>
      </c>
      <c r="G741" s="18">
        <v>0.6875</v>
      </c>
      <c r="H741" s="8" t="s">
        <v>14</v>
      </c>
      <c r="I741" s="8" t="s">
        <v>39</v>
      </c>
      <c r="J741" s="8" t="s">
        <v>10</v>
      </c>
      <c r="K741" s="8" t="s">
        <v>28</v>
      </c>
      <c r="L741" s="188" t="s">
        <v>101</v>
      </c>
      <c r="M741" s="189" t="str">
        <f ca="1">IF(COUNTIFS(АБОНЕМЕНТЫ_ИНФОРМАЦИЯ!H:H,БАЗА_ДАННЫХ!L741,АБОНЕМЕНТЫ_ИНФОРМАЦИЯ!F:F,БАЗА_ДАННЫХ!J741,АБОНЕМЕНТЫ_ИНФОРМАЦИЯ!G:G,БАЗА_ДАННЫХ!K741,АБОНЕМЕНТЫ_ИНФОРМАЦИЯ!Q:Q,"&lt;="&amp;БАЗА_ДАННЫХ!D741,АБОНЕМЕНТЫ_ИНФОРМАЦИЯ!S:S,"&gt;="&amp;БАЗА_ДАННЫХ!D741,АБОНЕМЕНТЫ_ИНФОРМАЦИЯ!AB:AB,"да")=1,"да","нет")</f>
        <v>нет</v>
      </c>
      <c r="N741" s="188" t="str">
        <f ca="1">IF(M741="да",SUMIFS(АБОНЕМЕНТЫ_ИНФОРМАЦИЯ!AC:AC,АБОНЕМЕНТЫ_ИНФОРМАЦИЯ!H:H,БАЗА_ДАННЫХ!L741,АБОНЕМЕНТЫ_ИНФОРМАЦИЯ!G:G,БАЗА_ДАННЫХ!K741,АБОНЕМЕНТЫ_ИНФОРМАЦИЯ!F:F,БАЗА_ДАННЫХ!J741,АБОНЕМЕНТЫ_ИНФОРМАЦИЯ!AB:AB,БАЗА_ДАННЫХ!M741),"")</f>
        <v/>
      </c>
      <c r="R741" s="189" t="s">
        <v>21</v>
      </c>
      <c r="S741" s="17"/>
      <c r="U741" s="194">
        <f>IF(S741="перенос",0,SUMIFS(АБОНЕМЕНТЫ_ИНФОРМАЦИЯ!P:P,АБОНЕМЕНТЫ_ИНФОРМАЦИЯ!H:H,БАЗА_ДАННЫХ!L741,АБОНЕМЕНТЫ_ИНФОРМАЦИЯ!F:F,БАЗА_ДАННЫХ!J741,АБОНЕМЕНТЫ_ИНФОРМАЦИЯ!G:G,БАЗА_ДАННЫХ!K741,АБОНЕМЕНТЫ_ИНФОРМАЦИЯ!Q:Q,"&lt;="&amp;БАЗА_ДАННЫХ!D741,АБОНЕМЕНТЫ_ИНФОРМАЦИЯ!S:S,"&gt;="&amp;БАЗА_ДАННЫХ!D741))</f>
        <v>8.75</v>
      </c>
    </row>
    <row r="742" spans="4:21" ht="15" customHeight="1" x14ac:dyDescent="0.25">
      <c r="D742" s="185">
        <v>45309</v>
      </c>
      <c r="E742" s="187">
        <f t="shared" si="22"/>
        <v>3</v>
      </c>
      <c r="F742" s="9" t="str">
        <f t="shared" si="23"/>
        <v>Чт</v>
      </c>
      <c r="G742" s="18">
        <v>0.6875</v>
      </c>
      <c r="H742" s="8" t="s">
        <v>14</v>
      </c>
      <c r="I742" s="8" t="s">
        <v>39</v>
      </c>
      <c r="J742" s="8" t="s">
        <v>10</v>
      </c>
      <c r="K742" s="8" t="s">
        <v>28</v>
      </c>
      <c r="L742" s="188" t="s">
        <v>102</v>
      </c>
      <c r="M742" s="189" t="str">
        <f ca="1">IF(COUNTIFS(АБОНЕМЕНТЫ_ИНФОРМАЦИЯ!H:H,БАЗА_ДАННЫХ!L742,АБОНЕМЕНТЫ_ИНФОРМАЦИЯ!F:F,БАЗА_ДАННЫХ!J742,АБОНЕМЕНТЫ_ИНФОРМАЦИЯ!G:G,БАЗА_ДАННЫХ!K742,АБОНЕМЕНТЫ_ИНФОРМАЦИЯ!Q:Q,"&lt;="&amp;БАЗА_ДАННЫХ!D742,АБОНЕМЕНТЫ_ИНФОРМАЦИЯ!S:S,"&gt;="&amp;БАЗА_ДАННЫХ!D742,АБОНЕМЕНТЫ_ИНФОРМАЦИЯ!AB:AB,"да")=1,"да","нет")</f>
        <v>нет</v>
      </c>
      <c r="N742" s="188" t="str">
        <f ca="1">IF(M742="да",SUMIFS(АБОНЕМЕНТЫ_ИНФОРМАЦИЯ!AC:AC,АБОНЕМЕНТЫ_ИНФОРМАЦИЯ!H:H,БАЗА_ДАННЫХ!L742,АБОНЕМЕНТЫ_ИНФОРМАЦИЯ!G:G,БАЗА_ДАННЫХ!K742,АБОНЕМЕНТЫ_ИНФОРМАЦИЯ!F:F,БАЗА_ДАННЫХ!J742,АБОНЕМЕНТЫ_ИНФОРМАЦИЯ!AB:AB,БАЗА_ДАННЫХ!M742),"")</f>
        <v/>
      </c>
      <c r="R742" s="189" t="s">
        <v>21</v>
      </c>
      <c r="S742" s="17"/>
      <c r="U742" s="194">
        <f>IF(S742="перенос",0,SUMIFS(АБОНЕМЕНТЫ_ИНФОРМАЦИЯ!P:P,АБОНЕМЕНТЫ_ИНФОРМАЦИЯ!H:H,БАЗА_ДАННЫХ!L742,АБОНЕМЕНТЫ_ИНФОРМАЦИЯ!F:F,БАЗА_ДАННЫХ!J742,АБОНЕМЕНТЫ_ИНФОРМАЦИЯ!G:G,БАЗА_ДАННЫХ!K742,АБОНЕМЕНТЫ_ИНФОРМАЦИЯ!Q:Q,"&lt;="&amp;БАЗА_ДАННЫХ!D742,АБОНЕМЕНТЫ_ИНФОРМАЦИЯ!S:S,"&gt;="&amp;БАЗА_ДАННЫХ!D742))</f>
        <v>10</v>
      </c>
    </row>
    <row r="743" spans="4:21" ht="15" customHeight="1" x14ac:dyDescent="0.25">
      <c r="D743" s="185">
        <v>45309</v>
      </c>
      <c r="E743" s="187">
        <f t="shared" si="22"/>
        <v>3</v>
      </c>
      <c r="F743" s="9" t="str">
        <f t="shared" si="23"/>
        <v>Чт</v>
      </c>
      <c r="G743" s="18">
        <v>0.6875</v>
      </c>
      <c r="H743" s="8" t="s">
        <v>14</v>
      </c>
      <c r="I743" s="8" t="s">
        <v>39</v>
      </c>
      <c r="J743" s="8" t="s">
        <v>10</v>
      </c>
      <c r="K743" s="8" t="s">
        <v>28</v>
      </c>
      <c r="L743" s="188" t="s">
        <v>103</v>
      </c>
      <c r="M743" s="189" t="str">
        <f ca="1">IF(COUNTIFS(АБОНЕМЕНТЫ_ИНФОРМАЦИЯ!H:H,БАЗА_ДАННЫХ!L743,АБОНЕМЕНТЫ_ИНФОРМАЦИЯ!F:F,БАЗА_ДАННЫХ!J743,АБОНЕМЕНТЫ_ИНФОРМАЦИЯ!G:G,БАЗА_ДАННЫХ!K743,АБОНЕМЕНТЫ_ИНФОРМАЦИЯ!Q:Q,"&lt;="&amp;БАЗА_ДАННЫХ!D743,АБОНЕМЕНТЫ_ИНФОРМАЦИЯ!S:S,"&gt;="&amp;БАЗА_ДАННЫХ!D743,АБОНЕМЕНТЫ_ИНФОРМАЦИЯ!AB:AB,"да")=1,"да","нет")</f>
        <v>нет</v>
      </c>
      <c r="N743" s="188" t="str">
        <f ca="1">IF(M743="да",SUMIFS(АБОНЕМЕНТЫ_ИНФОРМАЦИЯ!AC:AC,АБОНЕМЕНТЫ_ИНФОРМАЦИЯ!H:H,БАЗА_ДАННЫХ!L743,АБОНЕМЕНТЫ_ИНФОРМАЦИЯ!G:G,БАЗА_ДАННЫХ!K743,АБОНЕМЕНТЫ_ИНФОРМАЦИЯ!F:F,БАЗА_ДАННЫХ!J743,АБОНЕМЕНТЫ_ИНФОРМАЦИЯ!AB:AB,БАЗА_ДАННЫХ!M743),"")</f>
        <v/>
      </c>
      <c r="R743" s="189" t="s">
        <v>21</v>
      </c>
      <c r="S743" s="17"/>
      <c r="U743" s="194">
        <f>IF(S743="перенос",0,SUMIFS(АБОНЕМЕНТЫ_ИНФОРМАЦИЯ!P:P,АБОНЕМЕНТЫ_ИНФОРМАЦИЯ!H:H,БАЗА_ДАННЫХ!L743,АБОНЕМЕНТЫ_ИНФОРМАЦИЯ!F:F,БАЗА_ДАННЫХ!J743,АБОНЕМЕНТЫ_ИНФОРМАЦИЯ!G:G,БАЗА_ДАННЫХ!K743,АБОНЕМЕНТЫ_ИНФОРМАЦИЯ!Q:Q,"&lt;="&amp;БАЗА_ДАННЫХ!D743,АБОНЕМЕНТЫ_ИНФОРМАЦИЯ!S:S,"&gt;="&amp;БАЗА_ДАННЫХ!D743))</f>
        <v>10</v>
      </c>
    </row>
    <row r="744" spans="4:21" ht="15" customHeight="1" x14ac:dyDescent="0.25">
      <c r="D744" s="185">
        <v>45309</v>
      </c>
      <c r="E744" s="187">
        <f t="shared" si="22"/>
        <v>3</v>
      </c>
      <c r="F744" s="9" t="str">
        <f t="shared" si="23"/>
        <v>Чт</v>
      </c>
      <c r="G744" s="18">
        <v>0.6875</v>
      </c>
      <c r="H744" s="8" t="s">
        <v>14</v>
      </c>
      <c r="I744" s="8" t="s">
        <v>39</v>
      </c>
      <c r="J744" s="8" t="s">
        <v>10</v>
      </c>
      <c r="K744" s="8" t="s">
        <v>28</v>
      </c>
      <c r="L744" s="188" t="s">
        <v>104</v>
      </c>
      <c r="M744" s="189" t="str">
        <f ca="1">IF(COUNTIFS(АБОНЕМЕНТЫ_ИНФОРМАЦИЯ!H:H,БАЗА_ДАННЫХ!L744,АБОНЕМЕНТЫ_ИНФОРМАЦИЯ!F:F,БАЗА_ДАННЫХ!J744,АБОНЕМЕНТЫ_ИНФОРМАЦИЯ!G:G,БАЗА_ДАННЫХ!K744,АБОНЕМЕНТЫ_ИНФОРМАЦИЯ!Q:Q,"&lt;="&amp;БАЗА_ДАННЫХ!D744,АБОНЕМЕНТЫ_ИНФОРМАЦИЯ!S:S,"&gt;="&amp;БАЗА_ДАННЫХ!D744,АБОНЕМЕНТЫ_ИНФОРМАЦИЯ!AB:AB,"да")=1,"да","нет")</f>
        <v>нет</v>
      </c>
      <c r="N744" s="188" t="str">
        <f ca="1">IF(M744="да",SUMIFS(АБОНЕМЕНТЫ_ИНФОРМАЦИЯ!AC:AC,АБОНЕМЕНТЫ_ИНФОРМАЦИЯ!H:H,БАЗА_ДАННЫХ!L744,АБОНЕМЕНТЫ_ИНФОРМАЦИЯ!G:G,БАЗА_ДАННЫХ!K744,АБОНЕМЕНТЫ_ИНФОРМАЦИЯ!F:F,БАЗА_ДАННЫХ!J744,АБОНЕМЕНТЫ_ИНФОРМАЦИЯ!AB:AB,БАЗА_ДАННЫХ!M744),"")</f>
        <v/>
      </c>
      <c r="R744" s="189" t="s">
        <v>21</v>
      </c>
      <c r="S744" s="17"/>
      <c r="U744" s="194">
        <f>IF(S744="перенос",0,SUMIFS(АБОНЕМЕНТЫ_ИНФОРМАЦИЯ!P:P,АБОНЕМЕНТЫ_ИНФОРМАЦИЯ!H:H,БАЗА_ДАННЫХ!L744,АБОНЕМЕНТЫ_ИНФОРМАЦИЯ!F:F,БАЗА_ДАННЫХ!J744,АБОНЕМЕНТЫ_ИНФОРМАЦИЯ!G:G,БАЗА_ДАННЫХ!K744,АБОНЕМЕНТЫ_ИНФОРМАЦИЯ!Q:Q,"&lt;="&amp;БАЗА_ДАННЫХ!D744,АБОНЕМЕНТЫ_ИНФОРМАЦИЯ!S:S,"&gt;="&amp;БАЗА_ДАННЫХ!D744))</f>
        <v>10</v>
      </c>
    </row>
    <row r="745" spans="4:21" ht="15" customHeight="1" x14ac:dyDescent="0.25">
      <c r="D745" s="185">
        <v>45309</v>
      </c>
      <c r="E745" s="187">
        <f t="shared" si="22"/>
        <v>3</v>
      </c>
      <c r="F745" s="9" t="str">
        <f t="shared" si="23"/>
        <v>Чт</v>
      </c>
      <c r="G745" s="18">
        <v>0.6875</v>
      </c>
      <c r="H745" s="8" t="s">
        <v>14</v>
      </c>
      <c r="I745" s="8" t="s">
        <v>39</v>
      </c>
      <c r="J745" s="8" t="s">
        <v>10</v>
      </c>
      <c r="K745" s="8" t="s">
        <v>28</v>
      </c>
      <c r="L745" s="188" t="s">
        <v>105</v>
      </c>
      <c r="M745" s="189" t="str">
        <f ca="1">IF(COUNTIFS(АБОНЕМЕНТЫ_ИНФОРМАЦИЯ!H:H,БАЗА_ДАННЫХ!L745,АБОНЕМЕНТЫ_ИНФОРМАЦИЯ!F:F,БАЗА_ДАННЫХ!J745,АБОНЕМЕНТЫ_ИНФОРМАЦИЯ!G:G,БАЗА_ДАННЫХ!K745,АБОНЕМЕНТЫ_ИНФОРМАЦИЯ!Q:Q,"&lt;="&amp;БАЗА_ДАННЫХ!D745,АБОНЕМЕНТЫ_ИНФОРМАЦИЯ!S:S,"&gt;="&amp;БАЗА_ДАННЫХ!D745,АБОНЕМЕНТЫ_ИНФОРМАЦИЯ!AB:AB,"да")=1,"да","нет")</f>
        <v>нет</v>
      </c>
      <c r="N745" s="188" t="str">
        <f ca="1">IF(M745="да",SUMIFS(АБОНЕМЕНТЫ_ИНФОРМАЦИЯ!AC:AC,АБОНЕМЕНТЫ_ИНФОРМАЦИЯ!H:H,БАЗА_ДАННЫХ!L745,АБОНЕМЕНТЫ_ИНФОРМАЦИЯ!G:G,БАЗА_ДАННЫХ!K745,АБОНЕМЕНТЫ_ИНФОРМАЦИЯ!F:F,БАЗА_ДАННЫХ!J745,АБОНЕМЕНТЫ_ИНФОРМАЦИЯ!AB:AB,БАЗА_ДАННЫХ!M745),"")</f>
        <v/>
      </c>
      <c r="R745" s="189" t="s">
        <v>21</v>
      </c>
      <c r="S745" s="17"/>
      <c r="U745" s="194">
        <f>IF(S745="перенос",0,SUMIFS(АБОНЕМЕНТЫ_ИНФОРМАЦИЯ!P:P,АБОНЕМЕНТЫ_ИНФОРМАЦИЯ!H:H,БАЗА_ДАННЫХ!L745,АБОНЕМЕНТЫ_ИНФОРМАЦИЯ!F:F,БАЗА_ДАННЫХ!J745,АБОНЕМЕНТЫ_ИНФОРМАЦИЯ!G:G,БАЗА_ДАННЫХ!K745,АБОНЕМЕНТЫ_ИНФОРМАЦИЯ!Q:Q,"&lt;="&amp;БАЗА_ДАННЫХ!D745,АБОНЕМЕНТЫ_ИНФОРМАЦИЯ!S:S,"&gt;="&amp;БАЗА_ДАННЫХ!D745))</f>
        <v>10</v>
      </c>
    </row>
    <row r="746" spans="4:21" ht="15" customHeight="1" x14ac:dyDescent="0.25">
      <c r="D746" s="185">
        <v>45309</v>
      </c>
      <c r="E746" s="187">
        <f t="shared" si="22"/>
        <v>3</v>
      </c>
      <c r="F746" s="9" t="str">
        <f t="shared" si="23"/>
        <v>Чт</v>
      </c>
      <c r="G746" s="18">
        <v>0.6875</v>
      </c>
      <c r="H746" s="8" t="s">
        <v>14</v>
      </c>
      <c r="I746" s="8" t="s">
        <v>39</v>
      </c>
      <c r="J746" s="8" t="s">
        <v>10</v>
      </c>
      <c r="K746" s="8" t="s">
        <v>28</v>
      </c>
      <c r="L746" s="188" t="s">
        <v>106</v>
      </c>
      <c r="M746" s="189" t="str">
        <f ca="1">IF(COUNTIFS(АБОНЕМЕНТЫ_ИНФОРМАЦИЯ!H:H,БАЗА_ДАННЫХ!L746,АБОНЕМЕНТЫ_ИНФОРМАЦИЯ!F:F,БАЗА_ДАННЫХ!J746,АБОНЕМЕНТЫ_ИНФОРМАЦИЯ!G:G,БАЗА_ДАННЫХ!K746,АБОНЕМЕНТЫ_ИНФОРМАЦИЯ!Q:Q,"&lt;="&amp;БАЗА_ДАННЫХ!D746,АБОНЕМЕНТЫ_ИНФОРМАЦИЯ!S:S,"&gt;="&amp;БАЗА_ДАННЫХ!D746,АБОНЕМЕНТЫ_ИНФОРМАЦИЯ!AB:AB,"да")=1,"да","нет")</f>
        <v>нет</v>
      </c>
      <c r="N746" s="188" t="str">
        <f ca="1">IF(M746="да",SUMIFS(АБОНЕМЕНТЫ_ИНФОРМАЦИЯ!AC:AC,АБОНЕМЕНТЫ_ИНФОРМАЦИЯ!H:H,БАЗА_ДАННЫХ!L746,АБОНЕМЕНТЫ_ИНФОРМАЦИЯ!G:G,БАЗА_ДАННЫХ!K746,АБОНЕМЕНТЫ_ИНФОРМАЦИЯ!F:F,БАЗА_ДАННЫХ!J746,АБОНЕМЕНТЫ_ИНФОРМАЦИЯ!AB:AB,БАЗА_ДАННЫХ!M746),"")</f>
        <v/>
      </c>
      <c r="R746" s="189" t="s">
        <v>21</v>
      </c>
      <c r="S746" s="17"/>
      <c r="U746" s="194">
        <f>IF(S746="перенос",0,SUMIFS(АБОНЕМЕНТЫ_ИНФОРМАЦИЯ!P:P,АБОНЕМЕНТЫ_ИНФОРМАЦИЯ!H:H,БАЗА_ДАННЫХ!L746,АБОНЕМЕНТЫ_ИНФОРМАЦИЯ!F:F,БАЗА_ДАННЫХ!J746,АБОНЕМЕНТЫ_ИНФОРМАЦИЯ!G:G,БАЗА_ДАННЫХ!K746,АБОНЕМЕНТЫ_ИНФОРМАЦИЯ!Q:Q,"&lt;="&amp;БАЗА_ДАННЫХ!D746,АБОНЕМЕНТЫ_ИНФОРМАЦИЯ!S:S,"&gt;="&amp;БАЗА_ДАННЫХ!D746))</f>
        <v>10</v>
      </c>
    </row>
    <row r="747" spans="4:21" ht="15" customHeight="1" x14ac:dyDescent="0.25">
      <c r="D747" s="185">
        <v>45309</v>
      </c>
      <c r="E747" s="187">
        <f t="shared" si="22"/>
        <v>3</v>
      </c>
      <c r="F747" s="9" t="str">
        <f t="shared" si="23"/>
        <v>Чт</v>
      </c>
      <c r="G747" s="18">
        <v>0.6875</v>
      </c>
      <c r="H747" s="8" t="s">
        <v>14</v>
      </c>
      <c r="I747" s="8" t="s">
        <v>39</v>
      </c>
      <c r="J747" s="8" t="s">
        <v>10</v>
      </c>
      <c r="K747" s="8" t="s">
        <v>28</v>
      </c>
      <c r="L747" s="188" t="s">
        <v>107</v>
      </c>
      <c r="M747" s="189" t="str">
        <f ca="1">IF(COUNTIFS(АБОНЕМЕНТЫ_ИНФОРМАЦИЯ!H:H,БАЗА_ДАННЫХ!L747,АБОНЕМЕНТЫ_ИНФОРМАЦИЯ!F:F,БАЗА_ДАННЫХ!J747,АБОНЕМЕНТЫ_ИНФОРМАЦИЯ!G:G,БАЗА_ДАННЫХ!K747,АБОНЕМЕНТЫ_ИНФОРМАЦИЯ!Q:Q,"&lt;="&amp;БАЗА_ДАННЫХ!D747,АБОНЕМЕНТЫ_ИНФОРМАЦИЯ!S:S,"&gt;="&amp;БАЗА_ДАННЫХ!D747,АБОНЕМЕНТЫ_ИНФОРМАЦИЯ!AB:AB,"да")=1,"да","нет")</f>
        <v>нет</v>
      </c>
      <c r="N747" s="188" t="str">
        <f ca="1">IF(M747="да",SUMIFS(АБОНЕМЕНТЫ_ИНФОРМАЦИЯ!AC:AC,АБОНЕМЕНТЫ_ИНФОРМАЦИЯ!H:H,БАЗА_ДАННЫХ!L747,АБОНЕМЕНТЫ_ИНФОРМАЦИЯ!G:G,БАЗА_ДАННЫХ!K747,АБОНЕМЕНТЫ_ИНФОРМАЦИЯ!F:F,БАЗА_ДАННЫХ!J747,АБОНЕМЕНТЫ_ИНФОРМАЦИЯ!AB:AB,БАЗА_ДАННЫХ!M747),"")</f>
        <v/>
      </c>
      <c r="R747" s="189" t="s">
        <v>21</v>
      </c>
      <c r="S747" s="17"/>
      <c r="U747" s="194">
        <f>IF(S747="перенос",0,SUMIFS(АБОНЕМЕНТЫ_ИНФОРМАЦИЯ!P:P,АБОНЕМЕНТЫ_ИНФОРМАЦИЯ!H:H,БАЗА_ДАННЫХ!L747,АБОНЕМЕНТЫ_ИНФОРМАЦИЯ!F:F,БАЗА_ДАННЫХ!J747,АБОНЕМЕНТЫ_ИНФОРМАЦИЯ!G:G,БАЗА_ДАННЫХ!K747,АБОНЕМЕНТЫ_ИНФОРМАЦИЯ!Q:Q,"&lt;="&amp;БАЗА_ДАННЫХ!D747,АБОНЕМЕНТЫ_ИНФОРМАЦИЯ!S:S,"&gt;="&amp;БАЗА_ДАННЫХ!D747))</f>
        <v>10</v>
      </c>
    </row>
    <row r="748" spans="4:21" ht="15" customHeight="1" x14ac:dyDescent="0.25">
      <c r="D748" s="185">
        <v>45309</v>
      </c>
      <c r="E748" s="187">
        <f t="shared" si="22"/>
        <v>3</v>
      </c>
      <c r="F748" s="9" t="str">
        <f t="shared" si="23"/>
        <v>Чт</v>
      </c>
      <c r="G748" s="18">
        <v>0.72916666666666663</v>
      </c>
      <c r="H748" s="8" t="s">
        <v>15</v>
      </c>
      <c r="I748" s="8" t="s">
        <v>27</v>
      </c>
      <c r="J748" s="8" t="s">
        <v>22</v>
      </c>
      <c r="K748" s="8" t="s">
        <v>29</v>
      </c>
      <c r="L748" s="188" t="s">
        <v>108</v>
      </c>
      <c r="M748" s="189" t="str">
        <f ca="1">IF(COUNTIFS(АБОНЕМЕНТЫ_ИНФОРМАЦИЯ!H:H,БАЗА_ДАННЫХ!L748,АБОНЕМЕНТЫ_ИНФОРМАЦИЯ!F:F,БАЗА_ДАННЫХ!J748,АБОНЕМЕНТЫ_ИНФОРМАЦИЯ!G:G,БАЗА_ДАННЫХ!K748,АБОНЕМЕНТЫ_ИНФОРМАЦИЯ!Q:Q,"&lt;="&amp;БАЗА_ДАННЫХ!D748,АБОНЕМЕНТЫ_ИНФОРМАЦИЯ!S:S,"&gt;="&amp;БАЗА_ДАННЫХ!D748,АБОНЕМЕНТЫ_ИНФОРМАЦИЯ!AB:AB,"да")=1,"да","нет")</f>
        <v>нет</v>
      </c>
      <c r="N748" s="188" t="str">
        <f ca="1">IF(M748="да",SUMIFS(АБОНЕМЕНТЫ_ИНФОРМАЦИЯ!AC:AC,АБОНЕМЕНТЫ_ИНФОРМАЦИЯ!H:H,БАЗА_ДАННЫХ!L748,АБОНЕМЕНТЫ_ИНФОРМАЦИЯ!G:G,БАЗА_ДАННЫХ!K748,АБОНЕМЕНТЫ_ИНФОРМАЦИЯ!F:F,БАЗА_ДАННЫХ!J748,АБОНЕМЕНТЫ_ИНФОРМАЦИЯ!AB:AB,БАЗА_ДАННЫХ!M748),"")</f>
        <v/>
      </c>
      <c r="R748" s="189" t="s">
        <v>21</v>
      </c>
      <c r="S748" s="17"/>
      <c r="U748" s="194">
        <f>IF(S748="перенос",0,SUMIFS(АБОНЕМЕНТЫ_ИНФОРМАЦИЯ!P:P,АБОНЕМЕНТЫ_ИНФОРМАЦИЯ!H:H,БАЗА_ДАННЫХ!L748,АБОНЕМЕНТЫ_ИНФОРМАЦИЯ!F:F,БАЗА_ДАННЫХ!J748,АБОНЕМЕНТЫ_ИНФОРМАЦИЯ!G:G,БАЗА_ДАННЫХ!K748,АБОНЕМЕНТЫ_ИНФОРМАЦИЯ!Q:Q,"&lt;="&amp;БАЗА_ДАННЫХ!D748,АБОНЕМЕНТЫ_ИНФОРМАЦИЯ!S:S,"&gt;="&amp;БАЗА_ДАННЫХ!D748))</f>
        <v>10</v>
      </c>
    </row>
    <row r="749" spans="4:21" ht="15" customHeight="1" x14ac:dyDescent="0.25">
      <c r="D749" s="185">
        <v>45309</v>
      </c>
      <c r="E749" s="187">
        <f t="shared" si="22"/>
        <v>3</v>
      </c>
      <c r="F749" s="9" t="str">
        <f t="shared" si="23"/>
        <v>Чт</v>
      </c>
      <c r="G749" s="18">
        <v>0.72916666666666663</v>
      </c>
      <c r="H749" s="8" t="s">
        <v>15</v>
      </c>
      <c r="I749" s="8" t="s">
        <v>27</v>
      </c>
      <c r="J749" s="8" t="s">
        <v>22</v>
      </c>
      <c r="K749" s="8" t="s">
        <v>29</v>
      </c>
      <c r="L749" s="188" t="s">
        <v>110</v>
      </c>
      <c r="M749" s="189" t="str">
        <f ca="1">IF(COUNTIFS(АБОНЕМЕНТЫ_ИНФОРМАЦИЯ!H:H,БАЗА_ДАННЫХ!L749,АБОНЕМЕНТЫ_ИНФОРМАЦИЯ!F:F,БАЗА_ДАННЫХ!J749,АБОНЕМЕНТЫ_ИНФОРМАЦИЯ!G:G,БАЗА_ДАННЫХ!K749,АБОНЕМЕНТЫ_ИНФОРМАЦИЯ!Q:Q,"&lt;="&amp;БАЗА_ДАННЫХ!D749,АБОНЕМЕНТЫ_ИНФОРМАЦИЯ!S:S,"&gt;="&amp;БАЗА_ДАННЫХ!D749,АБОНЕМЕНТЫ_ИНФОРМАЦИЯ!AB:AB,"да")=1,"да","нет")</f>
        <v>нет</v>
      </c>
      <c r="N749" s="188" t="str">
        <f ca="1">IF(M749="да",SUMIFS(АБОНЕМЕНТЫ_ИНФОРМАЦИЯ!AC:AC,АБОНЕМЕНТЫ_ИНФОРМАЦИЯ!H:H,БАЗА_ДАННЫХ!L749,АБОНЕМЕНТЫ_ИНФОРМАЦИЯ!G:G,БАЗА_ДАННЫХ!K749,АБОНЕМЕНТЫ_ИНФОРМАЦИЯ!F:F,БАЗА_ДАННЫХ!J749,АБОНЕМЕНТЫ_ИНФОРМАЦИЯ!AB:AB,БАЗА_ДАННЫХ!M749),"")</f>
        <v/>
      </c>
      <c r="R749" s="189" t="s">
        <v>21</v>
      </c>
      <c r="S749" s="17"/>
      <c r="U749" s="194">
        <f>IF(S749="перенос",0,SUMIFS(АБОНЕМЕНТЫ_ИНФОРМАЦИЯ!P:P,АБОНЕМЕНТЫ_ИНФОРМАЦИЯ!H:H,БАЗА_ДАННЫХ!L749,АБОНЕМЕНТЫ_ИНФОРМАЦИЯ!F:F,БАЗА_ДАННЫХ!J749,АБОНЕМЕНТЫ_ИНФОРМАЦИЯ!G:G,БАЗА_ДАННЫХ!K749,АБОНЕМЕНТЫ_ИНФОРМАЦИЯ!Q:Q,"&lt;="&amp;БАЗА_ДАННЫХ!D749,АБОНЕМЕНТЫ_ИНФОРМАЦИЯ!S:S,"&gt;="&amp;БАЗА_ДАННЫХ!D749))</f>
        <v>10</v>
      </c>
    </row>
    <row r="750" spans="4:21" ht="15" customHeight="1" x14ac:dyDescent="0.25">
      <c r="D750" s="185">
        <v>45309</v>
      </c>
      <c r="E750" s="187">
        <f t="shared" si="22"/>
        <v>3</v>
      </c>
      <c r="F750" s="9" t="str">
        <f t="shared" si="23"/>
        <v>Чт</v>
      </c>
      <c r="G750" s="18">
        <v>0.72916666666666663</v>
      </c>
      <c r="H750" s="8" t="s">
        <v>15</v>
      </c>
      <c r="I750" s="8" t="s">
        <v>27</v>
      </c>
      <c r="J750" s="8" t="s">
        <v>22</v>
      </c>
      <c r="K750" s="8" t="s">
        <v>29</v>
      </c>
      <c r="L750" s="188" t="s">
        <v>111</v>
      </c>
      <c r="M750" s="189" t="str">
        <f ca="1">IF(COUNTIFS(АБОНЕМЕНТЫ_ИНФОРМАЦИЯ!H:H,БАЗА_ДАННЫХ!L750,АБОНЕМЕНТЫ_ИНФОРМАЦИЯ!F:F,БАЗА_ДАННЫХ!J750,АБОНЕМЕНТЫ_ИНФОРМАЦИЯ!G:G,БАЗА_ДАННЫХ!K750,АБОНЕМЕНТЫ_ИНФОРМАЦИЯ!Q:Q,"&lt;="&amp;БАЗА_ДАННЫХ!D750,АБОНЕМЕНТЫ_ИНФОРМАЦИЯ!S:S,"&gt;="&amp;БАЗА_ДАННЫХ!D750,АБОНЕМЕНТЫ_ИНФОРМАЦИЯ!AB:AB,"да")=1,"да","нет")</f>
        <v>нет</v>
      </c>
      <c r="N750" s="188" t="str">
        <f ca="1">IF(M750="да",SUMIFS(АБОНЕМЕНТЫ_ИНФОРМАЦИЯ!AC:AC,АБОНЕМЕНТЫ_ИНФОРМАЦИЯ!H:H,БАЗА_ДАННЫХ!L750,АБОНЕМЕНТЫ_ИНФОРМАЦИЯ!G:G,БАЗА_ДАННЫХ!K750,АБОНЕМЕНТЫ_ИНФОРМАЦИЯ!F:F,БАЗА_ДАННЫХ!J750,АБОНЕМЕНТЫ_ИНФОРМАЦИЯ!AB:AB,БАЗА_ДАННЫХ!M750),"")</f>
        <v/>
      </c>
      <c r="R750" s="189" t="s">
        <v>21</v>
      </c>
      <c r="S750" s="17"/>
      <c r="U750" s="194">
        <f>IF(S750="перенос",0,SUMIFS(АБОНЕМЕНТЫ_ИНФОРМАЦИЯ!P:P,АБОНЕМЕНТЫ_ИНФОРМАЦИЯ!H:H,БАЗА_ДАННЫХ!L750,АБОНЕМЕНТЫ_ИНФОРМАЦИЯ!F:F,БАЗА_ДАННЫХ!J750,АБОНЕМЕНТЫ_ИНФОРМАЦИЯ!G:G,БАЗА_ДАННЫХ!K750,АБОНЕМЕНТЫ_ИНФОРМАЦИЯ!Q:Q,"&lt;="&amp;БАЗА_ДАННЫХ!D750,АБОНЕМЕНТЫ_ИНФОРМАЦИЯ!S:S,"&gt;="&amp;БАЗА_ДАННЫХ!D750))</f>
        <v>8.75</v>
      </c>
    </row>
    <row r="751" spans="4:21" ht="15" customHeight="1" x14ac:dyDescent="0.25">
      <c r="D751" s="185">
        <v>45309</v>
      </c>
      <c r="E751" s="187">
        <f t="shared" si="22"/>
        <v>3</v>
      </c>
      <c r="F751" s="9" t="str">
        <f t="shared" si="23"/>
        <v>Чт</v>
      </c>
      <c r="G751" s="18">
        <v>0.72916666666666663</v>
      </c>
      <c r="H751" s="8" t="s">
        <v>15</v>
      </c>
      <c r="I751" s="8" t="s">
        <v>27</v>
      </c>
      <c r="J751" s="8" t="s">
        <v>22</v>
      </c>
      <c r="K751" s="8" t="s">
        <v>29</v>
      </c>
      <c r="L751" s="188" t="s">
        <v>112</v>
      </c>
      <c r="M751" s="189" t="str">
        <f ca="1">IF(COUNTIFS(АБОНЕМЕНТЫ_ИНФОРМАЦИЯ!H:H,БАЗА_ДАННЫХ!L751,АБОНЕМЕНТЫ_ИНФОРМАЦИЯ!F:F,БАЗА_ДАННЫХ!J751,АБОНЕМЕНТЫ_ИНФОРМАЦИЯ!G:G,БАЗА_ДАННЫХ!K751,АБОНЕМЕНТЫ_ИНФОРМАЦИЯ!Q:Q,"&lt;="&amp;БАЗА_ДАННЫХ!D751,АБОНЕМЕНТЫ_ИНФОРМАЦИЯ!S:S,"&gt;="&amp;БАЗА_ДАННЫХ!D751,АБОНЕМЕНТЫ_ИНФОРМАЦИЯ!AB:AB,"да")=1,"да","нет")</f>
        <v>нет</v>
      </c>
      <c r="N751" s="188" t="str">
        <f ca="1">IF(M751="да",SUMIFS(АБОНЕМЕНТЫ_ИНФОРМАЦИЯ!AC:AC,АБОНЕМЕНТЫ_ИНФОРМАЦИЯ!H:H,БАЗА_ДАННЫХ!L751,АБОНЕМЕНТЫ_ИНФОРМАЦИЯ!G:G,БАЗА_ДАННЫХ!K751,АБОНЕМЕНТЫ_ИНФОРМАЦИЯ!F:F,БАЗА_ДАННЫХ!J751,АБОНЕМЕНТЫ_ИНФОРМАЦИЯ!AB:AB,БАЗА_ДАННЫХ!M751),"")</f>
        <v/>
      </c>
      <c r="R751" s="189" t="s">
        <v>21</v>
      </c>
      <c r="S751" s="17"/>
      <c r="U751" s="194">
        <f>IF(S751="перенос",0,SUMIFS(АБОНЕМЕНТЫ_ИНФОРМАЦИЯ!P:P,АБОНЕМЕНТЫ_ИНФОРМАЦИЯ!H:H,БАЗА_ДАННЫХ!L751,АБОНЕМЕНТЫ_ИНФОРМАЦИЯ!F:F,БАЗА_ДАННЫХ!J751,АБОНЕМЕНТЫ_ИНФОРМАЦИЯ!G:G,БАЗА_ДАННЫХ!K751,АБОНЕМЕНТЫ_ИНФОРМАЦИЯ!Q:Q,"&lt;="&amp;БАЗА_ДАННЫХ!D751,АБОНЕМЕНТЫ_ИНФОРМАЦИЯ!S:S,"&gt;="&amp;БАЗА_ДАННЫХ!D751))</f>
        <v>10</v>
      </c>
    </row>
    <row r="752" spans="4:21" ht="15" customHeight="1" x14ac:dyDescent="0.25">
      <c r="D752" s="185">
        <v>45309</v>
      </c>
      <c r="E752" s="187">
        <f t="shared" si="22"/>
        <v>3</v>
      </c>
      <c r="F752" s="9" t="str">
        <f t="shared" si="23"/>
        <v>Чт</v>
      </c>
      <c r="G752" s="18">
        <v>0.77083333333333337</v>
      </c>
      <c r="H752" s="8" t="s">
        <v>15</v>
      </c>
      <c r="I752" s="8" t="s">
        <v>27</v>
      </c>
      <c r="J752" s="8" t="s">
        <v>22</v>
      </c>
      <c r="K752" s="8" t="s">
        <v>12</v>
      </c>
      <c r="L752" s="188" t="s">
        <v>108</v>
      </c>
      <c r="M752" s="189" t="str">
        <f ca="1">IF(COUNTIFS(АБОНЕМЕНТЫ_ИНФОРМАЦИЯ!H:H,БАЗА_ДАННЫХ!L752,АБОНЕМЕНТЫ_ИНФОРМАЦИЯ!F:F,БАЗА_ДАННЫХ!J752,АБОНЕМЕНТЫ_ИНФОРМАЦИЯ!G:G,БАЗА_ДАННЫХ!K752,АБОНЕМЕНТЫ_ИНФОРМАЦИЯ!Q:Q,"&lt;="&amp;БАЗА_ДАННЫХ!D752,АБОНЕМЕНТЫ_ИНФОРМАЦИЯ!S:S,"&gt;="&amp;БАЗА_ДАННЫХ!D752,АБОНЕМЕНТЫ_ИНФОРМАЦИЯ!AB:AB,"да")=1,"да","нет")</f>
        <v>нет</v>
      </c>
      <c r="N752" s="188" t="str">
        <f ca="1">IF(M752="да",SUMIFS(АБОНЕМЕНТЫ_ИНФОРМАЦИЯ!AC:AC,АБОНЕМЕНТЫ_ИНФОРМАЦИЯ!H:H,БАЗА_ДАННЫХ!L752,АБОНЕМЕНТЫ_ИНФОРМАЦИЯ!G:G,БАЗА_ДАННЫХ!K752,АБОНЕМЕНТЫ_ИНФОРМАЦИЯ!F:F,БАЗА_ДАННЫХ!J752,АБОНЕМЕНТЫ_ИНФОРМАЦИЯ!AB:AB,БАЗА_ДАННЫХ!M752),"")</f>
        <v/>
      </c>
      <c r="R752" s="189" t="s">
        <v>21</v>
      </c>
      <c r="S752" s="17"/>
      <c r="U752" s="194">
        <f>IF(S752="перенос",0,SUMIFS(АБОНЕМЕНТЫ_ИНФОРМАЦИЯ!P:P,АБОНЕМЕНТЫ_ИНФОРМАЦИЯ!H:H,БАЗА_ДАННЫХ!L752,АБОНЕМЕНТЫ_ИНФОРМАЦИЯ!F:F,БАЗА_ДАННЫХ!J752,АБОНЕМЕНТЫ_ИНФОРМАЦИЯ!G:G,БАЗА_ДАННЫХ!K752,АБОНЕМЕНТЫ_ИНФОРМАЦИЯ!Q:Q,"&lt;="&amp;БАЗА_ДАННЫХ!D752,АБОНЕМЕНТЫ_ИНФОРМАЦИЯ!S:S,"&gt;="&amp;БАЗА_ДАННЫХ!D752))</f>
        <v>10</v>
      </c>
    </row>
    <row r="753" spans="4:21" ht="15" customHeight="1" x14ac:dyDescent="0.25">
      <c r="D753" s="185">
        <v>45309</v>
      </c>
      <c r="E753" s="187">
        <f t="shared" si="22"/>
        <v>3</v>
      </c>
      <c r="F753" s="9" t="str">
        <f t="shared" si="23"/>
        <v>Чт</v>
      </c>
      <c r="G753" s="18">
        <v>0.77083333333333337</v>
      </c>
      <c r="H753" s="8" t="s">
        <v>15</v>
      </c>
      <c r="I753" s="8" t="s">
        <v>27</v>
      </c>
      <c r="J753" s="8" t="s">
        <v>22</v>
      </c>
      <c r="K753" s="8" t="s">
        <v>12</v>
      </c>
      <c r="L753" s="188" t="s">
        <v>110</v>
      </c>
      <c r="M753" s="189" t="str">
        <f ca="1">IF(COUNTIFS(АБОНЕМЕНТЫ_ИНФОРМАЦИЯ!H:H,БАЗА_ДАННЫХ!L753,АБОНЕМЕНТЫ_ИНФОРМАЦИЯ!F:F,БАЗА_ДАННЫХ!J753,АБОНЕМЕНТЫ_ИНФОРМАЦИЯ!G:G,БАЗА_ДАННЫХ!K753,АБОНЕМЕНТЫ_ИНФОРМАЦИЯ!Q:Q,"&lt;="&amp;БАЗА_ДАННЫХ!D753,АБОНЕМЕНТЫ_ИНФОРМАЦИЯ!S:S,"&gt;="&amp;БАЗА_ДАННЫХ!D753,АБОНЕМЕНТЫ_ИНФОРМАЦИЯ!AB:AB,"да")=1,"да","нет")</f>
        <v>нет</v>
      </c>
      <c r="N753" s="188" t="str">
        <f ca="1">IF(M753="да",SUMIFS(АБОНЕМЕНТЫ_ИНФОРМАЦИЯ!AC:AC,АБОНЕМЕНТЫ_ИНФОРМАЦИЯ!H:H,БАЗА_ДАННЫХ!L753,АБОНЕМЕНТЫ_ИНФОРМАЦИЯ!G:G,БАЗА_ДАННЫХ!K753,АБОНЕМЕНТЫ_ИНФОРМАЦИЯ!F:F,БАЗА_ДАННЫХ!J753,АБОНЕМЕНТЫ_ИНФОРМАЦИЯ!AB:AB,БАЗА_ДАННЫХ!M753),"")</f>
        <v/>
      </c>
      <c r="R753" s="189" t="s">
        <v>21</v>
      </c>
      <c r="S753" s="17"/>
      <c r="U753" s="194">
        <f>IF(S753="перенос",0,SUMIFS(АБОНЕМЕНТЫ_ИНФОРМАЦИЯ!P:P,АБОНЕМЕНТЫ_ИНФОРМАЦИЯ!H:H,БАЗА_ДАННЫХ!L753,АБОНЕМЕНТЫ_ИНФОРМАЦИЯ!F:F,БАЗА_ДАННЫХ!J753,АБОНЕМЕНТЫ_ИНФОРМАЦИЯ!G:G,БАЗА_ДАННЫХ!K753,АБОНЕМЕНТЫ_ИНФОРМАЦИЯ!Q:Q,"&lt;="&amp;БАЗА_ДАННЫХ!D753,АБОНЕМЕНТЫ_ИНФОРМАЦИЯ!S:S,"&gt;="&amp;БАЗА_ДАННЫХ!D753))</f>
        <v>10</v>
      </c>
    </row>
    <row r="754" spans="4:21" ht="15" customHeight="1" x14ac:dyDescent="0.25">
      <c r="D754" s="185">
        <v>45309</v>
      </c>
      <c r="E754" s="187">
        <f t="shared" si="22"/>
        <v>3</v>
      </c>
      <c r="F754" s="9" t="str">
        <f t="shared" si="23"/>
        <v>Чт</v>
      </c>
      <c r="G754" s="18">
        <v>0.77083333333333337</v>
      </c>
      <c r="H754" s="8" t="s">
        <v>15</v>
      </c>
      <c r="I754" s="8" t="s">
        <v>27</v>
      </c>
      <c r="J754" s="8" t="s">
        <v>22</v>
      </c>
      <c r="K754" s="8" t="s">
        <v>12</v>
      </c>
      <c r="L754" s="188" t="s">
        <v>111</v>
      </c>
      <c r="M754" s="189" t="str">
        <f ca="1">IF(COUNTIFS(АБОНЕМЕНТЫ_ИНФОРМАЦИЯ!H:H,БАЗА_ДАННЫХ!L754,АБОНЕМЕНТЫ_ИНФОРМАЦИЯ!F:F,БАЗА_ДАННЫХ!J754,АБОНЕМЕНТЫ_ИНФОРМАЦИЯ!G:G,БАЗА_ДАННЫХ!K754,АБОНЕМЕНТЫ_ИНФОРМАЦИЯ!Q:Q,"&lt;="&amp;БАЗА_ДАННЫХ!D754,АБОНЕМЕНТЫ_ИНФОРМАЦИЯ!S:S,"&gt;="&amp;БАЗА_ДАННЫХ!D754,АБОНЕМЕНТЫ_ИНФОРМАЦИЯ!AB:AB,"да")=1,"да","нет")</f>
        <v>нет</v>
      </c>
      <c r="N754" s="188" t="str">
        <f ca="1">IF(M754="да",SUMIFS(АБОНЕМЕНТЫ_ИНФОРМАЦИЯ!AC:AC,АБОНЕМЕНТЫ_ИНФОРМАЦИЯ!H:H,БАЗА_ДАННЫХ!L754,АБОНЕМЕНТЫ_ИНФОРМАЦИЯ!G:G,БАЗА_ДАННЫХ!K754,АБОНЕМЕНТЫ_ИНФОРМАЦИЯ!F:F,БАЗА_ДАННЫХ!J754,АБОНЕМЕНТЫ_ИНФОРМАЦИЯ!AB:AB,БАЗА_ДАННЫХ!M754),"")</f>
        <v/>
      </c>
      <c r="R754" s="189" t="s">
        <v>21</v>
      </c>
      <c r="S754" s="17"/>
      <c r="U754" s="194">
        <f>IF(S754="перенос",0,SUMIFS(АБОНЕМЕНТЫ_ИНФОРМАЦИЯ!P:P,АБОНЕМЕНТЫ_ИНФОРМАЦИЯ!H:H,БАЗА_ДАННЫХ!L754,АБОНЕМЕНТЫ_ИНФОРМАЦИЯ!F:F,БАЗА_ДАННЫХ!J754,АБОНЕМЕНТЫ_ИНФОРМАЦИЯ!G:G,БАЗА_ДАННЫХ!K754,АБОНЕМЕНТЫ_ИНФОРМАЦИЯ!Q:Q,"&lt;="&amp;БАЗА_ДАННЫХ!D754,АБОНЕМЕНТЫ_ИНФОРМАЦИЯ!S:S,"&gt;="&amp;БАЗА_ДАННЫХ!D754))</f>
        <v>8.75</v>
      </c>
    </row>
    <row r="755" spans="4:21" ht="15" customHeight="1" x14ac:dyDescent="0.25">
      <c r="D755" s="185">
        <v>45309</v>
      </c>
      <c r="E755" s="187">
        <f t="shared" si="22"/>
        <v>3</v>
      </c>
      <c r="F755" s="9" t="str">
        <f t="shared" si="23"/>
        <v>Чт</v>
      </c>
      <c r="G755" s="18">
        <v>0.77083333333333337</v>
      </c>
      <c r="H755" s="8" t="s">
        <v>15</v>
      </c>
      <c r="I755" s="8" t="s">
        <v>27</v>
      </c>
      <c r="J755" s="8" t="s">
        <v>22</v>
      </c>
      <c r="K755" s="8" t="s">
        <v>12</v>
      </c>
      <c r="L755" s="188" t="s">
        <v>112</v>
      </c>
      <c r="M755" s="189" t="str">
        <f ca="1">IF(COUNTIFS(АБОНЕМЕНТЫ_ИНФОРМАЦИЯ!H:H,БАЗА_ДАННЫХ!L755,АБОНЕМЕНТЫ_ИНФОРМАЦИЯ!F:F,БАЗА_ДАННЫХ!J755,АБОНЕМЕНТЫ_ИНФОРМАЦИЯ!G:G,БАЗА_ДАННЫХ!K755,АБОНЕМЕНТЫ_ИНФОРМАЦИЯ!Q:Q,"&lt;="&amp;БАЗА_ДАННЫХ!D755,АБОНЕМЕНТЫ_ИНФОРМАЦИЯ!S:S,"&gt;="&amp;БАЗА_ДАННЫХ!D755,АБОНЕМЕНТЫ_ИНФОРМАЦИЯ!AB:AB,"да")=1,"да","нет")</f>
        <v>нет</v>
      </c>
      <c r="N755" s="188" t="str">
        <f ca="1">IF(M755="да",SUMIFS(АБОНЕМЕНТЫ_ИНФОРМАЦИЯ!AC:AC,АБОНЕМЕНТЫ_ИНФОРМАЦИЯ!H:H,БАЗА_ДАННЫХ!L755,АБОНЕМЕНТЫ_ИНФОРМАЦИЯ!G:G,БАЗА_ДАННЫХ!K755,АБОНЕМЕНТЫ_ИНФОРМАЦИЯ!F:F,БАЗА_ДАННЫХ!J755,АБОНЕМЕНТЫ_ИНФОРМАЦИЯ!AB:AB,БАЗА_ДАННЫХ!M755),"")</f>
        <v/>
      </c>
      <c r="R755" s="189" t="s">
        <v>21</v>
      </c>
      <c r="S755" s="17"/>
      <c r="U755" s="194">
        <f>IF(S755="перенос",0,SUMIFS(АБОНЕМЕНТЫ_ИНФОРМАЦИЯ!P:P,АБОНЕМЕНТЫ_ИНФОРМАЦИЯ!H:H,БАЗА_ДАННЫХ!L755,АБОНЕМЕНТЫ_ИНФОРМАЦИЯ!F:F,БАЗА_ДАННЫХ!J755,АБОНЕМЕНТЫ_ИНФОРМАЦИЯ!G:G,БАЗА_ДАННЫХ!K755,АБОНЕМЕНТЫ_ИНФОРМАЦИЯ!Q:Q,"&lt;="&amp;БАЗА_ДАННЫХ!D755,АБОНЕМЕНТЫ_ИНФОРМАЦИЯ!S:S,"&gt;="&amp;БАЗА_ДАННЫХ!D755))</f>
        <v>10</v>
      </c>
    </row>
    <row r="756" spans="4:21" ht="15" customHeight="1" x14ac:dyDescent="0.25">
      <c r="D756" s="185">
        <v>45310</v>
      </c>
      <c r="E756" s="187">
        <f t="shared" si="22"/>
        <v>3</v>
      </c>
      <c r="F756" s="9" t="str">
        <f t="shared" si="23"/>
        <v>Пт</v>
      </c>
      <c r="G756" s="18">
        <v>0.66666666666666663</v>
      </c>
      <c r="H756" s="8" t="s">
        <v>7</v>
      </c>
      <c r="I756" s="8" t="s">
        <v>33</v>
      </c>
      <c r="J756" s="8" t="s">
        <v>6</v>
      </c>
      <c r="K756" s="8" t="s">
        <v>31</v>
      </c>
      <c r="L756" s="188" t="s">
        <v>87</v>
      </c>
      <c r="M756" s="189" t="str">
        <f ca="1">IF(COUNTIFS(АБОНЕМЕНТЫ_ИНФОРМАЦИЯ!H:H,БАЗА_ДАННЫХ!L756,АБОНЕМЕНТЫ_ИНФОРМАЦИЯ!F:F,БАЗА_ДАННЫХ!J756,АБОНЕМЕНТЫ_ИНФОРМАЦИЯ!G:G,БАЗА_ДАННЫХ!K756,АБОНЕМЕНТЫ_ИНФОРМАЦИЯ!Q:Q,"&lt;="&amp;БАЗА_ДАННЫХ!D756,АБОНЕМЕНТЫ_ИНФОРМАЦИЯ!S:S,"&gt;="&amp;БАЗА_ДАННЫХ!D756,АБОНЕМЕНТЫ_ИНФОРМАЦИЯ!AB:AB,"да")=1,"да","нет")</f>
        <v>нет</v>
      </c>
      <c r="N756" s="188" t="str">
        <f ca="1">IF(M756="да",SUMIFS(АБОНЕМЕНТЫ_ИНФОРМАЦИЯ!AC:AC,АБОНЕМЕНТЫ_ИНФОРМАЦИЯ!H:H,БАЗА_ДАННЫХ!L756,АБОНЕМЕНТЫ_ИНФОРМАЦИЯ!G:G,БАЗА_ДАННЫХ!K756,АБОНЕМЕНТЫ_ИНФОРМАЦИЯ!F:F,БАЗА_ДАННЫХ!J756,АБОНЕМЕНТЫ_ИНФОРМАЦИЯ!AB:AB,БАЗА_ДАННЫХ!M756),"")</f>
        <v/>
      </c>
      <c r="R756" s="189" t="s">
        <v>21</v>
      </c>
      <c r="S756" s="17"/>
      <c r="U756" s="194">
        <f>IF(S756="перенос",0,SUMIFS(АБОНЕМЕНТЫ_ИНФОРМАЦИЯ!P:P,АБОНЕМЕНТЫ_ИНФОРМАЦИЯ!H:H,БАЗА_ДАННЫХ!L756,АБОНЕМЕНТЫ_ИНФОРМАЦИЯ!F:F,БАЗА_ДАННЫХ!J756,АБОНЕМЕНТЫ_ИНФОРМАЦИЯ!G:G,БАЗА_ДАННЫХ!K756,АБОНЕМЕНТЫ_ИНФОРМАЦИЯ!Q:Q,"&lt;="&amp;БАЗА_ДАННЫХ!D756,АБОНЕМЕНТЫ_ИНФОРМАЦИЯ!S:S,"&gt;="&amp;БАЗА_ДАННЫХ!D756))</f>
        <v>10</v>
      </c>
    </row>
    <row r="757" spans="4:21" ht="15" customHeight="1" x14ac:dyDescent="0.25">
      <c r="D757" s="185">
        <v>45310</v>
      </c>
      <c r="E757" s="187">
        <f t="shared" si="22"/>
        <v>3</v>
      </c>
      <c r="F757" s="9" t="str">
        <f t="shared" si="23"/>
        <v>Пт</v>
      </c>
      <c r="G757" s="18">
        <v>0.66666666666666663</v>
      </c>
      <c r="H757" s="8" t="s">
        <v>7</v>
      </c>
      <c r="I757" s="8" t="s">
        <v>33</v>
      </c>
      <c r="J757" s="8" t="s">
        <v>6</v>
      </c>
      <c r="K757" s="8" t="s">
        <v>31</v>
      </c>
      <c r="L757" s="188" t="s">
        <v>89</v>
      </c>
      <c r="M757" s="189" t="str">
        <f ca="1">IF(COUNTIFS(АБОНЕМЕНТЫ_ИНФОРМАЦИЯ!H:H,БАЗА_ДАННЫХ!L757,АБОНЕМЕНТЫ_ИНФОРМАЦИЯ!F:F,БАЗА_ДАННЫХ!J757,АБОНЕМЕНТЫ_ИНФОРМАЦИЯ!G:G,БАЗА_ДАННЫХ!K757,АБОНЕМЕНТЫ_ИНФОРМАЦИЯ!Q:Q,"&lt;="&amp;БАЗА_ДАННЫХ!D757,АБОНЕМЕНТЫ_ИНФОРМАЦИЯ!S:S,"&gt;="&amp;БАЗА_ДАННЫХ!D757,АБОНЕМЕНТЫ_ИНФОРМАЦИЯ!AB:AB,"да")=1,"да","нет")</f>
        <v>нет</v>
      </c>
      <c r="N757" s="188" t="str">
        <f ca="1">IF(M757="да",SUMIFS(АБОНЕМЕНТЫ_ИНФОРМАЦИЯ!AC:AC,АБОНЕМЕНТЫ_ИНФОРМАЦИЯ!H:H,БАЗА_ДАННЫХ!L757,АБОНЕМЕНТЫ_ИНФОРМАЦИЯ!G:G,БАЗА_ДАННЫХ!K757,АБОНЕМЕНТЫ_ИНФОРМАЦИЯ!F:F,БАЗА_ДАННЫХ!J757,АБОНЕМЕНТЫ_ИНФОРМАЦИЯ!AB:AB,БАЗА_ДАННЫХ!M757),"")</f>
        <v/>
      </c>
      <c r="R757" s="189" t="s">
        <v>21</v>
      </c>
      <c r="S757" s="17"/>
      <c r="U757" s="194">
        <f>IF(S757="перенос",0,SUMIFS(АБОНЕМЕНТЫ_ИНФОРМАЦИЯ!P:P,АБОНЕМЕНТЫ_ИНФОРМАЦИЯ!H:H,БАЗА_ДАННЫХ!L757,АБОНЕМЕНТЫ_ИНФОРМАЦИЯ!F:F,БАЗА_ДАННЫХ!J757,АБОНЕМЕНТЫ_ИНФОРМАЦИЯ!G:G,БАЗА_ДАННЫХ!K757,АБОНЕМЕНТЫ_ИНФОРМАЦИЯ!Q:Q,"&lt;="&amp;БАЗА_ДАННЫХ!D757,АБОНЕМЕНТЫ_ИНФОРМАЦИЯ!S:S,"&gt;="&amp;БАЗА_ДАННЫХ!D757))</f>
        <v>10</v>
      </c>
    </row>
    <row r="758" spans="4:21" ht="15" customHeight="1" x14ac:dyDescent="0.25">
      <c r="D758" s="185">
        <v>45310</v>
      </c>
      <c r="E758" s="187">
        <f t="shared" si="22"/>
        <v>3</v>
      </c>
      <c r="F758" s="9" t="str">
        <f t="shared" si="23"/>
        <v>Пт</v>
      </c>
      <c r="G758" s="18">
        <v>0.66666666666666663</v>
      </c>
      <c r="H758" s="8" t="s">
        <v>7</v>
      </c>
      <c r="I758" s="8" t="s">
        <v>33</v>
      </c>
      <c r="J758" s="8" t="s">
        <v>6</v>
      </c>
      <c r="K758" s="8" t="s">
        <v>31</v>
      </c>
      <c r="L758" s="188" t="s">
        <v>90</v>
      </c>
      <c r="M758" s="189" t="str">
        <f ca="1">IF(COUNTIFS(АБОНЕМЕНТЫ_ИНФОРМАЦИЯ!H:H,БАЗА_ДАННЫХ!L758,АБОНЕМЕНТЫ_ИНФОРМАЦИЯ!F:F,БАЗА_ДАННЫХ!J758,АБОНЕМЕНТЫ_ИНФОРМАЦИЯ!G:G,БАЗА_ДАННЫХ!K758,АБОНЕМЕНТЫ_ИНФОРМАЦИЯ!Q:Q,"&lt;="&amp;БАЗА_ДАННЫХ!D758,АБОНЕМЕНТЫ_ИНФОРМАЦИЯ!S:S,"&gt;="&amp;БАЗА_ДАННЫХ!D758,АБОНЕМЕНТЫ_ИНФОРМАЦИЯ!AB:AB,"да")=1,"да","нет")</f>
        <v>нет</v>
      </c>
      <c r="N758" s="188" t="str">
        <f ca="1">IF(M758="да",SUMIFS(АБОНЕМЕНТЫ_ИНФОРМАЦИЯ!AC:AC,АБОНЕМЕНТЫ_ИНФОРМАЦИЯ!H:H,БАЗА_ДАННЫХ!L758,АБОНЕМЕНТЫ_ИНФОРМАЦИЯ!G:G,БАЗА_ДАННЫХ!K758,АБОНЕМЕНТЫ_ИНФОРМАЦИЯ!F:F,БАЗА_ДАННЫХ!J758,АБОНЕМЕНТЫ_ИНФОРМАЦИЯ!AB:AB,БАЗА_ДАННЫХ!M758),"")</f>
        <v/>
      </c>
      <c r="R758" s="189" t="s">
        <v>21</v>
      </c>
      <c r="S758" s="17"/>
      <c r="U758" s="194">
        <f>IF(S758="перенос",0,SUMIFS(АБОНЕМЕНТЫ_ИНФОРМАЦИЯ!P:P,АБОНЕМЕНТЫ_ИНФОРМАЦИЯ!H:H,БАЗА_ДАННЫХ!L758,АБОНЕМЕНТЫ_ИНФОРМАЦИЯ!F:F,БАЗА_ДАННЫХ!J758,АБОНЕМЕНТЫ_ИНФОРМАЦИЯ!G:G,БАЗА_ДАННЫХ!K758,АБОНЕМЕНТЫ_ИНФОРМАЦИЯ!Q:Q,"&lt;="&amp;БАЗА_ДАННЫХ!D758,АБОНЕМЕНТЫ_ИНФОРМАЦИЯ!S:S,"&gt;="&amp;БАЗА_ДАННЫХ!D758))</f>
        <v>8.75</v>
      </c>
    </row>
    <row r="759" spans="4:21" ht="15" customHeight="1" x14ac:dyDescent="0.25">
      <c r="D759" s="185">
        <v>45310</v>
      </c>
      <c r="E759" s="187">
        <f t="shared" si="22"/>
        <v>3</v>
      </c>
      <c r="F759" s="9" t="str">
        <f t="shared" si="23"/>
        <v>Пт</v>
      </c>
      <c r="G759" s="18">
        <v>0.66666666666666663</v>
      </c>
      <c r="H759" s="8" t="s">
        <v>7</v>
      </c>
      <c r="I759" s="8" t="s">
        <v>33</v>
      </c>
      <c r="J759" s="8" t="s">
        <v>6</v>
      </c>
      <c r="K759" s="8" t="s">
        <v>31</v>
      </c>
      <c r="L759" s="188" t="s">
        <v>91</v>
      </c>
      <c r="M759" s="189" t="str">
        <f ca="1">IF(COUNTIFS(АБОНЕМЕНТЫ_ИНФОРМАЦИЯ!H:H,БАЗА_ДАННЫХ!L759,АБОНЕМЕНТЫ_ИНФОРМАЦИЯ!F:F,БАЗА_ДАННЫХ!J759,АБОНЕМЕНТЫ_ИНФОРМАЦИЯ!G:G,БАЗА_ДАННЫХ!K759,АБОНЕМЕНТЫ_ИНФОРМАЦИЯ!Q:Q,"&lt;="&amp;БАЗА_ДАННЫХ!D759,АБОНЕМЕНТЫ_ИНФОРМАЦИЯ!S:S,"&gt;="&amp;БАЗА_ДАННЫХ!D759,АБОНЕМЕНТЫ_ИНФОРМАЦИЯ!AB:AB,"да")=1,"да","нет")</f>
        <v>нет</v>
      </c>
      <c r="N759" s="188" t="str">
        <f ca="1">IF(M759="да",SUMIFS(АБОНЕМЕНТЫ_ИНФОРМАЦИЯ!AC:AC,АБОНЕМЕНТЫ_ИНФОРМАЦИЯ!H:H,БАЗА_ДАННЫХ!L759,АБОНЕМЕНТЫ_ИНФОРМАЦИЯ!G:G,БАЗА_ДАННЫХ!K759,АБОНЕМЕНТЫ_ИНФОРМАЦИЯ!F:F,БАЗА_ДАННЫХ!J759,АБОНЕМЕНТЫ_ИНФОРМАЦИЯ!AB:AB,БАЗА_ДАННЫХ!M759),"")</f>
        <v/>
      </c>
      <c r="R759" s="189" t="s">
        <v>21</v>
      </c>
      <c r="S759" s="17"/>
      <c r="U759" s="194">
        <f>IF(S759="перенос",0,SUMIFS(АБОНЕМЕНТЫ_ИНФОРМАЦИЯ!P:P,АБОНЕМЕНТЫ_ИНФОРМАЦИЯ!H:H,БАЗА_ДАННЫХ!L759,АБОНЕМЕНТЫ_ИНФОРМАЦИЯ!F:F,БАЗА_ДАННЫХ!J759,АБОНЕМЕНТЫ_ИНФОРМАЦИЯ!G:G,БАЗА_ДАННЫХ!K759,АБОНЕМЕНТЫ_ИНФОРМАЦИЯ!Q:Q,"&lt;="&amp;БАЗА_ДАННЫХ!D759,АБОНЕМЕНТЫ_ИНФОРМАЦИЯ!S:S,"&gt;="&amp;БАЗА_ДАННЫХ!D759))</f>
        <v>10</v>
      </c>
    </row>
    <row r="760" spans="4:21" ht="15" customHeight="1" x14ac:dyDescent="0.25">
      <c r="D760" s="185">
        <v>45310</v>
      </c>
      <c r="E760" s="187">
        <f t="shared" si="22"/>
        <v>3</v>
      </c>
      <c r="F760" s="9" t="str">
        <f t="shared" si="23"/>
        <v>Пт</v>
      </c>
      <c r="G760" s="18">
        <v>0.66666666666666663</v>
      </c>
      <c r="H760" s="8" t="s">
        <v>7</v>
      </c>
      <c r="I760" s="8" t="s">
        <v>33</v>
      </c>
      <c r="J760" s="8" t="s">
        <v>6</v>
      </c>
      <c r="K760" s="8" t="s">
        <v>31</v>
      </c>
      <c r="L760" s="188" t="s">
        <v>92</v>
      </c>
      <c r="M760" s="189" t="str">
        <f ca="1">IF(COUNTIFS(АБОНЕМЕНТЫ_ИНФОРМАЦИЯ!H:H,БАЗА_ДАННЫХ!L760,АБОНЕМЕНТЫ_ИНФОРМАЦИЯ!F:F,БАЗА_ДАННЫХ!J760,АБОНЕМЕНТЫ_ИНФОРМАЦИЯ!G:G,БАЗА_ДАННЫХ!K760,АБОНЕМЕНТЫ_ИНФОРМАЦИЯ!Q:Q,"&lt;="&amp;БАЗА_ДАННЫХ!D760,АБОНЕМЕНТЫ_ИНФОРМАЦИЯ!S:S,"&gt;="&amp;БАЗА_ДАННЫХ!D760,АБОНЕМЕНТЫ_ИНФОРМАЦИЯ!AB:AB,"да")=1,"да","нет")</f>
        <v>нет</v>
      </c>
      <c r="N760" s="188" t="str">
        <f ca="1">IF(M760="да",SUMIFS(АБОНЕМЕНТЫ_ИНФОРМАЦИЯ!AC:AC,АБОНЕМЕНТЫ_ИНФОРМАЦИЯ!H:H,БАЗА_ДАННЫХ!L760,АБОНЕМЕНТЫ_ИНФОРМАЦИЯ!G:G,БАЗА_ДАННЫХ!K760,АБОНЕМЕНТЫ_ИНФОРМАЦИЯ!F:F,БАЗА_ДАННЫХ!J760,АБОНЕМЕНТЫ_ИНФОРМАЦИЯ!AB:AB,БАЗА_ДАННЫХ!M760),"")</f>
        <v/>
      </c>
      <c r="R760" s="189" t="s">
        <v>21</v>
      </c>
      <c r="S760" s="17"/>
      <c r="U760" s="194">
        <f>IF(S760="перенос",0,SUMIFS(АБОНЕМЕНТЫ_ИНФОРМАЦИЯ!P:P,АБОНЕМЕНТЫ_ИНФОРМАЦИЯ!H:H,БАЗА_ДАННЫХ!L760,АБОНЕМЕНТЫ_ИНФОРМАЦИЯ!F:F,БАЗА_ДАННЫХ!J760,АБОНЕМЕНТЫ_ИНФОРМАЦИЯ!G:G,БАЗА_ДАННЫХ!K760,АБОНЕМЕНТЫ_ИНФОРМАЦИЯ!Q:Q,"&lt;="&amp;БАЗА_ДАННЫХ!D760,АБОНЕМЕНТЫ_ИНФОРМАЦИЯ!S:S,"&gt;="&amp;БАЗА_ДАННЫХ!D760))</f>
        <v>10</v>
      </c>
    </row>
    <row r="761" spans="4:21" ht="15" customHeight="1" x14ac:dyDescent="0.25">
      <c r="D761" s="185">
        <v>45310</v>
      </c>
      <c r="E761" s="187">
        <f t="shared" si="22"/>
        <v>3</v>
      </c>
      <c r="F761" s="9" t="str">
        <f t="shared" si="23"/>
        <v>Пт</v>
      </c>
      <c r="G761" s="18">
        <v>0.66666666666666663</v>
      </c>
      <c r="H761" s="8" t="s">
        <v>7</v>
      </c>
      <c r="I761" s="8" t="s">
        <v>33</v>
      </c>
      <c r="J761" s="8" t="s">
        <v>6</v>
      </c>
      <c r="K761" s="8" t="s">
        <v>31</v>
      </c>
      <c r="L761" s="188" t="s">
        <v>93</v>
      </c>
      <c r="M761" s="189" t="str">
        <f ca="1">IF(COUNTIFS(АБОНЕМЕНТЫ_ИНФОРМАЦИЯ!H:H,БАЗА_ДАННЫХ!L761,АБОНЕМЕНТЫ_ИНФОРМАЦИЯ!F:F,БАЗА_ДАННЫХ!J761,АБОНЕМЕНТЫ_ИНФОРМАЦИЯ!G:G,БАЗА_ДАННЫХ!K761,АБОНЕМЕНТЫ_ИНФОРМАЦИЯ!Q:Q,"&lt;="&amp;БАЗА_ДАННЫХ!D761,АБОНЕМЕНТЫ_ИНФОРМАЦИЯ!S:S,"&gt;="&amp;БАЗА_ДАННЫХ!D761,АБОНЕМЕНТЫ_ИНФОРМАЦИЯ!AB:AB,"да")=1,"да","нет")</f>
        <v>нет</v>
      </c>
      <c r="N761" s="188" t="str">
        <f ca="1">IF(M761="да",SUMIFS(АБОНЕМЕНТЫ_ИНФОРМАЦИЯ!AC:AC,АБОНЕМЕНТЫ_ИНФОРМАЦИЯ!H:H,БАЗА_ДАННЫХ!L761,АБОНЕМЕНТЫ_ИНФОРМАЦИЯ!G:G,БАЗА_ДАННЫХ!K761,АБОНЕМЕНТЫ_ИНФОРМАЦИЯ!F:F,БАЗА_ДАННЫХ!J761,АБОНЕМЕНТЫ_ИНФОРМАЦИЯ!AB:AB,БАЗА_ДАННЫХ!M761),"")</f>
        <v/>
      </c>
      <c r="R761" s="189" t="s">
        <v>21</v>
      </c>
      <c r="S761" s="17"/>
      <c r="U761" s="194">
        <f>IF(S761="перенос",0,SUMIFS(АБОНЕМЕНТЫ_ИНФОРМАЦИЯ!P:P,АБОНЕМЕНТЫ_ИНФОРМАЦИЯ!H:H,БАЗА_ДАННЫХ!L761,АБОНЕМЕНТЫ_ИНФОРМАЦИЯ!F:F,БАЗА_ДАННЫХ!J761,АБОНЕМЕНТЫ_ИНФОРМАЦИЯ!G:G,БАЗА_ДАННЫХ!K761,АБОНЕМЕНТЫ_ИНФОРМАЦИЯ!Q:Q,"&lt;="&amp;БАЗА_ДАННЫХ!D761,АБОНЕМЕНТЫ_ИНФОРМАЦИЯ!S:S,"&gt;="&amp;БАЗА_ДАННЫХ!D761))</f>
        <v>10</v>
      </c>
    </row>
    <row r="762" spans="4:21" ht="15" customHeight="1" x14ac:dyDescent="0.25">
      <c r="D762" s="185">
        <v>45310</v>
      </c>
      <c r="E762" s="187">
        <f t="shared" si="22"/>
        <v>3</v>
      </c>
      <c r="F762" s="9" t="str">
        <f t="shared" si="23"/>
        <v>Пт</v>
      </c>
      <c r="G762" s="18">
        <v>0.66666666666666663</v>
      </c>
      <c r="H762" s="8" t="s">
        <v>7</v>
      </c>
      <c r="I762" s="8" t="s">
        <v>33</v>
      </c>
      <c r="J762" s="8" t="s">
        <v>6</v>
      </c>
      <c r="K762" s="8" t="s">
        <v>31</v>
      </c>
      <c r="L762" s="188" t="s">
        <v>94</v>
      </c>
      <c r="M762" s="189" t="str">
        <f ca="1">IF(COUNTIFS(АБОНЕМЕНТЫ_ИНФОРМАЦИЯ!H:H,БАЗА_ДАННЫХ!L762,АБОНЕМЕНТЫ_ИНФОРМАЦИЯ!F:F,БАЗА_ДАННЫХ!J762,АБОНЕМЕНТЫ_ИНФОРМАЦИЯ!G:G,БАЗА_ДАННЫХ!K762,АБОНЕМЕНТЫ_ИНФОРМАЦИЯ!Q:Q,"&lt;="&amp;БАЗА_ДАННЫХ!D762,АБОНЕМЕНТЫ_ИНФОРМАЦИЯ!S:S,"&gt;="&amp;БАЗА_ДАННЫХ!D762,АБОНЕМЕНТЫ_ИНФОРМАЦИЯ!AB:AB,"да")=1,"да","нет")</f>
        <v>нет</v>
      </c>
      <c r="N762" s="188" t="str">
        <f ca="1">IF(M762="да",SUMIFS(АБОНЕМЕНТЫ_ИНФОРМАЦИЯ!AC:AC,АБОНЕМЕНТЫ_ИНФОРМАЦИЯ!H:H,БАЗА_ДАННЫХ!L762,АБОНЕМЕНТЫ_ИНФОРМАЦИЯ!G:G,БАЗА_ДАННЫХ!K762,АБОНЕМЕНТЫ_ИНФОРМАЦИЯ!F:F,БАЗА_ДАННЫХ!J762,АБОНЕМЕНТЫ_ИНФОРМАЦИЯ!AB:AB,БАЗА_ДАННЫХ!M762),"")</f>
        <v/>
      </c>
      <c r="R762" s="189" t="s">
        <v>21</v>
      </c>
      <c r="S762" s="17"/>
      <c r="U762" s="194">
        <f>IF(S762="перенос",0,SUMIFS(АБОНЕМЕНТЫ_ИНФОРМАЦИЯ!P:P,АБОНЕМЕНТЫ_ИНФОРМАЦИЯ!H:H,БАЗА_ДАННЫХ!L762,АБОНЕМЕНТЫ_ИНФОРМАЦИЯ!F:F,БАЗА_ДАННЫХ!J762,АБОНЕМЕНТЫ_ИНФОРМАЦИЯ!G:G,БАЗА_ДАННЫХ!K762,АБОНЕМЕНТЫ_ИНФОРМАЦИЯ!Q:Q,"&lt;="&amp;БАЗА_ДАННЫХ!D762,АБОНЕМЕНТЫ_ИНФОРМАЦИЯ!S:S,"&gt;="&amp;БАЗА_ДАННЫХ!D762))</f>
        <v>10</v>
      </c>
    </row>
    <row r="763" spans="4:21" ht="15" customHeight="1" x14ac:dyDescent="0.25">
      <c r="D763" s="185">
        <v>45310</v>
      </c>
      <c r="E763" s="187">
        <f t="shared" si="22"/>
        <v>3</v>
      </c>
      <c r="F763" s="9" t="str">
        <f t="shared" si="23"/>
        <v>Пт</v>
      </c>
      <c r="G763" s="18">
        <v>0.66666666666666663</v>
      </c>
      <c r="H763" s="8" t="s">
        <v>7</v>
      </c>
      <c r="I763" s="8" t="s">
        <v>33</v>
      </c>
      <c r="J763" s="8" t="s">
        <v>6</v>
      </c>
      <c r="K763" s="8" t="s">
        <v>31</v>
      </c>
      <c r="L763" s="188" t="s">
        <v>95</v>
      </c>
      <c r="M763" s="189" t="str">
        <f ca="1">IF(COUNTIFS(АБОНЕМЕНТЫ_ИНФОРМАЦИЯ!H:H,БАЗА_ДАННЫХ!L763,АБОНЕМЕНТЫ_ИНФОРМАЦИЯ!F:F,БАЗА_ДАННЫХ!J763,АБОНЕМЕНТЫ_ИНФОРМАЦИЯ!G:G,БАЗА_ДАННЫХ!K763,АБОНЕМЕНТЫ_ИНФОРМАЦИЯ!Q:Q,"&lt;="&amp;БАЗА_ДАННЫХ!D763,АБОНЕМЕНТЫ_ИНФОРМАЦИЯ!S:S,"&gt;="&amp;БАЗА_ДАННЫХ!D763,АБОНЕМЕНТЫ_ИНФОРМАЦИЯ!AB:AB,"да")=1,"да","нет")</f>
        <v>нет</v>
      </c>
      <c r="N763" s="188" t="str">
        <f ca="1">IF(M763="да",SUMIFS(АБОНЕМЕНТЫ_ИНФОРМАЦИЯ!AC:AC,АБОНЕМЕНТЫ_ИНФОРМАЦИЯ!H:H,БАЗА_ДАННЫХ!L763,АБОНЕМЕНТЫ_ИНФОРМАЦИЯ!G:G,БАЗА_ДАННЫХ!K763,АБОНЕМЕНТЫ_ИНФОРМАЦИЯ!F:F,БАЗА_ДАННЫХ!J763,АБОНЕМЕНТЫ_ИНФОРМАЦИЯ!AB:AB,БАЗА_ДАННЫХ!M763),"")</f>
        <v/>
      </c>
      <c r="R763" s="189" t="s">
        <v>21</v>
      </c>
      <c r="S763" s="17"/>
      <c r="U763" s="194">
        <f>IF(S763="перенос",0,SUMIFS(АБОНЕМЕНТЫ_ИНФОРМАЦИЯ!P:P,АБОНЕМЕНТЫ_ИНФОРМАЦИЯ!H:H,БАЗА_ДАННЫХ!L763,АБОНЕМЕНТЫ_ИНФОРМАЦИЯ!F:F,БАЗА_ДАННЫХ!J763,АБОНЕМЕНТЫ_ИНФОРМАЦИЯ!G:G,БАЗА_ДАННЫХ!K763,АБОНЕМЕНТЫ_ИНФОРМАЦИЯ!Q:Q,"&lt;="&amp;БАЗА_ДАННЫХ!D763,АБОНЕМЕНТЫ_ИНФОРМАЦИЯ!S:S,"&gt;="&amp;БАЗА_ДАННЫХ!D763))</f>
        <v>10</v>
      </c>
    </row>
    <row r="764" spans="4:21" ht="15" customHeight="1" x14ac:dyDescent="0.25">
      <c r="D764" s="185">
        <v>45310</v>
      </c>
      <c r="E764" s="187">
        <f t="shared" si="22"/>
        <v>3</v>
      </c>
      <c r="F764" s="9" t="str">
        <f t="shared" si="23"/>
        <v>Пт</v>
      </c>
      <c r="G764" s="18">
        <v>0.66666666666666663</v>
      </c>
      <c r="H764" s="8" t="s">
        <v>7</v>
      </c>
      <c r="I764" s="8" t="s">
        <v>33</v>
      </c>
      <c r="J764" s="8" t="s">
        <v>6</v>
      </c>
      <c r="K764" s="8" t="s">
        <v>31</v>
      </c>
      <c r="L764" s="188" t="s">
        <v>96</v>
      </c>
      <c r="M764" s="189" t="str">
        <f ca="1">IF(COUNTIFS(АБОНЕМЕНТЫ_ИНФОРМАЦИЯ!H:H,БАЗА_ДАННЫХ!L764,АБОНЕМЕНТЫ_ИНФОРМАЦИЯ!F:F,БАЗА_ДАННЫХ!J764,АБОНЕМЕНТЫ_ИНФОРМАЦИЯ!G:G,БАЗА_ДАННЫХ!K764,АБОНЕМЕНТЫ_ИНФОРМАЦИЯ!Q:Q,"&lt;="&amp;БАЗА_ДАННЫХ!D764,АБОНЕМЕНТЫ_ИНФОРМАЦИЯ!S:S,"&gt;="&amp;БАЗА_ДАННЫХ!D764,АБОНЕМЕНТЫ_ИНФОРМАЦИЯ!AB:AB,"да")=1,"да","нет")</f>
        <v>нет</v>
      </c>
      <c r="N764" s="188" t="str">
        <f ca="1">IF(M764="да",SUMIFS(АБОНЕМЕНТЫ_ИНФОРМАЦИЯ!AC:AC,АБОНЕМЕНТЫ_ИНФОРМАЦИЯ!H:H,БАЗА_ДАННЫХ!L764,АБОНЕМЕНТЫ_ИНФОРМАЦИЯ!G:G,БАЗА_ДАННЫХ!K764,АБОНЕМЕНТЫ_ИНФОРМАЦИЯ!F:F,БАЗА_ДАННЫХ!J764,АБОНЕМЕНТЫ_ИНФОРМАЦИЯ!AB:AB,БАЗА_ДАННЫХ!M764),"")</f>
        <v/>
      </c>
      <c r="R764" s="189" t="s">
        <v>21</v>
      </c>
      <c r="S764" s="17"/>
      <c r="U764" s="194">
        <f>IF(S764="перенос",0,SUMIFS(АБОНЕМЕНТЫ_ИНФОРМАЦИЯ!P:P,АБОНЕМЕНТЫ_ИНФОРМАЦИЯ!H:H,БАЗА_ДАННЫХ!L764,АБОНЕМЕНТЫ_ИНФОРМАЦИЯ!F:F,БАЗА_ДАННЫХ!J764,АБОНЕМЕНТЫ_ИНФОРМАЦИЯ!G:G,БАЗА_ДАННЫХ!K764,АБОНЕМЕНТЫ_ИНФОРМАЦИЯ!Q:Q,"&lt;="&amp;БАЗА_ДАННЫХ!D764,АБОНЕМЕНТЫ_ИНФОРМАЦИЯ!S:S,"&gt;="&amp;БАЗА_ДАННЫХ!D764))</f>
        <v>10</v>
      </c>
    </row>
    <row r="765" spans="4:21" ht="15" customHeight="1" x14ac:dyDescent="0.25">
      <c r="D765" s="185">
        <v>45310</v>
      </c>
      <c r="E765" s="187">
        <f t="shared" si="22"/>
        <v>3</v>
      </c>
      <c r="F765" s="9" t="str">
        <f t="shared" si="23"/>
        <v>Пт</v>
      </c>
      <c r="G765" s="18">
        <v>0.66666666666666663</v>
      </c>
      <c r="H765" s="8" t="s">
        <v>7</v>
      </c>
      <c r="I765" s="8" t="s">
        <v>33</v>
      </c>
      <c r="J765" s="8" t="s">
        <v>6</v>
      </c>
      <c r="K765" s="8" t="s">
        <v>31</v>
      </c>
      <c r="L765" s="188" t="s">
        <v>97</v>
      </c>
      <c r="M765" s="189" t="str">
        <f ca="1">IF(COUNTIFS(АБОНЕМЕНТЫ_ИНФОРМАЦИЯ!H:H,БАЗА_ДАННЫХ!L765,АБОНЕМЕНТЫ_ИНФОРМАЦИЯ!F:F,БАЗА_ДАННЫХ!J765,АБОНЕМЕНТЫ_ИНФОРМАЦИЯ!G:G,БАЗА_ДАННЫХ!K765,АБОНЕМЕНТЫ_ИНФОРМАЦИЯ!Q:Q,"&lt;="&amp;БАЗА_ДАННЫХ!D765,АБОНЕМЕНТЫ_ИНФОРМАЦИЯ!S:S,"&gt;="&amp;БАЗА_ДАННЫХ!D765,АБОНЕМЕНТЫ_ИНФОРМАЦИЯ!AB:AB,"да")=1,"да","нет")</f>
        <v>нет</v>
      </c>
      <c r="N765" s="188" t="str">
        <f ca="1">IF(M765="да",SUMIFS(АБОНЕМЕНТЫ_ИНФОРМАЦИЯ!AC:AC,АБОНЕМЕНТЫ_ИНФОРМАЦИЯ!H:H,БАЗА_ДАННЫХ!L765,АБОНЕМЕНТЫ_ИНФОРМАЦИЯ!G:G,БАЗА_ДАННЫХ!K765,АБОНЕМЕНТЫ_ИНФОРМАЦИЯ!F:F,БАЗА_ДАННЫХ!J765,АБОНЕМЕНТЫ_ИНФОРМАЦИЯ!AB:AB,БАЗА_ДАННЫХ!M765),"")</f>
        <v/>
      </c>
      <c r="R765" s="189" t="s">
        <v>21</v>
      </c>
      <c r="S765" s="17"/>
      <c r="U765" s="194">
        <f>IF(S765="перенос",0,SUMIFS(АБОНЕМЕНТЫ_ИНФОРМАЦИЯ!P:P,АБОНЕМЕНТЫ_ИНФОРМАЦИЯ!H:H,БАЗА_ДАННЫХ!L765,АБОНЕМЕНТЫ_ИНФОРМАЦИЯ!F:F,БАЗА_ДАННЫХ!J765,АБОНЕМЕНТЫ_ИНФОРМАЦИЯ!G:G,БАЗА_ДАННЫХ!K765,АБОНЕМЕНТЫ_ИНФОРМАЦИЯ!Q:Q,"&lt;="&amp;БАЗА_ДАННЫХ!D765,АБОНЕМЕНТЫ_ИНФОРМАЦИЯ!S:S,"&gt;="&amp;БАЗА_ДАННЫХ!D765))</f>
        <v>10</v>
      </c>
    </row>
    <row r="766" spans="4:21" ht="15" customHeight="1" x14ac:dyDescent="0.25">
      <c r="D766" s="185">
        <v>45311</v>
      </c>
      <c r="E766" s="187">
        <f t="shared" si="22"/>
        <v>3</v>
      </c>
      <c r="F766" s="9" t="str">
        <f t="shared" si="23"/>
        <v>Сб</v>
      </c>
      <c r="G766" s="18">
        <v>0.45833333333333331</v>
      </c>
      <c r="H766" s="8" t="s">
        <v>14</v>
      </c>
      <c r="I766" s="8" t="s">
        <v>34</v>
      </c>
      <c r="J766" s="8" t="s">
        <v>11</v>
      </c>
      <c r="K766" s="8" t="s">
        <v>35</v>
      </c>
      <c r="L766" s="188" t="s">
        <v>78</v>
      </c>
      <c r="M766" s="189" t="str">
        <f ca="1">IF(COUNTIFS(АБОНЕМЕНТЫ_ИНФОРМАЦИЯ!H:H,БАЗА_ДАННЫХ!L766,АБОНЕМЕНТЫ_ИНФОРМАЦИЯ!F:F,БАЗА_ДАННЫХ!J766,АБОНЕМЕНТЫ_ИНФОРМАЦИЯ!G:G,БАЗА_ДАННЫХ!K766,АБОНЕМЕНТЫ_ИНФОРМАЦИЯ!Q:Q,"&lt;="&amp;БАЗА_ДАННЫХ!D766,АБОНЕМЕНТЫ_ИНФОРМАЦИЯ!S:S,"&gt;="&amp;БАЗА_ДАННЫХ!D766,АБОНЕМЕНТЫ_ИНФОРМАЦИЯ!AB:AB,"да")=1,"да","нет")</f>
        <v>нет</v>
      </c>
      <c r="N766" s="188" t="str">
        <f ca="1">IF(M766="да",SUMIFS(АБОНЕМЕНТЫ_ИНФОРМАЦИЯ!AC:AC,АБОНЕМЕНТЫ_ИНФОРМАЦИЯ!H:H,БАЗА_ДАННЫХ!L766,АБОНЕМЕНТЫ_ИНФОРМАЦИЯ!G:G,БАЗА_ДАННЫХ!K766,АБОНЕМЕНТЫ_ИНФОРМАЦИЯ!F:F,БАЗА_ДАННЫХ!J766,АБОНЕМЕНТЫ_ИНФОРМАЦИЯ!AB:AB,БАЗА_ДАННЫХ!M766),"")</f>
        <v/>
      </c>
      <c r="R766" s="189" t="s">
        <v>21</v>
      </c>
      <c r="S766" s="17"/>
      <c r="U766" s="194">
        <f>IF(S766="перенос",0,SUMIFS(АБОНЕМЕНТЫ_ИНФОРМАЦИЯ!P:P,АБОНЕМЕНТЫ_ИНФОРМАЦИЯ!H:H,БАЗА_ДАННЫХ!L766,АБОНЕМЕНТЫ_ИНФОРМАЦИЯ!F:F,БАЗА_ДАННЫХ!J766,АБОНЕМЕНТЫ_ИНФОРМАЦИЯ!G:G,БАЗА_ДАННЫХ!K766,АБОНЕМЕНТЫ_ИНФОРМАЦИЯ!Q:Q,"&lt;="&amp;БАЗА_ДАННЫХ!D766,АБОНЕМЕНТЫ_ИНФОРМАЦИЯ!S:S,"&gt;="&amp;БАЗА_ДАННЫХ!D766))</f>
        <v>10</v>
      </c>
    </row>
    <row r="767" spans="4:21" ht="15" customHeight="1" x14ac:dyDescent="0.25">
      <c r="D767" s="185">
        <v>45311</v>
      </c>
      <c r="E767" s="187">
        <f t="shared" si="22"/>
        <v>3</v>
      </c>
      <c r="F767" s="9" t="str">
        <f t="shared" si="23"/>
        <v>Сб</v>
      </c>
      <c r="G767" s="18">
        <v>0.45833333333333331</v>
      </c>
      <c r="H767" s="8" t="s">
        <v>14</v>
      </c>
      <c r="I767" s="8" t="s">
        <v>34</v>
      </c>
      <c r="J767" s="8" t="s">
        <v>11</v>
      </c>
      <c r="K767" s="8" t="s">
        <v>35</v>
      </c>
      <c r="L767" s="188" t="s">
        <v>80</v>
      </c>
      <c r="M767" s="189" t="str">
        <f ca="1">IF(COUNTIFS(АБОНЕМЕНТЫ_ИНФОРМАЦИЯ!H:H,БАЗА_ДАННЫХ!L767,АБОНЕМЕНТЫ_ИНФОРМАЦИЯ!F:F,БАЗА_ДАННЫХ!J767,АБОНЕМЕНТЫ_ИНФОРМАЦИЯ!G:G,БАЗА_ДАННЫХ!K767,АБОНЕМЕНТЫ_ИНФОРМАЦИЯ!Q:Q,"&lt;="&amp;БАЗА_ДАННЫХ!D767,АБОНЕМЕНТЫ_ИНФОРМАЦИЯ!S:S,"&gt;="&amp;БАЗА_ДАННЫХ!D767,АБОНЕМЕНТЫ_ИНФОРМАЦИЯ!AB:AB,"да")=1,"да","нет")</f>
        <v>нет</v>
      </c>
      <c r="N767" s="188" t="str">
        <f ca="1">IF(M767="да",SUMIFS(АБОНЕМЕНТЫ_ИНФОРМАЦИЯ!AC:AC,АБОНЕМЕНТЫ_ИНФОРМАЦИЯ!H:H,БАЗА_ДАННЫХ!L767,АБОНЕМЕНТЫ_ИНФОРМАЦИЯ!G:G,БАЗА_ДАННЫХ!K767,АБОНЕМЕНТЫ_ИНФОРМАЦИЯ!F:F,БАЗА_ДАННЫХ!J767,АБОНЕМЕНТЫ_ИНФОРМАЦИЯ!AB:AB,БАЗА_ДАННЫХ!M767),"")</f>
        <v/>
      </c>
      <c r="R767" s="189" t="s">
        <v>21</v>
      </c>
      <c r="S767" s="17"/>
      <c r="U767" s="194">
        <f>IF(S767="перенос",0,SUMIFS(АБОНЕМЕНТЫ_ИНФОРМАЦИЯ!P:P,АБОНЕМЕНТЫ_ИНФОРМАЦИЯ!H:H,БАЗА_ДАННЫХ!L767,АБОНЕМЕНТЫ_ИНФОРМАЦИЯ!F:F,БАЗА_ДАННЫХ!J767,АБОНЕМЕНТЫ_ИНФОРМАЦИЯ!G:G,БАЗА_ДАННЫХ!K767,АБОНЕМЕНТЫ_ИНФОРМАЦИЯ!Q:Q,"&lt;="&amp;БАЗА_ДАННЫХ!D767,АБОНЕМЕНТЫ_ИНФОРМАЦИЯ!S:S,"&gt;="&amp;БАЗА_ДАННЫХ!D767))</f>
        <v>10</v>
      </c>
    </row>
    <row r="768" spans="4:21" ht="15" customHeight="1" x14ac:dyDescent="0.25">
      <c r="D768" s="185">
        <v>45311</v>
      </c>
      <c r="E768" s="187">
        <f t="shared" si="22"/>
        <v>3</v>
      </c>
      <c r="F768" s="9" t="str">
        <f t="shared" si="23"/>
        <v>Сб</v>
      </c>
      <c r="G768" s="18">
        <v>0.45833333333333331</v>
      </c>
      <c r="H768" s="8" t="s">
        <v>14</v>
      </c>
      <c r="I768" s="8" t="s">
        <v>34</v>
      </c>
      <c r="J768" s="8" t="s">
        <v>11</v>
      </c>
      <c r="K768" s="8" t="s">
        <v>35</v>
      </c>
      <c r="L768" s="188" t="s">
        <v>81</v>
      </c>
      <c r="M768" s="189" t="str">
        <f ca="1">IF(COUNTIFS(АБОНЕМЕНТЫ_ИНФОРМАЦИЯ!H:H,БАЗА_ДАННЫХ!L768,АБОНЕМЕНТЫ_ИНФОРМАЦИЯ!F:F,БАЗА_ДАННЫХ!J768,АБОНЕМЕНТЫ_ИНФОРМАЦИЯ!G:G,БАЗА_ДАННЫХ!K768,АБОНЕМЕНТЫ_ИНФОРМАЦИЯ!Q:Q,"&lt;="&amp;БАЗА_ДАННЫХ!D768,АБОНЕМЕНТЫ_ИНФОРМАЦИЯ!S:S,"&gt;="&amp;БАЗА_ДАННЫХ!D768,АБОНЕМЕНТЫ_ИНФОРМАЦИЯ!AB:AB,"да")=1,"да","нет")</f>
        <v>нет</v>
      </c>
      <c r="N768" s="188" t="str">
        <f ca="1">IF(M768="да",SUMIFS(АБОНЕМЕНТЫ_ИНФОРМАЦИЯ!AC:AC,АБОНЕМЕНТЫ_ИНФОРМАЦИЯ!H:H,БАЗА_ДАННЫХ!L768,АБОНЕМЕНТЫ_ИНФОРМАЦИЯ!G:G,БАЗА_ДАННЫХ!K768,АБОНЕМЕНТЫ_ИНФОРМАЦИЯ!F:F,БАЗА_ДАННЫХ!J768,АБОНЕМЕНТЫ_ИНФОРМАЦИЯ!AB:AB,БАЗА_ДАННЫХ!M768),"")</f>
        <v/>
      </c>
      <c r="R768" s="189" t="s">
        <v>21</v>
      </c>
      <c r="S768" s="17"/>
      <c r="U768" s="194">
        <f>IF(S768="перенос",0,SUMIFS(АБОНЕМЕНТЫ_ИНФОРМАЦИЯ!P:P,АБОНЕМЕНТЫ_ИНФОРМАЦИЯ!H:H,БАЗА_ДАННЫХ!L768,АБОНЕМЕНТЫ_ИНФОРМАЦИЯ!F:F,БАЗА_ДАННЫХ!J768,АБОНЕМЕНТЫ_ИНФОРМАЦИЯ!G:G,БАЗА_ДАННЫХ!K768,АБОНЕМЕНТЫ_ИНФОРМАЦИЯ!Q:Q,"&lt;="&amp;БАЗА_ДАННЫХ!D768,АБОНЕМЕНТЫ_ИНФОРМАЦИЯ!S:S,"&gt;="&amp;БАЗА_ДАННЫХ!D768))</f>
        <v>8.75</v>
      </c>
    </row>
    <row r="769" spans="4:21" ht="15" customHeight="1" x14ac:dyDescent="0.25">
      <c r="D769" s="185">
        <v>45311</v>
      </c>
      <c r="E769" s="187">
        <f t="shared" si="22"/>
        <v>3</v>
      </c>
      <c r="F769" s="9" t="str">
        <f t="shared" si="23"/>
        <v>Сб</v>
      </c>
      <c r="G769" s="18">
        <v>0.45833333333333331</v>
      </c>
      <c r="H769" s="8" t="s">
        <v>14</v>
      </c>
      <c r="I769" s="8" t="s">
        <v>34</v>
      </c>
      <c r="J769" s="8" t="s">
        <v>11</v>
      </c>
      <c r="K769" s="8" t="s">
        <v>35</v>
      </c>
      <c r="L769" s="188" t="s">
        <v>82</v>
      </c>
      <c r="M769" s="189" t="str">
        <f ca="1">IF(COUNTIFS(АБОНЕМЕНТЫ_ИНФОРМАЦИЯ!H:H,БАЗА_ДАННЫХ!L769,АБОНЕМЕНТЫ_ИНФОРМАЦИЯ!F:F,БАЗА_ДАННЫХ!J769,АБОНЕМЕНТЫ_ИНФОРМАЦИЯ!G:G,БАЗА_ДАННЫХ!K769,АБОНЕМЕНТЫ_ИНФОРМАЦИЯ!Q:Q,"&lt;="&amp;БАЗА_ДАННЫХ!D769,АБОНЕМЕНТЫ_ИНФОРМАЦИЯ!S:S,"&gt;="&amp;БАЗА_ДАННЫХ!D769,АБОНЕМЕНТЫ_ИНФОРМАЦИЯ!AB:AB,"да")=1,"да","нет")</f>
        <v>нет</v>
      </c>
      <c r="N769" s="188" t="str">
        <f ca="1">IF(M769="да",SUMIFS(АБОНЕМЕНТЫ_ИНФОРМАЦИЯ!AC:AC,АБОНЕМЕНТЫ_ИНФОРМАЦИЯ!H:H,БАЗА_ДАННЫХ!L769,АБОНЕМЕНТЫ_ИНФОРМАЦИЯ!G:G,БАЗА_ДАННЫХ!K769,АБОНЕМЕНТЫ_ИНФОРМАЦИЯ!F:F,БАЗА_ДАННЫХ!J769,АБОНЕМЕНТЫ_ИНФОРМАЦИЯ!AB:AB,БАЗА_ДАННЫХ!M769),"")</f>
        <v/>
      </c>
      <c r="R769" s="189" t="s">
        <v>21</v>
      </c>
      <c r="S769" s="17"/>
      <c r="U769" s="194">
        <f>IF(S769="перенос",0,SUMIFS(АБОНЕМЕНТЫ_ИНФОРМАЦИЯ!P:P,АБОНЕМЕНТЫ_ИНФОРМАЦИЯ!H:H,БАЗА_ДАННЫХ!L769,АБОНЕМЕНТЫ_ИНФОРМАЦИЯ!F:F,БАЗА_ДАННЫХ!J769,АБОНЕМЕНТЫ_ИНФОРМАЦИЯ!G:G,БАЗА_ДАННЫХ!K769,АБОНЕМЕНТЫ_ИНФОРМАЦИЯ!Q:Q,"&lt;="&amp;БАЗА_ДАННЫХ!D769,АБОНЕМЕНТЫ_ИНФОРМАЦИЯ!S:S,"&gt;="&amp;БАЗА_ДАННЫХ!D769))</f>
        <v>10</v>
      </c>
    </row>
    <row r="770" spans="4:21" ht="15" customHeight="1" x14ac:dyDescent="0.25">
      <c r="D770" s="185">
        <v>45311</v>
      </c>
      <c r="E770" s="187">
        <f t="shared" si="22"/>
        <v>3</v>
      </c>
      <c r="F770" s="9" t="str">
        <f t="shared" si="23"/>
        <v>Сб</v>
      </c>
      <c r="G770" s="18">
        <v>0.45833333333333331</v>
      </c>
      <c r="H770" s="8" t="s">
        <v>14</v>
      </c>
      <c r="I770" s="8" t="s">
        <v>34</v>
      </c>
      <c r="J770" s="8" t="s">
        <v>11</v>
      </c>
      <c r="K770" s="8" t="s">
        <v>35</v>
      </c>
      <c r="L770" s="188" t="s">
        <v>83</v>
      </c>
      <c r="M770" s="189" t="str">
        <f ca="1">IF(COUNTIFS(АБОНЕМЕНТЫ_ИНФОРМАЦИЯ!H:H,БАЗА_ДАННЫХ!L770,АБОНЕМЕНТЫ_ИНФОРМАЦИЯ!F:F,БАЗА_ДАННЫХ!J770,АБОНЕМЕНТЫ_ИНФОРМАЦИЯ!G:G,БАЗА_ДАННЫХ!K770,АБОНЕМЕНТЫ_ИНФОРМАЦИЯ!Q:Q,"&lt;="&amp;БАЗА_ДАННЫХ!D770,АБОНЕМЕНТЫ_ИНФОРМАЦИЯ!S:S,"&gt;="&amp;БАЗА_ДАННЫХ!D770,АБОНЕМЕНТЫ_ИНФОРМАЦИЯ!AB:AB,"да")=1,"да","нет")</f>
        <v>нет</v>
      </c>
      <c r="N770" s="188" t="str">
        <f ca="1">IF(M770="да",SUMIFS(АБОНЕМЕНТЫ_ИНФОРМАЦИЯ!AC:AC,АБОНЕМЕНТЫ_ИНФОРМАЦИЯ!H:H,БАЗА_ДАННЫХ!L770,АБОНЕМЕНТЫ_ИНФОРМАЦИЯ!G:G,БАЗА_ДАННЫХ!K770,АБОНЕМЕНТЫ_ИНФОРМАЦИЯ!F:F,БАЗА_ДАННЫХ!J770,АБОНЕМЕНТЫ_ИНФОРМАЦИЯ!AB:AB,БАЗА_ДАННЫХ!M770),"")</f>
        <v/>
      </c>
      <c r="R770" s="189" t="s">
        <v>21</v>
      </c>
      <c r="S770" s="17"/>
      <c r="U770" s="194">
        <f>IF(S770="перенос",0,SUMIFS(АБОНЕМЕНТЫ_ИНФОРМАЦИЯ!P:P,АБОНЕМЕНТЫ_ИНФОРМАЦИЯ!H:H,БАЗА_ДАННЫХ!L770,АБОНЕМЕНТЫ_ИНФОРМАЦИЯ!F:F,БАЗА_ДАННЫХ!J770,АБОНЕМЕНТЫ_ИНФОРМАЦИЯ!G:G,БАЗА_ДАННЫХ!K770,АБОНЕМЕНТЫ_ИНФОРМАЦИЯ!Q:Q,"&lt;="&amp;БАЗА_ДАННЫХ!D770,АБОНЕМЕНТЫ_ИНФОРМАЦИЯ!S:S,"&gt;="&amp;БАЗА_ДАННЫХ!D770))</f>
        <v>10</v>
      </c>
    </row>
    <row r="771" spans="4:21" ht="15" customHeight="1" x14ac:dyDescent="0.25">
      <c r="D771" s="185">
        <v>45313</v>
      </c>
      <c r="E771" s="187">
        <f t="shared" si="22"/>
        <v>4</v>
      </c>
      <c r="F771" s="9" t="str">
        <f t="shared" si="23"/>
        <v>Пн</v>
      </c>
      <c r="G771" s="18">
        <v>0.66666666666666663</v>
      </c>
      <c r="H771" s="8" t="s">
        <v>7</v>
      </c>
      <c r="I771" s="8" t="s">
        <v>32</v>
      </c>
      <c r="J771" s="8" t="s">
        <v>9</v>
      </c>
      <c r="K771" s="8" t="s">
        <v>8</v>
      </c>
      <c r="L771" s="188" t="s">
        <v>64</v>
      </c>
      <c r="M771" s="189" t="str">
        <f ca="1">IF(COUNTIFS(АБОНЕМЕНТЫ_ИНФОРМАЦИЯ!H:H,БАЗА_ДАННЫХ!L771,АБОНЕМЕНТЫ_ИНФОРМАЦИЯ!F:F,БАЗА_ДАННЫХ!J771,АБОНЕМЕНТЫ_ИНФОРМАЦИЯ!G:G,БАЗА_ДАННЫХ!K771,АБОНЕМЕНТЫ_ИНФОРМАЦИЯ!Q:Q,"&lt;="&amp;БАЗА_ДАННЫХ!D771,АБОНЕМЕНТЫ_ИНФОРМАЦИЯ!S:S,"&gt;="&amp;БАЗА_ДАННЫХ!D771,АБОНЕМЕНТЫ_ИНФОРМАЦИЯ!AB:AB,"да")=1,"да","нет")</f>
        <v>нет</v>
      </c>
      <c r="N771" s="188" t="str">
        <f ca="1">IF(M771="да",SUMIFS(АБОНЕМЕНТЫ_ИНФОРМАЦИЯ!AC:AC,АБОНЕМЕНТЫ_ИНФОРМАЦИЯ!H:H,БАЗА_ДАННЫХ!L771,АБОНЕМЕНТЫ_ИНФОРМАЦИЯ!G:G,БАЗА_ДАННЫХ!K771,АБОНЕМЕНТЫ_ИНФОРМАЦИЯ!F:F,БАЗА_ДАННЫХ!J771,АБОНЕМЕНТЫ_ИНФОРМАЦИЯ!AB:AB,БАЗА_ДАННЫХ!M771),"")</f>
        <v/>
      </c>
      <c r="R771" s="189" t="s">
        <v>21</v>
      </c>
      <c r="S771" s="17"/>
      <c r="U771" s="194">
        <f>IF(S771="перенос",0,SUMIFS(АБОНЕМЕНТЫ_ИНФОРМАЦИЯ!P:P,АБОНЕМЕНТЫ_ИНФОРМАЦИЯ!H:H,БАЗА_ДАННЫХ!L771,АБОНЕМЕНТЫ_ИНФОРМАЦИЯ!F:F,БАЗА_ДАННЫХ!J771,АБОНЕМЕНТЫ_ИНФОРМАЦИЯ!G:G,БАЗА_ДАННЫХ!K771,АБОНЕМЕНТЫ_ИНФОРМАЦИЯ!Q:Q,"&lt;="&amp;БАЗА_ДАННЫХ!D771,АБОНЕМЕНТЫ_ИНФОРМАЦИЯ!S:S,"&gt;="&amp;БАЗА_ДАННЫХ!D771))</f>
        <v>10</v>
      </c>
    </row>
    <row r="772" spans="4:21" ht="15" customHeight="1" x14ac:dyDescent="0.25">
      <c r="D772" s="185">
        <v>45313</v>
      </c>
      <c r="E772" s="187">
        <f t="shared" si="22"/>
        <v>4</v>
      </c>
      <c r="F772" s="9" t="str">
        <f t="shared" si="23"/>
        <v>Пн</v>
      </c>
      <c r="G772" s="18">
        <v>0.66666666666666663</v>
      </c>
      <c r="H772" s="8" t="s">
        <v>7</v>
      </c>
      <c r="I772" s="8" t="s">
        <v>32</v>
      </c>
      <c r="J772" s="8" t="s">
        <v>9</v>
      </c>
      <c r="K772" s="8" t="s">
        <v>8</v>
      </c>
      <c r="L772" s="188" t="s">
        <v>65</v>
      </c>
      <c r="M772" s="189" t="str">
        <f ca="1">IF(COUNTIFS(АБОНЕМЕНТЫ_ИНФОРМАЦИЯ!H:H,БАЗА_ДАННЫХ!L772,АБОНЕМЕНТЫ_ИНФОРМАЦИЯ!F:F,БАЗА_ДАННЫХ!J772,АБОНЕМЕНТЫ_ИНФОРМАЦИЯ!G:G,БАЗА_ДАННЫХ!K772,АБОНЕМЕНТЫ_ИНФОРМАЦИЯ!Q:Q,"&lt;="&amp;БАЗА_ДАННЫХ!D772,АБОНЕМЕНТЫ_ИНФОРМАЦИЯ!S:S,"&gt;="&amp;БАЗА_ДАННЫХ!D772,АБОНЕМЕНТЫ_ИНФОРМАЦИЯ!AB:AB,"да")=1,"да","нет")</f>
        <v>нет</v>
      </c>
      <c r="N772" s="188" t="str">
        <f ca="1">IF(M772="да",SUMIFS(АБОНЕМЕНТЫ_ИНФОРМАЦИЯ!AC:AC,АБОНЕМЕНТЫ_ИНФОРМАЦИЯ!H:H,БАЗА_ДАННЫХ!L772,АБОНЕМЕНТЫ_ИНФОРМАЦИЯ!G:G,БАЗА_ДАННЫХ!K772,АБОНЕМЕНТЫ_ИНФОРМАЦИЯ!F:F,БАЗА_ДАННЫХ!J772,АБОНЕМЕНТЫ_ИНФОРМАЦИЯ!AB:AB,БАЗА_ДАННЫХ!M772),"")</f>
        <v/>
      </c>
      <c r="R772" s="189" t="s">
        <v>21</v>
      </c>
      <c r="S772" s="17"/>
      <c r="U772" s="194">
        <f>IF(S772="перенос",0,SUMIFS(АБОНЕМЕНТЫ_ИНФОРМАЦИЯ!P:P,АБОНЕМЕНТЫ_ИНФОРМАЦИЯ!H:H,БАЗА_ДАННЫХ!L772,АБОНЕМЕНТЫ_ИНФОРМАЦИЯ!F:F,БАЗА_ДАННЫХ!J772,АБОНЕМЕНТЫ_ИНФОРМАЦИЯ!G:G,БАЗА_ДАННЫХ!K772,АБОНЕМЕНТЫ_ИНФОРМАЦИЯ!Q:Q,"&lt;="&amp;БАЗА_ДАННЫХ!D772,АБОНЕМЕНТЫ_ИНФОРМАЦИЯ!S:S,"&gt;="&amp;БАЗА_ДАННЫХ!D772))</f>
        <v>10</v>
      </c>
    </row>
    <row r="773" spans="4:21" ht="15" customHeight="1" x14ac:dyDescent="0.25">
      <c r="D773" s="185">
        <v>45313</v>
      </c>
      <c r="E773" s="187">
        <f t="shared" si="22"/>
        <v>4</v>
      </c>
      <c r="F773" s="9" t="str">
        <f t="shared" si="23"/>
        <v>Пн</v>
      </c>
      <c r="G773" s="18">
        <v>0.66666666666666663</v>
      </c>
      <c r="H773" s="8" t="s">
        <v>7</v>
      </c>
      <c r="I773" s="8" t="s">
        <v>32</v>
      </c>
      <c r="J773" s="8" t="s">
        <v>9</v>
      </c>
      <c r="K773" s="8" t="s">
        <v>8</v>
      </c>
      <c r="L773" s="188" t="s">
        <v>66</v>
      </c>
      <c r="M773" s="189" t="str">
        <f ca="1">IF(COUNTIFS(АБОНЕМЕНТЫ_ИНФОРМАЦИЯ!H:H,БАЗА_ДАННЫХ!L773,АБОНЕМЕНТЫ_ИНФОРМАЦИЯ!F:F,БАЗА_ДАННЫХ!J773,АБОНЕМЕНТЫ_ИНФОРМАЦИЯ!G:G,БАЗА_ДАННЫХ!K773,АБОНЕМЕНТЫ_ИНФОРМАЦИЯ!Q:Q,"&lt;="&amp;БАЗА_ДАННЫХ!D773,АБОНЕМЕНТЫ_ИНФОРМАЦИЯ!S:S,"&gt;="&amp;БАЗА_ДАННЫХ!D773,АБОНЕМЕНТЫ_ИНФОРМАЦИЯ!AB:AB,"да")=1,"да","нет")</f>
        <v>нет</v>
      </c>
      <c r="N773" s="188" t="str">
        <f ca="1">IF(M773="да",SUMIFS(АБОНЕМЕНТЫ_ИНФОРМАЦИЯ!AC:AC,АБОНЕМЕНТЫ_ИНФОРМАЦИЯ!H:H,БАЗА_ДАННЫХ!L773,АБОНЕМЕНТЫ_ИНФОРМАЦИЯ!G:G,БАЗА_ДАННЫХ!K773,АБОНЕМЕНТЫ_ИНФОРМАЦИЯ!F:F,БАЗА_ДАННЫХ!J773,АБОНЕМЕНТЫ_ИНФОРМАЦИЯ!AB:AB,БАЗА_ДАННЫХ!M773),"")</f>
        <v/>
      </c>
      <c r="R773" s="189" t="s">
        <v>21</v>
      </c>
      <c r="S773" s="17"/>
      <c r="U773" s="194">
        <f>IF(S773="перенос",0,SUMIFS(АБОНЕМЕНТЫ_ИНФОРМАЦИЯ!P:P,АБОНЕМЕНТЫ_ИНФОРМАЦИЯ!H:H,БАЗА_ДАННЫХ!L773,АБОНЕМЕНТЫ_ИНФОРМАЦИЯ!F:F,БАЗА_ДАННЫХ!J773,АБОНЕМЕНТЫ_ИНФОРМАЦИЯ!G:G,БАЗА_ДАННЫХ!K773,АБОНЕМЕНТЫ_ИНФОРМАЦИЯ!Q:Q,"&lt;="&amp;БАЗА_ДАННЫХ!D773,АБОНЕМЕНТЫ_ИНФОРМАЦИЯ!S:S,"&gt;="&amp;БАЗА_ДАННЫХ!D773))</f>
        <v>10</v>
      </c>
    </row>
    <row r="774" spans="4:21" ht="15" customHeight="1" x14ac:dyDescent="0.25">
      <c r="D774" s="185">
        <v>45313</v>
      </c>
      <c r="E774" s="187">
        <f t="shared" si="22"/>
        <v>4</v>
      </c>
      <c r="F774" s="9" t="str">
        <f t="shared" si="23"/>
        <v>Пн</v>
      </c>
      <c r="G774" s="18">
        <v>0.66666666666666663</v>
      </c>
      <c r="H774" s="8" t="s">
        <v>7</v>
      </c>
      <c r="I774" s="8" t="s">
        <v>32</v>
      </c>
      <c r="J774" s="8" t="s">
        <v>9</v>
      </c>
      <c r="K774" s="8" t="s">
        <v>8</v>
      </c>
      <c r="L774" s="188" t="s">
        <v>67</v>
      </c>
      <c r="M774" s="189" t="str">
        <f ca="1">IF(COUNTIFS(АБОНЕМЕНТЫ_ИНФОРМАЦИЯ!H:H,БАЗА_ДАННЫХ!L774,АБОНЕМЕНТЫ_ИНФОРМАЦИЯ!F:F,БАЗА_ДАННЫХ!J774,АБОНЕМЕНТЫ_ИНФОРМАЦИЯ!G:G,БАЗА_ДАННЫХ!K774,АБОНЕМЕНТЫ_ИНФОРМАЦИЯ!Q:Q,"&lt;="&amp;БАЗА_ДАННЫХ!D774,АБОНЕМЕНТЫ_ИНФОРМАЦИЯ!S:S,"&gt;="&amp;БАЗА_ДАННЫХ!D774,АБОНЕМЕНТЫ_ИНФОРМАЦИЯ!AB:AB,"да")=1,"да","нет")</f>
        <v>нет</v>
      </c>
      <c r="N774" s="188" t="str">
        <f ca="1">IF(M774="да",SUMIFS(АБОНЕМЕНТЫ_ИНФОРМАЦИЯ!AC:AC,АБОНЕМЕНТЫ_ИНФОРМАЦИЯ!H:H,БАЗА_ДАННЫХ!L774,АБОНЕМЕНТЫ_ИНФОРМАЦИЯ!G:G,БАЗА_ДАННЫХ!K774,АБОНЕМЕНТЫ_ИНФОРМАЦИЯ!F:F,БАЗА_ДАННЫХ!J774,АБОНЕМЕНТЫ_ИНФОРМАЦИЯ!AB:AB,БАЗА_ДАННЫХ!M774),"")</f>
        <v/>
      </c>
      <c r="R774" s="189" t="s">
        <v>21</v>
      </c>
      <c r="S774" s="17"/>
      <c r="U774" s="194">
        <f>IF(S774="перенос",0,SUMIFS(АБОНЕМЕНТЫ_ИНФОРМАЦИЯ!P:P,АБОНЕМЕНТЫ_ИНФОРМАЦИЯ!H:H,БАЗА_ДАННЫХ!L774,АБОНЕМЕНТЫ_ИНФОРМАЦИЯ!F:F,БАЗА_ДАННЫХ!J774,АБОНЕМЕНТЫ_ИНФОРМАЦИЯ!G:G,БАЗА_ДАННЫХ!K774,АБОНЕМЕНТЫ_ИНФОРМАЦИЯ!Q:Q,"&lt;="&amp;БАЗА_ДАННЫХ!D774,АБОНЕМЕНТЫ_ИНФОРМАЦИЯ!S:S,"&gt;="&amp;БАЗА_ДАННЫХ!D774))</f>
        <v>8.75</v>
      </c>
    </row>
    <row r="775" spans="4:21" ht="15" customHeight="1" x14ac:dyDescent="0.25">
      <c r="D775" s="185">
        <v>45313</v>
      </c>
      <c r="E775" s="187">
        <f t="shared" si="22"/>
        <v>4</v>
      </c>
      <c r="F775" s="9" t="str">
        <f t="shared" si="23"/>
        <v>Пн</v>
      </c>
      <c r="G775" s="18">
        <v>0.66666666666666663</v>
      </c>
      <c r="H775" s="8" t="s">
        <v>7</v>
      </c>
      <c r="I775" s="8" t="s">
        <v>32</v>
      </c>
      <c r="J775" s="8" t="s">
        <v>9</v>
      </c>
      <c r="K775" s="8" t="s">
        <v>8</v>
      </c>
      <c r="L775" s="188" t="s">
        <v>68</v>
      </c>
      <c r="M775" s="189" t="str">
        <f ca="1">IF(COUNTIFS(АБОНЕМЕНТЫ_ИНФОРМАЦИЯ!H:H,БАЗА_ДАННЫХ!L775,АБОНЕМЕНТЫ_ИНФОРМАЦИЯ!F:F,БАЗА_ДАННЫХ!J775,АБОНЕМЕНТЫ_ИНФОРМАЦИЯ!G:G,БАЗА_ДАННЫХ!K775,АБОНЕМЕНТЫ_ИНФОРМАЦИЯ!Q:Q,"&lt;="&amp;БАЗА_ДАННЫХ!D775,АБОНЕМЕНТЫ_ИНФОРМАЦИЯ!S:S,"&gt;="&amp;БАЗА_ДАННЫХ!D775,АБОНЕМЕНТЫ_ИНФОРМАЦИЯ!AB:AB,"да")=1,"да","нет")</f>
        <v>нет</v>
      </c>
      <c r="N775" s="188" t="str">
        <f ca="1">IF(M775="да",SUMIFS(АБОНЕМЕНТЫ_ИНФОРМАЦИЯ!AC:AC,АБОНЕМЕНТЫ_ИНФОРМАЦИЯ!H:H,БАЗА_ДАННЫХ!L775,АБОНЕМЕНТЫ_ИНФОРМАЦИЯ!G:G,БАЗА_ДАННЫХ!K775,АБОНЕМЕНТЫ_ИНФОРМАЦИЯ!F:F,БАЗА_ДАННЫХ!J775,АБОНЕМЕНТЫ_ИНФОРМАЦИЯ!AB:AB,БАЗА_ДАННЫХ!M775),"")</f>
        <v/>
      </c>
      <c r="R775" s="189" t="s">
        <v>21</v>
      </c>
      <c r="S775" s="17"/>
      <c r="U775" s="194">
        <f>IF(S775="перенос",0,SUMIFS(АБОНЕМЕНТЫ_ИНФОРМАЦИЯ!P:P,АБОНЕМЕНТЫ_ИНФОРМАЦИЯ!H:H,БАЗА_ДАННЫХ!L775,АБОНЕМЕНТЫ_ИНФОРМАЦИЯ!F:F,БАЗА_ДАННЫХ!J775,АБОНЕМЕНТЫ_ИНФОРМАЦИЯ!G:G,БАЗА_ДАННЫХ!K775,АБОНЕМЕНТЫ_ИНФОРМАЦИЯ!Q:Q,"&lt;="&amp;БАЗА_ДАННЫХ!D775,АБОНЕМЕНТЫ_ИНФОРМАЦИЯ!S:S,"&gt;="&amp;БАЗА_ДАННЫХ!D775))</f>
        <v>10</v>
      </c>
    </row>
    <row r="776" spans="4:21" ht="15" customHeight="1" x14ac:dyDescent="0.25">
      <c r="D776" s="185">
        <v>45313</v>
      </c>
      <c r="E776" s="187">
        <f t="shared" ref="E776:E839" si="24">WEEKNUM(D776)</f>
        <v>4</v>
      </c>
      <c r="F776" s="9" t="str">
        <f t="shared" ref="F776:F839" si="25">TEXT(D776,"ддд")</f>
        <v>Пн</v>
      </c>
      <c r="G776" s="18">
        <v>0.66666666666666663</v>
      </c>
      <c r="H776" s="8" t="s">
        <v>7</v>
      </c>
      <c r="I776" s="8" t="s">
        <v>32</v>
      </c>
      <c r="J776" s="8" t="s">
        <v>9</v>
      </c>
      <c r="K776" s="8" t="s">
        <v>8</v>
      </c>
      <c r="L776" s="188" t="s">
        <v>69</v>
      </c>
      <c r="M776" s="189" t="str">
        <f ca="1">IF(COUNTIFS(АБОНЕМЕНТЫ_ИНФОРМАЦИЯ!H:H,БАЗА_ДАННЫХ!L776,АБОНЕМЕНТЫ_ИНФОРМАЦИЯ!F:F,БАЗА_ДАННЫХ!J776,АБОНЕМЕНТЫ_ИНФОРМАЦИЯ!G:G,БАЗА_ДАННЫХ!K776,АБОНЕМЕНТЫ_ИНФОРМАЦИЯ!Q:Q,"&lt;="&amp;БАЗА_ДАННЫХ!D776,АБОНЕМЕНТЫ_ИНФОРМАЦИЯ!S:S,"&gt;="&amp;БАЗА_ДАННЫХ!D776,АБОНЕМЕНТЫ_ИНФОРМАЦИЯ!AB:AB,"да")=1,"да","нет")</f>
        <v>нет</v>
      </c>
      <c r="N776" s="188" t="str">
        <f ca="1">IF(M776="да",SUMIFS(АБОНЕМЕНТЫ_ИНФОРМАЦИЯ!AC:AC,АБОНЕМЕНТЫ_ИНФОРМАЦИЯ!H:H,БАЗА_ДАННЫХ!L776,АБОНЕМЕНТЫ_ИНФОРМАЦИЯ!G:G,БАЗА_ДАННЫХ!K776,АБОНЕМЕНТЫ_ИНФОРМАЦИЯ!F:F,БАЗА_ДАННЫХ!J776,АБОНЕМЕНТЫ_ИНФОРМАЦИЯ!AB:AB,БАЗА_ДАННЫХ!M776),"")</f>
        <v/>
      </c>
      <c r="R776" s="189" t="s">
        <v>21</v>
      </c>
      <c r="S776" s="17"/>
      <c r="U776" s="194">
        <f>IF(S776="перенос",0,SUMIFS(АБОНЕМЕНТЫ_ИНФОРМАЦИЯ!P:P,АБОНЕМЕНТЫ_ИНФОРМАЦИЯ!H:H,БАЗА_ДАННЫХ!L776,АБОНЕМЕНТЫ_ИНФОРМАЦИЯ!F:F,БАЗА_ДАННЫХ!J776,АБОНЕМЕНТЫ_ИНФОРМАЦИЯ!G:G,БАЗА_ДАННЫХ!K776,АБОНЕМЕНТЫ_ИНФОРМАЦИЯ!Q:Q,"&lt;="&amp;БАЗА_ДАННЫХ!D776,АБОНЕМЕНТЫ_ИНФОРМАЦИЯ!S:S,"&gt;="&amp;БАЗА_ДАННЫХ!D776))</f>
        <v>10</v>
      </c>
    </row>
    <row r="777" spans="4:21" ht="15" customHeight="1" x14ac:dyDescent="0.25">
      <c r="D777" s="185">
        <v>45313</v>
      </c>
      <c r="E777" s="187">
        <f t="shared" si="24"/>
        <v>4</v>
      </c>
      <c r="F777" s="9" t="str">
        <f t="shared" si="25"/>
        <v>Пн</v>
      </c>
      <c r="G777" s="18">
        <v>0.66666666666666663</v>
      </c>
      <c r="H777" s="8" t="s">
        <v>7</v>
      </c>
      <c r="I777" s="8" t="s">
        <v>32</v>
      </c>
      <c r="J777" s="8" t="s">
        <v>9</v>
      </c>
      <c r="K777" s="8" t="s">
        <v>8</v>
      </c>
      <c r="L777" s="188" t="s">
        <v>70</v>
      </c>
      <c r="M777" s="189" t="str">
        <f ca="1">IF(COUNTIFS(АБОНЕМЕНТЫ_ИНФОРМАЦИЯ!H:H,БАЗА_ДАННЫХ!L777,АБОНЕМЕНТЫ_ИНФОРМАЦИЯ!F:F,БАЗА_ДАННЫХ!J777,АБОНЕМЕНТЫ_ИНФОРМАЦИЯ!G:G,БАЗА_ДАННЫХ!K777,АБОНЕМЕНТЫ_ИНФОРМАЦИЯ!Q:Q,"&lt;="&amp;БАЗА_ДАННЫХ!D777,АБОНЕМЕНТЫ_ИНФОРМАЦИЯ!S:S,"&gt;="&amp;БАЗА_ДАННЫХ!D777,АБОНЕМЕНТЫ_ИНФОРМАЦИЯ!AB:AB,"да")=1,"да","нет")</f>
        <v>нет</v>
      </c>
      <c r="N777" s="188" t="str">
        <f ca="1">IF(M777="да",SUMIFS(АБОНЕМЕНТЫ_ИНФОРМАЦИЯ!AC:AC,АБОНЕМЕНТЫ_ИНФОРМАЦИЯ!H:H,БАЗА_ДАННЫХ!L777,АБОНЕМЕНТЫ_ИНФОРМАЦИЯ!G:G,БАЗА_ДАННЫХ!K777,АБОНЕМЕНТЫ_ИНФОРМАЦИЯ!F:F,БАЗА_ДАННЫХ!J777,АБОНЕМЕНТЫ_ИНФОРМАЦИЯ!AB:AB,БАЗА_ДАННЫХ!M777),"")</f>
        <v/>
      </c>
      <c r="R777" s="189" t="s">
        <v>21</v>
      </c>
      <c r="S777" s="17"/>
      <c r="U777" s="194">
        <f>IF(S777="перенос",0,SUMIFS(АБОНЕМЕНТЫ_ИНФОРМАЦИЯ!P:P,АБОНЕМЕНТЫ_ИНФОРМАЦИЯ!H:H,БАЗА_ДАННЫХ!L777,АБОНЕМЕНТЫ_ИНФОРМАЦИЯ!F:F,БАЗА_ДАННЫХ!J777,АБОНЕМЕНТЫ_ИНФОРМАЦИЯ!G:G,БАЗА_ДАННЫХ!K777,АБОНЕМЕНТЫ_ИНФОРМАЦИЯ!Q:Q,"&lt;="&amp;БАЗА_ДАННЫХ!D777,АБОНЕМЕНТЫ_ИНФОРМАЦИЯ!S:S,"&gt;="&amp;БАЗА_ДАННЫХ!D777))</f>
        <v>10</v>
      </c>
    </row>
    <row r="778" spans="4:21" ht="15" customHeight="1" x14ac:dyDescent="0.25">
      <c r="D778" s="185">
        <v>45313</v>
      </c>
      <c r="E778" s="187">
        <f t="shared" si="24"/>
        <v>4</v>
      </c>
      <c r="F778" s="9" t="str">
        <f t="shared" si="25"/>
        <v>Пн</v>
      </c>
      <c r="G778" s="18">
        <v>0.66666666666666663</v>
      </c>
      <c r="H778" s="8" t="s">
        <v>7</v>
      </c>
      <c r="I778" s="8" t="s">
        <v>32</v>
      </c>
      <c r="J778" s="8" t="s">
        <v>9</v>
      </c>
      <c r="K778" s="8" t="s">
        <v>8</v>
      </c>
      <c r="L778" s="188" t="s">
        <v>71</v>
      </c>
      <c r="M778" s="189" t="str">
        <f ca="1">IF(COUNTIFS(АБОНЕМЕНТЫ_ИНФОРМАЦИЯ!H:H,БАЗА_ДАННЫХ!L778,АБОНЕМЕНТЫ_ИНФОРМАЦИЯ!F:F,БАЗА_ДАННЫХ!J778,АБОНЕМЕНТЫ_ИНФОРМАЦИЯ!G:G,БАЗА_ДАННЫХ!K778,АБОНЕМЕНТЫ_ИНФОРМАЦИЯ!Q:Q,"&lt;="&amp;БАЗА_ДАННЫХ!D778,АБОНЕМЕНТЫ_ИНФОРМАЦИЯ!S:S,"&gt;="&amp;БАЗА_ДАННЫХ!D778,АБОНЕМЕНТЫ_ИНФОРМАЦИЯ!AB:AB,"да")=1,"да","нет")</f>
        <v>нет</v>
      </c>
      <c r="N778" s="188" t="str">
        <f ca="1">IF(M778="да",SUMIFS(АБОНЕМЕНТЫ_ИНФОРМАЦИЯ!AC:AC,АБОНЕМЕНТЫ_ИНФОРМАЦИЯ!H:H,БАЗА_ДАННЫХ!L778,АБОНЕМЕНТЫ_ИНФОРМАЦИЯ!G:G,БАЗА_ДАННЫХ!K778,АБОНЕМЕНТЫ_ИНФОРМАЦИЯ!F:F,БАЗА_ДАННЫХ!J778,АБОНЕМЕНТЫ_ИНФОРМАЦИЯ!AB:AB,БАЗА_ДАННЫХ!M778),"")</f>
        <v/>
      </c>
      <c r="R778" s="189" t="s">
        <v>21</v>
      </c>
      <c r="S778" s="17"/>
      <c r="U778" s="194">
        <f>IF(S778="перенос",0,SUMIFS(АБОНЕМЕНТЫ_ИНФОРМАЦИЯ!P:P,АБОНЕМЕНТЫ_ИНФОРМАЦИЯ!H:H,БАЗА_ДАННЫХ!L778,АБОНЕМЕНТЫ_ИНФОРМАЦИЯ!F:F,БАЗА_ДАННЫХ!J778,АБОНЕМЕНТЫ_ИНФОРМАЦИЯ!G:G,БАЗА_ДАННЫХ!K778,АБОНЕМЕНТЫ_ИНФОРМАЦИЯ!Q:Q,"&lt;="&amp;БАЗА_ДАННЫХ!D778,АБОНЕМЕНТЫ_ИНФОРМАЦИЯ!S:S,"&gt;="&amp;БАЗА_ДАННЫХ!D778))</f>
        <v>10</v>
      </c>
    </row>
    <row r="779" spans="4:21" ht="15" customHeight="1" x14ac:dyDescent="0.25">
      <c r="D779" s="185">
        <v>45313</v>
      </c>
      <c r="E779" s="187">
        <f t="shared" si="24"/>
        <v>4</v>
      </c>
      <c r="F779" s="9" t="str">
        <f t="shared" si="25"/>
        <v>Пн</v>
      </c>
      <c r="G779" s="18">
        <v>0.66666666666666663</v>
      </c>
      <c r="H779" s="8" t="s">
        <v>7</v>
      </c>
      <c r="I779" s="8" t="s">
        <v>32</v>
      </c>
      <c r="J779" s="8" t="s">
        <v>9</v>
      </c>
      <c r="K779" s="8" t="s">
        <v>8</v>
      </c>
      <c r="L779" s="188" t="s">
        <v>72</v>
      </c>
      <c r="M779" s="189" t="str">
        <f ca="1">IF(COUNTIFS(АБОНЕМЕНТЫ_ИНФОРМАЦИЯ!H:H,БАЗА_ДАННЫХ!L779,АБОНЕМЕНТЫ_ИНФОРМАЦИЯ!F:F,БАЗА_ДАННЫХ!J779,АБОНЕМЕНТЫ_ИНФОРМАЦИЯ!G:G,БАЗА_ДАННЫХ!K779,АБОНЕМЕНТЫ_ИНФОРМАЦИЯ!Q:Q,"&lt;="&amp;БАЗА_ДАННЫХ!D779,АБОНЕМЕНТЫ_ИНФОРМАЦИЯ!S:S,"&gt;="&amp;БАЗА_ДАННЫХ!D779,АБОНЕМЕНТЫ_ИНФОРМАЦИЯ!AB:AB,"да")=1,"да","нет")</f>
        <v>нет</v>
      </c>
      <c r="N779" s="188" t="str">
        <f ca="1">IF(M779="да",SUMIFS(АБОНЕМЕНТЫ_ИНФОРМАЦИЯ!AC:AC,АБОНЕМЕНТЫ_ИНФОРМАЦИЯ!H:H,БАЗА_ДАННЫХ!L779,АБОНЕМЕНТЫ_ИНФОРМАЦИЯ!G:G,БАЗА_ДАННЫХ!K779,АБОНЕМЕНТЫ_ИНФОРМАЦИЯ!F:F,БАЗА_ДАННЫХ!J779,АБОНЕМЕНТЫ_ИНФОРМАЦИЯ!AB:AB,БАЗА_ДАННЫХ!M779),"")</f>
        <v/>
      </c>
      <c r="R779" s="189" t="s">
        <v>21</v>
      </c>
      <c r="S779" s="17"/>
      <c r="U779" s="194">
        <f>IF(S779="перенос",0,SUMIFS(АБОНЕМЕНТЫ_ИНФОРМАЦИЯ!P:P,АБОНЕМЕНТЫ_ИНФОРМАЦИЯ!H:H,БАЗА_ДАННЫХ!L779,АБОНЕМЕНТЫ_ИНФОРМАЦИЯ!F:F,БАЗА_ДАННЫХ!J779,АБОНЕМЕНТЫ_ИНФОРМАЦИЯ!G:G,БАЗА_ДАННЫХ!K779,АБОНЕМЕНТЫ_ИНФОРМАЦИЯ!Q:Q,"&lt;="&amp;БАЗА_ДАННЫХ!D779,АБОНЕМЕНТЫ_ИНФОРМАЦИЯ!S:S,"&gt;="&amp;БАЗА_ДАННЫХ!D779))</f>
        <v>10</v>
      </c>
    </row>
    <row r="780" spans="4:21" ht="15" customHeight="1" x14ac:dyDescent="0.25">
      <c r="D780" s="185">
        <v>45313</v>
      </c>
      <c r="E780" s="187">
        <f t="shared" si="24"/>
        <v>4</v>
      </c>
      <c r="F780" s="9" t="str">
        <f t="shared" si="25"/>
        <v>Пн</v>
      </c>
      <c r="G780" s="18">
        <v>0.66666666666666663</v>
      </c>
      <c r="H780" s="8" t="s">
        <v>7</v>
      </c>
      <c r="I780" s="8" t="s">
        <v>32</v>
      </c>
      <c r="J780" s="8" t="s">
        <v>9</v>
      </c>
      <c r="K780" s="8" t="s">
        <v>8</v>
      </c>
      <c r="L780" s="188" t="s">
        <v>73</v>
      </c>
      <c r="M780" s="189" t="str">
        <f ca="1">IF(COUNTIFS(АБОНЕМЕНТЫ_ИНФОРМАЦИЯ!H:H,БАЗА_ДАННЫХ!L780,АБОНЕМЕНТЫ_ИНФОРМАЦИЯ!F:F,БАЗА_ДАННЫХ!J780,АБОНЕМЕНТЫ_ИНФОРМАЦИЯ!G:G,БАЗА_ДАННЫХ!K780,АБОНЕМЕНТЫ_ИНФОРМАЦИЯ!Q:Q,"&lt;="&amp;БАЗА_ДАННЫХ!D780,АБОНЕМЕНТЫ_ИНФОРМАЦИЯ!S:S,"&gt;="&amp;БАЗА_ДАННЫХ!D780,АБОНЕМЕНТЫ_ИНФОРМАЦИЯ!AB:AB,"да")=1,"да","нет")</f>
        <v>нет</v>
      </c>
      <c r="N780" s="188" t="str">
        <f ca="1">IF(M780="да",SUMIFS(АБОНЕМЕНТЫ_ИНФОРМАЦИЯ!AC:AC,АБОНЕМЕНТЫ_ИНФОРМАЦИЯ!H:H,БАЗА_ДАННЫХ!L780,АБОНЕМЕНТЫ_ИНФОРМАЦИЯ!G:G,БАЗА_ДАННЫХ!K780,АБОНЕМЕНТЫ_ИНФОРМАЦИЯ!F:F,БАЗА_ДАННЫХ!J780,АБОНЕМЕНТЫ_ИНФОРМАЦИЯ!AB:AB,БАЗА_ДАННЫХ!M780),"")</f>
        <v/>
      </c>
      <c r="R780" s="189" t="s">
        <v>21</v>
      </c>
      <c r="S780" s="17"/>
      <c r="U780" s="194">
        <f>IF(S780="перенос",0,SUMIFS(АБОНЕМЕНТЫ_ИНФОРМАЦИЯ!P:P,АБОНЕМЕНТЫ_ИНФОРМАЦИЯ!H:H,БАЗА_ДАННЫХ!L780,АБОНЕМЕНТЫ_ИНФОРМАЦИЯ!F:F,БАЗА_ДАННЫХ!J780,АБОНЕМЕНТЫ_ИНФОРМАЦИЯ!G:G,БАЗА_ДАННЫХ!K780,АБОНЕМЕНТЫ_ИНФОРМАЦИЯ!Q:Q,"&lt;="&amp;БАЗА_ДАННЫХ!D780,АБОНЕМЕНТЫ_ИНФОРМАЦИЯ!S:S,"&gt;="&amp;БАЗА_ДАННЫХ!D780))</f>
        <v>10</v>
      </c>
    </row>
    <row r="781" spans="4:21" ht="15" customHeight="1" x14ac:dyDescent="0.25">
      <c r="D781" s="185">
        <v>45313</v>
      </c>
      <c r="E781" s="187">
        <f t="shared" si="24"/>
        <v>4</v>
      </c>
      <c r="F781" s="9" t="str">
        <f t="shared" si="25"/>
        <v>Пн</v>
      </c>
      <c r="G781" s="18">
        <v>0.66666666666666663</v>
      </c>
      <c r="H781" s="8" t="s">
        <v>7</v>
      </c>
      <c r="I781" s="8" t="s">
        <v>32</v>
      </c>
      <c r="J781" s="8" t="s">
        <v>9</v>
      </c>
      <c r="K781" s="8" t="s">
        <v>8</v>
      </c>
      <c r="L781" s="188" t="s">
        <v>74</v>
      </c>
      <c r="M781" s="189" t="str">
        <f ca="1">IF(COUNTIFS(АБОНЕМЕНТЫ_ИНФОРМАЦИЯ!H:H,БАЗА_ДАННЫХ!L781,АБОНЕМЕНТЫ_ИНФОРМАЦИЯ!F:F,БАЗА_ДАННЫХ!J781,АБОНЕМЕНТЫ_ИНФОРМАЦИЯ!G:G,БАЗА_ДАННЫХ!K781,АБОНЕМЕНТЫ_ИНФОРМАЦИЯ!Q:Q,"&lt;="&amp;БАЗА_ДАННЫХ!D781,АБОНЕМЕНТЫ_ИНФОРМАЦИЯ!S:S,"&gt;="&amp;БАЗА_ДАННЫХ!D781,АБОНЕМЕНТЫ_ИНФОРМАЦИЯ!AB:AB,"да")=1,"да","нет")</f>
        <v>нет</v>
      </c>
      <c r="N781" s="188" t="str">
        <f ca="1">IF(M781="да",SUMIFS(АБОНЕМЕНТЫ_ИНФОРМАЦИЯ!AC:AC,АБОНЕМЕНТЫ_ИНФОРМАЦИЯ!H:H,БАЗА_ДАННЫХ!L781,АБОНЕМЕНТЫ_ИНФОРМАЦИЯ!G:G,БАЗА_ДАННЫХ!K781,АБОНЕМЕНТЫ_ИНФОРМАЦИЯ!F:F,БАЗА_ДАННЫХ!J781,АБОНЕМЕНТЫ_ИНФОРМАЦИЯ!AB:AB,БАЗА_ДАННЫХ!M781),"")</f>
        <v/>
      </c>
      <c r="R781" s="189" t="s">
        <v>21</v>
      </c>
      <c r="S781" s="17"/>
      <c r="U781" s="194">
        <f>IF(S781="перенос",0,SUMIFS(АБОНЕМЕНТЫ_ИНФОРМАЦИЯ!P:P,АБОНЕМЕНТЫ_ИНФОРМАЦИЯ!H:H,БАЗА_ДАННЫХ!L781,АБОНЕМЕНТЫ_ИНФОРМАЦИЯ!F:F,БАЗА_ДАННЫХ!J781,АБОНЕМЕНТЫ_ИНФОРМАЦИЯ!G:G,БАЗА_ДАННЫХ!K781,АБОНЕМЕНТЫ_ИНФОРМАЦИЯ!Q:Q,"&lt;="&amp;БАЗА_ДАННЫХ!D781,АБОНЕМЕНТЫ_ИНФОРМАЦИЯ!S:S,"&gt;="&amp;БАЗА_ДАННЫХ!D781))</f>
        <v>10</v>
      </c>
    </row>
    <row r="782" spans="4:21" ht="15" customHeight="1" x14ac:dyDescent="0.25">
      <c r="D782" s="185">
        <v>45313</v>
      </c>
      <c r="E782" s="187">
        <f t="shared" si="24"/>
        <v>4</v>
      </c>
      <c r="F782" s="9" t="str">
        <f t="shared" si="25"/>
        <v>Пн</v>
      </c>
      <c r="G782" s="18">
        <v>0.66666666666666663</v>
      </c>
      <c r="H782" s="8" t="s">
        <v>7</v>
      </c>
      <c r="I782" s="8" t="s">
        <v>32</v>
      </c>
      <c r="J782" s="8" t="s">
        <v>9</v>
      </c>
      <c r="K782" s="8" t="s">
        <v>8</v>
      </c>
      <c r="L782" s="188" t="s">
        <v>75</v>
      </c>
      <c r="M782" s="189" t="str">
        <f ca="1">IF(COUNTIFS(АБОНЕМЕНТЫ_ИНФОРМАЦИЯ!H:H,БАЗА_ДАННЫХ!L782,АБОНЕМЕНТЫ_ИНФОРМАЦИЯ!F:F,БАЗА_ДАННЫХ!J782,АБОНЕМЕНТЫ_ИНФОРМАЦИЯ!G:G,БАЗА_ДАННЫХ!K782,АБОНЕМЕНТЫ_ИНФОРМАЦИЯ!Q:Q,"&lt;="&amp;БАЗА_ДАННЫХ!D782,АБОНЕМЕНТЫ_ИНФОРМАЦИЯ!S:S,"&gt;="&amp;БАЗА_ДАННЫХ!D782,АБОНЕМЕНТЫ_ИНФОРМАЦИЯ!AB:AB,"да")=1,"да","нет")</f>
        <v>нет</v>
      </c>
      <c r="N782" s="188" t="str">
        <f ca="1">IF(M782="да",SUMIFS(АБОНЕМЕНТЫ_ИНФОРМАЦИЯ!AC:AC,АБОНЕМЕНТЫ_ИНФОРМАЦИЯ!H:H,БАЗА_ДАННЫХ!L782,АБОНЕМЕНТЫ_ИНФОРМАЦИЯ!G:G,БАЗА_ДАННЫХ!K782,АБОНЕМЕНТЫ_ИНФОРМАЦИЯ!F:F,БАЗА_ДАННЫХ!J782,АБОНЕМЕНТЫ_ИНФОРМАЦИЯ!AB:AB,БАЗА_ДАННЫХ!M782),"")</f>
        <v/>
      </c>
      <c r="R782" s="189" t="s">
        <v>21</v>
      </c>
      <c r="S782" s="17"/>
      <c r="U782" s="194">
        <f>IF(S782="перенос",0,SUMIFS(АБОНЕМЕНТЫ_ИНФОРМАЦИЯ!P:P,АБОНЕМЕНТЫ_ИНФОРМАЦИЯ!H:H,БАЗА_ДАННЫХ!L782,АБОНЕМЕНТЫ_ИНФОРМАЦИЯ!F:F,БАЗА_ДАННЫХ!J782,АБОНЕМЕНТЫ_ИНФОРМАЦИЯ!G:G,БАЗА_ДАННЫХ!K782,АБОНЕМЕНТЫ_ИНФОРМАЦИЯ!Q:Q,"&lt;="&amp;БАЗА_ДАННЫХ!D782,АБОНЕМЕНТЫ_ИНФОРМАЦИЯ!S:S,"&gt;="&amp;БАЗА_ДАННЫХ!D782))</f>
        <v>10</v>
      </c>
    </row>
    <row r="783" spans="4:21" ht="15" customHeight="1" x14ac:dyDescent="0.25">
      <c r="D783" s="185">
        <v>45313</v>
      </c>
      <c r="E783" s="187">
        <f t="shared" si="24"/>
        <v>4</v>
      </c>
      <c r="F783" s="9" t="str">
        <f t="shared" si="25"/>
        <v>Пн</v>
      </c>
      <c r="G783" s="18">
        <v>0.66666666666666663</v>
      </c>
      <c r="H783" s="8" t="s">
        <v>7</v>
      </c>
      <c r="I783" s="8" t="s">
        <v>32</v>
      </c>
      <c r="J783" s="8" t="s">
        <v>9</v>
      </c>
      <c r="K783" s="8" t="s">
        <v>8</v>
      </c>
      <c r="L783" s="188" t="s">
        <v>76</v>
      </c>
      <c r="M783" s="189" t="str">
        <f ca="1">IF(COUNTIFS(АБОНЕМЕНТЫ_ИНФОРМАЦИЯ!H:H,БАЗА_ДАННЫХ!L783,АБОНЕМЕНТЫ_ИНФОРМАЦИЯ!F:F,БАЗА_ДАННЫХ!J783,АБОНЕМЕНТЫ_ИНФОРМАЦИЯ!G:G,БАЗА_ДАННЫХ!K783,АБОНЕМЕНТЫ_ИНФОРМАЦИЯ!Q:Q,"&lt;="&amp;БАЗА_ДАННЫХ!D783,АБОНЕМЕНТЫ_ИНФОРМАЦИЯ!S:S,"&gt;="&amp;БАЗА_ДАННЫХ!D783,АБОНЕМЕНТЫ_ИНФОРМАЦИЯ!AB:AB,"да")=1,"да","нет")</f>
        <v>нет</v>
      </c>
      <c r="N783" s="188" t="str">
        <f ca="1">IF(M783="да",SUMIFS(АБОНЕМЕНТЫ_ИНФОРМАЦИЯ!AC:AC,АБОНЕМЕНТЫ_ИНФОРМАЦИЯ!H:H,БАЗА_ДАННЫХ!L783,АБОНЕМЕНТЫ_ИНФОРМАЦИЯ!G:G,БАЗА_ДАННЫХ!K783,АБОНЕМЕНТЫ_ИНФОРМАЦИЯ!F:F,БАЗА_ДАННЫХ!J783,АБОНЕМЕНТЫ_ИНФОРМАЦИЯ!AB:AB,БАЗА_ДАННЫХ!M783),"")</f>
        <v/>
      </c>
      <c r="R783" s="189" t="s">
        <v>21</v>
      </c>
      <c r="S783" s="17"/>
      <c r="U783" s="194">
        <f>IF(S783="перенос",0,SUMIFS(АБОНЕМЕНТЫ_ИНФОРМАЦИЯ!P:P,АБОНЕМЕНТЫ_ИНФОРМАЦИЯ!H:H,БАЗА_ДАННЫХ!L783,АБОНЕМЕНТЫ_ИНФОРМАЦИЯ!F:F,БАЗА_ДАННЫХ!J783,АБОНЕМЕНТЫ_ИНФОРМАЦИЯ!G:G,БАЗА_ДАННЫХ!K783,АБОНЕМЕНТЫ_ИНФОРМАЦИЯ!Q:Q,"&lt;="&amp;БАЗА_ДАННЫХ!D783,АБОНЕМЕНТЫ_ИНФОРМАЦИЯ!S:S,"&gt;="&amp;БАЗА_ДАННЫХ!D783))</f>
        <v>10</v>
      </c>
    </row>
    <row r="784" spans="4:21" ht="15" customHeight="1" x14ac:dyDescent="0.25">
      <c r="D784" s="185">
        <v>45313</v>
      </c>
      <c r="E784" s="187">
        <f t="shared" si="24"/>
        <v>4</v>
      </c>
      <c r="F784" s="9" t="str">
        <f t="shared" si="25"/>
        <v>Пн</v>
      </c>
      <c r="G784" s="18">
        <v>0.66666666666666663</v>
      </c>
      <c r="H784" s="8" t="s">
        <v>7</v>
      </c>
      <c r="I784" s="8" t="s">
        <v>32</v>
      </c>
      <c r="J784" s="8" t="s">
        <v>9</v>
      </c>
      <c r="K784" s="8" t="s">
        <v>8</v>
      </c>
      <c r="L784" s="188" t="s">
        <v>77</v>
      </c>
      <c r="M784" s="189" t="str">
        <f ca="1">IF(COUNTIFS(АБОНЕМЕНТЫ_ИНФОРМАЦИЯ!H:H,БАЗА_ДАННЫХ!L784,АБОНЕМЕНТЫ_ИНФОРМАЦИЯ!F:F,БАЗА_ДАННЫХ!J784,АБОНЕМЕНТЫ_ИНФОРМАЦИЯ!G:G,БАЗА_ДАННЫХ!K784,АБОНЕМЕНТЫ_ИНФОРМАЦИЯ!Q:Q,"&lt;="&amp;БАЗА_ДАННЫХ!D784,АБОНЕМЕНТЫ_ИНФОРМАЦИЯ!S:S,"&gt;="&amp;БАЗА_ДАННЫХ!D784,АБОНЕМЕНТЫ_ИНФОРМАЦИЯ!AB:AB,"да")=1,"да","нет")</f>
        <v>нет</v>
      </c>
      <c r="N784" s="188" t="str">
        <f ca="1">IF(M784="да",SUMIFS(АБОНЕМЕНТЫ_ИНФОРМАЦИЯ!AC:AC,АБОНЕМЕНТЫ_ИНФОРМАЦИЯ!H:H,БАЗА_ДАННЫХ!L784,АБОНЕМЕНТЫ_ИНФОРМАЦИЯ!G:G,БАЗА_ДАННЫХ!K784,АБОНЕМЕНТЫ_ИНФОРМАЦИЯ!F:F,БАЗА_ДАННЫХ!J784,АБОНЕМЕНТЫ_ИНФОРМАЦИЯ!AB:AB,БАЗА_ДАННЫХ!M784),"")</f>
        <v/>
      </c>
      <c r="R784" s="189" t="s">
        <v>21</v>
      </c>
      <c r="S784" s="17"/>
      <c r="U784" s="194">
        <f>IF(S784="перенос",0,SUMIFS(АБОНЕМЕНТЫ_ИНФОРМАЦИЯ!P:P,АБОНЕМЕНТЫ_ИНФОРМАЦИЯ!H:H,БАЗА_ДАННЫХ!L784,АБОНЕМЕНТЫ_ИНФОРМАЦИЯ!F:F,БАЗА_ДАННЫХ!J784,АБОНЕМЕНТЫ_ИНФОРМАЦИЯ!G:G,БАЗА_ДАННЫХ!K784,АБОНЕМЕНТЫ_ИНФОРМАЦИЯ!Q:Q,"&lt;="&amp;БАЗА_ДАННЫХ!D784,АБОНЕМЕНТЫ_ИНФОРМАЦИЯ!S:S,"&gt;="&amp;БАЗА_ДАННЫХ!D784))</f>
        <v>10</v>
      </c>
    </row>
    <row r="785" spans="4:21" ht="15" customHeight="1" x14ac:dyDescent="0.25">
      <c r="D785" s="185">
        <v>45313</v>
      </c>
      <c r="E785" s="187">
        <f t="shared" si="24"/>
        <v>4</v>
      </c>
      <c r="F785" s="9" t="str">
        <f t="shared" si="25"/>
        <v>Пн</v>
      </c>
      <c r="G785" s="18">
        <v>0.70833333333333337</v>
      </c>
      <c r="H785" s="8" t="s">
        <v>14</v>
      </c>
      <c r="I785" s="8" t="s">
        <v>30</v>
      </c>
      <c r="J785" s="8" t="s">
        <v>11</v>
      </c>
      <c r="K785" s="8" t="s">
        <v>36</v>
      </c>
      <c r="L785" s="188" t="s">
        <v>78</v>
      </c>
      <c r="M785" s="189" t="str">
        <f ca="1">IF(COUNTIFS(АБОНЕМЕНТЫ_ИНФОРМАЦИЯ!H:H,БАЗА_ДАННЫХ!L785,АБОНЕМЕНТЫ_ИНФОРМАЦИЯ!F:F,БАЗА_ДАННЫХ!J785,АБОНЕМЕНТЫ_ИНФОРМАЦИЯ!G:G,БАЗА_ДАННЫХ!K785,АБОНЕМЕНТЫ_ИНФОРМАЦИЯ!Q:Q,"&lt;="&amp;БАЗА_ДАННЫХ!D785,АБОНЕМЕНТЫ_ИНФОРМАЦИЯ!S:S,"&gt;="&amp;БАЗА_ДАННЫХ!D785,АБОНЕМЕНТЫ_ИНФОРМАЦИЯ!AB:AB,"да")=1,"да","нет")</f>
        <v>нет</v>
      </c>
      <c r="N785" s="188" t="str">
        <f ca="1">IF(M785="да",SUMIFS(АБОНЕМЕНТЫ_ИНФОРМАЦИЯ!AC:AC,АБОНЕМЕНТЫ_ИНФОРМАЦИЯ!H:H,БАЗА_ДАННЫХ!L785,АБОНЕМЕНТЫ_ИНФОРМАЦИЯ!G:G,БАЗА_ДАННЫХ!K785,АБОНЕМЕНТЫ_ИНФОРМАЦИЯ!F:F,БАЗА_ДАННЫХ!J785,АБОНЕМЕНТЫ_ИНФОРМАЦИЯ!AB:AB,БАЗА_ДАННЫХ!M785),"")</f>
        <v/>
      </c>
      <c r="R785" s="189" t="s">
        <v>21</v>
      </c>
      <c r="S785" s="17"/>
      <c r="U785" s="194">
        <f>IF(S785="перенос",0,SUMIFS(АБОНЕМЕНТЫ_ИНФОРМАЦИЯ!P:P,АБОНЕМЕНТЫ_ИНФОРМАЦИЯ!H:H,БАЗА_ДАННЫХ!L785,АБОНЕМЕНТЫ_ИНФОРМАЦИЯ!F:F,БАЗА_ДАННЫХ!J785,АБОНЕМЕНТЫ_ИНФОРМАЦИЯ!G:G,БАЗА_ДАННЫХ!K785,АБОНЕМЕНТЫ_ИНФОРМАЦИЯ!Q:Q,"&lt;="&amp;БАЗА_ДАННЫХ!D785,АБОНЕМЕНТЫ_ИНФОРМАЦИЯ!S:S,"&gt;="&amp;БАЗА_ДАННЫХ!D785))</f>
        <v>10</v>
      </c>
    </row>
    <row r="786" spans="4:21" ht="15" customHeight="1" x14ac:dyDescent="0.25">
      <c r="D786" s="185">
        <v>45313</v>
      </c>
      <c r="E786" s="187">
        <f t="shared" si="24"/>
        <v>4</v>
      </c>
      <c r="F786" s="9" t="str">
        <f t="shared" si="25"/>
        <v>Пн</v>
      </c>
      <c r="G786" s="18">
        <v>0.70833333333333337</v>
      </c>
      <c r="H786" s="8" t="s">
        <v>14</v>
      </c>
      <c r="I786" s="8" t="s">
        <v>30</v>
      </c>
      <c r="J786" s="8" t="s">
        <v>11</v>
      </c>
      <c r="K786" s="8" t="s">
        <v>36</v>
      </c>
      <c r="L786" s="188" t="s">
        <v>79</v>
      </c>
      <c r="M786" s="189" t="str">
        <f ca="1">IF(COUNTIFS(АБОНЕМЕНТЫ_ИНФОРМАЦИЯ!H:H,БАЗА_ДАННЫХ!L786,АБОНЕМЕНТЫ_ИНФОРМАЦИЯ!F:F,БАЗА_ДАННЫХ!J786,АБОНЕМЕНТЫ_ИНФОРМАЦИЯ!G:G,БАЗА_ДАННЫХ!K786,АБОНЕМЕНТЫ_ИНФОРМАЦИЯ!Q:Q,"&lt;="&amp;БАЗА_ДАННЫХ!D786,АБОНЕМЕНТЫ_ИНФОРМАЦИЯ!S:S,"&gt;="&amp;БАЗА_ДАННЫХ!D786,АБОНЕМЕНТЫ_ИНФОРМАЦИЯ!AB:AB,"да")=1,"да","нет")</f>
        <v>нет</v>
      </c>
      <c r="N786" s="188" t="str">
        <f ca="1">IF(M786="да",SUMIFS(АБОНЕМЕНТЫ_ИНФОРМАЦИЯ!AC:AC,АБОНЕМЕНТЫ_ИНФОРМАЦИЯ!H:H,БАЗА_ДАННЫХ!L786,АБОНЕМЕНТЫ_ИНФОРМАЦИЯ!G:G,БАЗА_ДАННЫХ!K786,АБОНЕМЕНТЫ_ИНФОРМАЦИЯ!F:F,БАЗА_ДАННЫХ!J786,АБОНЕМЕНТЫ_ИНФОРМАЦИЯ!AB:AB,БАЗА_ДАННЫХ!M786),"")</f>
        <v/>
      </c>
      <c r="R786" s="189" t="s">
        <v>21</v>
      </c>
      <c r="S786" s="17"/>
      <c r="U786" s="194">
        <f>IF(S786="перенос",0,SUMIFS(АБОНЕМЕНТЫ_ИНФОРМАЦИЯ!P:P,АБОНЕМЕНТЫ_ИНФОРМАЦИЯ!H:H,БАЗА_ДАННЫХ!L786,АБОНЕМЕНТЫ_ИНФОРМАЦИЯ!F:F,БАЗА_ДАННЫХ!J786,АБОНЕМЕНТЫ_ИНФОРМАЦИЯ!G:G,БАЗА_ДАННЫХ!K786,АБОНЕМЕНТЫ_ИНФОРМАЦИЯ!Q:Q,"&lt;="&amp;БАЗА_ДАННЫХ!D786,АБОНЕМЕНТЫ_ИНФОРМАЦИЯ!S:S,"&gt;="&amp;БАЗА_ДАННЫХ!D786))</f>
        <v>10</v>
      </c>
    </row>
    <row r="787" spans="4:21" ht="15" customHeight="1" x14ac:dyDescent="0.25">
      <c r="D787" s="185">
        <v>45313</v>
      </c>
      <c r="E787" s="187">
        <f t="shared" si="24"/>
        <v>4</v>
      </c>
      <c r="F787" s="9" t="str">
        <f t="shared" si="25"/>
        <v>Пн</v>
      </c>
      <c r="G787" s="18">
        <v>0.70833333333333337</v>
      </c>
      <c r="H787" s="8" t="s">
        <v>14</v>
      </c>
      <c r="I787" s="8" t="s">
        <v>30</v>
      </c>
      <c r="J787" s="8" t="s">
        <v>11</v>
      </c>
      <c r="K787" s="8" t="s">
        <v>36</v>
      </c>
      <c r="L787" s="188" t="s">
        <v>80</v>
      </c>
      <c r="M787" s="189" t="str">
        <f ca="1">IF(COUNTIFS(АБОНЕМЕНТЫ_ИНФОРМАЦИЯ!H:H,БАЗА_ДАННЫХ!L787,АБОНЕМЕНТЫ_ИНФОРМАЦИЯ!F:F,БАЗА_ДАННЫХ!J787,АБОНЕМЕНТЫ_ИНФОРМАЦИЯ!G:G,БАЗА_ДАННЫХ!K787,АБОНЕМЕНТЫ_ИНФОРМАЦИЯ!Q:Q,"&lt;="&amp;БАЗА_ДАННЫХ!D787,АБОНЕМЕНТЫ_ИНФОРМАЦИЯ!S:S,"&gt;="&amp;БАЗА_ДАННЫХ!D787,АБОНЕМЕНТЫ_ИНФОРМАЦИЯ!AB:AB,"да")=1,"да","нет")</f>
        <v>нет</v>
      </c>
      <c r="N787" s="188" t="str">
        <f ca="1">IF(M787="да",SUMIFS(АБОНЕМЕНТЫ_ИНФОРМАЦИЯ!AC:AC,АБОНЕМЕНТЫ_ИНФОРМАЦИЯ!H:H,БАЗА_ДАННЫХ!L787,АБОНЕМЕНТЫ_ИНФОРМАЦИЯ!G:G,БАЗА_ДАННЫХ!K787,АБОНЕМЕНТЫ_ИНФОРМАЦИЯ!F:F,БАЗА_ДАННЫХ!J787,АБОНЕМЕНТЫ_ИНФОРМАЦИЯ!AB:AB,БАЗА_ДАННЫХ!M787),"")</f>
        <v/>
      </c>
      <c r="R787" s="189" t="s">
        <v>21</v>
      </c>
      <c r="S787" s="17"/>
      <c r="U787" s="194">
        <f>IF(S787="перенос",0,SUMIFS(АБОНЕМЕНТЫ_ИНФОРМАЦИЯ!P:P,АБОНЕМЕНТЫ_ИНФОРМАЦИЯ!H:H,БАЗА_ДАННЫХ!L787,АБОНЕМЕНТЫ_ИНФОРМАЦИЯ!F:F,БАЗА_ДАННЫХ!J787,АБОНЕМЕНТЫ_ИНФОРМАЦИЯ!G:G,БАЗА_ДАННЫХ!K787,АБОНЕМЕНТЫ_ИНФОРМАЦИЯ!Q:Q,"&lt;="&amp;БАЗА_ДАННЫХ!D787,АБОНЕМЕНТЫ_ИНФОРМАЦИЯ!S:S,"&gt;="&amp;БАЗА_ДАННЫХ!D787))</f>
        <v>10</v>
      </c>
    </row>
    <row r="788" spans="4:21" ht="15" customHeight="1" x14ac:dyDescent="0.25">
      <c r="D788" s="185">
        <v>45313</v>
      </c>
      <c r="E788" s="187">
        <f t="shared" si="24"/>
        <v>4</v>
      </c>
      <c r="F788" s="9" t="str">
        <f t="shared" si="25"/>
        <v>Пн</v>
      </c>
      <c r="G788" s="18">
        <v>0.70833333333333337</v>
      </c>
      <c r="H788" s="8" t="s">
        <v>14</v>
      </c>
      <c r="I788" s="8" t="s">
        <v>30</v>
      </c>
      <c r="J788" s="8" t="s">
        <v>11</v>
      </c>
      <c r="K788" s="8" t="s">
        <v>36</v>
      </c>
      <c r="L788" s="188" t="s">
        <v>81</v>
      </c>
      <c r="M788" s="189" t="str">
        <f ca="1">IF(COUNTIFS(АБОНЕМЕНТЫ_ИНФОРМАЦИЯ!H:H,БАЗА_ДАННЫХ!L788,АБОНЕМЕНТЫ_ИНФОРМАЦИЯ!F:F,БАЗА_ДАННЫХ!J788,АБОНЕМЕНТЫ_ИНФОРМАЦИЯ!G:G,БАЗА_ДАННЫХ!K788,АБОНЕМЕНТЫ_ИНФОРМАЦИЯ!Q:Q,"&lt;="&amp;БАЗА_ДАННЫХ!D788,АБОНЕМЕНТЫ_ИНФОРМАЦИЯ!S:S,"&gt;="&amp;БАЗА_ДАННЫХ!D788,АБОНЕМЕНТЫ_ИНФОРМАЦИЯ!AB:AB,"да")=1,"да","нет")</f>
        <v>нет</v>
      </c>
      <c r="N788" s="188" t="str">
        <f ca="1">IF(M788="да",SUMIFS(АБОНЕМЕНТЫ_ИНФОРМАЦИЯ!AC:AC,АБОНЕМЕНТЫ_ИНФОРМАЦИЯ!H:H,БАЗА_ДАННЫХ!L788,АБОНЕМЕНТЫ_ИНФОРМАЦИЯ!G:G,БАЗА_ДАННЫХ!K788,АБОНЕМЕНТЫ_ИНФОРМАЦИЯ!F:F,БАЗА_ДАННЫХ!J788,АБОНЕМЕНТЫ_ИНФОРМАЦИЯ!AB:AB,БАЗА_ДАННЫХ!M788),"")</f>
        <v/>
      </c>
      <c r="R788" s="189" t="s">
        <v>21</v>
      </c>
      <c r="S788" s="17"/>
      <c r="U788" s="194">
        <f>IF(S788="перенос",0,SUMIFS(АБОНЕМЕНТЫ_ИНФОРМАЦИЯ!P:P,АБОНЕМЕНТЫ_ИНФОРМАЦИЯ!H:H,БАЗА_ДАННЫХ!L788,АБОНЕМЕНТЫ_ИНФОРМАЦИЯ!F:F,БАЗА_ДАННЫХ!J788,АБОНЕМЕНТЫ_ИНФОРМАЦИЯ!G:G,БАЗА_ДАННЫХ!K788,АБОНЕМЕНТЫ_ИНФОРМАЦИЯ!Q:Q,"&lt;="&amp;БАЗА_ДАННЫХ!D788,АБОНЕМЕНТЫ_ИНФОРМАЦИЯ!S:S,"&gt;="&amp;БАЗА_ДАННЫХ!D788))</f>
        <v>8.75</v>
      </c>
    </row>
    <row r="789" spans="4:21" ht="15" customHeight="1" x14ac:dyDescent="0.25">
      <c r="D789" s="185">
        <v>45313</v>
      </c>
      <c r="E789" s="187">
        <f t="shared" si="24"/>
        <v>4</v>
      </c>
      <c r="F789" s="9" t="str">
        <f t="shared" si="25"/>
        <v>Пн</v>
      </c>
      <c r="G789" s="18">
        <v>0.70833333333333337</v>
      </c>
      <c r="H789" s="8" t="s">
        <v>14</v>
      </c>
      <c r="I789" s="8" t="s">
        <v>30</v>
      </c>
      <c r="J789" s="8" t="s">
        <v>11</v>
      </c>
      <c r="K789" s="8" t="s">
        <v>36</v>
      </c>
      <c r="L789" s="188" t="s">
        <v>82</v>
      </c>
      <c r="M789" s="189" t="str">
        <f ca="1">IF(COUNTIFS(АБОНЕМЕНТЫ_ИНФОРМАЦИЯ!H:H,БАЗА_ДАННЫХ!L789,АБОНЕМЕНТЫ_ИНФОРМАЦИЯ!F:F,БАЗА_ДАННЫХ!J789,АБОНЕМЕНТЫ_ИНФОРМАЦИЯ!G:G,БАЗА_ДАННЫХ!K789,АБОНЕМЕНТЫ_ИНФОРМАЦИЯ!Q:Q,"&lt;="&amp;БАЗА_ДАННЫХ!D789,АБОНЕМЕНТЫ_ИНФОРМАЦИЯ!S:S,"&gt;="&amp;БАЗА_ДАННЫХ!D789,АБОНЕМЕНТЫ_ИНФОРМАЦИЯ!AB:AB,"да")=1,"да","нет")</f>
        <v>нет</v>
      </c>
      <c r="N789" s="188" t="str">
        <f ca="1">IF(M789="да",SUMIFS(АБОНЕМЕНТЫ_ИНФОРМАЦИЯ!AC:AC,АБОНЕМЕНТЫ_ИНФОРМАЦИЯ!H:H,БАЗА_ДАННЫХ!L789,АБОНЕМЕНТЫ_ИНФОРМАЦИЯ!G:G,БАЗА_ДАННЫХ!K789,АБОНЕМЕНТЫ_ИНФОРМАЦИЯ!F:F,БАЗА_ДАННЫХ!J789,АБОНЕМЕНТЫ_ИНФОРМАЦИЯ!AB:AB,БАЗА_ДАННЫХ!M789),"")</f>
        <v/>
      </c>
      <c r="R789" s="189" t="s">
        <v>21</v>
      </c>
      <c r="S789" s="17"/>
      <c r="U789" s="194">
        <f>IF(S789="перенос",0,SUMIFS(АБОНЕМЕНТЫ_ИНФОРМАЦИЯ!P:P,АБОНЕМЕНТЫ_ИНФОРМАЦИЯ!H:H,БАЗА_ДАННЫХ!L789,АБОНЕМЕНТЫ_ИНФОРМАЦИЯ!F:F,БАЗА_ДАННЫХ!J789,АБОНЕМЕНТЫ_ИНФОРМАЦИЯ!G:G,БАЗА_ДАННЫХ!K789,АБОНЕМЕНТЫ_ИНФОРМАЦИЯ!Q:Q,"&lt;="&amp;БАЗА_ДАННЫХ!D789,АБОНЕМЕНТЫ_ИНФОРМАЦИЯ!S:S,"&gt;="&amp;БАЗА_ДАННЫХ!D789))</f>
        <v>10</v>
      </c>
    </row>
    <row r="790" spans="4:21" ht="15" customHeight="1" x14ac:dyDescent="0.25">
      <c r="D790" s="185">
        <v>45313</v>
      </c>
      <c r="E790" s="187">
        <f t="shared" si="24"/>
        <v>4</v>
      </c>
      <c r="F790" s="9" t="str">
        <f t="shared" si="25"/>
        <v>Пн</v>
      </c>
      <c r="G790" s="18">
        <v>0.70833333333333337</v>
      </c>
      <c r="H790" s="8" t="s">
        <v>14</v>
      </c>
      <c r="I790" s="8" t="s">
        <v>30</v>
      </c>
      <c r="J790" s="8" t="s">
        <v>11</v>
      </c>
      <c r="K790" s="8" t="s">
        <v>36</v>
      </c>
      <c r="L790" s="188" t="s">
        <v>83</v>
      </c>
      <c r="M790" s="189" t="str">
        <f ca="1">IF(COUNTIFS(АБОНЕМЕНТЫ_ИНФОРМАЦИЯ!H:H,БАЗА_ДАННЫХ!L790,АБОНЕМЕНТЫ_ИНФОРМАЦИЯ!F:F,БАЗА_ДАННЫХ!J790,АБОНЕМЕНТЫ_ИНФОРМАЦИЯ!G:G,БАЗА_ДАННЫХ!K790,АБОНЕМЕНТЫ_ИНФОРМАЦИЯ!Q:Q,"&lt;="&amp;БАЗА_ДАННЫХ!D790,АБОНЕМЕНТЫ_ИНФОРМАЦИЯ!S:S,"&gt;="&amp;БАЗА_ДАННЫХ!D790,АБОНЕМЕНТЫ_ИНФОРМАЦИЯ!AB:AB,"да")=1,"да","нет")</f>
        <v>нет</v>
      </c>
      <c r="N790" s="188" t="str">
        <f ca="1">IF(M790="да",SUMIFS(АБОНЕМЕНТЫ_ИНФОРМАЦИЯ!AC:AC,АБОНЕМЕНТЫ_ИНФОРМАЦИЯ!H:H,БАЗА_ДАННЫХ!L790,АБОНЕМЕНТЫ_ИНФОРМАЦИЯ!G:G,БАЗА_ДАННЫХ!K790,АБОНЕМЕНТЫ_ИНФОРМАЦИЯ!F:F,БАЗА_ДАННЫХ!J790,АБОНЕМЕНТЫ_ИНФОРМАЦИЯ!AB:AB,БАЗА_ДАННЫХ!M790),"")</f>
        <v/>
      </c>
      <c r="R790" s="189" t="s">
        <v>21</v>
      </c>
      <c r="S790" s="17"/>
      <c r="U790" s="194">
        <f>IF(S790="перенос",0,SUMIFS(АБОНЕМЕНТЫ_ИНФОРМАЦИЯ!P:P,АБОНЕМЕНТЫ_ИНФОРМАЦИЯ!H:H,БАЗА_ДАННЫХ!L790,АБОНЕМЕНТЫ_ИНФОРМАЦИЯ!F:F,БАЗА_ДАННЫХ!J790,АБОНЕМЕНТЫ_ИНФОРМАЦИЯ!G:G,БАЗА_ДАННЫХ!K790,АБОНЕМЕНТЫ_ИНФОРМАЦИЯ!Q:Q,"&lt;="&amp;БАЗА_ДАННЫХ!D790,АБОНЕМЕНТЫ_ИНФОРМАЦИЯ!S:S,"&gt;="&amp;БАЗА_ДАННЫХ!D790))</f>
        <v>10</v>
      </c>
    </row>
    <row r="791" spans="4:21" ht="15" customHeight="1" x14ac:dyDescent="0.25">
      <c r="D791" s="185">
        <v>45313</v>
      </c>
      <c r="E791" s="187">
        <f t="shared" si="24"/>
        <v>4</v>
      </c>
      <c r="F791" s="9" t="str">
        <f t="shared" si="25"/>
        <v>Пн</v>
      </c>
      <c r="G791" s="18">
        <v>0.70833333333333337</v>
      </c>
      <c r="H791" s="8" t="s">
        <v>14</v>
      </c>
      <c r="I791" s="8" t="s">
        <v>30</v>
      </c>
      <c r="J791" s="8" t="s">
        <v>11</v>
      </c>
      <c r="K791" s="8" t="s">
        <v>36</v>
      </c>
      <c r="L791" s="188" t="s">
        <v>84</v>
      </c>
      <c r="M791" s="189" t="str">
        <f ca="1">IF(COUNTIFS(АБОНЕМЕНТЫ_ИНФОРМАЦИЯ!H:H,БАЗА_ДАННЫХ!L791,АБОНЕМЕНТЫ_ИНФОРМАЦИЯ!F:F,БАЗА_ДАННЫХ!J791,АБОНЕМЕНТЫ_ИНФОРМАЦИЯ!G:G,БАЗА_ДАННЫХ!K791,АБОНЕМЕНТЫ_ИНФОРМАЦИЯ!Q:Q,"&lt;="&amp;БАЗА_ДАННЫХ!D791,АБОНЕМЕНТЫ_ИНФОРМАЦИЯ!S:S,"&gt;="&amp;БАЗА_ДАННЫХ!D791,АБОНЕМЕНТЫ_ИНФОРМАЦИЯ!AB:AB,"да")=1,"да","нет")</f>
        <v>нет</v>
      </c>
      <c r="N791" s="188" t="str">
        <f ca="1">IF(M791="да",SUMIFS(АБОНЕМЕНТЫ_ИНФОРМАЦИЯ!AC:AC,АБОНЕМЕНТЫ_ИНФОРМАЦИЯ!H:H,БАЗА_ДАННЫХ!L791,АБОНЕМЕНТЫ_ИНФОРМАЦИЯ!G:G,БАЗА_ДАННЫХ!K791,АБОНЕМЕНТЫ_ИНФОРМАЦИЯ!F:F,БАЗА_ДАННЫХ!J791,АБОНЕМЕНТЫ_ИНФОРМАЦИЯ!AB:AB,БАЗА_ДАННЫХ!M791),"")</f>
        <v/>
      </c>
      <c r="R791" s="189" t="s">
        <v>21</v>
      </c>
      <c r="S791" s="17"/>
      <c r="U791" s="194">
        <f>IF(S791="перенос",0,SUMIFS(АБОНЕМЕНТЫ_ИНФОРМАЦИЯ!P:P,АБОНЕМЕНТЫ_ИНФОРМАЦИЯ!H:H,БАЗА_ДАННЫХ!L791,АБОНЕМЕНТЫ_ИНФОРМАЦИЯ!F:F,БАЗА_ДАННЫХ!J791,АБОНЕМЕНТЫ_ИНФОРМАЦИЯ!G:G,БАЗА_ДАННЫХ!K791,АБОНЕМЕНТЫ_ИНФОРМАЦИЯ!Q:Q,"&lt;="&amp;БАЗА_ДАННЫХ!D791,АБОНЕМЕНТЫ_ИНФОРМАЦИЯ!S:S,"&gt;="&amp;БАЗА_ДАННЫХ!D791))</f>
        <v>10</v>
      </c>
    </row>
    <row r="792" spans="4:21" ht="15" customHeight="1" x14ac:dyDescent="0.25">
      <c r="D792" s="185">
        <v>45313</v>
      </c>
      <c r="E792" s="187">
        <f t="shared" si="24"/>
        <v>4</v>
      </c>
      <c r="F792" s="9" t="str">
        <f t="shared" si="25"/>
        <v>Пн</v>
      </c>
      <c r="G792" s="18">
        <v>0.70833333333333337</v>
      </c>
      <c r="H792" s="8" t="s">
        <v>14</v>
      </c>
      <c r="I792" s="8" t="s">
        <v>30</v>
      </c>
      <c r="J792" s="8" t="s">
        <v>11</v>
      </c>
      <c r="K792" s="8" t="s">
        <v>36</v>
      </c>
      <c r="L792" s="188" t="s">
        <v>85</v>
      </c>
      <c r="M792" s="189" t="str">
        <f ca="1">IF(COUNTIFS(АБОНЕМЕНТЫ_ИНФОРМАЦИЯ!H:H,БАЗА_ДАННЫХ!L792,АБОНЕМЕНТЫ_ИНФОРМАЦИЯ!F:F,БАЗА_ДАННЫХ!J792,АБОНЕМЕНТЫ_ИНФОРМАЦИЯ!G:G,БАЗА_ДАННЫХ!K792,АБОНЕМЕНТЫ_ИНФОРМАЦИЯ!Q:Q,"&lt;="&amp;БАЗА_ДАННЫХ!D792,АБОНЕМЕНТЫ_ИНФОРМАЦИЯ!S:S,"&gt;="&amp;БАЗА_ДАННЫХ!D792,АБОНЕМЕНТЫ_ИНФОРМАЦИЯ!AB:AB,"да")=1,"да","нет")</f>
        <v>нет</v>
      </c>
      <c r="N792" s="188" t="str">
        <f ca="1">IF(M792="да",SUMIFS(АБОНЕМЕНТЫ_ИНФОРМАЦИЯ!AC:AC,АБОНЕМЕНТЫ_ИНФОРМАЦИЯ!H:H,БАЗА_ДАННЫХ!L792,АБОНЕМЕНТЫ_ИНФОРМАЦИЯ!G:G,БАЗА_ДАННЫХ!K792,АБОНЕМЕНТЫ_ИНФОРМАЦИЯ!F:F,БАЗА_ДАННЫХ!J792,АБОНЕМЕНТЫ_ИНФОРМАЦИЯ!AB:AB,БАЗА_ДАННЫХ!M792),"")</f>
        <v/>
      </c>
      <c r="R792" s="189" t="s">
        <v>21</v>
      </c>
      <c r="S792" s="17"/>
      <c r="U792" s="194">
        <f>IF(S792="перенос",0,SUMIFS(АБОНЕМЕНТЫ_ИНФОРМАЦИЯ!P:P,АБОНЕМЕНТЫ_ИНФОРМАЦИЯ!H:H,БАЗА_ДАННЫХ!L792,АБОНЕМЕНТЫ_ИНФОРМАЦИЯ!F:F,БАЗА_ДАННЫХ!J792,АБОНЕМЕНТЫ_ИНФОРМАЦИЯ!G:G,БАЗА_ДАННЫХ!K792,АБОНЕМЕНТЫ_ИНФОРМАЦИЯ!Q:Q,"&lt;="&amp;БАЗА_ДАННЫХ!D792,АБОНЕМЕНТЫ_ИНФОРМАЦИЯ!S:S,"&gt;="&amp;БАЗА_ДАННЫХ!D792))</f>
        <v>10</v>
      </c>
    </row>
    <row r="793" spans="4:21" ht="15" customHeight="1" x14ac:dyDescent="0.25">
      <c r="D793" s="185">
        <v>45313</v>
      </c>
      <c r="E793" s="187">
        <f t="shared" si="24"/>
        <v>4</v>
      </c>
      <c r="F793" s="9" t="str">
        <f t="shared" si="25"/>
        <v>Пн</v>
      </c>
      <c r="G793" s="18">
        <v>0.70833333333333337</v>
      </c>
      <c r="H793" s="8" t="s">
        <v>14</v>
      </c>
      <c r="I793" s="8" t="s">
        <v>30</v>
      </c>
      <c r="J793" s="8" t="s">
        <v>11</v>
      </c>
      <c r="K793" s="8" t="s">
        <v>36</v>
      </c>
      <c r="L793" s="188" t="s">
        <v>86</v>
      </c>
      <c r="M793" s="189" t="str">
        <f ca="1">IF(COUNTIFS(АБОНЕМЕНТЫ_ИНФОРМАЦИЯ!H:H,БАЗА_ДАННЫХ!L793,АБОНЕМЕНТЫ_ИНФОРМАЦИЯ!F:F,БАЗА_ДАННЫХ!J793,АБОНЕМЕНТЫ_ИНФОРМАЦИЯ!G:G,БАЗА_ДАННЫХ!K793,АБОНЕМЕНТЫ_ИНФОРМАЦИЯ!Q:Q,"&lt;="&amp;БАЗА_ДАННЫХ!D793,АБОНЕМЕНТЫ_ИНФОРМАЦИЯ!S:S,"&gt;="&amp;БАЗА_ДАННЫХ!D793,АБОНЕМЕНТЫ_ИНФОРМАЦИЯ!AB:AB,"да")=1,"да","нет")</f>
        <v>нет</v>
      </c>
      <c r="N793" s="188" t="str">
        <f ca="1">IF(M793="да",SUMIFS(АБОНЕМЕНТЫ_ИНФОРМАЦИЯ!AC:AC,АБОНЕМЕНТЫ_ИНФОРМАЦИЯ!H:H,БАЗА_ДАННЫХ!L793,АБОНЕМЕНТЫ_ИНФОРМАЦИЯ!G:G,БАЗА_ДАННЫХ!K793,АБОНЕМЕНТЫ_ИНФОРМАЦИЯ!F:F,БАЗА_ДАННЫХ!J793,АБОНЕМЕНТЫ_ИНФОРМАЦИЯ!AB:AB,БАЗА_ДАННЫХ!M793),"")</f>
        <v/>
      </c>
      <c r="R793" s="189" t="s">
        <v>21</v>
      </c>
      <c r="S793" s="17"/>
      <c r="U793" s="194">
        <f>IF(S793="перенос",0,SUMIFS(АБОНЕМЕНТЫ_ИНФОРМАЦИЯ!P:P,АБОНЕМЕНТЫ_ИНФОРМАЦИЯ!H:H,БАЗА_ДАННЫХ!L793,АБОНЕМЕНТЫ_ИНФОРМАЦИЯ!F:F,БАЗА_ДАННЫХ!J793,АБОНЕМЕНТЫ_ИНФОРМАЦИЯ!G:G,БАЗА_ДАННЫХ!K793,АБОНЕМЕНТЫ_ИНФОРМАЦИЯ!Q:Q,"&lt;="&amp;БАЗА_ДАННЫХ!D793,АБОНЕМЕНТЫ_ИНФОРМАЦИЯ!S:S,"&gt;="&amp;БАЗА_ДАННЫХ!D793))</f>
        <v>10</v>
      </c>
    </row>
    <row r="794" spans="4:21" ht="15" customHeight="1" x14ac:dyDescent="0.25">
      <c r="D794" s="185">
        <v>45313</v>
      </c>
      <c r="E794" s="187">
        <f t="shared" si="24"/>
        <v>4</v>
      </c>
      <c r="F794" s="9" t="str">
        <f t="shared" si="25"/>
        <v>Пн</v>
      </c>
      <c r="G794" s="18">
        <v>0.75</v>
      </c>
      <c r="H794" s="8" t="s">
        <v>7</v>
      </c>
      <c r="I794" s="8" t="s">
        <v>33</v>
      </c>
      <c r="J794" s="8" t="s">
        <v>6</v>
      </c>
      <c r="K794" s="8" t="s">
        <v>31</v>
      </c>
      <c r="L794" s="188" t="s">
        <v>87</v>
      </c>
      <c r="M794" s="189" t="str">
        <f ca="1">IF(COUNTIFS(АБОНЕМЕНТЫ_ИНФОРМАЦИЯ!H:H,БАЗА_ДАННЫХ!L794,АБОНЕМЕНТЫ_ИНФОРМАЦИЯ!F:F,БАЗА_ДАННЫХ!J794,АБОНЕМЕНТЫ_ИНФОРМАЦИЯ!G:G,БАЗА_ДАННЫХ!K794,АБОНЕМЕНТЫ_ИНФОРМАЦИЯ!Q:Q,"&lt;="&amp;БАЗА_ДАННЫХ!D794,АБОНЕМЕНТЫ_ИНФОРМАЦИЯ!S:S,"&gt;="&amp;БАЗА_ДАННЫХ!D794,АБОНЕМЕНТЫ_ИНФОРМАЦИЯ!AB:AB,"да")=1,"да","нет")</f>
        <v>нет</v>
      </c>
      <c r="N794" s="188" t="str">
        <f ca="1">IF(M794="да",SUMIFS(АБОНЕМЕНТЫ_ИНФОРМАЦИЯ!AC:AC,АБОНЕМЕНТЫ_ИНФОРМАЦИЯ!H:H,БАЗА_ДАННЫХ!L794,АБОНЕМЕНТЫ_ИНФОРМАЦИЯ!G:G,БАЗА_ДАННЫХ!K794,АБОНЕМЕНТЫ_ИНФОРМАЦИЯ!F:F,БАЗА_ДАННЫХ!J794,АБОНЕМЕНТЫ_ИНФОРМАЦИЯ!AB:AB,БАЗА_ДАННЫХ!M794),"")</f>
        <v/>
      </c>
      <c r="R794" s="189" t="s">
        <v>21</v>
      </c>
      <c r="S794" s="17"/>
      <c r="U794" s="194">
        <f>IF(S794="перенос",0,SUMIFS(АБОНЕМЕНТЫ_ИНФОРМАЦИЯ!P:P,АБОНЕМЕНТЫ_ИНФОРМАЦИЯ!H:H,БАЗА_ДАННЫХ!L794,АБОНЕМЕНТЫ_ИНФОРМАЦИЯ!F:F,БАЗА_ДАННЫХ!J794,АБОНЕМЕНТЫ_ИНФОРМАЦИЯ!G:G,БАЗА_ДАННЫХ!K794,АБОНЕМЕНТЫ_ИНФОРМАЦИЯ!Q:Q,"&lt;="&amp;БАЗА_ДАННЫХ!D794,АБОНЕМЕНТЫ_ИНФОРМАЦИЯ!S:S,"&gt;="&amp;БАЗА_ДАННЫХ!D794))</f>
        <v>10</v>
      </c>
    </row>
    <row r="795" spans="4:21" ht="15" customHeight="1" x14ac:dyDescent="0.25">
      <c r="D795" s="185">
        <v>45313</v>
      </c>
      <c r="E795" s="187">
        <f t="shared" si="24"/>
        <v>4</v>
      </c>
      <c r="F795" s="9" t="str">
        <f t="shared" si="25"/>
        <v>Пн</v>
      </c>
      <c r="G795" s="18">
        <v>0.75</v>
      </c>
      <c r="H795" s="8" t="s">
        <v>7</v>
      </c>
      <c r="I795" s="8" t="s">
        <v>33</v>
      </c>
      <c r="J795" s="8" t="s">
        <v>6</v>
      </c>
      <c r="K795" s="8" t="s">
        <v>31</v>
      </c>
      <c r="L795" s="188" t="s">
        <v>88</v>
      </c>
      <c r="M795" s="189" t="str">
        <f ca="1">IF(COUNTIFS(АБОНЕМЕНТЫ_ИНФОРМАЦИЯ!H:H,БАЗА_ДАННЫХ!L795,АБОНЕМЕНТЫ_ИНФОРМАЦИЯ!F:F,БАЗА_ДАННЫХ!J795,АБОНЕМЕНТЫ_ИНФОРМАЦИЯ!G:G,БАЗА_ДАННЫХ!K795,АБОНЕМЕНТЫ_ИНФОРМАЦИЯ!Q:Q,"&lt;="&amp;БАЗА_ДАННЫХ!D795,АБОНЕМЕНТЫ_ИНФОРМАЦИЯ!S:S,"&gt;="&amp;БАЗА_ДАННЫХ!D795,АБОНЕМЕНТЫ_ИНФОРМАЦИЯ!AB:AB,"да")=1,"да","нет")</f>
        <v>нет</v>
      </c>
      <c r="N795" s="188" t="str">
        <f ca="1">IF(M795="да",SUMIFS(АБОНЕМЕНТЫ_ИНФОРМАЦИЯ!AC:AC,АБОНЕМЕНТЫ_ИНФОРМАЦИЯ!H:H,БАЗА_ДАННЫХ!L795,АБОНЕМЕНТЫ_ИНФОРМАЦИЯ!G:G,БАЗА_ДАННЫХ!K795,АБОНЕМЕНТЫ_ИНФОРМАЦИЯ!F:F,БАЗА_ДАННЫХ!J795,АБОНЕМЕНТЫ_ИНФОРМАЦИЯ!AB:AB,БАЗА_ДАННЫХ!M795),"")</f>
        <v/>
      </c>
      <c r="R795" s="189" t="s">
        <v>21</v>
      </c>
      <c r="S795" s="17"/>
      <c r="U795" s="194">
        <f>IF(S795="перенос",0,SUMIFS(АБОНЕМЕНТЫ_ИНФОРМАЦИЯ!P:P,АБОНЕМЕНТЫ_ИНФОРМАЦИЯ!H:H,БАЗА_ДАННЫХ!L795,АБОНЕМЕНТЫ_ИНФОРМАЦИЯ!F:F,БАЗА_ДАННЫХ!J795,АБОНЕМЕНТЫ_ИНФОРМАЦИЯ!G:G,БАЗА_ДАННЫХ!K795,АБОНЕМЕНТЫ_ИНФОРМАЦИЯ!Q:Q,"&lt;="&amp;БАЗА_ДАННЫХ!D795,АБОНЕМЕНТЫ_ИНФОРМАЦИЯ!S:S,"&gt;="&amp;БАЗА_ДАННЫХ!D795))</f>
        <v>10</v>
      </c>
    </row>
    <row r="796" spans="4:21" ht="15" customHeight="1" x14ac:dyDescent="0.25">
      <c r="D796" s="185">
        <v>45313</v>
      </c>
      <c r="E796" s="187">
        <f t="shared" si="24"/>
        <v>4</v>
      </c>
      <c r="F796" s="9" t="str">
        <f t="shared" si="25"/>
        <v>Пн</v>
      </c>
      <c r="G796" s="18">
        <v>0.75</v>
      </c>
      <c r="H796" s="8" t="s">
        <v>7</v>
      </c>
      <c r="I796" s="8" t="s">
        <v>33</v>
      </c>
      <c r="J796" s="8" t="s">
        <v>6</v>
      </c>
      <c r="K796" s="8" t="s">
        <v>31</v>
      </c>
      <c r="L796" s="188" t="s">
        <v>89</v>
      </c>
      <c r="M796" s="189" t="str">
        <f ca="1">IF(COUNTIFS(АБОНЕМЕНТЫ_ИНФОРМАЦИЯ!H:H,БАЗА_ДАННЫХ!L796,АБОНЕМЕНТЫ_ИНФОРМАЦИЯ!F:F,БАЗА_ДАННЫХ!J796,АБОНЕМЕНТЫ_ИНФОРМАЦИЯ!G:G,БАЗА_ДАННЫХ!K796,АБОНЕМЕНТЫ_ИНФОРМАЦИЯ!Q:Q,"&lt;="&amp;БАЗА_ДАННЫХ!D796,АБОНЕМЕНТЫ_ИНФОРМАЦИЯ!S:S,"&gt;="&amp;БАЗА_ДАННЫХ!D796,АБОНЕМЕНТЫ_ИНФОРМАЦИЯ!AB:AB,"да")=1,"да","нет")</f>
        <v>нет</v>
      </c>
      <c r="N796" s="188" t="str">
        <f ca="1">IF(M796="да",SUMIFS(АБОНЕМЕНТЫ_ИНФОРМАЦИЯ!AC:AC,АБОНЕМЕНТЫ_ИНФОРМАЦИЯ!H:H,БАЗА_ДАННЫХ!L796,АБОНЕМЕНТЫ_ИНФОРМАЦИЯ!G:G,БАЗА_ДАННЫХ!K796,АБОНЕМЕНТЫ_ИНФОРМАЦИЯ!F:F,БАЗА_ДАННЫХ!J796,АБОНЕМЕНТЫ_ИНФОРМАЦИЯ!AB:AB,БАЗА_ДАННЫХ!M796),"")</f>
        <v/>
      </c>
      <c r="R796" s="189" t="s">
        <v>21</v>
      </c>
      <c r="S796" s="17"/>
      <c r="U796" s="194">
        <f>IF(S796="перенос",0,SUMIFS(АБОНЕМЕНТЫ_ИНФОРМАЦИЯ!P:P,АБОНЕМЕНТЫ_ИНФОРМАЦИЯ!H:H,БАЗА_ДАННЫХ!L796,АБОНЕМЕНТЫ_ИНФОРМАЦИЯ!F:F,БАЗА_ДАННЫХ!J796,АБОНЕМЕНТЫ_ИНФОРМАЦИЯ!G:G,БАЗА_ДАННЫХ!K796,АБОНЕМЕНТЫ_ИНФОРМАЦИЯ!Q:Q,"&lt;="&amp;БАЗА_ДАННЫХ!D796,АБОНЕМЕНТЫ_ИНФОРМАЦИЯ!S:S,"&gt;="&amp;БАЗА_ДАННЫХ!D796))</f>
        <v>10</v>
      </c>
    </row>
    <row r="797" spans="4:21" ht="15" customHeight="1" x14ac:dyDescent="0.25">
      <c r="D797" s="185">
        <v>45313</v>
      </c>
      <c r="E797" s="187">
        <f t="shared" si="24"/>
        <v>4</v>
      </c>
      <c r="F797" s="9" t="str">
        <f t="shared" si="25"/>
        <v>Пн</v>
      </c>
      <c r="G797" s="18">
        <v>0.75</v>
      </c>
      <c r="H797" s="8" t="s">
        <v>7</v>
      </c>
      <c r="I797" s="8" t="s">
        <v>33</v>
      </c>
      <c r="J797" s="8" t="s">
        <v>6</v>
      </c>
      <c r="K797" s="8" t="s">
        <v>31</v>
      </c>
      <c r="L797" s="188" t="s">
        <v>90</v>
      </c>
      <c r="M797" s="189" t="str">
        <f ca="1">IF(COUNTIFS(АБОНЕМЕНТЫ_ИНФОРМАЦИЯ!H:H,БАЗА_ДАННЫХ!L797,АБОНЕМЕНТЫ_ИНФОРМАЦИЯ!F:F,БАЗА_ДАННЫХ!J797,АБОНЕМЕНТЫ_ИНФОРМАЦИЯ!G:G,БАЗА_ДАННЫХ!K797,АБОНЕМЕНТЫ_ИНФОРМАЦИЯ!Q:Q,"&lt;="&amp;БАЗА_ДАННЫХ!D797,АБОНЕМЕНТЫ_ИНФОРМАЦИЯ!S:S,"&gt;="&amp;БАЗА_ДАННЫХ!D797,АБОНЕМЕНТЫ_ИНФОРМАЦИЯ!AB:AB,"да")=1,"да","нет")</f>
        <v>нет</v>
      </c>
      <c r="N797" s="188" t="str">
        <f ca="1">IF(M797="да",SUMIFS(АБОНЕМЕНТЫ_ИНФОРМАЦИЯ!AC:AC,АБОНЕМЕНТЫ_ИНФОРМАЦИЯ!H:H,БАЗА_ДАННЫХ!L797,АБОНЕМЕНТЫ_ИНФОРМАЦИЯ!G:G,БАЗА_ДАННЫХ!K797,АБОНЕМЕНТЫ_ИНФОРМАЦИЯ!F:F,БАЗА_ДАННЫХ!J797,АБОНЕМЕНТЫ_ИНФОРМАЦИЯ!AB:AB,БАЗА_ДАННЫХ!M797),"")</f>
        <v/>
      </c>
      <c r="R797" s="189" t="s">
        <v>21</v>
      </c>
      <c r="S797" s="17"/>
      <c r="U797" s="194">
        <f>IF(S797="перенос",0,SUMIFS(АБОНЕМЕНТЫ_ИНФОРМАЦИЯ!P:P,АБОНЕМЕНТЫ_ИНФОРМАЦИЯ!H:H,БАЗА_ДАННЫХ!L797,АБОНЕМЕНТЫ_ИНФОРМАЦИЯ!F:F,БАЗА_ДАННЫХ!J797,АБОНЕМЕНТЫ_ИНФОРМАЦИЯ!G:G,БАЗА_ДАННЫХ!K797,АБОНЕМЕНТЫ_ИНФОРМАЦИЯ!Q:Q,"&lt;="&amp;БАЗА_ДАННЫХ!D797,АБОНЕМЕНТЫ_ИНФОРМАЦИЯ!S:S,"&gt;="&amp;БАЗА_ДАННЫХ!D797))</f>
        <v>8.75</v>
      </c>
    </row>
    <row r="798" spans="4:21" ht="15" customHeight="1" x14ac:dyDescent="0.25">
      <c r="D798" s="185">
        <v>45313</v>
      </c>
      <c r="E798" s="187">
        <f t="shared" si="24"/>
        <v>4</v>
      </c>
      <c r="F798" s="9" t="str">
        <f t="shared" si="25"/>
        <v>Пн</v>
      </c>
      <c r="G798" s="18">
        <v>0.75</v>
      </c>
      <c r="H798" s="8" t="s">
        <v>7</v>
      </c>
      <c r="I798" s="8" t="s">
        <v>33</v>
      </c>
      <c r="J798" s="8" t="s">
        <v>6</v>
      </c>
      <c r="K798" s="8" t="s">
        <v>31</v>
      </c>
      <c r="L798" s="188" t="s">
        <v>91</v>
      </c>
      <c r="M798" s="189" t="str">
        <f ca="1">IF(COUNTIFS(АБОНЕМЕНТЫ_ИНФОРМАЦИЯ!H:H,БАЗА_ДАННЫХ!L798,АБОНЕМЕНТЫ_ИНФОРМАЦИЯ!F:F,БАЗА_ДАННЫХ!J798,АБОНЕМЕНТЫ_ИНФОРМАЦИЯ!G:G,БАЗА_ДАННЫХ!K798,АБОНЕМЕНТЫ_ИНФОРМАЦИЯ!Q:Q,"&lt;="&amp;БАЗА_ДАННЫХ!D798,АБОНЕМЕНТЫ_ИНФОРМАЦИЯ!S:S,"&gt;="&amp;БАЗА_ДАННЫХ!D798,АБОНЕМЕНТЫ_ИНФОРМАЦИЯ!AB:AB,"да")=1,"да","нет")</f>
        <v>нет</v>
      </c>
      <c r="N798" s="188" t="str">
        <f ca="1">IF(M798="да",SUMIFS(АБОНЕМЕНТЫ_ИНФОРМАЦИЯ!AC:AC,АБОНЕМЕНТЫ_ИНФОРМАЦИЯ!H:H,БАЗА_ДАННЫХ!L798,АБОНЕМЕНТЫ_ИНФОРМАЦИЯ!G:G,БАЗА_ДАННЫХ!K798,АБОНЕМЕНТЫ_ИНФОРМАЦИЯ!F:F,БАЗА_ДАННЫХ!J798,АБОНЕМЕНТЫ_ИНФОРМАЦИЯ!AB:AB,БАЗА_ДАННЫХ!M798),"")</f>
        <v/>
      </c>
      <c r="R798" s="189" t="s">
        <v>21</v>
      </c>
      <c r="S798" s="17"/>
      <c r="U798" s="194">
        <f>IF(S798="перенос",0,SUMIFS(АБОНЕМЕНТЫ_ИНФОРМАЦИЯ!P:P,АБОНЕМЕНТЫ_ИНФОРМАЦИЯ!H:H,БАЗА_ДАННЫХ!L798,АБОНЕМЕНТЫ_ИНФОРМАЦИЯ!F:F,БАЗА_ДАННЫХ!J798,АБОНЕМЕНТЫ_ИНФОРМАЦИЯ!G:G,БАЗА_ДАННЫХ!K798,АБОНЕМЕНТЫ_ИНФОРМАЦИЯ!Q:Q,"&lt;="&amp;БАЗА_ДАННЫХ!D798,АБОНЕМЕНТЫ_ИНФОРМАЦИЯ!S:S,"&gt;="&amp;БАЗА_ДАННЫХ!D798))</f>
        <v>10</v>
      </c>
    </row>
    <row r="799" spans="4:21" ht="15" customHeight="1" x14ac:dyDescent="0.25">
      <c r="D799" s="185">
        <v>45313</v>
      </c>
      <c r="E799" s="187">
        <f t="shared" si="24"/>
        <v>4</v>
      </c>
      <c r="F799" s="9" t="str">
        <f t="shared" si="25"/>
        <v>Пн</v>
      </c>
      <c r="G799" s="18">
        <v>0.75</v>
      </c>
      <c r="H799" s="8" t="s">
        <v>7</v>
      </c>
      <c r="I799" s="8" t="s">
        <v>33</v>
      </c>
      <c r="J799" s="8" t="s">
        <v>6</v>
      </c>
      <c r="K799" s="8" t="s">
        <v>31</v>
      </c>
      <c r="L799" s="188" t="s">
        <v>92</v>
      </c>
      <c r="M799" s="189" t="str">
        <f ca="1">IF(COUNTIFS(АБОНЕМЕНТЫ_ИНФОРМАЦИЯ!H:H,БАЗА_ДАННЫХ!L799,АБОНЕМЕНТЫ_ИНФОРМАЦИЯ!F:F,БАЗА_ДАННЫХ!J799,АБОНЕМЕНТЫ_ИНФОРМАЦИЯ!G:G,БАЗА_ДАННЫХ!K799,АБОНЕМЕНТЫ_ИНФОРМАЦИЯ!Q:Q,"&lt;="&amp;БАЗА_ДАННЫХ!D799,АБОНЕМЕНТЫ_ИНФОРМАЦИЯ!S:S,"&gt;="&amp;БАЗА_ДАННЫХ!D799,АБОНЕМЕНТЫ_ИНФОРМАЦИЯ!AB:AB,"да")=1,"да","нет")</f>
        <v>нет</v>
      </c>
      <c r="N799" s="188" t="str">
        <f ca="1">IF(M799="да",SUMIFS(АБОНЕМЕНТЫ_ИНФОРМАЦИЯ!AC:AC,АБОНЕМЕНТЫ_ИНФОРМАЦИЯ!H:H,БАЗА_ДАННЫХ!L799,АБОНЕМЕНТЫ_ИНФОРМАЦИЯ!G:G,БАЗА_ДАННЫХ!K799,АБОНЕМЕНТЫ_ИНФОРМАЦИЯ!F:F,БАЗА_ДАННЫХ!J799,АБОНЕМЕНТЫ_ИНФОРМАЦИЯ!AB:AB,БАЗА_ДАННЫХ!M799),"")</f>
        <v/>
      </c>
      <c r="R799" s="189" t="s">
        <v>21</v>
      </c>
      <c r="S799" s="17"/>
      <c r="U799" s="194">
        <f>IF(S799="перенос",0,SUMIFS(АБОНЕМЕНТЫ_ИНФОРМАЦИЯ!P:P,АБОНЕМЕНТЫ_ИНФОРМАЦИЯ!H:H,БАЗА_ДАННЫХ!L799,АБОНЕМЕНТЫ_ИНФОРМАЦИЯ!F:F,БАЗА_ДАННЫХ!J799,АБОНЕМЕНТЫ_ИНФОРМАЦИЯ!G:G,БАЗА_ДАННЫХ!K799,АБОНЕМЕНТЫ_ИНФОРМАЦИЯ!Q:Q,"&lt;="&amp;БАЗА_ДАННЫХ!D799,АБОНЕМЕНТЫ_ИНФОРМАЦИЯ!S:S,"&gt;="&amp;БАЗА_ДАННЫХ!D799))</f>
        <v>10</v>
      </c>
    </row>
    <row r="800" spans="4:21" ht="15" customHeight="1" x14ac:dyDescent="0.25">
      <c r="D800" s="185">
        <v>45313</v>
      </c>
      <c r="E800" s="187">
        <f t="shared" si="24"/>
        <v>4</v>
      </c>
      <c r="F800" s="9" t="str">
        <f t="shared" si="25"/>
        <v>Пн</v>
      </c>
      <c r="G800" s="18">
        <v>0.75</v>
      </c>
      <c r="H800" s="8" t="s">
        <v>7</v>
      </c>
      <c r="I800" s="8" t="s">
        <v>33</v>
      </c>
      <c r="J800" s="8" t="s">
        <v>6</v>
      </c>
      <c r="K800" s="8" t="s">
        <v>31</v>
      </c>
      <c r="L800" s="188" t="s">
        <v>93</v>
      </c>
      <c r="M800" s="189" t="str">
        <f ca="1">IF(COUNTIFS(АБОНЕМЕНТЫ_ИНФОРМАЦИЯ!H:H,БАЗА_ДАННЫХ!L800,АБОНЕМЕНТЫ_ИНФОРМАЦИЯ!F:F,БАЗА_ДАННЫХ!J800,АБОНЕМЕНТЫ_ИНФОРМАЦИЯ!G:G,БАЗА_ДАННЫХ!K800,АБОНЕМЕНТЫ_ИНФОРМАЦИЯ!Q:Q,"&lt;="&amp;БАЗА_ДАННЫХ!D800,АБОНЕМЕНТЫ_ИНФОРМАЦИЯ!S:S,"&gt;="&amp;БАЗА_ДАННЫХ!D800,АБОНЕМЕНТЫ_ИНФОРМАЦИЯ!AB:AB,"да")=1,"да","нет")</f>
        <v>нет</v>
      </c>
      <c r="N800" s="188" t="str">
        <f ca="1">IF(M800="да",SUMIFS(АБОНЕМЕНТЫ_ИНФОРМАЦИЯ!AC:AC,АБОНЕМЕНТЫ_ИНФОРМАЦИЯ!H:H,БАЗА_ДАННЫХ!L800,АБОНЕМЕНТЫ_ИНФОРМАЦИЯ!G:G,БАЗА_ДАННЫХ!K800,АБОНЕМЕНТЫ_ИНФОРМАЦИЯ!F:F,БАЗА_ДАННЫХ!J800,АБОНЕМЕНТЫ_ИНФОРМАЦИЯ!AB:AB,БАЗА_ДАННЫХ!M800),"")</f>
        <v/>
      </c>
      <c r="R800" s="189" t="s">
        <v>21</v>
      </c>
      <c r="S800" s="17"/>
      <c r="U800" s="194">
        <f>IF(S800="перенос",0,SUMIFS(АБОНЕМЕНТЫ_ИНФОРМАЦИЯ!P:P,АБОНЕМЕНТЫ_ИНФОРМАЦИЯ!H:H,БАЗА_ДАННЫХ!L800,АБОНЕМЕНТЫ_ИНФОРМАЦИЯ!F:F,БАЗА_ДАННЫХ!J800,АБОНЕМЕНТЫ_ИНФОРМАЦИЯ!G:G,БАЗА_ДАННЫХ!K800,АБОНЕМЕНТЫ_ИНФОРМАЦИЯ!Q:Q,"&lt;="&amp;БАЗА_ДАННЫХ!D800,АБОНЕМЕНТЫ_ИНФОРМАЦИЯ!S:S,"&gt;="&amp;БАЗА_ДАННЫХ!D800))</f>
        <v>10</v>
      </c>
    </row>
    <row r="801" spans="4:21" ht="15" customHeight="1" x14ac:dyDescent="0.25">
      <c r="D801" s="185">
        <v>45313</v>
      </c>
      <c r="E801" s="187">
        <f t="shared" si="24"/>
        <v>4</v>
      </c>
      <c r="F801" s="9" t="str">
        <f t="shared" si="25"/>
        <v>Пн</v>
      </c>
      <c r="G801" s="18">
        <v>0.75</v>
      </c>
      <c r="H801" s="8" t="s">
        <v>7</v>
      </c>
      <c r="I801" s="8" t="s">
        <v>33</v>
      </c>
      <c r="J801" s="8" t="s">
        <v>6</v>
      </c>
      <c r="K801" s="8" t="s">
        <v>31</v>
      </c>
      <c r="L801" s="188" t="s">
        <v>94</v>
      </c>
      <c r="M801" s="189" t="str">
        <f ca="1">IF(COUNTIFS(АБОНЕМЕНТЫ_ИНФОРМАЦИЯ!H:H,БАЗА_ДАННЫХ!L801,АБОНЕМЕНТЫ_ИНФОРМАЦИЯ!F:F,БАЗА_ДАННЫХ!J801,АБОНЕМЕНТЫ_ИНФОРМАЦИЯ!G:G,БАЗА_ДАННЫХ!K801,АБОНЕМЕНТЫ_ИНФОРМАЦИЯ!Q:Q,"&lt;="&amp;БАЗА_ДАННЫХ!D801,АБОНЕМЕНТЫ_ИНФОРМАЦИЯ!S:S,"&gt;="&amp;БАЗА_ДАННЫХ!D801,АБОНЕМЕНТЫ_ИНФОРМАЦИЯ!AB:AB,"да")=1,"да","нет")</f>
        <v>нет</v>
      </c>
      <c r="N801" s="188" t="str">
        <f ca="1">IF(M801="да",SUMIFS(АБОНЕМЕНТЫ_ИНФОРМАЦИЯ!AC:AC,АБОНЕМЕНТЫ_ИНФОРМАЦИЯ!H:H,БАЗА_ДАННЫХ!L801,АБОНЕМЕНТЫ_ИНФОРМАЦИЯ!G:G,БАЗА_ДАННЫХ!K801,АБОНЕМЕНТЫ_ИНФОРМАЦИЯ!F:F,БАЗА_ДАННЫХ!J801,АБОНЕМЕНТЫ_ИНФОРМАЦИЯ!AB:AB,БАЗА_ДАННЫХ!M801),"")</f>
        <v/>
      </c>
      <c r="R801" s="189" t="s">
        <v>21</v>
      </c>
      <c r="S801" s="17"/>
      <c r="U801" s="194">
        <f>IF(S801="перенос",0,SUMIFS(АБОНЕМЕНТЫ_ИНФОРМАЦИЯ!P:P,АБОНЕМЕНТЫ_ИНФОРМАЦИЯ!H:H,БАЗА_ДАННЫХ!L801,АБОНЕМЕНТЫ_ИНФОРМАЦИЯ!F:F,БАЗА_ДАННЫХ!J801,АБОНЕМЕНТЫ_ИНФОРМАЦИЯ!G:G,БАЗА_ДАННЫХ!K801,АБОНЕМЕНТЫ_ИНФОРМАЦИЯ!Q:Q,"&lt;="&amp;БАЗА_ДАННЫХ!D801,АБОНЕМЕНТЫ_ИНФОРМАЦИЯ!S:S,"&gt;="&amp;БАЗА_ДАННЫХ!D801))</f>
        <v>10</v>
      </c>
    </row>
    <row r="802" spans="4:21" ht="15" customHeight="1" x14ac:dyDescent="0.25">
      <c r="D802" s="185">
        <v>45313</v>
      </c>
      <c r="E802" s="187">
        <f t="shared" si="24"/>
        <v>4</v>
      </c>
      <c r="F802" s="9" t="str">
        <f t="shared" si="25"/>
        <v>Пн</v>
      </c>
      <c r="G802" s="18">
        <v>0.75</v>
      </c>
      <c r="H802" s="8" t="s">
        <v>7</v>
      </c>
      <c r="I802" s="8" t="s">
        <v>33</v>
      </c>
      <c r="J802" s="8" t="s">
        <v>6</v>
      </c>
      <c r="K802" s="8" t="s">
        <v>31</v>
      </c>
      <c r="L802" s="188" t="s">
        <v>95</v>
      </c>
      <c r="M802" s="189" t="str">
        <f ca="1">IF(COUNTIFS(АБОНЕМЕНТЫ_ИНФОРМАЦИЯ!H:H,БАЗА_ДАННЫХ!L802,АБОНЕМЕНТЫ_ИНФОРМАЦИЯ!F:F,БАЗА_ДАННЫХ!J802,АБОНЕМЕНТЫ_ИНФОРМАЦИЯ!G:G,БАЗА_ДАННЫХ!K802,АБОНЕМЕНТЫ_ИНФОРМАЦИЯ!Q:Q,"&lt;="&amp;БАЗА_ДАННЫХ!D802,АБОНЕМЕНТЫ_ИНФОРМАЦИЯ!S:S,"&gt;="&amp;БАЗА_ДАННЫХ!D802,АБОНЕМЕНТЫ_ИНФОРМАЦИЯ!AB:AB,"да")=1,"да","нет")</f>
        <v>нет</v>
      </c>
      <c r="N802" s="188" t="str">
        <f ca="1">IF(M802="да",SUMIFS(АБОНЕМЕНТЫ_ИНФОРМАЦИЯ!AC:AC,АБОНЕМЕНТЫ_ИНФОРМАЦИЯ!H:H,БАЗА_ДАННЫХ!L802,АБОНЕМЕНТЫ_ИНФОРМАЦИЯ!G:G,БАЗА_ДАННЫХ!K802,АБОНЕМЕНТЫ_ИНФОРМАЦИЯ!F:F,БАЗА_ДАННЫХ!J802,АБОНЕМЕНТЫ_ИНФОРМАЦИЯ!AB:AB,БАЗА_ДАННЫХ!M802),"")</f>
        <v/>
      </c>
      <c r="R802" s="189" t="s">
        <v>21</v>
      </c>
      <c r="S802" s="17"/>
      <c r="U802" s="194">
        <f>IF(S802="перенос",0,SUMIFS(АБОНЕМЕНТЫ_ИНФОРМАЦИЯ!P:P,АБОНЕМЕНТЫ_ИНФОРМАЦИЯ!H:H,БАЗА_ДАННЫХ!L802,АБОНЕМЕНТЫ_ИНФОРМАЦИЯ!F:F,БАЗА_ДАННЫХ!J802,АБОНЕМЕНТЫ_ИНФОРМАЦИЯ!G:G,БАЗА_ДАННЫХ!K802,АБОНЕМЕНТЫ_ИНФОРМАЦИЯ!Q:Q,"&lt;="&amp;БАЗА_ДАННЫХ!D802,АБОНЕМЕНТЫ_ИНФОРМАЦИЯ!S:S,"&gt;="&amp;БАЗА_ДАННЫХ!D802))</f>
        <v>10</v>
      </c>
    </row>
    <row r="803" spans="4:21" ht="15" customHeight="1" x14ac:dyDescent="0.25">
      <c r="D803" s="185">
        <v>45313</v>
      </c>
      <c r="E803" s="187">
        <f t="shared" si="24"/>
        <v>4</v>
      </c>
      <c r="F803" s="9" t="str">
        <f t="shared" si="25"/>
        <v>Пн</v>
      </c>
      <c r="G803" s="18">
        <v>0.75</v>
      </c>
      <c r="H803" s="8" t="s">
        <v>7</v>
      </c>
      <c r="I803" s="8" t="s">
        <v>33</v>
      </c>
      <c r="J803" s="8" t="s">
        <v>6</v>
      </c>
      <c r="K803" s="8" t="s">
        <v>31</v>
      </c>
      <c r="L803" s="188" t="s">
        <v>96</v>
      </c>
      <c r="M803" s="189" t="str">
        <f ca="1">IF(COUNTIFS(АБОНЕМЕНТЫ_ИНФОРМАЦИЯ!H:H,БАЗА_ДАННЫХ!L803,АБОНЕМЕНТЫ_ИНФОРМАЦИЯ!F:F,БАЗА_ДАННЫХ!J803,АБОНЕМЕНТЫ_ИНФОРМАЦИЯ!G:G,БАЗА_ДАННЫХ!K803,АБОНЕМЕНТЫ_ИНФОРМАЦИЯ!Q:Q,"&lt;="&amp;БАЗА_ДАННЫХ!D803,АБОНЕМЕНТЫ_ИНФОРМАЦИЯ!S:S,"&gt;="&amp;БАЗА_ДАННЫХ!D803,АБОНЕМЕНТЫ_ИНФОРМАЦИЯ!AB:AB,"да")=1,"да","нет")</f>
        <v>нет</v>
      </c>
      <c r="N803" s="188" t="str">
        <f ca="1">IF(M803="да",SUMIFS(АБОНЕМЕНТЫ_ИНФОРМАЦИЯ!AC:AC,АБОНЕМЕНТЫ_ИНФОРМАЦИЯ!H:H,БАЗА_ДАННЫХ!L803,АБОНЕМЕНТЫ_ИНФОРМАЦИЯ!G:G,БАЗА_ДАННЫХ!K803,АБОНЕМЕНТЫ_ИНФОРМАЦИЯ!F:F,БАЗА_ДАННЫХ!J803,АБОНЕМЕНТЫ_ИНФОРМАЦИЯ!AB:AB,БАЗА_ДАННЫХ!M803),"")</f>
        <v/>
      </c>
      <c r="R803" s="189" t="s">
        <v>21</v>
      </c>
      <c r="S803" s="17"/>
      <c r="U803" s="194">
        <f>IF(S803="перенос",0,SUMIFS(АБОНЕМЕНТЫ_ИНФОРМАЦИЯ!P:P,АБОНЕМЕНТЫ_ИНФОРМАЦИЯ!H:H,БАЗА_ДАННЫХ!L803,АБОНЕМЕНТЫ_ИНФОРМАЦИЯ!F:F,БАЗА_ДАННЫХ!J803,АБОНЕМЕНТЫ_ИНФОРМАЦИЯ!G:G,БАЗА_ДАННЫХ!K803,АБОНЕМЕНТЫ_ИНФОРМАЦИЯ!Q:Q,"&lt;="&amp;БАЗА_ДАННЫХ!D803,АБОНЕМЕНТЫ_ИНФОРМАЦИЯ!S:S,"&gt;="&amp;БАЗА_ДАННЫХ!D803))</f>
        <v>10</v>
      </c>
    </row>
    <row r="804" spans="4:21" ht="15" customHeight="1" x14ac:dyDescent="0.25">
      <c r="D804" s="185">
        <v>45313</v>
      </c>
      <c r="E804" s="187">
        <f t="shared" si="24"/>
        <v>4</v>
      </c>
      <c r="F804" s="9" t="str">
        <f t="shared" si="25"/>
        <v>Пн</v>
      </c>
      <c r="G804" s="18">
        <v>0.75</v>
      </c>
      <c r="H804" s="8" t="s">
        <v>7</v>
      </c>
      <c r="I804" s="8" t="s">
        <v>33</v>
      </c>
      <c r="J804" s="8" t="s">
        <v>6</v>
      </c>
      <c r="K804" s="8" t="s">
        <v>31</v>
      </c>
      <c r="L804" s="188" t="s">
        <v>97</v>
      </c>
      <c r="M804" s="189" t="str">
        <f ca="1">IF(COUNTIFS(АБОНЕМЕНТЫ_ИНФОРМАЦИЯ!H:H,БАЗА_ДАННЫХ!L804,АБОНЕМЕНТЫ_ИНФОРМАЦИЯ!F:F,БАЗА_ДАННЫХ!J804,АБОНЕМЕНТЫ_ИНФОРМАЦИЯ!G:G,БАЗА_ДАННЫХ!K804,АБОНЕМЕНТЫ_ИНФОРМАЦИЯ!Q:Q,"&lt;="&amp;БАЗА_ДАННЫХ!D804,АБОНЕМЕНТЫ_ИНФОРМАЦИЯ!S:S,"&gt;="&amp;БАЗА_ДАННЫХ!D804,АБОНЕМЕНТЫ_ИНФОРМАЦИЯ!AB:AB,"да")=1,"да","нет")</f>
        <v>нет</v>
      </c>
      <c r="N804" s="188" t="str">
        <f ca="1">IF(M804="да",SUMIFS(АБОНЕМЕНТЫ_ИНФОРМАЦИЯ!AC:AC,АБОНЕМЕНТЫ_ИНФОРМАЦИЯ!H:H,БАЗА_ДАННЫХ!L804,АБОНЕМЕНТЫ_ИНФОРМАЦИЯ!G:G,БАЗА_ДАННЫХ!K804,АБОНЕМЕНТЫ_ИНФОРМАЦИЯ!F:F,БАЗА_ДАННЫХ!J804,АБОНЕМЕНТЫ_ИНФОРМАЦИЯ!AB:AB,БАЗА_ДАННЫХ!M804),"")</f>
        <v/>
      </c>
      <c r="R804" s="189" t="s">
        <v>21</v>
      </c>
      <c r="S804" s="17"/>
      <c r="U804" s="194">
        <f>IF(S804="перенос",0,SUMIFS(АБОНЕМЕНТЫ_ИНФОРМАЦИЯ!P:P,АБОНЕМЕНТЫ_ИНФОРМАЦИЯ!H:H,БАЗА_ДАННЫХ!L804,АБОНЕМЕНТЫ_ИНФОРМАЦИЯ!F:F,БАЗА_ДАННЫХ!J804,АБОНЕМЕНТЫ_ИНФОРМАЦИЯ!G:G,БАЗА_ДАННЫХ!K804,АБОНЕМЕНТЫ_ИНФОРМАЦИЯ!Q:Q,"&lt;="&amp;БАЗА_ДАННЫХ!D804,АБОНЕМЕНТЫ_ИНФОРМАЦИЯ!S:S,"&gt;="&amp;БАЗА_ДАННЫХ!D804))</f>
        <v>10</v>
      </c>
    </row>
    <row r="805" spans="4:21" ht="15" customHeight="1" x14ac:dyDescent="0.25">
      <c r="D805" s="185">
        <v>45313</v>
      </c>
      <c r="E805" s="187">
        <f t="shared" si="24"/>
        <v>4</v>
      </c>
      <c r="F805" s="9" t="str">
        <f t="shared" si="25"/>
        <v>Пн</v>
      </c>
      <c r="G805" s="18">
        <v>0.75</v>
      </c>
      <c r="H805" s="8" t="s">
        <v>14</v>
      </c>
      <c r="I805" s="8" t="s">
        <v>30</v>
      </c>
      <c r="J805" s="8" t="s">
        <v>11</v>
      </c>
      <c r="K805" s="8" t="s">
        <v>17</v>
      </c>
      <c r="L805" s="188" t="s">
        <v>78</v>
      </c>
      <c r="M805" s="189" t="str">
        <f ca="1">IF(COUNTIFS(АБОНЕМЕНТЫ_ИНФОРМАЦИЯ!H:H,БАЗА_ДАННЫХ!L805,АБОНЕМЕНТЫ_ИНФОРМАЦИЯ!F:F,БАЗА_ДАННЫХ!J805,АБОНЕМЕНТЫ_ИНФОРМАЦИЯ!G:G,БАЗА_ДАННЫХ!K805,АБОНЕМЕНТЫ_ИНФОРМАЦИЯ!Q:Q,"&lt;="&amp;БАЗА_ДАННЫХ!D805,АБОНЕМЕНТЫ_ИНФОРМАЦИЯ!S:S,"&gt;="&amp;БАЗА_ДАННЫХ!D805,АБОНЕМЕНТЫ_ИНФОРМАЦИЯ!AB:AB,"да")=1,"да","нет")</f>
        <v>нет</v>
      </c>
      <c r="N805" s="188" t="str">
        <f ca="1">IF(M805="да",SUMIFS(АБОНЕМЕНТЫ_ИНФОРМАЦИЯ!AC:AC,АБОНЕМЕНТЫ_ИНФОРМАЦИЯ!H:H,БАЗА_ДАННЫХ!L805,АБОНЕМЕНТЫ_ИНФОРМАЦИЯ!G:G,БАЗА_ДАННЫХ!K805,АБОНЕМЕНТЫ_ИНФОРМАЦИЯ!F:F,БАЗА_ДАННЫХ!J805,АБОНЕМЕНТЫ_ИНФОРМАЦИЯ!AB:AB,БАЗА_ДАННЫХ!M805),"")</f>
        <v/>
      </c>
      <c r="R805" s="189" t="s">
        <v>21</v>
      </c>
      <c r="S805" s="17"/>
      <c r="U805" s="194">
        <f>IF(S805="перенос",0,SUMIFS(АБОНЕМЕНТЫ_ИНФОРМАЦИЯ!P:P,АБОНЕМЕНТЫ_ИНФОРМАЦИЯ!H:H,БАЗА_ДАННЫХ!L805,АБОНЕМЕНТЫ_ИНФОРМАЦИЯ!F:F,БАЗА_ДАННЫХ!J805,АБОНЕМЕНТЫ_ИНФОРМАЦИЯ!G:G,БАЗА_ДАННЫХ!K805,АБОНЕМЕНТЫ_ИНФОРМАЦИЯ!Q:Q,"&lt;="&amp;БАЗА_ДАННЫХ!D805,АБОНЕМЕНТЫ_ИНФОРМАЦИЯ!S:S,"&gt;="&amp;БАЗА_ДАННЫХ!D805))</f>
        <v>10</v>
      </c>
    </row>
    <row r="806" spans="4:21" ht="15" customHeight="1" x14ac:dyDescent="0.25">
      <c r="D806" s="185">
        <v>45313</v>
      </c>
      <c r="E806" s="187">
        <f t="shared" si="24"/>
        <v>4</v>
      </c>
      <c r="F806" s="9" t="str">
        <f t="shared" si="25"/>
        <v>Пн</v>
      </c>
      <c r="G806" s="18">
        <v>0.75</v>
      </c>
      <c r="H806" s="8" t="s">
        <v>14</v>
      </c>
      <c r="I806" s="8" t="s">
        <v>30</v>
      </c>
      <c r="J806" s="8" t="s">
        <v>11</v>
      </c>
      <c r="K806" s="8" t="s">
        <v>17</v>
      </c>
      <c r="L806" s="188" t="s">
        <v>79</v>
      </c>
      <c r="M806" s="189" t="str">
        <f ca="1">IF(COUNTIFS(АБОНЕМЕНТЫ_ИНФОРМАЦИЯ!H:H,БАЗА_ДАННЫХ!L806,АБОНЕМЕНТЫ_ИНФОРМАЦИЯ!F:F,БАЗА_ДАННЫХ!J806,АБОНЕМЕНТЫ_ИНФОРМАЦИЯ!G:G,БАЗА_ДАННЫХ!K806,АБОНЕМЕНТЫ_ИНФОРМАЦИЯ!Q:Q,"&lt;="&amp;БАЗА_ДАННЫХ!D806,АБОНЕМЕНТЫ_ИНФОРМАЦИЯ!S:S,"&gt;="&amp;БАЗА_ДАННЫХ!D806,АБОНЕМЕНТЫ_ИНФОРМАЦИЯ!AB:AB,"да")=1,"да","нет")</f>
        <v>нет</v>
      </c>
      <c r="N806" s="188" t="str">
        <f ca="1">IF(M806="да",SUMIFS(АБОНЕМЕНТЫ_ИНФОРМАЦИЯ!AC:AC,АБОНЕМЕНТЫ_ИНФОРМАЦИЯ!H:H,БАЗА_ДАННЫХ!L806,АБОНЕМЕНТЫ_ИНФОРМАЦИЯ!G:G,БАЗА_ДАННЫХ!K806,АБОНЕМЕНТЫ_ИНФОРМАЦИЯ!F:F,БАЗА_ДАННЫХ!J806,АБОНЕМЕНТЫ_ИНФОРМАЦИЯ!AB:AB,БАЗА_ДАННЫХ!M806),"")</f>
        <v/>
      </c>
      <c r="R806" s="189" t="s">
        <v>21</v>
      </c>
      <c r="S806" s="17"/>
      <c r="U806" s="194">
        <f>IF(S806="перенос",0,SUMIFS(АБОНЕМЕНТЫ_ИНФОРМАЦИЯ!P:P,АБОНЕМЕНТЫ_ИНФОРМАЦИЯ!H:H,БАЗА_ДАННЫХ!L806,АБОНЕМЕНТЫ_ИНФОРМАЦИЯ!F:F,БАЗА_ДАННЫХ!J806,АБОНЕМЕНТЫ_ИНФОРМАЦИЯ!G:G,БАЗА_ДАННЫХ!K806,АБОНЕМЕНТЫ_ИНФОРМАЦИЯ!Q:Q,"&lt;="&amp;БАЗА_ДАННЫХ!D806,АБОНЕМЕНТЫ_ИНФОРМАЦИЯ!S:S,"&gt;="&amp;БАЗА_ДАННЫХ!D806))</f>
        <v>10</v>
      </c>
    </row>
    <row r="807" spans="4:21" ht="15" customHeight="1" x14ac:dyDescent="0.25">
      <c r="D807" s="185">
        <v>45313</v>
      </c>
      <c r="E807" s="187">
        <f t="shared" si="24"/>
        <v>4</v>
      </c>
      <c r="F807" s="9" t="str">
        <f t="shared" si="25"/>
        <v>Пн</v>
      </c>
      <c r="G807" s="18">
        <v>0.75</v>
      </c>
      <c r="H807" s="8" t="s">
        <v>14</v>
      </c>
      <c r="I807" s="8" t="s">
        <v>30</v>
      </c>
      <c r="J807" s="8" t="s">
        <v>11</v>
      </c>
      <c r="K807" s="8" t="s">
        <v>17</v>
      </c>
      <c r="L807" s="188" t="s">
        <v>80</v>
      </c>
      <c r="M807" s="189" t="str">
        <f ca="1">IF(COUNTIFS(АБОНЕМЕНТЫ_ИНФОРМАЦИЯ!H:H,БАЗА_ДАННЫХ!L807,АБОНЕМЕНТЫ_ИНФОРМАЦИЯ!F:F,БАЗА_ДАННЫХ!J807,АБОНЕМЕНТЫ_ИНФОРМАЦИЯ!G:G,БАЗА_ДАННЫХ!K807,АБОНЕМЕНТЫ_ИНФОРМАЦИЯ!Q:Q,"&lt;="&amp;БАЗА_ДАННЫХ!D807,АБОНЕМЕНТЫ_ИНФОРМАЦИЯ!S:S,"&gt;="&amp;БАЗА_ДАННЫХ!D807,АБОНЕМЕНТЫ_ИНФОРМАЦИЯ!AB:AB,"да")=1,"да","нет")</f>
        <v>нет</v>
      </c>
      <c r="N807" s="188" t="str">
        <f ca="1">IF(M807="да",SUMIFS(АБОНЕМЕНТЫ_ИНФОРМАЦИЯ!AC:AC,АБОНЕМЕНТЫ_ИНФОРМАЦИЯ!H:H,БАЗА_ДАННЫХ!L807,АБОНЕМЕНТЫ_ИНФОРМАЦИЯ!G:G,БАЗА_ДАННЫХ!K807,АБОНЕМЕНТЫ_ИНФОРМАЦИЯ!F:F,БАЗА_ДАННЫХ!J807,АБОНЕМЕНТЫ_ИНФОРМАЦИЯ!AB:AB,БАЗА_ДАННЫХ!M807),"")</f>
        <v/>
      </c>
      <c r="R807" s="189" t="s">
        <v>21</v>
      </c>
      <c r="S807" s="17"/>
      <c r="U807" s="194">
        <f>IF(S807="перенос",0,SUMIFS(АБОНЕМЕНТЫ_ИНФОРМАЦИЯ!P:P,АБОНЕМЕНТЫ_ИНФОРМАЦИЯ!H:H,БАЗА_ДАННЫХ!L807,АБОНЕМЕНТЫ_ИНФОРМАЦИЯ!F:F,БАЗА_ДАННЫХ!J807,АБОНЕМЕНТЫ_ИНФОРМАЦИЯ!G:G,БАЗА_ДАННЫХ!K807,АБОНЕМЕНТЫ_ИНФОРМАЦИЯ!Q:Q,"&lt;="&amp;БАЗА_ДАННЫХ!D807,АБОНЕМЕНТЫ_ИНФОРМАЦИЯ!S:S,"&gt;="&amp;БАЗА_ДАННЫХ!D807))</f>
        <v>10</v>
      </c>
    </row>
    <row r="808" spans="4:21" ht="15" customHeight="1" x14ac:dyDescent="0.25">
      <c r="D808" s="185">
        <v>45313</v>
      </c>
      <c r="E808" s="187">
        <f t="shared" si="24"/>
        <v>4</v>
      </c>
      <c r="F808" s="9" t="str">
        <f t="shared" si="25"/>
        <v>Пн</v>
      </c>
      <c r="G808" s="18">
        <v>0.75</v>
      </c>
      <c r="H808" s="8" t="s">
        <v>14</v>
      </c>
      <c r="I808" s="8" t="s">
        <v>30</v>
      </c>
      <c r="J808" s="8" t="s">
        <v>11</v>
      </c>
      <c r="K808" s="8" t="s">
        <v>17</v>
      </c>
      <c r="L808" s="188" t="s">
        <v>81</v>
      </c>
      <c r="M808" s="189" t="str">
        <f ca="1">IF(COUNTIFS(АБОНЕМЕНТЫ_ИНФОРМАЦИЯ!H:H,БАЗА_ДАННЫХ!L808,АБОНЕМЕНТЫ_ИНФОРМАЦИЯ!F:F,БАЗА_ДАННЫХ!J808,АБОНЕМЕНТЫ_ИНФОРМАЦИЯ!G:G,БАЗА_ДАННЫХ!K808,АБОНЕМЕНТЫ_ИНФОРМАЦИЯ!Q:Q,"&lt;="&amp;БАЗА_ДАННЫХ!D808,АБОНЕМЕНТЫ_ИНФОРМАЦИЯ!S:S,"&gt;="&amp;БАЗА_ДАННЫХ!D808,АБОНЕМЕНТЫ_ИНФОРМАЦИЯ!AB:AB,"да")=1,"да","нет")</f>
        <v>нет</v>
      </c>
      <c r="N808" s="188" t="str">
        <f ca="1">IF(M808="да",SUMIFS(АБОНЕМЕНТЫ_ИНФОРМАЦИЯ!AC:AC,АБОНЕМЕНТЫ_ИНФОРМАЦИЯ!H:H,БАЗА_ДАННЫХ!L808,АБОНЕМЕНТЫ_ИНФОРМАЦИЯ!G:G,БАЗА_ДАННЫХ!K808,АБОНЕМЕНТЫ_ИНФОРМАЦИЯ!F:F,БАЗА_ДАННЫХ!J808,АБОНЕМЕНТЫ_ИНФОРМАЦИЯ!AB:AB,БАЗА_ДАННЫХ!M808),"")</f>
        <v/>
      </c>
      <c r="R808" s="189" t="s">
        <v>21</v>
      </c>
      <c r="S808" s="17"/>
      <c r="U808" s="194">
        <f>IF(S808="перенос",0,SUMIFS(АБОНЕМЕНТЫ_ИНФОРМАЦИЯ!P:P,АБОНЕМЕНТЫ_ИНФОРМАЦИЯ!H:H,БАЗА_ДАННЫХ!L808,АБОНЕМЕНТЫ_ИНФОРМАЦИЯ!F:F,БАЗА_ДАННЫХ!J808,АБОНЕМЕНТЫ_ИНФОРМАЦИЯ!G:G,БАЗА_ДАННЫХ!K808,АБОНЕМЕНТЫ_ИНФОРМАЦИЯ!Q:Q,"&lt;="&amp;БАЗА_ДАННЫХ!D808,АБОНЕМЕНТЫ_ИНФОРМАЦИЯ!S:S,"&gt;="&amp;БАЗА_ДАННЫХ!D808))</f>
        <v>8.75</v>
      </c>
    </row>
    <row r="809" spans="4:21" ht="15" customHeight="1" x14ac:dyDescent="0.25">
      <c r="D809" s="185">
        <v>45313</v>
      </c>
      <c r="E809" s="187">
        <f t="shared" si="24"/>
        <v>4</v>
      </c>
      <c r="F809" s="9" t="str">
        <f t="shared" si="25"/>
        <v>Пн</v>
      </c>
      <c r="G809" s="18">
        <v>0.75</v>
      </c>
      <c r="H809" s="8" t="s">
        <v>14</v>
      </c>
      <c r="I809" s="8" t="s">
        <v>30</v>
      </c>
      <c r="J809" s="8" t="s">
        <v>11</v>
      </c>
      <c r="K809" s="8" t="s">
        <v>17</v>
      </c>
      <c r="L809" s="188" t="s">
        <v>82</v>
      </c>
      <c r="M809" s="189" t="str">
        <f ca="1">IF(COUNTIFS(АБОНЕМЕНТЫ_ИНФОРМАЦИЯ!H:H,БАЗА_ДАННЫХ!L809,АБОНЕМЕНТЫ_ИНФОРМАЦИЯ!F:F,БАЗА_ДАННЫХ!J809,АБОНЕМЕНТЫ_ИНФОРМАЦИЯ!G:G,БАЗА_ДАННЫХ!K809,АБОНЕМЕНТЫ_ИНФОРМАЦИЯ!Q:Q,"&lt;="&amp;БАЗА_ДАННЫХ!D809,АБОНЕМЕНТЫ_ИНФОРМАЦИЯ!S:S,"&gt;="&amp;БАЗА_ДАННЫХ!D809,АБОНЕМЕНТЫ_ИНФОРМАЦИЯ!AB:AB,"да")=1,"да","нет")</f>
        <v>нет</v>
      </c>
      <c r="N809" s="188" t="str">
        <f ca="1">IF(M809="да",SUMIFS(АБОНЕМЕНТЫ_ИНФОРМАЦИЯ!AC:AC,АБОНЕМЕНТЫ_ИНФОРМАЦИЯ!H:H,БАЗА_ДАННЫХ!L809,АБОНЕМЕНТЫ_ИНФОРМАЦИЯ!G:G,БАЗА_ДАННЫХ!K809,АБОНЕМЕНТЫ_ИНФОРМАЦИЯ!F:F,БАЗА_ДАННЫХ!J809,АБОНЕМЕНТЫ_ИНФОРМАЦИЯ!AB:AB,БАЗА_ДАННЫХ!M809),"")</f>
        <v/>
      </c>
      <c r="R809" s="189" t="s">
        <v>21</v>
      </c>
      <c r="S809" s="17"/>
      <c r="U809" s="194">
        <f>IF(S809="перенос",0,SUMIFS(АБОНЕМЕНТЫ_ИНФОРМАЦИЯ!P:P,АБОНЕМЕНТЫ_ИНФОРМАЦИЯ!H:H,БАЗА_ДАННЫХ!L809,АБОНЕМЕНТЫ_ИНФОРМАЦИЯ!F:F,БАЗА_ДАННЫХ!J809,АБОНЕМЕНТЫ_ИНФОРМАЦИЯ!G:G,БАЗА_ДАННЫХ!K809,АБОНЕМЕНТЫ_ИНФОРМАЦИЯ!Q:Q,"&lt;="&amp;БАЗА_ДАННЫХ!D809,АБОНЕМЕНТЫ_ИНФОРМАЦИЯ!S:S,"&gt;="&amp;БАЗА_ДАННЫХ!D809))</f>
        <v>10</v>
      </c>
    </row>
    <row r="810" spans="4:21" ht="15" customHeight="1" x14ac:dyDescent="0.25">
      <c r="D810" s="185">
        <v>45313</v>
      </c>
      <c r="E810" s="187">
        <f t="shared" si="24"/>
        <v>4</v>
      </c>
      <c r="F810" s="9" t="str">
        <f t="shared" si="25"/>
        <v>Пн</v>
      </c>
      <c r="G810" s="18">
        <v>0.79166666666666663</v>
      </c>
      <c r="H810" s="8" t="s">
        <v>14</v>
      </c>
      <c r="I810" s="8" t="s">
        <v>34</v>
      </c>
      <c r="J810" s="8" t="s">
        <v>11</v>
      </c>
      <c r="K810" s="8" t="s">
        <v>35</v>
      </c>
      <c r="L810" s="188" t="s">
        <v>78</v>
      </c>
      <c r="M810" s="189" t="str">
        <f ca="1">IF(COUNTIFS(АБОНЕМЕНТЫ_ИНФОРМАЦИЯ!H:H,БАЗА_ДАННЫХ!L810,АБОНЕМЕНТЫ_ИНФОРМАЦИЯ!F:F,БАЗА_ДАННЫХ!J810,АБОНЕМЕНТЫ_ИНФОРМАЦИЯ!G:G,БАЗА_ДАННЫХ!K810,АБОНЕМЕНТЫ_ИНФОРМАЦИЯ!Q:Q,"&lt;="&amp;БАЗА_ДАННЫХ!D810,АБОНЕМЕНТЫ_ИНФОРМАЦИЯ!S:S,"&gt;="&amp;БАЗА_ДАННЫХ!D810,АБОНЕМЕНТЫ_ИНФОРМАЦИЯ!AB:AB,"да")=1,"да","нет")</f>
        <v>нет</v>
      </c>
      <c r="N810" s="188" t="str">
        <f ca="1">IF(M810="да",SUMIFS(АБОНЕМЕНТЫ_ИНФОРМАЦИЯ!AC:AC,АБОНЕМЕНТЫ_ИНФОРМАЦИЯ!H:H,БАЗА_ДАННЫХ!L810,АБОНЕМЕНТЫ_ИНФОРМАЦИЯ!G:G,БАЗА_ДАННЫХ!K810,АБОНЕМЕНТЫ_ИНФОРМАЦИЯ!F:F,БАЗА_ДАННЫХ!J810,АБОНЕМЕНТЫ_ИНФОРМАЦИЯ!AB:AB,БАЗА_ДАННЫХ!M810),"")</f>
        <v/>
      </c>
      <c r="R810" s="189" t="s">
        <v>21</v>
      </c>
      <c r="S810" s="17"/>
      <c r="U810" s="194">
        <f>IF(S810="перенос",0,SUMIFS(АБОНЕМЕНТЫ_ИНФОРМАЦИЯ!P:P,АБОНЕМЕНТЫ_ИНФОРМАЦИЯ!H:H,БАЗА_ДАННЫХ!L810,АБОНЕМЕНТЫ_ИНФОРМАЦИЯ!F:F,БАЗА_ДАННЫХ!J810,АБОНЕМЕНТЫ_ИНФОРМАЦИЯ!G:G,БАЗА_ДАННЫХ!K810,АБОНЕМЕНТЫ_ИНФОРМАЦИЯ!Q:Q,"&lt;="&amp;БАЗА_ДАННЫХ!D810,АБОНЕМЕНТЫ_ИНФОРМАЦИЯ!S:S,"&gt;="&amp;БАЗА_ДАННЫХ!D810))</f>
        <v>10</v>
      </c>
    </row>
    <row r="811" spans="4:21" ht="15" customHeight="1" x14ac:dyDescent="0.25">
      <c r="D811" s="185">
        <v>45313</v>
      </c>
      <c r="E811" s="187">
        <f t="shared" si="24"/>
        <v>4</v>
      </c>
      <c r="F811" s="9" t="str">
        <f t="shared" si="25"/>
        <v>Пн</v>
      </c>
      <c r="G811" s="18">
        <v>0.79166666666666663</v>
      </c>
      <c r="H811" s="8" t="s">
        <v>14</v>
      </c>
      <c r="I811" s="8" t="s">
        <v>34</v>
      </c>
      <c r="J811" s="8" t="s">
        <v>11</v>
      </c>
      <c r="K811" s="8" t="s">
        <v>35</v>
      </c>
      <c r="L811" s="188" t="s">
        <v>79</v>
      </c>
      <c r="M811" s="189" t="str">
        <f ca="1">IF(COUNTIFS(АБОНЕМЕНТЫ_ИНФОРМАЦИЯ!H:H,БАЗА_ДАННЫХ!L811,АБОНЕМЕНТЫ_ИНФОРМАЦИЯ!F:F,БАЗА_ДАННЫХ!J811,АБОНЕМЕНТЫ_ИНФОРМАЦИЯ!G:G,БАЗА_ДАННЫХ!K811,АБОНЕМЕНТЫ_ИНФОРМАЦИЯ!Q:Q,"&lt;="&amp;БАЗА_ДАННЫХ!D811,АБОНЕМЕНТЫ_ИНФОРМАЦИЯ!S:S,"&gt;="&amp;БАЗА_ДАННЫХ!D811,АБОНЕМЕНТЫ_ИНФОРМАЦИЯ!AB:AB,"да")=1,"да","нет")</f>
        <v>нет</v>
      </c>
      <c r="N811" s="188" t="str">
        <f ca="1">IF(M811="да",SUMIFS(АБОНЕМЕНТЫ_ИНФОРМАЦИЯ!AC:AC,АБОНЕМЕНТЫ_ИНФОРМАЦИЯ!H:H,БАЗА_ДАННЫХ!L811,АБОНЕМЕНТЫ_ИНФОРМАЦИЯ!G:G,БАЗА_ДАННЫХ!K811,АБОНЕМЕНТЫ_ИНФОРМАЦИЯ!F:F,БАЗА_ДАННЫХ!J811,АБОНЕМЕНТЫ_ИНФОРМАЦИЯ!AB:AB,БАЗА_ДАННЫХ!M811),"")</f>
        <v/>
      </c>
      <c r="R811" s="189" t="s">
        <v>21</v>
      </c>
      <c r="S811" s="17"/>
      <c r="U811" s="194">
        <f>IF(S811="перенос",0,SUMIFS(АБОНЕМЕНТЫ_ИНФОРМАЦИЯ!P:P,АБОНЕМЕНТЫ_ИНФОРМАЦИЯ!H:H,БАЗА_ДАННЫХ!L811,АБОНЕМЕНТЫ_ИНФОРМАЦИЯ!F:F,БАЗА_ДАННЫХ!J811,АБОНЕМЕНТЫ_ИНФОРМАЦИЯ!G:G,БАЗА_ДАННЫХ!K811,АБОНЕМЕНТЫ_ИНФОРМАЦИЯ!Q:Q,"&lt;="&amp;БАЗА_ДАННЫХ!D811,АБОНЕМЕНТЫ_ИНФОРМАЦИЯ!S:S,"&gt;="&amp;БАЗА_ДАННЫХ!D811))</f>
        <v>10</v>
      </c>
    </row>
    <row r="812" spans="4:21" ht="15" customHeight="1" x14ac:dyDescent="0.25">
      <c r="D812" s="185">
        <v>45313</v>
      </c>
      <c r="E812" s="187">
        <f t="shared" si="24"/>
        <v>4</v>
      </c>
      <c r="F812" s="9" t="str">
        <f t="shared" si="25"/>
        <v>Пн</v>
      </c>
      <c r="G812" s="18">
        <v>0.79166666666666663</v>
      </c>
      <c r="H812" s="8" t="s">
        <v>14</v>
      </c>
      <c r="I812" s="8" t="s">
        <v>34</v>
      </c>
      <c r="J812" s="8" t="s">
        <v>11</v>
      </c>
      <c r="K812" s="8" t="s">
        <v>35</v>
      </c>
      <c r="L812" s="188" t="s">
        <v>80</v>
      </c>
      <c r="M812" s="189" t="str">
        <f ca="1">IF(COUNTIFS(АБОНЕМЕНТЫ_ИНФОРМАЦИЯ!H:H,БАЗА_ДАННЫХ!L812,АБОНЕМЕНТЫ_ИНФОРМАЦИЯ!F:F,БАЗА_ДАННЫХ!J812,АБОНЕМЕНТЫ_ИНФОРМАЦИЯ!G:G,БАЗА_ДАННЫХ!K812,АБОНЕМЕНТЫ_ИНФОРМАЦИЯ!Q:Q,"&lt;="&amp;БАЗА_ДАННЫХ!D812,АБОНЕМЕНТЫ_ИНФОРМАЦИЯ!S:S,"&gt;="&amp;БАЗА_ДАННЫХ!D812,АБОНЕМЕНТЫ_ИНФОРМАЦИЯ!AB:AB,"да")=1,"да","нет")</f>
        <v>нет</v>
      </c>
      <c r="N812" s="188" t="str">
        <f ca="1">IF(M812="да",SUMIFS(АБОНЕМЕНТЫ_ИНФОРМАЦИЯ!AC:AC,АБОНЕМЕНТЫ_ИНФОРМАЦИЯ!H:H,БАЗА_ДАННЫХ!L812,АБОНЕМЕНТЫ_ИНФОРМАЦИЯ!G:G,БАЗА_ДАННЫХ!K812,АБОНЕМЕНТЫ_ИНФОРМАЦИЯ!F:F,БАЗА_ДАННЫХ!J812,АБОНЕМЕНТЫ_ИНФОРМАЦИЯ!AB:AB,БАЗА_ДАННЫХ!M812),"")</f>
        <v/>
      </c>
      <c r="R812" s="189" t="s">
        <v>21</v>
      </c>
      <c r="S812" s="17"/>
      <c r="U812" s="194">
        <f>IF(S812="перенос",0,SUMIFS(АБОНЕМЕНТЫ_ИНФОРМАЦИЯ!P:P,АБОНЕМЕНТЫ_ИНФОРМАЦИЯ!H:H,БАЗА_ДАННЫХ!L812,АБОНЕМЕНТЫ_ИНФОРМАЦИЯ!F:F,БАЗА_ДАННЫХ!J812,АБОНЕМЕНТЫ_ИНФОРМАЦИЯ!G:G,БАЗА_ДАННЫХ!K812,АБОНЕМЕНТЫ_ИНФОРМАЦИЯ!Q:Q,"&lt;="&amp;БАЗА_ДАННЫХ!D812,АБОНЕМЕНТЫ_ИНФОРМАЦИЯ!S:S,"&gt;="&amp;БАЗА_ДАННЫХ!D812))</f>
        <v>10</v>
      </c>
    </row>
    <row r="813" spans="4:21" ht="15" customHeight="1" x14ac:dyDescent="0.25">
      <c r="D813" s="185">
        <v>45313</v>
      </c>
      <c r="E813" s="187">
        <f t="shared" si="24"/>
        <v>4</v>
      </c>
      <c r="F813" s="9" t="str">
        <f t="shared" si="25"/>
        <v>Пн</v>
      </c>
      <c r="G813" s="18">
        <v>0.79166666666666663</v>
      </c>
      <c r="H813" s="8" t="s">
        <v>14</v>
      </c>
      <c r="I813" s="8" t="s">
        <v>34</v>
      </c>
      <c r="J813" s="8" t="s">
        <v>11</v>
      </c>
      <c r="K813" s="8" t="s">
        <v>35</v>
      </c>
      <c r="L813" s="188" t="s">
        <v>81</v>
      </c>
      <c r="M813" s="189" t="str">
        <f ca="1">IF(COUNTIFS(АБОНЕМЕНТЫ_ИНФОРМАЦИЯ!H:H,БАЗА_ДАННЫХ!L813,АБОНЕМЕНТЫ_ИНФОРМАЦИЯ!F:F,БАЗА_ДАННЫХ!J813,АБОНЕМЕНТЫ_ИНФОРМАЦИЯ!G:G,БАЗА_ДАННЫХ!K813,АБОНЕМЕНТЫ_ИНФОРМАЦИЯ!Q:Q,"&lt;="&amp;БАЗА_ДАННЫХ!D813,АБОНЕМЕНТЫ_ИНФОРМАЦИЯ!S:S,"&gt;="&amp;БАЗА_ДАННЫХ!D813,АБОНЕМЕНТЫ_ИНФОРМАЦИЯ!AB:AB,"да")=1,"да","нет")</f>
        <v>нет</v>
      </c>
      <c r="N813" s="188" t="str">
        <f ca="1">IF(M813="да",SUMIFS(АБОНЕМЕНТЫ_ИНФОРМАЦИЯ!AC:AC,АБОНЕМЕНТЫ_ИНФОРМАЦИЯ!H:H,БАЗА_ДАННЫХ!L813,АБОНЕМЕНТЫ_ИНФОРМАЦИЯ!G:G,БАЗА_ДАННЫХ!K813,АБОНЕМЕНТЫ_ИНФОРМАЦИЯ!F:F,БАЗА_ДАННЫХ!J813,АБОНЕМЕНТЫ_ИНФОРМАЦИЯ!AB:AB,БАЗА_ДАННЫХ!M813),"")</f>
        <v/>
      </c>
      <c r="R813" s="189" t="s">
        <v>21</v>
      </c>
      <c r="S813" s="17"/>
      <c r="U813" s="194">
        <f>IF(S813="перенос",0,SUMIFS(АБОНЕМЕНТЫ_ИНФОРМАЦИЯ!P:P,АБОНЕМЕНТЫ_ИНФОРМАЦИЯ!H:H,БАЗА_ДАННЫХ!L813,АБОНЕМЕНТЫ_ИНФОРМАЦИЯ!F:F,БАЗА_ДАННЫХ!J813,АБОНЕМЕНТЫ_ИНФОРМАЦИЯ!G:G,БАЗА_ДАННЫХ!K813,АБОНЕМЕНТЫ_ИНФОРМАЦИЯ!Q:Q,"&lt;="&amp;БАЗА_ДАННЫХ!D813,АБОНЕМЕНТЫ_ИНФОРМАЦИЯ!S:S,"&gt;="&amp;БАЗА_ДАННЫХ!D813))</f>
        <v>8.75</v>
      </c>
    </row>
    <row r="814" spans="4:21" ht="15" customHeight="1" x14ac:dyDescent="0.25">
      <c r="D814" s="185">
        <v>45313</v>
      </c>
      <c r="E814" s="187">
        <f t="shared" si="24"/>
        <v>4</v>
      </c>
      <c r="F814" s="9" t="str">
        <f t="shared" si="25"/>
        <v>Пн</v>
      </c>
      <c r="G814" s="18">
        <v>0.79166666666666663</v>
      </c>
      <c r="H814" s="8" t="s">
        <v>14</v>
      </c>
      <c r="I814" s="8" t="s">
        <v>34</v>
      </c>
      <c r="J814" s="8" t="s">
        <v>11</v>
      </c>
      <c r="K814" s="8" t="s">
        <v>35</v>
      </c>
      <c r="L814" s="188" t="s">
        <v>82</v>
      </c>
      <c r="M814" s="189" t="str">
        <f ca="1">IF(COUNTIFS(АБОНЕМЕНТЫ_ИНФОРМАЦИЯ!H:H,БАЗА_ДАННЫХ!L814,АБОНЕМЕНТЫ_ИНФОРМАЦИЯ!F:F,БАЗА_ДАННЫХ!J814,АБОНЕМЕНТЫ_ИНФОРМАЦИЯ!G:G,БАЗА_ДАННЫХ!K814,АБОНЕМЕНТЫ_ИНФОРМАЦИЯ!Q:Q,"&lt;="&amp;БАЗА_ДАННЫХ!D814,АБОНЕМЕНТЫ_ИНФОРМАЦИЯ!S:S,"&gt;="&amp;БАЗА_ДАННЫХ!D814,АБОНЕМЕНТЫ_ИНФОРМАЦИЯ!AB:AB,"да")=1,"да","нет")</f>
        <v>нет</v>
      </c>
      <c r="N814" s="188" t="str">
        <f ca="1">IF(M814="да",SUMIFS(АБОНЕМЕНТЫ_ИНФОРМАЦИЯ!AC:AC,АБОНЕМЕНТЫ_ИНФОРМАЦИЯ!H:H,БАЗА_ДАННЫХ!L814,АБОНЕМЕНТЫ_ИНФОРМАЦИЯ!G:G,БАЗА_ДАННЫХ!K814,АБОНЕМЕНТЫ_ИНФОРМАЦИЯ!F:F,БАЗА_ДАННЫХ!J814,АБОНЕМЕНТЫ_ИНФОРМАЦИЯ!AB:AB,БАЗА_ДАННЫХ!M814),"")</f>
        <v/>
      </c>
      <c r="R814" s="189" t="s">
        <v>21</v>
      </c>
      <c r="S814" s="17"/>
      <c r="U814" s="194">
        <f>IF(S814="перенос",0,SUMIFS(АБОНЕМЕНТЫ_ИНФОРМАЦИЯ!P:P,АБОНЕМЕНТЫ_ИНФОРМАЦИЯ!H:H,БАЗА_ДАННЫХ!L814,АБОНЕМЕНТЫ_ИНФОРМАЦИЯ!F:F,БАЗА_ДАННЫХ!J814,АБОНЕМЕНТЫ_ИНФОРМАЦИЯ!G:G,БАЗА_ДАННЫХ!K814,АБОНЕМЕНТЫ_ИНФОРМАЦИЯ!Q:Q,"&lt;="&amp;БАЗА_ДАННЫХ!D814,АБОНЕМЕНТЫ_ИНФОРМАЦИЯ!S:S,"&gt;="&amp;БАЗА_ДАННЫХ!D814))</f>
        <v>10</v>
      </c>
    </row>
    <row r="815" spans="4:21" ht="15" customHeight="1" x14ac:dyDescent="0.25">
      <c r="D815" s="185">
        <v>45313</v>
      </c>
      <c r="E815" s="187">
        <f t="shared" si="24"/>
        <v>4</v>
      </c>
      <c r="F815" s="9" t="str">
        <f t="shared" si="25"/>
        <v>Пн</v>
      </c>
      <c r="G815" s="18">
        <v>0.79166666666666663</v>
      </c>
      <c r="H815" s="8" t="s">
        <v>14</v>
      </c>
      <c r="I815" s="8" t="s">
        <v>34</v>
      </c>
      <c r="J815" s="8" t="s">
        <v>11</v>
      </c>
      <c r="K815" s="8" t="s">
        <v>35</v>
      </c>
      <c r="L815" s="188" t="s">
        <v>83</v>
      </c>
      <c r="M815" s="189" t="str">
        <f ca="1">IF(COUNTIFS(АБОНЕМЕНТЫ_ИНФОРМАЦИЯ!H:H,БАЗА_ДАННЫХ!L815,АБОНЕМЕНТЫ_ИНФОРМАЦИЯ!F:F,БАЗА_ДАННЫХ!J815,АБОНЕМЕНТЫ_ИНФОРМАЦИЯ!G:G,БАЗА_ДАННЫХ!K815,АБОНЕМЕНТЫ_ИНФОРМАЦИЯ!Q:Q,"&lt;="&amp;БАЗА_ДАННЫХ!D815,АБОНЕМЕНТЫ_ИНФОРМАЦИЯ!S:S,"&gt;="&amp;БАЗА_ДАННЫХ!D815,АБОНЕМЕНТЫ_ИНФОРМАЦИЯ!AB:AB,"да")=1,"да","нет")</f>
        <v>нет</v>
      </c>
      <c r="N815" s="188" t="str">
        <f ca="1">IF(M815="да",SUMIFS(АБОНЕМЕНТЫ_ИНФОРМАЦИЯ!AC:AC,АБОНЕМЕНТЫ_ИНФОРМАЦИЯ!H:H,БАЗА_ДАННЫХ!L815,АБОНЕМЕНТЫ_ИНФОРМАЦИЯ!G:G,БАЗА_ДАННЫХ!K815,АБОНЕМЕНТЫ_ИНФОРМАЦИЯ!F:F,БАЗА_ДАННЫХ!J815,АБОНЕМЕНТЫ_ИНФОРМАЦИЯ!AB:AB,БАЗА_ДАННЫХ!M815),"")</f>
        <v/>
      </c>
      <c r="R815" s="189" t="s">
        <v>21</v>
      </c>
      <c r="S815" s="17"/>
      <c r="U815" s="194">
        <f>IF(S815="перенос",0,SUMIFS(АБОНЕМЕНТЫ_ИНФОРМАЦИЯ!P:P,АБОНЕМЕНТЫ_ИНФОРМАЦИЯ!H:H,БАЗА_ДАННЫХ!L815,АБОНЕМЕНТЫ_ИНФОРМАЦИЯ!F:F,БАЗА_ДАННЫХ!J815,АБОНЕМЕНТЫ_ИНФОРМАЦИЯ!G:G,БАЗА_ДАННЫХ!K815,АБОНЕМЕНТЫ_ИНФОРМАЦИЯ!Q:Q,"&lt;="&amp;БАЗА_ДАННЫХ!D815,АБОНЕМЕНТЫ_ИНФОРМАЦИЯ!S:S,"&gt;="&amp;БАЗА_ДАННЫХ!D815))</f>
        <v>10</v>
      </c>
    </row>
    <row r="816" spans="4:21" ht="15" customHeight="1" x14ac:dyDescent="0.25">
      <c r="D816" s="185">
        <v>45314</v>
      </c>
      <c r="E816" s="187">
        <f t="shared" si="24"/>
        <v>4</v>
      </c>
      <c r="F816" s="9" t="str">
        <f t="shared" si="25"/>
        <v>Вт</v>
      </c>
      <c r="G816" s="18">
        <v>0.45833333333333331</v>
      </c>
      <c r="H816" s="8" t="s">
        <v>14</v>
      </c>
      <c r="I816" s="8" t="s">
        <v>39</v>
      </c>
      <c r="J816" s="8" t="s">
        <v>10</v>
      </c>
      <c r="K816" s="8" t="s">
        <v>28</v>
      </c>
      <c r="L816" s="188" t="s">
        <v>98</v>
      </c>
      <c r="M816" s="189" t="str">
        <f ca="1">IF(COUNTIFS(АБОНЕМЕНТЫ_ИНФОРМАЦИЯ!H:H,БАЗА_ДАННЫХ!L816,АБОНЕМЕНТЫ_ИНФОРМАЦИЯ!F:F,БАЗА_ДАННЫХ!J816,АБОНЕМЕНТЫ_ИНФОРМАЦИЯ!G:G,БАЗА_ДАННЫХ!K816,АБОНЕМЕНТЫ_ИНФОРМАЦИЯ!Q:Q,"&lt;="&amp;БАЗА_ДАННЫХ!D816,АБОНЕМЕНТЫ_ИНФОРМАЦИЯ!S:S,"&gt;="&amp;БАЗА_ДАННЫХ!D816,АБОНЕМЕНТЫ_ИНФОРМАЦИЯ!AB:AB,"да")=1,"да","нет")</f>
        <v>нет</v>
      </c>
      <c r="N816" s="188" t="str">
        <f ca="1">IF(M816="да",SUMIFS(АБОНЕМЕНТЫ_ИНФОРМАЦИЯ!AC:AC,АБОНЕМЕНТЫ_ИНФОРМАЦИЯ!H:H,БАЗА_ДАННЫХ!L816,АБОНЕМЕНТЫ_ИНФОРМАЦИЯ!G:G,БАЗА_ДАННЫХ!K816,АБОНЕМЕНТЫ_ИНФОРМАЦИЯ!F:F,БАЗА_ДАННЫХ!J816,АБОНЕМЕНТЫ_ИНФОРМАЦИЯ!AB:AB,БАЗА_ДАННЫХ!M816),"")</f>
        <v/>
      </c>
      <c r="R816" s="189" t="s">
        <v>21</v>
      </c>
      <c r="S816" s="17"/>
      <c r="U816" s="194">
        <f>IF(S816="перенос",0,SUMIFS(АБОНЕМЕНТЫ_ИНФОРМАЦИЯ!P:P,АБОНЕМЕНТЫ_ИНФОРМАЦИЯ!H:H,БАЗА_ДАННЫХ!L816,АБОНЕМЕНТЫ_ИНФОРМАЦИЯ!F:F,БАЗА_ДАННЫХ!J816,АБОНЕМЕНТЫ_ИНФОРМАЦИЯ!G:G,БАЗА_ДАННЫХ!K816,АБОНЕМЕНТЫ_ИНФОРМАЦИЯ!Q:Q,"&lt;="&amp;БАЗА_ДАННЫХ!D816,АБОНЕМЕНТЫ_ИНФОРМАЦИЯ!S:S,"&gt;="&amp;БАЗА_ДАННЫХ!D816))</f>
        <v>10</v>
      </c>
    </row>
    <row r="817" spans="4:21" ht="15" customHeight="1" x14ac:dyDescent="0.25">
      <c r="D817" s="185">
        <v>45314</v>
      </c>
      <c r="E817" s="187">
        <f t="shared" si="24"/>
        <v>4</v>
      </c>
      <c r="F817" s="9" t="str">
        <f t="shared" si="25"/>
        <v>Вт</v>
      </c>
      <c r="G817" s="18">
        <v>0.45833333333333331</v>
      </c>
      <c r="H817" s="8" t="s">
        <v>14</v>
      </c>
      <c r="I817" s="8" t="s">
        <v>39</v>
      </c>
      <c r="J817" s="8" t="s">
        <v>10</v>
      </c>
      <c r="K817" s="8" t="s">
        <v>28</v>
      </c>
      <c r="L817" s="188" t="s">
        <v>99</v>
      </c>
      <c r="M817" s="189" t="str">
        <f ca="1">IF(COUNTIFS(АБОНЕМЕНТЫ_ИНФОРМАЦИЯ!H:H,БАЗА_ДАННЫХ!L817,АБОНЕМЕНТЫ_ИНФОРМАЦИЯ!F:F,БАЗА_ДАННЫХ!J817,АБОНЕМЕНТЫ_ИНФОРМАЦИЯ!G:G,БАЗА_ДАННЫХ!K817,АБОНЕМЕНТЫ_ИНФОРМАЦИЯ!Q:Q,"&lt;="&amp;БАЗА_ДАННЫХ!D817,АБОНЕМЕНТЫ_ИНФОРМАЦИЯ!S:S,"&gt;="&amp;БАЗА_ДАННЫХ!D817,АБОНЕМЕНТЫ_ИНФОРМАЦИЯ!AB:AB,"да")=1,"да","нет")</f>
        <v>нет</v>
      </c>
      <c r="N817" s="188" t="str">
        <f ca="1">IF(M817="да",SUMIFS(АБОНЕМЕНТЫ_ИНФОРМАЦИЯ!AC:AC,АБОНЕМЕНТЫ_ИНФОРМАЦИЯ!H:H,БАЗА_ДАННЫХ!L817,АБОНЕМЕНТЫ_ИНФОРМАЦИЯ!G:G,БАЗА_ДАННЫХ!K817,АБОНЕМЕНТЫ_ИНФОРМАЦИЯ!F:F,БАЗА_ДАННЫХ!J817,АБОНЕМЕНТЫ_ИНФОРМАЦИЯ!AB:AB,БАЗА_ДАННЫХ!M817),"")</f>
        <v/>
      </c>
      <c r="R817" s="189" t="s">
        <v>21</v>
      </c>
      <c r="S817" s="17"/>
      <c r="U817" s="194">
        <f>IF(S817="перенос",0,SUMIFS(АБОНЕМЕНТЫ_ИНФОРМАЦИЯ!P:P,АБОНЕМЕНТЫ_ИНФОРМАЦИЯ!H:H,БАЗА_ДАННЫХ!L817,АБОНЕМЕНТЫ_ИНФОРМАЦИЯ!F:F,БАЗА_ДАННЫХ!J817,АБОНЕМЕНТЫ_ИНФОРМАЦИЯ!G:G,БАЗА_ДАННЫХ!K817,АБОНЕМЕНТЫ_ИНФОРМАЦИЯ!Q:Q,"&lt;="&amp;БАЗА_ДАННЫХ!D817,АБОНЕМЕНТЫ_ИНФОРМАЦИЯ!S:S,"&gt;="&amp;БАЗА_ДАННЫХ!D817))</f>
        <v>10</v>
      </c>
    </row>
    <row r="818" spans="4:21" ht="15" customHeight="1" x14ac:dyDescent="0.25">
      <c r="D818" s="185">
        <v>45314</v>
      </c>
      <c r="E818" s="187">
        <f t="shared" si="24"/>
        <v>4</v>
      </c>
      <c r="F818" s="9" t="str">
        <f t="shared" si="25"/>
        <v>Вт</v>
      </c>
      <c r="G818" s="18">
        <v>0.45833333333333331</v>
      </c>
      <c r="H818" s="8" t="s">
        <v>14</v>
      </c>
      <c r="I818" s="8" t="s">
        <v>39</v>
      </c>
      <c r="J818" s="8" t="s">
        <v>10</v>
      </c>
      <c r="K818" s="8" t="s">
        <v>28</v>
      </c>
      <c r="L818" s="188" t="s">
        <v>100</v>
      </c>
      <c r="M818" s="189" t="str">
        <f ca="1">IF(COUNTIFS(АБОНЕМЕНТЫ_ИНФОРМАЦИЯ!H:H,БАЗА_ДАННЫХ!L818,АБОНЕМЕНТЫ_ИНФОРМАЦИЯ!F:F,БАЗА_ДАННЫХ!J818,АБОНЕМЕНТЫ_ИНФОРМАЦИЯ!G:G,БАЗА_ДАННЫХ!K818,АБОНЕМЕНТЫ_ИНФОРМАЦИЯ!Q:Q,"&lt;="&amp;БАЗА_ДАННЫХ!D818,АБОНЕМЕНТЫ_ИНФОРМАЦИЯ!S:S,"&gt;="&amp;БАЗА_ДАННЫХ!D818,АБОНЕМЕНТЫ_ИНФОРМАЦИЯ!AB:AB,"да")=1,"да","нет")</f>
        <v>нет</v>
      </c>
      <c r="N818" s="188" t="str">
        <f ca="1">IF(M818="да",SUMIFS(АБОНЕМЕНТЫ_ИНФОРМАЦИЯ!AC:AC,АБОНЕМЕНТЫ_ИНФОРМАЦИЯ!H:H,БАЗА_ДАННЫХ!L818,АБОНЕМЕНТЫ_ИНФОРМАЦИЯ!G:G,БАЗА_ДАННЫХ!K818,АБОНЕМЕНТЫ_ИНФОРМАЦИЯ!F:F,БАЗА_ДАННЫХ!J818,АБОНЕМЕНТЫ_ИНФОРМАЦИЯ!AB:AB,БАЗА_ДАННЫХ!M818),"")</f>
        <v/>
      </c>
      <c r="R818" s="189" t="s">
        <v>21</v>
      </c>
      <c r="S818" s="17"/>
      <c r="U818" s="194">
        <f>IF(S818="перенос",0,SUMIFS(АБОНЕМЕНТЫ_ИНФОРМАЦИЯ!P:P,АБОНЕМЕНТЫ_ИНФОРМАЦИЯ!H:H,БАЗА_ДАННЫХ!L818,АБОНЕМЕНТЫ_ИНФОРМАЦИЯ!F:F,БАЗА_ДАННЫХ!J818,АБОНЕМЕНТЫ_ИНФОРМАЦИЯ!G:G,БАЗА_ДАННЫХ!K818,АБОНЕМЕНТЫ_ИНФОРМАЦИЯ!Q:Q,"&lt;="&amp;БАЗА_ДАННЫХ!D818,АБОНЕМЕНТЫ_ИНФОРМАЦИЯ!S:S,"&gt;="&amp;БАЗА_ДАННЫХ!D818))</f>
        <v>10</v>
      </c>
    </row>
    <row r="819" spans="4:21" ht="15" customHeight="1" x14ac:dyDescent="0.25">
      <c r="D819" s="185">
        <v>45314</v>
      </c>
      <c r="E819" s="187">
        <f t="shared" si="24"/>
        <v>4</v>
      </c>
      <c r="F819" s="9" t="str">
        <f t="shared" si="25"/>
        <v>Вт</v>
      </c>
      <c r="G819" s="18">
        <v>0.45833333333333331</v>
      </c>
      <c r="H819" s="8" t="s">
        <v>14</v>
      </c>
      <c r="I819" s="8" t="s">
        <v>39</v>
      </c>
      <c r="J819" s="8" t="s">
        <v>10</v>
      </c>
      <c r="K819" s="8" t="s">
        <v>28</v>
      </c>
      <c r="L819" s="188" t="s">
        <v>101</v>
      </c>
      <c r="M819" s="189" t="str">
        <f ca="1">IF(COUNTIFS(АБОНЕМЕНТЫ_ИНФОРМАЦИЯ!H:H,БАЗА_ДАННЫХ!L819,АБОНЕМЕНТЫ_ИНФОРМАЦИЯ!F:F,БАЗА_ДАННЫХ!J819,АБОНЕМЕНТЫ_ИНФОРМАЦИЯ!G:G,БАЗА_ДАННЫХ!K819,АБОНЕМЕНТЫ_ИНФОРМАЦИЯ!Q:Q,"&lt;="&amp;БАЗА_ДАННЫХ!D819,АБОНЕМЕНТЫ_ИНФОРМАЦИЯ!S:S,"&gt;="&amp;БАЗА_ДАННЫХ!D819,АБОНЕМЕНТЫ_ИНФОРМАЦИЯ!AB:AB,"да")=1,"да","нет")</f>
        <v>нет</v>
      </c>
      <c r="N819" s="188" t="str">
        <f ca="1">IF(M819="да",SUMIFS(АБОНЕМЕНТЫ_ИНФОРМАЦИЯ!AC:AC,АБОНЕМЕНТЫ_ИНФОРМАЦИЯ!H:H,БАЗА_ДАННЫХ!L819,АБОНЕМЕНТЫ_ИНФОРМАЦИЯ!G:G,БАЗА_ДАННЫХ!K819,АБОНЕМЕНТЫ_ИНФОРМАЦИЯ!F:F,БАЗА_ДАННЫХ!J819,АБОНЕМЕНТЫ_ИНФОРМАЦИЯ!AB:AB,БАЗА_ДАННЫХ!M819),"")</f>
        <v/>
      </c>
      <c r="R819" s="189" t="s">
        <v>21</v>
      </c>
      <c r="S819" s="17"/>
      <c r="U819" s="194">
        <f>IF(S819="перенос",0,SUMIFS(АБОНЕМЕНТЫ_ИНФОРМАЦИЯ!P:P,АБОНЕМЕНТЫ_ИНФОРМАЦИЯ!H:H,БАЗА_ДАННЫХ!L819,АБОНЕМЕНТЫ_ИНФОРМАЦИЯ!F:F,БАЗА_ДАННЫХ!J819,АБОНЕМЕНТЫ_ИНФОРМАЦИЯ!G:G,БАЗА_ДАННЫХ!K819,АБОНЕМЕНТЫ_ИНФОРМАЦИЯ!Q:Q,"&lt;="&amp;БАЗА_ДАННЫХ!D819,АБОНЕМЕНТЫ_ИНФОРМАЦИЯ!S:S,"&gt;="&amp;БАЗА_ДАННЫХ!D819))</f>
        <v>8.75</v>
      </c>
    </row>
    <row r="820" spans="4:21" ht="15" customHeight="1" x14ac:dyDescent="0.25">
      <c r="D820" s="185">
        <v>45314</v>
      </c>
      <c r="E820" s="187">
        <f t="shared" si="24"/>
        <v>4</v>
      </c>
      <c r="F820" s="9" t="str">
        <f t="shared" si="25"/>
        <v>Вт</v>
      </c>
      <c r="G820" s="18">
        <v>0.45833333333333331</v>
      </c>
      <c r="H820" s="8" t="s">
        <v>14</v>
      </c>
      <c r="I820" s="8" t="s">
        <v>39</v>
      </c>
      <c r="J820" s="8" t="s">
        <v>10</v>
      </c>
      <c r="K820" s="8" t="s">
        <v>28</v>
      </c>
      <c r="L820" s="188" t="s">
        <v>102</v>
      </c>
      <c r="M820" s="189" t="str">
        <f ca="1">IF(COUNTIFS(АБОНЕМЕНТЫ_ИНФОРМАЦИЯ!H:H,БАЗА_ДАННЫХ!L820,АБОНЕМЕНТЫ_ИНФОРМАЦИЯ!F:F,БАЗА_ДАННЫХ!J820,АБОНЕМЕНТЫ_ИНФОРМАЦИЯ!G:G,БАЗА_ДАННЫХ!K820,АБОНЕМЕНТЫ_ИНФОРМАЦИЯ!Q:Q,"&lt;="&amp;БАЗА_ДАННЫХ!D820,АБОНЕМЕНТЫ_ИНФОРМАЦИЯ!S:S,"&gt;="&amp;БАЗА_ДАННЫХ!D820,АБОНЕМЕНТЫ_ИНФОРМАЦИЯ!AB:AB,"да")=1,"да","нет")</f>
        <v>нет</v>
      </c>
      <c r="N820" s="188" t="str">
        <f ca="1">IF(M820="да",SUMIFS(АБОНЕМЕНТЫ_ИНФОРМАЦИЯ!AC:AC,АБОНЕМЕНТЫ_ИНФОРМАЦИЯ!H:H,БАЗА_ДАННЫХ!L820,АБОНЕМЕНТЫ_ИНФОРМАЦИЯ!G:G,БАЗА_ДАННЫХ!K820,АБОНЕМЕНТЫ_ИНФОРМАЦИЯ!F:F,БАЗА_ДАННЫХ!J820,АБОНЕМЕНТЫ_ИНФОРМАЦИЯ!AB:AB,БАЗА_ДАННЫХ!M820),"")</f>
        <v/>
      </c>
      <c r="R820" s="189" t="s">
        <v>21</v>
      </c>
      <c r="S820" s="17"/>
      <c r="U820" s="194">
        <f>IF(S820="перенос",0,SUMIFS(АБОНЕМЕНТЫ_ИНФОРМАЦИЯ!P:P,АБОНЕМЕНТЫ_ИНФОРМАЦИЯ!H:H,БАЗА_ДАННЫХ!L820,АБОНЕМЕНТЫ_ИНФОРМАЦИЯ!F:F,БАЗА_ДАННЫХ!J820,АБОНЕМЕНТЫ_ИНФОРМАЦИЯ!G:G,БАЗА_ДАННЫХ!K820,АБОНЕМЕНТЫ_ИНФОРМАЦИЯ!Q:Q,"&lt;="&amp;БАЗА_ДАННЫХ!D820,АБОНЕМЕНТЫ_ИНФОРМАЦИЯ!S:S,"&gt;="&amp;БАЗА_ДАННЫХ!D820))</f>
        <v>10</v>
      </c>
    </row>
    <row r="821" spans="4:21" ht="15" customHeight="1" x14ac:dyDescent="0.25">
      <c r="D821" s="185">
        <v>45314</v>
      </c>
      <c r="E821" s="187">
        <f t="shared" si="24"/>
        <v>4</v>
      </c>
      <c r="F821" s="9" t="str">
        <f t="shared" si="25"/>
        <v>Вт</v>
      </c>
      <c r="G821" s="18">
        <v>0.45833333333333331</v>
      </c>
      <c r="H821" s="8" t="s">
        <v>14</v>
      </c>
      <c r="I821" s="8" t="s">
        <v>39</v>
      </c>
      <c r="J821" s="8" t="s">
        <v>10</v>
      </c>
      <c r="K821" s="8" t="s">
        <v>28</v>
      </c>
      <c r="L821" s="188" t="s">
        <v>103</v>
      </c>
      <c r="M821" s="189" t="str">
        <f ca="1">IF(COUNTIFS(АБОНЕМЕНТЫ_ИНФОРМАЦИЯ!H:H,БАЗА_ДАННЫХ!L821,АБОНЕМЕНТЫ_ИНФОРМАЦИЯ!F:F,БАЗА_ДАННЫХ!J821,АБОНЕМЕНТЫ_ИНФОРМАЦИЯ!G:G,БАЗА_ДАННЫХ!K821,АБОНЕМЕНТЫ_ИНФОРМАЦИЯ!Q:Q,"&lt;="&amp;БАЗА_ДАННЫХ!D821,АБОНЕМЕНТЫ_ИНФОРМАЦИЯ!S:S,"&gt;="&amp;БАЗА_ДАННЫХ!D821,АБОНЕМЕНТЫ_ИНФОРМАЦИЯ!AB:AB,"да")=1,"да","нет")</f>
        <v>нет</v>
      </c>
      <c r="N821" s="188" t="str">
        <f ca="1">IF(M821="да",SUMIFS(АБОНЕМЕНТЫ_ИНФОРМАЦИЯ!AC:AC,АБОНЕМЕНТЫ_ИНФОРМАЦИЯ!H:H,БАЗА_ДАННЫХ!L821,АБОНЕМЕНТЫ_ИНФОРМАЦИЯ!G:G,БАЗА_ДАННЫХ!K821,АБОНЕМЕНТЫ_ИНФОРМАЦИЯ!F:F,БАЗА_ДАННЫХ!J821,АБОНЕМЕНТЫ_ИНФОРМАЦИЯ!AB:AB,БАЗА_ДАННЫХ!M821),"")</f>
        <v/>
      </c>
      <c r="R821" s="189" t="s">
        <v>21</v>
      </c>
      <c r="S821" s="17"/>
      <c r="U821" s="194">
        <f>IF(S821="перенос",0,SUMIFS(АБОНЕМЕНТЫ_ИНФОРМАЦИЯ!P:P,АБОНЕМЕНТЫ_ИНФОРМАЦИЯ!H:H,БАЗА_ДАННЫХ!L821,АБОНЕМЕНТЫ_ИНФОРМАЦИЯ!F:F,БАЗА_ДАННЫХ!J821,АБОНЕМЕНТЫ_ИНФОРМАЦИЯ!G:G,БАЗА_ДАННЫХ!K821,АБОНЕМЕНТЫ_ИНФОРМАЦИЯ!Q:Q,"&lt;="&amp;БАЗА_ДАННЫХ!D821,АБОНЕМЕНТЫ_ИНФОРМАЦИЯ!S:S,"&gt;="&amp;БАЗА_ДАННЫХ!D821))</f>
        <v>10</v>
      </c>
    </row>
    <row r="822" spans="4:21" ht="15" customHeight="1" x14ac:dyDescent="0.25">
      <c r="D822" s="185">
        <v>45314</v>
      </c>
      <c r="E822" s="187">
        <f t="shared" si="24"/>
        <v>4</v>
      </c>
      <c r="F822" s="9" t="str">
        <f t="shared" si="25"/>
        <v>Вт</v>
      </c>
      <c r="G822" s="18">
        <v>0.45833333333333331</v>
      </c>
      <c r="H822" s="8" t="s">
        <v>14</v>
      </c>
      <c r="I822" s="8" t="s">
        <v>39</v>
      </c>
      <c r="J822" s="8" t="s">
        <v>10</v>
      </c>
      <c r="K822" s="8" t="s">
        <v>28</v>
      </c>
      <c r="L822" s="188" t="s">
        <v>104</v>
      </c>
      <c r="M822" s="189" t="str">
        <f ca="1">IF(COUNTIFS(АБОНЕМЕНТЫ_ИНФОРМАЦИЯ!H:H,БАЗА_ДАННЫХ!L822,АБОНЕМЕНТЫ_ИНФОРМАЦИЯ!F:F,БАЗА_ДАННЫХ!J822,АБОНЕМЕНТЫ_ИНФОРМАЦИЯ!G:G,БАЗА_ДАННЫХ!K822,АБОНЕМЕНТЫ_ИНФОРМАЦИЯ!Q:Q,"&lt;="&amp;БАЗА_ДАННЫХ!D822,АБОНЕМЕНТЫ_ИНФОРМАЦИЯ!S:S,"&gt;="&amp;БАЗА_ДАННЫХ!D822,АБОНЕМЕНТЫ_ИНФОРМАЦИЯ!AB:AB,"да")=1,"да","нет")</f>
        <v>нет</v>
      </c>
      <c r="N822" s="188" t="str">
        <f ca="1">IF(M822="да",SUMIFS(АБОНЕМЕНТЫ_ИНФОРМАЦИЯ!AC:AC,АБОНЕМЕНТЫ_ИНФОРМАЦИЯ!H:H,БАЗА_ДАННЫХ!L822,АБОНЕМЕНТЫ_ИНФОРМАЦИЯ!G:G,БАЗА_ДАННЫХ!K822,АБОНЕМЕНТЫ_ИНФОРМАЦИЯ!F:F,БАЗА_ДАННЫХ!J822,АБОНЕМЕНТЫ_ИНФОРМАЦИЯ!AB:AB,БАЗА_ДАННЫХ!M822),"")</f>
        <v/>
      </c>
      <c r="R822" s="189" t="s">
        <v>21</v>
      </c>
      <c r="S822" s="17"/>
      <c r="U822" s="194">
        <f>IF(S822="перенос",0,SUMIFS(АБОНЕМЕНТЫ_ИНФОРМАЦИЯ!P:P,АБОНЕМЕНТЫ_ИНФОРМАЦИЯ!H:H,БАЗА_ДАННЫХ!L822,АБОНЕМЕНТЫ_ИНФОРМАЦИЯ!F:F,БАЗА_ДАННЫХ!J822,АБОНЕМЕНТЫ_ИНФОРМАЦИЯ!G:G,БАЗА_ДАННЫХ!K822,АБОНЕМЕНТЫ_ИНФОРМАЦИЯ!Q:Q,"&lt;="&amp;БАЗА_ДАННЫХ!D822,АБОНЕМЕНТЫ_ИНФОРМАЦИЯ!S:S,"&gt;="&amp;БАЗА_ДАННЫХ!D822))</f>
        <v>10</v>
      </c>
    </row>
    <row r="823" spans="4:21" ht="15" customHeight="1" x14ac:dyDescent="0.25">
      <c r="D823" s="185">
        <v>45314</v>
      </c>
      <c r="E823" s="187">
        <f t="shared" si="24"/>
        <v>4</v>
      </c>
      <c r="F823" s="9" t="str">
        <f t="shared" si="25"/>
        <v>Вт</v>
      </c>
      <c r="G823" s="18">
        <v>0.45833333333333331</v>
      </c>
      <c r="H823" s="8" t="s">
        <v>14</v>
      </c>
      <c r="I823" s="8" t="s">
        <v>39</v>
      </c>
      <c r="J823" s="8" t="s">
        <v>10</v>
      </c>
      <c r="K823" s="8" t="s">
        <v>28</v>
      </c>
      <c r="L823" s="188" t="s">
        <v>105</v>
      </c>
      <c r="M823" s="189" t="str">
        <f ca="1">IF(COUNTIFS(АБОНЕМЕНТЫ_ИНФОРМАЦИЯ!H:H,БАЗА_ДАННЫХ!L823,АБОНЕМЕНТЫ_ИНФОРМАЦИЯ!F:F,БАЗА_ДАННЫХ!J823,АБОНЕМЕНТЫ_ИНФОРМАЦИЯ!G:G,БАЗА_ДАННЫХ!K823,АБОНЕМЕНТЫ_ИНФОРМАЦИЯ!Q:Q,"&lt;="&amp;БАЗА_ДАННЫХ!D823,АБОНЕМЕНТЫ_ИНФОРМАЦИЯ!S:S,"&gt;="&amp;БАЗА_ДАННЫХ!D823,АБОНЕМЕНТЫ_ИНФОРМАЦИЯ!AB:AB,"да")=1,"да","нет")</f>
        <v>нет</v>
      </c>
      <c r="N823" s="188" t="str">
        <f ca="1">IF(M823="да",SUMIFS(АБОНЕМЕНТЫ_ИНФОРМАЦИЯ!AC:AC,АБОНЕМЕНТЫ_ИНФОРМАЦИЯ!H:H,БАЗА_ДАННЫХ!L823,АБОНЕМЕНТЫ_ИНФОРМАЦИЯ!G:G,БАЗА_ДАННЫХ!K823,АБОНЕМЕНТЫ_ИНФОРМАЦИЯ!F:F,БАЗА_ДАННЫХ!J823,АБОНЕМЕНТЫ_ИНФОРМАЦИЯ!AB:AB,БАЗА_ДАННЫХ!M823),"")</f>
        <v/>
      </c>
      <c r="R823" s="189" t="s">
        <v>21</v>
      </c>
      <c r="S823" s="17"/>
      <c r="U823" s="194">
        <f>IF(S823="перенос",0,SUMIFS(АБОНЕМЕНТЫ_ИНФОРМАЦИЯ!P:P,АБОНЕМЕНТЫ_ИНФОРМАЦИЯ!H:H,БАЗА_ДАННЫХ!L823,АБОНЕМЕНТЫ_ИНФОРМАЦИЯ!F:F,БАЗА_ДАННЫХ!J823,АБОНЕМЕНТЫ_ИНФОРМАЦИЯ!G:G,БАЗА_ДАННЫХ!K823,АБОНЕМЕНТЫ_ИНФОРМАЦИЯ!Q:Q,"&lt;="&amp;БАЗА_ДАННЫХ!D823,АБОНЕМЕНТЫ_ИНФОРМАЦИЯ!S:S,"&gt;="&amp;БАЗА_ДАННЫХ!D823))</f>
        <v>10</v>
      </c>
    </row>
    <row r="824" spans="4:21" ht="15" customHeight="1" x14ac:dyDescent="0.25">
      <c r="D824" s="185">
        <v>45314</v>
      </c>
      <c r="E824" s="187">
        <f t="shared" si="24"/>
        <v>4</v>
      </c>
      <c r="F824" s="9" t="str">
        <f t="shared" si="25"/>
        <v>Вт</v>
      </c>
      <c r="G824" s="18">
        <v>0.45833333333333331</v>
      </c>
      <c r="H824" s="8" t="s">
        <v>14</v>
      </c>
      <c r="I824" s="8" t="s">
        <v>39</v>
      </c>
      <c r="J824" s="8" t="s">
        <v>10</v>
      </c>
      <c r="K824" s="8" t="s">
        <v>28</v>
      </c>
      <c r="L824" s="188" t="s">
        <v>106</v>
      </c>
      <c r="M824" s="189" t="str">
        <f ca="1">IF(COUNTIFS(АБОНЕМЕНТЫ_ИНФОРМАЦИЯ!H:H,БАЗА_ДАННЫХ!L824,АБОНЕМЕНТЫ_ИНФОРМАЦИЯ!F:F,БАЗА_ДАННЫХ!J824,АБОНЕМЕНТЫ_ИНФОРМАЦИЯ!G:G,БАЗА_ДАННЫХ!K824,АБОНЕМЕНТЫ_ИНФОРМАЦИЯ!Q:Q,"&lt;="&amp;БАЗА_ДАННЫХ!D824,АБОНЕМЕНТЫ_ИНФОРМАЦИЯ!S:S,"&gt;="&amp;БАЗА_ДАННЫХ!D824,АБОНЕМЕНТЫ_ИНФОРМАЦИЯ!AB:AB,"да")=1,"да","нет")</f>
        <v>нет</v>
      </c>
      <c r="N824" s="188" t="str">
        <f ca="1">IF(M824="да",SUMIFS(АБОНЕМЕНТЫ_ИНФОРМАЦИЯ!AC:AC,АБОНЕМЕНТЫ_ИНФОРМАЦИЯ!H:H,БАЗА_ДАННЫХ!L824,АБОНЕМЕНТЫ_ИНФОРМАЦИЯ!G:G,БАЗА_ДАННЫХ!K824,АБОНЕМЕНТЫ_ИНФОРМАЦИЯ!F:F,БАЗА_ДАННЫХ!J824,АБОНЕМЕНТЫ_ИНФОРМАЦИЯ!AB:AB,БАЗА_ДАННЫХ!M824),"")</f>
        <v/>
      </c>
      <c r="R824" s="189" t="s">
        <v>21</v>
      </c>
      <c r="S824" s="17"/>
      <c r="U824" s="194">
        <f>IF(S824="перенос",0,SUMIFS(АБОНЕМЕНТЫ_ИНФОРМАЦИЯ!P:P,АБОНЕМЕНТЫ_ИНФОРМАЦИЯ!H:H,БАЗА_ДАННЫХ!L824,АБОНЕМЕНТЫ_ИНФОРМАЦИЯ!F:F,БАЗА_ДАННЫХ!J824,АБОНЕМЕНТЫ_ИНФОРМАЦИЯ!G:G,БАЗА_ДАННЫХ!K824,АБОНЕМЕНТЫ_ИНФОРМАЦИЯ!Q:Q,"&lt;="&amp;БАЗА_ДАННЫХ!D824,АБОНЕМЕНТЫ_ИНФОРМАЦИЯ!S:S,"&gt;="&amp;БАЗА_ДАННЫХ!D824))</f>
        <v>10</v>
      </c>
    </row>
    <row r="825" spans="4:21" ht="15" customHeight="1" x14ac:dyDescent="0.25">
      <c r="D825" s="185">
        <v>45314</v>
      </c>
      <c r="E825" s="187">
        <f t="shared" si="24"/>
        <v>4</v>
      </c>
      <c r="F825" s="9" t="str">
        <f t="shared" si="25"/>
        <v>Вт</v>
      </c>
      <c r="G825" s="18">
        <v>0.45833333333333331</v>
      </c>
      <c r="H825" s="8" t="s">
        <v>14</v>
      </c>
      <c r="I825" s="8" t="s">
        <v>39</v>
      </c>
      <c r="J825" s="8" t="s">
        <v>10</v>
      </c>
      <c r="K825" s="8" t="s">
        <v>28</v>
      </c>
      <c r="L825" s="188" t="s">
        <v>107</v>
      </c>
      <c r="M825" s="189" t="str">
        <f ca="1">IF(COUNTIFS(АБОНЕМЕНТЫ_ИНФОРМАЦИЯ!H:H,БАЗА_ДАННЫХ!L825,АБОНЕМЕНТЫ_ИНФОРМАЦИЯ!F:F,БАЗА_ДАННЫХ!J825,АБОНЕМЕНТЫ_ИНФОРМАЦИЯ!G:G,БАЗА_ДАННЫХ!K825,АБОНЕМЕНТЫ_ИНФОРМАЦИЯ!Q:Q,"&lt;="&amp;БАЗА_ДАННЫХ!D825,АБОНЕМЕНТЫ_ИНФОРМАЦИЯ!S:S,"&gt;="&amp;БАЗА_ДАННЫХ!D825,АБОНЕМЕНТЫ_ИНФОРМАЦИЯ!AB:AB,"да")=1,"да","нет")</f>
        <v>нет</v>
      </c>
      <c r="N825" s="188" t="str">
        <f ca="1">IF(M825="да",SUMIFS(АБОНЕМЕНТЫ_ИНФОРМАЦИЯ!AC:AC,АБОНЕМЕНТЫ_ИНФОРМАЦИЯ!H:H,БАЗА_ДАННЫХ!L825,АБОНЕМЕНТЫ_ИНФОРМАЦИЯ!G:G,БАЗА_ДАННЫХ!K825,АБОНЕМЕНТЫ_ИНФОРМАЦИЯ!F:F,БАЗА_ДАННЫХ!J825,АБОНЕМЕНТЫ_ИНФОРМАЦИЯ!AB:AB,БАЗА_ДАННЫХ!M825),"")</f>
        <v/>
      </c>
      <c r="R825" s="189" t="s">
        <v>21</v>
      </c>
      <c r="S825" s="17"/>
      <c r="U825" s="194">
        <f>IF(S825="перенос",0,SUMIFS(АБОНЕМЕНТЫ_ИНФОРМАЦИЯ!P:P,АБОНЕМЕНТЫ_ИНФОРМАЦИЯ!H:H,БАЗА_ДАННЫХ!L825,АБОНЕМЕНТЫ_ИНФОРМАЦИЯ!F:F,БАЗА_ДАННЫХ!J825,АБОНЕМЕНТЫ_ИНФОРМАЦИЯ!G:G,БАЗА_ДАННЫХ!K825,АБОНЕМЕНТЫ_ИНФОРМАЦИЯ!Q:Q,"&lt;="&amp;БАЗА_ДАННЫХ!D825,АБОНЕМЕНТЫ_ИНФОРМАЦИЯ!S:S,"&gt;="&amp;БАЗА_ДАННЫХ!D825))</f>
        <v>10</v>
      </c>
    </row>
    <row r="826" spans="4:21" ht="15" customHeight="1" x14ac:dyDescent="0.25">
      <c r="D826" s="185">
        <v>45314</v>
      </c>
      <c r="E826" s="187">
        <f t="shared" si="24"/>
        <v>4</v>
      </c>
      <c r="F826" s="9" t="str">
        <f t="shared" si="25"/>
        <v>Вт</v>
      </c>
      <c r="G826" s="18">
        <v>0.6875</v>
      </c>
      <c r="H826" s="8" t="s">
        <v>15</v>
      </c>
      <c r="I826" s="8" t="s">
        <v>27</v>
      </c>
      <c r="J826" s="8" t="s">
        <v>22</v>
      </c>
      <c r="K826" s="8" t="s">
        <v>29</v>
      </c>
      <c r="L826" s="188" t="s">
        <v>108</v>
      </c>
      <c r="M826" s="189" t="str">
        <f ca="1">IF(COUNTIFS(АБОНЕМЕНТЫ_ИНФОРМАЦИЯ!H:H,БАЗА_ДАННЫХ!L826,АБОНЕМЕНТЫ_ИНФОРМАЦИЯ!F:F,БАЗА_ДАННЫХ!J826,АБОНЕМЕНТЫ_ИНФОРМАЦИЯ!G:G,БАЗА_ДАННЫХ!K826,АБОНЕМЕНТЫ_ИНФОРМАЦИЯ!Q:Q,"&lt;="&amp;БАЗА_ДАННЫХ!D826,АБОНЕМЕНТЫ_ИНФОРМАЦИЯ!S:S,"&gt;="&amp;БАЗА_ДАННЫХ!D826,АБОНЕМЕНТЫ_ИНФОРМАЦИЯ!AB:AB,"да")=1,"да","нет")</f>
        <v>нет</v>
      </c>
      <c r="N826" s="188" t="str">
        <f ca="1">IF(M826="да",SUMIFS(АБОНЕМЕНТЫ_ИНФОРМАЦИЯ!AC:AC,АБОНЕМЕНТЫ_ИНФОРМАЦИЯ!H:H,БАЗА_ДАННЫХ!L826,АБОНЕМЕНТЫ_ИНФОРМАЦИЯ!G:G,БАЗА_ДАННЫХ!K826,АБОНЕМЕНТЫ_ИНФОРМАЦИЯ!F:F,БАЗА_ДАННЫХ!J826,АБОНЕМЕНТЫ_ИНФОРМАЦИЯ!AB:AB,БАЗА_ДАННЫХ!M826),"")</f>
        <v/>
      </c>
      <c r="R826" s="189" t="s">
        <v>21</v>
      </c>
      <c r="S826" s="17"/>
      <c r="U826" s="194">
        <f>IF(S826="перенос",0,SUMIFS(АБОНЕМЕНТЫ_ИНФОРМАЦИЯ!P:P,АБОНЕМЕНТЫ_ИНФОРМАЦИЯ!H:H,БАЗА_ДАННЫХ!L826,АБОНЕМЕНТЫ_ИНФОРМАЦИЯ!F:F,БАЗА_ДАННЫХ!J826,АБОНЕМЕНТЫ_ИНФОРМАЦИЯ!G:G,БАЗА_ДАННЫХ!K826,АБОНЕМЕНТЫ_ИНФОРМАЦИЯ!Q:Q,"&lt;="&amp;БАЗА_ДАННЫХ!D826,АБОНЕМЕНТЫ_ИНФОРМАЦИЯ!S:S,"&gt;="&amp;БАЗА_ДАННЫХ!D826))</f>
        <v>10</v>
      </c>
    </row>
    <row r="827" spans="4:21" ht="15" customHeight="1" x14ac:dyDescent="0.25">
      <c r="D827" s="185">
        <v>45314</v>
      </c>
      <c r="E827" s="187">
        <f t="shared" si="24"/>
        <v>4</v>
      </c>
      <c r="F827" s="9" t="str">
        <f t="shared" si="25"/>
        <v>Вт</v>
      </c>
      <c r="G827" s="18">
        <v>0.6875</v>
      </c>
      <c r="H827" s="8" t="s">
        <v>15</v>
      </c>
      <c r="I827" s="8" t="s">
        <v>27</v>
      </c>
      <c r="J827" s="8" t="s">
        <v>22</v>
      </c>
      <c r="K827" s="8" t="s">
        <v>29</v>
      </c>
      <c r="L827" s="188" t="s">
        <v>109</v>
      </c>
      <c r="M827" s="189" t="str">
        <f ca="1">IF(COUNTIFS(АБОНЕМЕНТЫ_ИНФОРМАЦИЯ!H:H,БАЗА_ДАННЫХ!L827,АБОНЕМЕНТЫ_ИНФОРМАЦИЯ!F:F,БАЗА_ДАННЫХ!J827,АБОНЕМЕНТЫ_ИНФОРМАЦИЯ!G:G,БАЗА_ДАННЫХ!K827,АБОНЕМЕНТЫ_ИНФОРМАЦИЯ!Q:Q,"&lt;="&amp;БАЗА_ДАННЫХ!D827,АБОНЕМЕНТЫ_ИНФОРМАЦИЯ!S:S,"&gt;="&amp;БАЗА_ДАННЫХ!D827,АБОНЕМЕНТЫ_ИНФОРМАЦИЯ!AB:AB,"да")=1,"да","нет")</f>
        <v>нет</v>
      </c>
      <c r="N827" s="188" t="str">
        <f ca="1">IF(M827="да",SUMIFS(АБОНЕМЕНТЫ_ИНФОРМАЦИЯ!AC:AC,АБОНЕМЕНТЫ_ИНФОРМАЦИЯ!H:H,БАЗА_ДАННЫХ!L827,АБОНЕМЕНТЫ_ИНФОРМАЦИЯ!G:G,БАЗА_ДАННЫХ!K827,АБОНЕМЕНТЫ_ИНФОРМАЦИЯ!F:F,БАЗА_ДАННЫХ!J827,АБОНЕМЕНТЫ_ИНФОРМАЦИЯ!AB:AB,БАЗА_ДАННЫХ!M827),"")</f>
        <v/>
      </c>
      <c r="R827" s="189" t="s">
        <v>21</v>
      </c>
      <c r="S827" s="17"/>
      <c r="U827" s="194">
        <f>IF(S827="перенос",0,SUMIFS(АБОНЕМЕНТЫ_ИНФОРМАЦИЯ!P:P,АБОНЕМЕНТЫ_ИНФОРМАЦИЯ!H:H,БАЗА_ДАННЫХ!L827,АБОНЕМЕНТЫ_ИНФОРМАЦИЯ!F:F,БАЗА_ДАННЫХ!J827,АБОНЕМЕНТЫ_ИНФОРМАЦИЯ!G:G,БАЗА_ДАННЫХ!K827,АБОНЕМЕНТЫ_ИНФОРМАЦИЯ!Q:Q,"&lt;="&amp;БАЗА_ДАННЫХ!D827,АБОНЕМЕНТЫ_ИНФОРМАЦИЯ!S:S,"&gt;="&amp;БАЗА_ДАННЫХ!D827))</f>
        <v>10</v>
      </c>
    </row>
    <row r="828" spans="4:21" ht="15" customHeight="1" x14ac:dyDescent="0.25">
      <c r="D828" s="185">
        <v>45314</v>
      </c>
      <c r="E828" s="187">
        <f t="shared" si="24"/>
        <v>4</v>
      </c>
      <c r="F828" s="9" t="str">
        <f t="shared" si="25"/>
        <v>Вт</v>
      </c>
      <c r="G828" s="18">
        <v>0.6875</v>
      </c>
      <c r="H828" s="8" t="s">
        <v>15</v>
      </c>
      <c r="I828" s="8" t="s">
        <v>27</v>
      </c>
      <c r="J828" s="8" t="s">
        <v>22</v>
      </c>
      <c r="K828" s="8" t="s">
        <v>29</v>
      </c>
      <c r="L828" s="188" t="s">
        <v>110</v>
      </c>
      <c r="M828" s="189" t="str">
        <f ca="1">IF(COUNTIFS(АБОНЕМЕНТЫ_ИНФОРМАЦИЯ!H:H,БАЗА_ДАННЫХ!L828,АБОНЕМЕНТЫ_ИНФОРМАЦИЯ!F:F,БАЗА_ДАННЫХ!J828,АБОНЕМЕНТЫ_ИНФОРМАЦИЯ!G:G,БАЗА_ДАННЫХ!K828,АБОНЕМЕНТЫ_ИНФОРМАЦИЯ!Q:Q,"&lt;="&amp;БАЗА_ДАННЫХ!D828,АБОНЕМЕНТЫ_ИНФОРМАЦИЯ!S:S,"&gt;="&amp;БАЗА_ДАННЫХ!D828,АБОНЕМЕНТЫ_ИНФОРМАЦИЯ!AB:AB,"да")=1,"да","нет")</f>
        <v>нет</v>
      </c>
      <c r="N828" s="188" t="str">
        <f ca="1">IF(M828="да",SUMIFS(АБОНЕМЕНТЫ_ИНФОРМАЦИЯ!AC:AC,АБОНЕМЕНТЫ_ИНФОРМАЦИЯ!H:H,БАЗА_ДАННЫХ!L828,АБОНЕМЕНТЫ_ИНФОРМАЦИЯ!G:G,БАЗА_ДАННЫХ!K828,АБОНЕМЕНТЫ_ИНФОРМАЦИЯ!F:F,БАЗА_ДАННЫХ!J828,АБОНЕМЕНТЫ_ИНФОРМАЦИЯ!AB:AB,БАЗА_ДАННЫХ!M828),"")</f>
        <v/>
      </c>
      <c r="R828" s="189" t="s">
        <v>21</v>
      </c>
      <c r="S828" s="17"/>
      <c r="U828" s="194">
        <f>IF(S828="перенос",0,SUMIFS(АБОНЕМЕНТЫ_ИНФОРМАЦИЯ!P:P,АБОНЕМЕНТЫ_ИНФОРМАЦИЯ!H:H,БАЗА_ДАННЫХ!L828,АБОНЕМЕНТЫ_ИНФОРМАЦИЯ!F:F,БАЗА_ДАННЫХ!J828,АБОНЕМЕНТЫ_ИНФОРМАЦИЯ!G:G,БАЗА_ДАННЫХ!K828,АБОНЕМЕНТЫ_ИНФОРМАЦИЯ!Q:Q,"&lt;="&amp;БАЗА_ДАННЫХ!D828,АБОНЕМЕНТЫ_ИНФОРМАЦИЯ!S:S,"&gt;="&amp;БАЗА_ДАННЫХ!D828))</f>
        <v>10</v>
      </c>
    </row>
    <row r="829" spans="4:21" ht="15" customHeight="1" x14ac:dyDescent="0.25">
      <c r="D829" s="185">
        <v>45314</v>
      </c>
      <c r="E829" s="187">
        <f t="shared" si="24"/>
        <v>4</v>
      </c>
      <c r="F829" s="9" t="str">
        <f t="shared" si="25"/>
        <v>Вт</v>
      </c>
      <c r="G829" s="18">
        <v>0.6875</v>
      </c>
      <c r="H829" s="8" t="s">
        <v>15</v>
      </c>
      <c r="I829" s="8" t="s">
        <v>27</v>
      </c>
      <c r="J829" s="8" t="s">
        <v>22</v>
      </c>
      <c r="K829" s="8" t="s">
        <v>29</v>
      </c>
      <c r="L829" s="188" t="s">
        <v>111</v>
      </c>
      <c r="M829" s="189" t="str">
        <f ca="1">IF(COUNTIFS(АБОНЕМЕНТЫ_ИНФОРМАЦИЯ!H:H,БАЗА_ДАННЫХ!L829,АБОНЕМЕНТЫ_ИНФОРМАЦИЯ!F:F,БАЗА_ДАННЫХ!J829,АБОНЕМЕНТЫ_ИНФОРМАЦИЯ!G:G,БАЗА_ДАННЫХ!K829,АБОНЕМЕНТЫ_ИНФОРМАЦИЯ!Q:Q,"&lt;="&amp;БАЗА_ДАННЫХ!D829,АБОНЕМЕНТЫ_ИНФОРМАЦИЯ!S:S,"&gt;="&amp;БАЗА_ДАННЫХ!D829,АБОНЕМЕНТЫ_ИНФОРМАЦИЯ!AB:AB,"да")=1,"да","нет")</f>
        <v>нет</v>
      </c>
      <c r="N829" s="188" t="str">
        <f ca="1">IF(M829="да",SUMIFS(АБОНЕМЕНТЫ_ИНФОРМАЦИЯ!AC:AC,АБОНЕМЕНТЫ_ИНФОРМАЦИЯ!H:H,БАЗА_ДАННЫХ!L829,АБОНЕМЕНТЫ_ИНФОРМАЦИЯ!G:G,БАЗА_ДАННЫХ!K829,АБОНЕМЕНТЫ_ИНФОРМАЦИЯ!F:F,БАЗА_ДАННЫХ!J829,АБОНЕМЕНТЫ_ИНФОРМАЦИЯ!AB:AB,БАЗА_ДАННЫХ!M829),"")</f>
        <v/>
      </c>
      <c r="R829" s="189" t="s">
        <v>21</v>
      </c>
      <c r="S829" s="17"/>
      <c r="U829" s="194">
        <f>IF(S829="перенос",0,SUMIFS(АБОНЕМЕНТЫ_ИНФОРМАЦИЯ!P:P,АБОНЕМЕНТЫ_ИНФОРМАЦИЯ!H:H,БАЗА_ДАННЫХ!L829,АБОНЕМЕНТЫ_ИНФОРМАЦИЯ!F:F,БАЗА_ДАННЫХ!J829,АБОНЕМЕНТЫ_ИНФОРМАЦИЯ!G:G,БАЗА_ДАННЫХ!K829,АБОНЕМЕНТЫ_ИНФОРМАЦИЯ!Q:Q,"&lt;="&amp;БАЗА_ДАННЫХ!D829,АБОНЕМЕНТЫ_ИНФОРМАЦИЯ!S:S,"&gt;="&amp;БАЗА_ДАННЫХ!D829))</f>
        <v>8.75</v>
      </c>
    </row>
    <row r="830" spans="4:21" ht="15" customHeight="1" x14ac:dyDescent="0.25">
      <c r="D830" s="185">
        <v>45314</v>
      </c>
      <c r="E830" s="187">
        <f t="shared" si="24"/>
        <v>4</v>
      </c>
      <c r="F830" s="9" t="str">
        <f t="shared" si="25"/>
        <v>Вт</v>
      </c>
      <c r="G830" s="18">
        <v>0.6875</v>
      </c>
      <c r="H830" s="8" t="s">
        <v>15</v>
      </c>
      <c r="I830" s="8" t="s">
        <v>27</v>
      </c>
      <c r="J830" s="8" t="s">
        <v>22</v>
      </c>
      <c r="K830" s="8" t="s">
        <v>29</v>
      </c>
      <c r="L830" s="188" t="s">
        <v>112</v>
      </c>
      <c r="M830" s="189" t="str">
        <f ca="1">IF(COUNTIFS(АБОНЕМЕНТЫ_ИНФОРМАЦИЯ!H:H,БАЗА_ДАННЫХ!L830,АБОНЕМЕНТЫ_ИНФОРМАЦИЯ!F:F,БАЗА_ДАННЫХ!J830,АБОНЕМЕНТЫ_ИНФОРМАЦИЯ!G:G,БАЗА_ДАННЫХ!K830,АБОНЕМЕНТЫ_ИНФОРМАЦИЯ!Q:Q,"&lt;="&amp;БАЗА_ДАННЫХ!D830,АБОНЕМЕНТЫ_ИНФОРМАЦИЯ!S:S,"&gt;="&amp;БАЗА_ДАННЫХ!D830,АБОНЕМЕНТЫ_ИНФОРМАЦИЯ!AB:AB,"да")=1,"да","нет")</f>
        <v>нет</v>
      </c>
      <c r="N830" s="188" t="str">
        <f ca="1">IF(M830="да",SUMIFS(АБОНЕМЕНТЫ_ИНФОРМАЦИЯ!AC:AC,АБОНЕМЕНТЫ_ИНФОРМАЦИЯ!H:H,БАЗА_ДАННЫХ!L830,АБОНЕМЕНТЫ_ИНФОРМАЦИЯ!G:G,БАЗА_ДАННЫХ!K830,АБОНЕМЕНТЫ_ИНФОРМАЦИЯ!F:F,БАЗА_ДАННЫХ!J830,АБОНЕМЕНТЫ_ИНФОРМАЦИЯ!AB:AB,БАЗА_ДАННЫХ!M830),"")</f>
        <v/>
      </c>
      <c r="R830" s="189" t="s">
        <v>21</v>
      </c>
      <c r="S830" s="17"/>
      <c r="U830" s="194">
        <f>IF(S830="перенос",0,SUMIFS(АБОНЕМЕНТЫ_ИНФОРМАЦИЯ!P:P,АБОНЕМЕНТЫ_ИНФОРМАЦИЯ!H:H,БАЗА_ДАННЫХ!L830,АБОНЕМЕНТЫ_ИНФОРМАЦИЯ!F:F,БАЗА_ДАННЫХ!J830,АБОНЕМЕНТЫ_ИНФОРМАЦИЯ!G:G,БАЗА_ДАННЫХ!K830,АБОНЕМЕНТЫ_ИНФОРМАЦИЯ!Q:Q,"&lt;="&amp;БАЗА_ДАННЫХ!D830,АБОНЕМЕНТЫ_ИНФОРМАЦИЯ!S:S,"&gt;="&amp;БАЗА_ДАННЫХ!D830))</f>
        <v>10</v>
      </c>
    </row>
    <row r="831" spans="4:21" ht="15" customHeight="1" x14ac:dyDescent="0.25">
      <c r="D831" s="185">
        <v>45314</v>
      </c>
      <c r="E831" s="187">
        <f t="shared" si="24"/>
        <v>4</v>
      </c>
      <c r="F831" s="9" t="str">
        <f t="shared" si="25"/>
        <v>Вт</v>
      </c>
      <c r="G831" s="18">
        <v>0.72916666666666663</v>
      </c>
      <c r="H831" s="8" t="s">
        <v>15</v>
      </c>
      <c r="I831" s="8" t="s">
        <v>27</v>
      </c>
      <c r="J831" s="8" t="s">
        <v>22</v>
      </c>
      <c r="K831" s="8" t="s">
        <v>12</v>
      </c>
      <c r="L831" s="188" t="s">
        <v>108</v>
      </c>
      <c r="M831" s="189" t="str">
        <f ca="1">IF(COUNTIFS(АБОНЕМЕНТЫ_ИНФОРМАЦИЯ!H:H,БАЗА_ДАННЫХ!L831,АБОНЕМЕНТЫ_ИНФОРМАЦИЯ!F:F,БАЗА_ДАННЫХ!J831,АБОНЕМЕНТЫ_ИНФОРМАЦИЯ!G:G,БАЗА_ДАННЫХ!K831,АБОНЕМЕНТЫ_ИНФОРМАЦИЯ!Q:Q,"&lt;="&amp;БАЗА_ДАННЫХ!D831,АБОНЕМЕНТЫ_ИНФОРМАЦИЯ!S:S,"&gt;="&amp;БАЗА_ДАННЫХ!D831,АБОНЕМЕНТЫ_ИНФОРМАЦИЯ!AB:AB,"да")=1,"да","нет")</f>
        <v>нет</v>
      </c>
      <c r="N831" s="188" t="str">
        <f ca="1">IF(M831="да",SUMIFS(АБОНЕМЕНТЫ_ИНФОРМАЦИЯ!AC:AC,АБОНЕМЕНТЫ_ИНФОРМАЦИЯ!H:H,БАЗА_ДАННЫХ!L831,АБОНЕМЕНТЫ_ИНФОРМАЦИЯ!G:G,БАЗА_ДАННЫХ!K831,АБОНЕМЕНТЫ_ИНФОРМАЦИЯ!F:F,БАЗА_ДАННЫХ!J831,АБОНЕМЕНТЫ_ИНФОРМАЦИЯ!AB:AB,БАЗА_ДАННЫХ!M831),"")</f>
        <v/>
      </c>
      <c r="R831" s="189" t="s">
        <v>21</v>
      </c>
      <c r="S831" s="17"/>
      <c r="U831" s="194">
        <f>IF(S831="перенос",0,SUMIFS(АБОНЕМЕНТЫ_ИНФОРМАЦИЯ!P:P,АБОНЕМЕНТЫ_ИНФОРМАЦИЯ!H:H,БАЗА_ДАННЫХ!L831,АБОНЕМЕНТЫ_ИНФОРМАЦИЯ!F:F,БАЗА_ДАННЫХ!J831,АБОНЕМЕНТЫ_ИНФОРМАЦИЯ!G:G,БАЗА_ДАННЫХ!K831,АБОНЕМЕНТЫ_ИНФОРМАЦИЯ!Q:Q,"&lt;="&amp;БАЗА_ДАННЫХ!D831,АБОНЕМЕНТЫ_ИНФОРМАЦИЯ!S:S,"&gt;="&amp;БАЗА_ДАННЫХ!D831))</f>
        <v>10</v>
      </c>
    </row>
    <row r="832" spans="4:21" ht="15" customHeight="1" x14ac:dyDescent="0.25">
      <c r="D832" s="185">
        <v>45314</v>
      </c>
      <c r="E832" s="187">
        <f t="shared" si="24"/>
        <v>4</v>
      </c>
      <c r="F832" s="9" t="str">
        <f t="shared" si="25"/>
        <v>Вт</v>
      </c>
      <c r="G832" s="18">
        <v>0.72916666666666663</v>
      </c>
      <c r="H832" s="8" t="s">
        <v>15</v>
      </c>
      <c r="I832" s="8" t="s">
        <v>27</v>
      </c>
      <c r="J832" s="8" t="s">
        <v>22</v>
      </c>
      <c r="K832" s="8" t="s">
        <v>12</v>
      </c>
      <c r="L832" s="188" t="s">
        <v>109</v>
      </c>
      <c r="M832" s="189" t="str">
        <f ca="1">IF(COUNTIFS(АБОНЕМЕНТЫ_ИНФОРМАЦИЯ!H:H,БАЗА_ДАННЫХ!L832,АБОНЕМЕНТЫ_ИНФОРМАЦИЯ!F:F,БАЗА_ДАННЫХ!J832,АБОНЕМЕНТЫ_ИНФОРМАЦИЯ!G:G,БАЗА_ДАННЫХ!K832,АБОНЕМЕНТЫ_ИНФОРМАЦИЯ!Q:Q,"&lt;="&amp;БАЗА_ДАННЫХ!D832,АБОНЕМЕНТЫ_ИНФОРМАЦИЯ!S:S,"&gt;="&amp;БАЗА_ДАННЫХ!D832,АБОНЕМЕНТЫ_ИНФОРМАЦИЯ!AB:AB,"да")=1,"да","нет")</f>
        <v>нет</v>
      </c>
      <c r="N832" s="188" t="str">
        <f ca="1">IF(M832="да",SUMIFS(АБОНЕМЕНТЫ_ИНФОРМАЦИЯ!AC:AC,АБОНЕМЕНТЫ_ИНФОРМАЦИЯ!H:H,БАЗА_ДАННЫХ!L832,АБОНЕМЕНТЫ_ИНФОРМАЦИЯ!G:G,БАЗА_ДАННЫХ!K832,АБОНЕМЕНТЫ_ИНФОРМАЦИЯ!F:F,БАЗА_ДАННЫХ!J832,АБОНЕМЕНТЫ_ИНФОРМАЦИЯ!AB:AB,БАЗА_ДАННЫХ!M832),"")</f>
        <v/>
      </c>
      <c r="R832" s="189" t="s">
        <v>21</v>
      </c>
      <c r="S832" s="17"/>
      <c r="U832" s="194">
        <f>IF(S832="перенос",0,SUMIFS(АБОНЕМЕНТЫ_ИНФОРМАЦИЯ!P:P,АБОНЕМЕНТЫ_ИНФОРМАЦИЯ!H:H,БАЗА_ДАННЫХ!L832,АБОНЕМЕНТЫ_ИНФОРМАЦИЯ!F:F,БАЗА_ДАННЫХ!J832,АБОНЕМЕНТЫ_ИНФОРМАЦИЯ!G:G,БАЗА_ДАННЫХ!K832,АБОНЕМЕНТЫ_ИНФОРМАЦИЯ!Q:Q,"&lt;="&amp;БАЗА_ДАННЫХ!D832,АБОНЕМЕНТЫ_ИНФОРМАЦИЯ!S:S,"&gt;="&amp;БАЗА_ДАННЫХ!D832))</f>
        <v>10</v>
      </c>
    </row>
    <row r="833" spans="4:21" ht="15" customHeight="1" x14ac:dyDescent="0.25">
      <c r="D833" s="185">
        <v>45314</v>
      </c>
      <c r="E833" s="187">
        <f t="shared" si="24"/>
        <v>4</v>
      </c>
      <c r="F833" s="9" t="str">
        <f t="shared" si="25"/>
        <v>Вт</v>
      </c>
      <c r="G833" s="18">
        <v>0.72916666666666663</v>
      </c>
      <c r="H833" s="8" t="s">
        <v>15</v>
      </c>
      <c r="I833" s="8" t="s">
        <v>27</v>
      </c>
      <c r="J833" s="8" t="s">
        <v>22</v>
      </c>
      <c r="K833" s="8" t="s">
        <v>12</v>
      </c>
      <c r="L833" s="188" t="s">
        <v>110</v>
      </c>
      <c r="M833" s="189" t="str">
        <f ca="1">IF(COUNTIFS(АБОНЕМЕНТЫ_ИНФОРМАЦИЯ!H:H,БАЗА_ДАННЫХ!L833,АБОНЕМЕНТЫ_ИНФОРМАЦИЯ!F:F,БАЗА_ДАННЫХ!J833,АБОНЕМЕНТЫ_ИНФОРМАЦИЯ!G:G,БАЗА_ДАННЫХ!K833,АБОНЕМЕНТЫ_ИНФОРМАЦИЯ!Q:Q,"&lt;="&amp;БАЗА_ДАННЫХ!D833,АБОНЕМЕНТЫ_ИНФОРМАЦИЯ!S:S,"&gt;="&amp;БАЗА_ДАННЫХ!D833,АБОНЕМЕНТЫ_ИНФОРМАЦИЯ!AB:AB,"да")=1,"да","нет")</f>
        <v>нет</v>
      </c>
      <c r="N833" s="188" t="str">
        <f ca="1">IF(M833="да",SUMIFS(АБОНЕМЕНТЫ_ИНФОРМАЦИЯ!AC:AC,АБОНЕМЕНТЫ_ИНФОРМАЦИЯ!H:H,БАЗА_ДАННЫХ!L833,АБОНЕМЕНТЫ_ИНФОРМАЦИЯ!G:G,БАЗА_ДАННЫХ!K833,АБОНЕМЕНТЫ_ИНФОРМАЦИЯ!F:F,БАЗА_ДАННЫХ!J833,АБОНЕМЕНТЫ_ИНФОРМАЦИЯ!AB:AB,БАЗА_ДАННЫХ!M833),"")</f>
        <v/>
      </c>
      <c r="R833" s="189" t="s">
        <v>21</v>
      </c>
      <c r="S833" s="17"/>
      <c r="U833" s="194">
        <f>IF(S833="перенос",0,SUMIFS(АБОНЕМЕНТЫ_ИНФОРМАЦИЯ!P:P,АБОНЕМЕНТЫ_ИНФОРМАЦИЯ!H:H,БАЗА_ДАННЫХ!L833,АБОНЕМЕНТЫ_ИНФОРМАЦИЯ!F:F,БАЗА_ДАННЫХ!J833,АБОНЕМЕНТЫ_ИНФОРМАЦИЯ!G:G,БАЗА_ДАННЫХ!K833,АБОНЕМЕНТЫ_ИНФОРМАЦИЯ!Q:Q,"&lt;="&amp;БАЗА_ДАННЫХ!D833,АБОНЕМЕНТЫ_ИНФОРМАЦИЯ!S:S,"&gt;="&amp;БАЗА_ДАННЫХ!D833))</f>
        <v>10</v>
      </c>
    </row>
    <row r="834" spans="4:21" ht="15" customHeight="1" x14ac:dyDescent="0.25">
      <c r="D834" s="185">
        <v>45314</v>
      </c>
      <c r="E834" s="187">
        <f t="shared" si="24"/>
        <v>4</v>
      </c>
      <c r="F834" s="9" t="str">
        <f t="shared" si="25"/>
        <v>Вт</v>
      </c>
      <c r="G834" s="18">
        <v>0.72916666666666663</v>
      </c>
      <c r="H834" s="8" t="s">
        <v>15</v>
      </c>
      <c r="I834" s="8" t="s">
        <v>27</v>
      </c>
      <c r="J834" s="8" t="s">
        <v>22</v>
      </c>
      <c r="K834" s="8" t="s">
        <v>12</v>
      </c>
      <c r="L834" s="188" t="s">
        <v>111</v>
      </c>
      <c r="M834" s="189" t="str">
        <f ca="1">IF(COUNTIFS(АБОНЕМЕНТЫ_ИНФОРМАЦИЯ!H:H,БАЗА_ДАННЫХ!L834,АБОНЕМЕНТЫ_ИНФОРМАЦИЯ!F:F,БАЗА_ДАННЫХ!J834,АБОНЕМЕНТЫ_ИНФОРМАЦИЯ!G:G,БАЗА_ДАННЫХ!K834,АБОНЕМЕНТЫ_ИНФОРМАЦИЯ!Q:Q,"&lt;="&amp;БАЗА_ДАННЫХ!D834,АБОНЕМЕНТЫ_ИНФОРМАЦИЯ!S:S,"&gt;="&amp;БАЗА_ДАННЫХ!D834,АБОНЕМЕНТЫ_ИНФОРМАЦИЯ!AB:AB,"да")=1,"да","нет")</f>
        <v>нет</v>
      </c>
      <c r="N834" s="188" t="str">
        <f ca="1">IF(M834="да",SUMIFS(АБОНЕМЕНТЫ_ИНФОРМАЦИЯ!AC:AC,АБОНЕМЕНТЫ_ИНФОРМАЦИЯ!H:H,БАЗА_ДАННЫХ!L834,АБОНЕМЕНТЫ_ИНФОРМАЦИЯ!G:G,БАЗА_ДАННЫХ!K834,АБОНЕМЕНТЫ_ИНФОРМАЦИЯ!F:F,БАЗА_ДАННЫХ!J834,АБОНЕМЕНТЫ_ИНФОРМАЦИЯ!AB:AB,БАЗА_ДАННЫХ!M834),"")</f>
        <v/>
      </c>
      <c r="R834" s="189" t="s">
        <v>21</v>
      </c>
      <c r="S834" s="17"/>
      <c r="U834" s="194">
        <f>IF(S834="перенос",0,SUMIFS(АБОНЕМЕНТЫ_ИНФОРМАЦИЯ!P:P,АБОНЕМЕНТЫ_ИНФОРМАЦИЯ!H:H,БАЗА_ДАННЫХ!L834,АБОНЕМЕНТЫ_ИНФОРМАЦИЯ!F:F,БАЗА_ДАННЫХ!J834,АБОНЕМЕНТЫ_ИНФОРМАЦИЯ!G:G,БАЗА_ДАННЫХ!K834,АБОНЕМЕНТЫ_ИНФОРМАЦИЯ!Q:Q,"&lt;="&amp;БАЗА_ДАННЫХ!D834,АБОНЕМЕНТЫ_ИНФОРМАЦИЯ!S:S,"&gt;="&amp;БАЗА_ДАННЫХ!D834))</f>
        <v>8.75</v>
      </c>
    </row>
    <row r="835" spans="4:21" ht="15" customHeight="1" x14ac:dyDescent="0.25">
      <c r="D835" s="185">
        <v>45314</v>
      </c>
      <c r="E835" s="187">
        <f t="shared" si="24"/>
        <v>4</v>
      </c>
      <c r="F835" s="9" t="str">
        <f t="shared" si="25"/>
        <v>Вт</v>
      </c>
      <c r="G835" s="18">
        <v>0.72916666666666663</v>
      </c>
      <c r="H835" s="8" t="s">
        <v>15</v>
      </c>
      <c r="I835" s="8" t="s">
        <v>27</v>
      </c>
      <c r="J835" s="8" t="s">
        <v>22</v>
      </c>
      <c r="K835" s="8" t="s">
        <v>12</v>
      </c>
      <c r="L835" s="188" t="s">
        <v>112</v>
      </c>
      <c r="M835" s="189" t="str">
        <f ca="1">IF(COUNTIFS(АБОНЕМЕНТЫ_ИНФОРМАЦИЯ!H:H,БАЗА_ДАННЫХ!L835,АБОНЕМЕНТЫ_ИНФОРМАЦИЯ!F:F,БАЗА_ДАННЫХ!J835,АБОНЕМЕНТЫ_ИНФОРМАЦИЯ!G:G,БАЗА_ДАННЫХ!K835,АБОНЕМЕНТЫ_ИНФОРМАЦИЯ!Q:Q,"&lt;="&amp;БАЗА_ДАННЫХ!D835,АБОНЕМЕНТЫ_ИНФОРМАЦИЯ!S:S,"&gt;="&amp;БАЗА_ДАННЫХ!D835,АБОНЕМЕНТЫ_ИНФОРМАЦИЯ!AB:AB,"да")=1,"да","нет")</f>
        <v>нет</v>
      </c>
      <c r="N835" s="188" t="str">
        <f ca="1">IF(M835="да",SUMIFS(АБОНЕМЕНТЫ_ИНФОРМАЦИЯ!AC:AC,АБОНЕМЕНТЫ_ИНФОРМАЦИЯ!H:H,БАЗА_ДАННЫХ!L835,АБОНЕМЕНТЫ_ИНФОРМАЦИЯ!G:G,БАЗА_ДАННЫХ!K835,АБОНЕМЕНТЫ_ИНФОРМАЦИЯ!F:F,БАЗА_ДАННЫХ!J835,АБОНЕМЕНТЫ_ИНФОРМАЦИЯ!AB:AB,БАЗА_ДАННЫХ!M835),"")</f>
        <v/>
      </c>
      <c r="R835" s="189" t="s">
        <v>21</v>
      </c>
      <c r="S835" s="17"/>
      <c r="U835" s="194">
        <f>IF(S835="перенос",0,SUMIFS(АБОНЕМЕНТЫ_ИНФОРМАЦИЯ!P:P,АБОНЕМЕНТЫ_ИНФОРМАЦИЯ!H:H,БАЗА_ДАННЫХ!L835,АБОНЕМЕНТЫ_ИНФОРМАЦИЯ!F:F,БАЗА_ДАННЫХ!J835,АБОНЕМЕНТЫ_ИНФОРМАЦИЯ!G:G,БАЗА_ДАННЫХ!K835,АБОНЕМЕНТЫ_ИНФОРМАЦИЯ!Q:Q,"&lt;="&amp;БАЗА_ДАННЫХ!D835,АБОНЕМЕНТЫ_ИНФОРМАЦИЯ!S:S,"&gt;="&amp;БАЗА_ДАННЫХ!D835))</f>
        <v>10</v>
      </c>
    </row>
    <row r="836" spans="4:21" ht="15" customHeight="1" x14ac:dyDescent="0.25">
      <c r="D836" s="185">
        <v>45315</v>
      </c>
      <c r="E836" s="187">
        <f t="shared" si="24"/>
        <v>4</v>
      </c>
      <c r="F836" s="9" t="str">
        <f t="shared" si="25"/>
        <v>Ср</v>
      </c>
      <c r="G836" s="18">
        <v>0.6875</v>
      </c>
      <c r="H836" s="8" t="s">
        <v>14</v>
      </c>
      <c r="I836" s="8" t="s">
        <v>30</v>
      </c>
      <c r="J836" s="8" t="s">
        <v>11</v>
      </c>
      <c r="K836" s="8" t="s">
        <v>36</v>
      </c>
      <c r="L836" s="188" t="s">
        <v>78</v>
      </c>
      <c r="M836" s="189" t="str">
        <f ca="1">IF(COUNTIFS(АБОНЕМЕНТЫ_ИНФОРМАЦИЯ!H:H,БАЗА_ДАННЫХ!L836,АБОНЕМЕНТЫ_ИНФОРМАЦИЯ!F:F,БАЗА_ДАННЫХ!J836,АБОНЕМЕНТЫ_ИНФОРМАЦИЯ!G:G,БАЗА_ДАННЫХ!K836,АБОНЕМЕНТЫ_ИНФОРМАЦИЯ!Q:Q,"&lt;="&amp;БАЗА_ДАННЫХ!D836,АБОНЕМЕНТЫ_ИНФОРМАЦИЯ!S:S,"&gt;="&amp;БАЗА_ДАННЫХ!D836,АБОНЕМЕНТЫ_ИНФОРМАЦИЯ!AB:AB,"да")=1,"да","нет")</f>
        <v>нет</v>
      </c>
      <c r="N836" s="188" t="str">
        <f ca="1">IF(M836="да",SUMIFS(АБОНЕМЕНТЫ_ИНФОРМАЦИЯ!AC:AC,АБОНЕМЕНТЫ_ИНФОРМАЦИЯ!H:H,БАЗА_ДАННЫХ!L836,АБОНЕМЕНТЫ_ИНФОРМАЦИЯ!G:G,БАЗА_ДАННЫХ!K836,АБОНЕМЕНТЫ_ИНФОРМАЦИЯ!F:F,БАЗА_ДАННЫХ!J836,АБОНЕМЕНТЫ_ИНФОРМАЦИЯ!AB:AB,БАЗА_ДАННЫХ!M836),"")</f>
        <v/>
      </c>
      <c r="R836" s="189" t="s">
        <v>21</v>
      </c>
      <c r="S836" s="17"/>
      <c r="U836" s="194">
        <f>IF(S836="перенос",0,SUMIFS(АБОНЕМЕНТЫ_ИНФОРМАЦИЯ!P:P,АБОНЕМЕНТЫ_ИНФОРМАЦИЯ!H:H,БАЗА_ДАННЫХ!L836,АБОНЕМЕНТЫ_ИНФОРМАЦИЯ!F:F,БАЗА_ДАННЫХ!J836,АБОНЕМЕНТЫ_ИНФОРМАЦИЯ!G:G,БАЗА_ДАННЫХ!K836,АБОНЕМЕНТЫ_ИНФОРМАЦИЯ!Q:Q,"&lt;="&amp;БАЗА_ДАННЫХ!D836,АБОНЕМЕНТЫ_ИНФОРМАЦИЯ!S:S,"&gt;="&amp;БАЗА_ДАННЫХ!D836))</f>
        <v>10</v>
      </c>
    </row>
    <row r="837" spans="4:21" ht="15" customHeight="1" x14ac:dyDescent="0.25">
      <c r="D837" s="185">
        <v>45315</v>
      </c>
      <c r="E837" s="187">
        <f t="shared" ref="E837" si="26">WEEKNUM(D837)</f>
        <v>4</v>
      </c>
      <c r="F837" s="9" t="str">
        <f t="shared" si="25"/>
        <v>Ср</v>
      </c>
      <c r="G837" s="18">
        <v>0.6875</v>
      </c>
      <c r="H837" s="8" t="s">
        <v>14</v>
      </c>
      <c r="I837" s="8" t="s">
        <v>30</v>
      </c>
      <c r="J837" s="8" t="s">
        <v>11</v>
      </c>
      <c r="K837" s="8" t="s">
        <v>36</v>
      </c>
      <c r="L837" s="188" t="s">
        <v>80</v>
      </c>
      <c r="M837" s="189" t="str">
        <f ca="1">IF(COUNTIFS(АБОНЕМЕНТЫ_ИНФОРМАЦИЯ!H:H,БАЗА_ДАННЫХ!L837,АБОНЕМЕНТЫ_ИНФОРМАЦИЯ!F:F,БАЗА_ДАННЫХ!J837,АБОНЕМЕНТЫ_ИНФОРМАЦИЯ!G:G,БАЗА_ДАННЫХ!K837,АБОНЕМЕНТЫ_ИНФОРМАЦИЯ!Q:Q,"&lt;="&amp;БАЗА_ДАННЫХ!D837,АБОНЕМЕНТЫ_ИНФОРМАЦИЯ!S:S,"&gt;="&amp;БАЗА_ДАННЫХ!D837,АБОНЕМЕНТЫ_ИНФОРМАЦИЯ!AB:AB,"да")=1,"да","нет")</f>
        <v>нет</v>
      </c>
      <c r="N837" s="188" t="str">
        <f ca="1">IF(M837="да",SUMIFS(АБОНЕМЕНТЫ_ИНФОРМАЦИЯ!AC:AC,АБОНЕМЕНТЫ_ИНФОРМАЦИЯ!H:H,БАЗА_ДАННЫХ!L837,АБОНЕМЕНТЫ_ИНФОРМАЦИЯ!G:G,БАЗА_ДАННЫХ!K837,АБОНЕМЕНТЫ_ИНФОРМАЦИЯ!F:F,БАЗА_ДАННЫХ!J837,АБОНЕМЕНТЫ_ИНФОРМАЦИЯ!AB:AB,БАЗА_ДАННЫХ!M837),"")</f>
        <v/>
      </c>
      <c r="R837" s="189" t="s">
        <v>177</v>
      </c>
      <c r="S837" s="17"/>
      <c r="U837" s="194">
        <f>IF(S837="перенос",0,SUMIFS(АБОНЕМЕНТЫ_ИНФОРМАЦИЯ!P:P,АБОНЕМЕНТЫ_ИНФОРМАЦИЯ!H:H,БАЗА_ДАННЫХ!L837,АБОНЕМЕНТЫ_ИНФОРМАЦИЯ!F:F,БАЗА_ДАННЫХ!J837,АБОНЕМЕНТЫ_ИНФОРМАЦИЯ!G:G,БАЗА_ДАННЫХ!K837,АБОНЕМЕНТЫ_ИНФОРМАЦИЯ!Q:Q,"&lt;="&amp;БАЗА_ДАННЫХ!D837,АБОНЕМЕНТЫ_ИНФОРМАЦИЯ!S:S,"&gt;="&amp;БАЗА_ДАННЫХ!D837))</f>
        <v>10</v>
      </c>
    </row>
    <row r="838" spans="4:21" ht="15" customHeight="1" x14ac:dyDescent="0.25">
      <c r="D838" s="185">
        <v>45315</v>
      </c>
      <c r="E838" s="187">
        <f t="shared" si="24"/>
        <v>4</v>
      </c>
      <c r="F838" s="9" t="str">
        <f t="shared" si="25"/>
        <v>Ср</v>
      </c>
      <c r="G838" s="18">
        <v>0.6875</v>
      </c>
      <c r="H838" s="8" t="s">
        <v>14</v>
      </c>
      <c r="I838" s="8" t="s">
        <v>30</v>
      </c>
      <c r="J838" s="8" t="s">
        <v>11</v>
      </c>
      <c r="K838" s="8" t="s">
        <v>36</v>
      </c>
      <c r="L838" s="188" t="s">
        <v>81</v>
      </c>
      <c r="M838" s="189" t="str">
        <f ca="1">IF(COUNTIFS(АБОНЕМЕНТЫ_ИНФОРМАЦИЯ!H:H,БАЗА_ДАННЫХ!L838,АБОНЕМЕНТЫ_ИНФОРМАЦИЯ!F:F,БАЗА_ДАННЫХ!J838,АБОНЕМЕНТЫ_ИНФОРМАЦИЯ!G:G,БАЗА_ДАННЫХ!K838,АБОНЕМЕНТЫ_ИНФОРМАЦИЯ!Q:Q,"&lt;="&amp;БАЗА_ДАННЫХ!D838,АБОНЕМЕНТЫ_ИНФОРМАЦИЯ!S:S,"&gt;="&amp;БАЗА_ДАННЫХ!D838,АБОНЕМЕНТЫ_ИНФОРМАЦИЯ!AB:AB,"да")=1,"да","нет")</f>
        <v>нет</v>
      </c>
      <c r="N838" s="188" t="str">
        <f ca="1">IF(M838="да",SUMIFS(АБОНЕМЕНТЫ_ИНФОРМАЦИЯ!AC:AC,АБОНЕМЕНТЫ_ИНФОРМАЦИЯ!H:H,БАЗА_ДАННЫХ!L838,АБОНЕМЕНТЫ_ИНФОРМАЦИЯ!G:G,БАЗА_ДАННЫХ!K838,АБОНЕМЕНТЫ_ИНФОРМАЦИЯ!F:F,БАЗА_ДАННЫХ!J838,АБОНЕМЕНТЫ_ИНФОРМАЦИЯ!AB:AB,БАЗА_ДАННЫХ!M838),"")</f>
        <v/>
      </c>
      <c r="R838" s="189" t="s">
        <v>21</v>
      </c>
      <c r="S838" s="17"/>
      <c r="U838" s="194">
        <f>IF(S838="перенос",0,SUMIFS(АБОНЕМЕНТЫ_ИНФОРМАЦИЯ!P:P,АБОНЕМЕНТЫ_ИНФОРМАЦИЯ!H:H,БАЗА_ДАННЫХ!L838,АБОНЕМЕНТЫ_ИНФОРМАЦИЯ!F:F,БАЗА_ДАННЫХ!J838,АБОНЕМЕНТЫ_ИНФОРМАЦИЯ!G:G,БАЗА_ДАННЫХ!K838,АБОНЕМЕНТЫ_ИНФОРМАЦИЯ!Q:Q,"&lt;="&amp;БАЗА_ДАННЫХ!D838,АБОНЕМЕНТЫ_ИНФОРМАЦИЯ!S:S,"&gt;="&amp;БАЗА_ДАННЫХ!D838))</f>
        <v>8.75</v>
      </c>
    </row>
    <row r="839" spans="4:21" ht="15" customHeight="1" x14ac:dyDescent="0.25">
      <c r="D839" s="185">
        <v>45315</v>
      </c>
      <c r="E839" s="187">
        <f t="shared" si="24"/>
        <v>4</v>
      </c>
      <c r="F839" s="9" t="str">
        <f t="shared" si="25"/>
        <v>Ср</v>
      </c>
      <c r="G839" s="18">
        <v>0.6875</v>
      </c>
      <c r="H839" s="8" t="s">
        <v>14</v>
      </c>
      <c r="I839" s="8" t="s">
        <v>30</v>
      </c>
      <c r="J839" s="8" t="s">
        <v>11</v>
      </c>
      <c r="K839" s="8" t="s">
        <v>36</v>
      </c>
      <c r="L839" s="188" t="s">
        <v>82</v>
      </c>
      <c r="M839" s="189" t="str">
        <f ca="1">IF(COUNTIFS(АБОНЕМЕНТЫ_ИНФОРМАЦИЯ!H:H,БАЗА_ДАННЫХ!L839,АБОНЕМЕНТЫ_ИНФОРМАЦИЯ!F:F,БАЗА_ДАННЫХ!J839,АБОНЕМЕНТЫ_ИНФОРМАЦИЯ!G:G,БАЗА_ДАННЫХ!K839,АБОНЕМЕНТЫ_ИНФОРМАЦИЯ!Q:Q,"&lt;="&amp;БАЗА_ДАННЫХ!D839,АБОНЕМЕНТЫ_ИНФОРМАЦИЯ!S:S,"&gt;="&amp;БАЗА_ДАННЫХ!D839,АБОНЕМЕНТЫ_ИНФОРМАЦИЯ!AB:AB,"да")=1,"да","нет")</f>
        <v>нет</v>
      </c>
      <c r="N839" s="188" t="str">
        <f ca="1">IF(M839="да",SUMIFS(АБОНЕМЕНТЫ_ИНФОРМАЦИЯ!AC:AC,АБОНЕМЕНТЫ_ИНФОРМАЦИЯ!H:H,БАЗА_ДАННЫХ!L839,АБОНЕМЕНТЫ_ИНФОРМАЦИЯ!G:G,БАЗА_ДАННЫХ!K839,АБОНЕМЕНТЫ_ИНФОРМАЦИЯ!F:F,БАЗА_ДАННЫХ!J839,АБОНЕМЕНТЫ_ИНФОРМАЦИЯ!AB:AB,БАЗА_ДАННЫХ!M839),"")</f>
        <v/>
      </c>
      <c r="R839" s="189" t="s">
        <v>21</v>
      </c>
      <c r="S839" s="17"/>
      <c r="U839" s="194">
        <f>IF(S839="перенос",0,SUMIFS(АБОНЕМЕНТЫ_ИНФОРМАЦИЯ!P:P,АБОНЕМЕНТЫ_ИНФОРМАЦИЯ!H:H,БАЗА_ДАННЫХ!L839,АБОНЕМЕНТЫ_ИНФОРМАЦИЯ!F:F,БАЗА_ДАННЫХ!J839,АБОНЕМЕНТЫ_ИНФОРМАЦИЯ!G:G,БАЗА_ДАННЫХ!K839,АБОНЕМЕНТЫ_ИНФОРМАЦИЯ!Q:Q,"&lt;="&amp;БАЗА_ДАННЫХ!D839,АБОНЕМЕНТЫ_ИНФОРМАЦИЯ!S:S,"&gt;="&amp;БАЗА_ДАННЫХ!D839))</f>
        <v>10</v>
      </c>
    </row>
    <row r="840" spans="4:21" ht="15" customHeight="1" x14ac:dyDescent="0.25">
      <c r="D840" s="185">
        <v>45315</v>
      </c>
      <c r="E840" s="187">
        <f t="shared" ref="E840:E903" si="27">WEEKNUM(D840)</f>
        <v>4</v>
      </c>
      <c r="F840" s="9" t="str">
        <f t="shared" ref="F840:F903" si="28">TEXT(D840,"ддд")</f>
        <v>Ср</v>
      </c>
      <c r="G840" s="18">
        <v>0.6875</v>
      </c>
      <c r="H840" s="8" t="s">
        <v>14</v>
      </c>
      <c r="I840" s="8" t="s">
        <v>30</v>
      </c>
      <c r="J840" s="8" t="s">
        <v>11</v>
      </c>
      <c r="K840" s="8" t="s">
        <v>36</v>
      </c>
      <c r="L840" s="188" t="s">
        <v>83</v>
      </c>
      <c r="M840" s="189" t="str">
        <f ca="1">IF(COUNTIFS(АБОНЕМЕНТЫ_ИНФОРМАЦИЯ!H:H,БАЗА_ДАННЫХ!L840,АБОНЕМЕНТЫ_ИНФОРМАЦИЯ!F:F,БАЗА_ДАННЫХ!J840,АБОНЕМЕНТЫ_ИНФОРМАЦИЯ!G:G,БАЗА_ДАННЫХ!K840,АБОНЕМЕНТЫ_ИНФОРМАЦИЯ!Q:Q,"&lt;="&amp;БАЗА_ДАННЫХ!D840,АБОНЕМЕНТЫ_ИНФОРМАЦИЯ!S:S,"&gt;="&amp;БАЗА_ДАННЫХ!D840,АБОНЕМЕНТЫ_ИНФОРМАЦИЯ!AB:AB,"да")=1,"да","нет")</f>
        <v>нет</v>
      </c>
      <c r="N840" s="188" t="str">
        <f ca="1">IF(M840="да",SUMIFS(АБОНЕМЕНТЫ_ИНФОРМАЦИЯ!AC:AC,АБОНЕМЕНТЫ_ИНФОРМАЦИЯ!H:H,БАЗА_ДАННЫХ!L840,АБОНЕМЕНТЫ_ИНФОРМАЦИЯ!G:G,БАЗА_ДАННЫХ!K840,АБОНЕМЕНТЫ_ИНФОРМАЦИЯ!F:F,БАЗА_ДАННЫХ!J840,АБОНЕМЕНТЫ_ИНФОРМАЦИЯ!AB:AB,БАЗА_ДАННЫХ!M840),"")</f>
        <v/>
      </c>
      <c r="R840" s="189" t="s">
        <v>21</v>
      </c>
      <c r="S840" s="17"/>
      <c r="U840" s="194">
        <f>IF(S840="перенос",0,SUMIFS(АБОНЕМЕНТЫ_ИНФОРМАЦИЯ!P:P,АБОНЕМЕНТЫ_ИНФОРМАЦИЯ!H:H,БАЗА_ДАННЫХ!L840,АБОНЕМЕНТЫ_ИНФОРМАЦИЯ!F:F,БАЗА_ДАННЫХ!J840,АБОНЕМЕНТЫ_ИНФОРМАЦИЯ!G:G,БАЗА_ДАННЫХ!K840,АБОНЕМЕНТЫ_ИНФОРМАЦИЯ!Q:Q,"&lt;="&amp;БАЗА_ДАННЫХ!D840,АБОНЕМЕНТЫ_ИНФОРМАЦИЯ!S:S,"&gt;="&amp;БАЗА_ДАННЫХ!D840))</f>
        <v>10</v>
      </c>
    </row>
    <row r="841" spans="4:21" ht="15" customHeight="1" x14ac:dyDescent="0.25">
      <c r="D841" s="185">
        <v>45315</v>
      </c>
      <c r="E841" s="187">
        <f t="shared" si="27"/>
        <v>4</v>
      </c>
      <c r="F841" s="9" t="str">
        <f t="shared" si="28"/>
        <v>Ср</v>
      </c>
      <c r="G841" s="18">
        <v>0.6875</v>
      </c>
      <c r="H841" s="8" t="s">
        <v>14</v>
      </c>
      <c r="I841" s="8" t="s">
        <v>30</v>
      </c>
      <c r="J841" s="8" t="s">
        <v>11</v>
      </c>
      <c r="K841" s="8" t="s">
        <v>36</v>
      </c>
      <c r="L841" s="188" t="s">
        <v>84</v>
      </c>
      <c r="M841" s="189" t="str">
        <f ca="1">IF(COUNTIFS(АБОНЕМЕНТЫ_ИНФОРМАЦИЯ!H:H,БАЗА_ДАННЫХ!L841,АБОНЕМЕНТЫ_ИНФОРМАЦИЯ!F:F,БАЗА_ДАННЫХ!J841,АБОНЕМЕНТЫ_ИНФОРМАЦИЯ!G:G,БАЗА_ДАННЫХ!K841,АБОНЕМЕНТЫ_ИНФОРМАЦИЯ!Q:Q,"&lt;="&amp;БАЗА_ДАННЫХ!D841,АБОНЕМЕНТЫ_ИНФОРМАЦИЯ!S:S,"&gt;="&amp;БАЗА_ДАННЫХ!D841,АБОНЕМЕНТЫ_ИНФОРМАЦИЯ!AB:AB,"да")=1,"да","нет")</f>
        <v>нет</v>
      </c>
      <c r="N841" s="188" t="str">
        <f ca="1">IF(M841="да",SUMIFS(АБОНЕМЕНТЫ_ИНФОРМАЦИЯ!AC:AC,АБОНЕМЕНТЫ_ИНФОРМАЦИЯ!H:H,БАЗА_ДАННЫХ!L841,АБОНЕМЕНТЫ_ИНФОРМАЦИЯ!G:G,БАЗА_ДАННЫХ!K841,АБОНЕМЕНТЫ_ИНФОРМАЦИЯ!F:F,БАЗА_ДАННЫХ!J841,АБОНЕМЕНТЫ_ИНФОРМАЦИЯ!AB:AB,БАЗА_ДАННЫХ!M841),"")</f>
        <v/>
      </c>
      <c r="R841" s="189" t="s">
        <v>21</v>
      </c>
      <c r="S841" s="17"/>
      <c r="U841" s="194">
        <f>IF(S841="перенос",0,SUMIFS(АБОНЕМЕНТЫ_ИНФОРМАЦИЯ!P:P,АБОНЕМЕНТЫ_ИНФОРМАЦИЯ!H:H,БАЗА_ДАННЫХ!L841,АБОНЕМЕНТЫ_ИНФОРМАЦИЯ!F:F,БАЗА_ДАННЫХ!J841,АБОНЕМЕНТЫ_ИНФОРМАЦИЯ!G:G,БАЗА_ДАННЫХ!K841,АБОНЕМЕНТЫ_ИНФОРМАЦИЯ!Q:Q,"&lt;="&amp;БАЗА_ДАННЫХ!D841,АБОНЕМЕНТЫ_ИНФОРМАЦИЯ!S:S,"&gt;="&amp;БАЗА_ДАННЫХ!D841))</f>
        <v>10</v>
      </c>
    </row>
    <row r="842" spans="4:21" ht="15" customHeight="1" x14ac:dyDescent="0.25">
      <c r="D842" s="185">
        <v>45315</v>
      </c>
      <c r="E842" s="187">
        <f t="shared" si="27"/>
        <v>4</v>
      </c>
      <c r="F842" s="9" t="str">
        <f t="shared" si="28"/>
        <v>Ср</v>
      </c>
      <c r="G842" s="18">
        <v>0.6875</v>
      </c>
      <c r="H842" s="8" t="s">
        <v>14</v>
      </c>
      <c r="I842" s="8" t="s">
        <v>30</v>
      </c>
      <c r="J842" s="8" t="s">
        <v>11</v>
      </c>
      <c r="K842" s="8" t="s">
        <v>36</v>
      </c>
      <c r="L842" s="188" t="s">
        <v>85</v>
      </c>
      <c r="M842" s="189" t="str">
        <f ca="1">IF(COUNTIFS(АБОНЕМЕНТЫ_ИНФОРМАЦИЯ!H:H,БАЗА_ДАННЫХ!L842,АБОНЕМЕНТЫ_ИНФОРМАЦИЯ!F:F,БАЗА_ДАННЫХ!J842,АБОНЕМЕНТЫ_ИНФОРМАЦИЯ!G:G,БАЗА_ДАННЫХ!K842,АБОНЕМЕНТЫ_ИНФОРМАЦИЯ!Q:Q,"&lt;="&amp;БАЗА_ДАННЫХ!D842,АБОНЕМЕНТЫ_ИНФОРМАЦИЯ!S:S,"&gt;="&amp;БАЗА_ДАННЫХ!D842,АБОНЕМЕНТЫ_ИНФОРМАЦИЯ!AB:AB,"да")=1,"да","нет")</f>
        <v>нет</v>
      </c>
      <c r="N842" s="188" t="str">
        <f ca="1">IF(M842="да",SUMIFS(АБОНЕМЕНТЫ_ИНФОРМАЦИЯ!AC:AC,АБОНЕМЕНТЫ_ИНФОРМАЦИЯ!H:H,БАЗА_ДАННЫХ!L842,АБОНЕМЕНТЫ_ИНФОРМАЦИЯ!G:G,БАЗА_ДАННЫХ!K842,АБОНЕМЕНТЫ_ИНФОРМАЦИЯ!F:F,БАЗА_ДАННЫХ!J842,АБОНЕМЕНТЫ_ИНФОРМАЦИЯ!AB:AB,БАЗА_ДАННЫХ!M842),"")</f>
        <v/>
      </c>
      <c r="R842" s="189" t="s">
        <v>21</v>
      </c>
      <c r="S842" s="17"/>
      <c r="U842" s="194">
        <f>IF(S842="перенос",0,SUMIFS(АБОНЕМЕНТЫ_ИНФОРМАЦИЯ!P:P,АБОНЕМЕНТЫ_ИНФОРМАЦИЯ!H:H,БАЗА_ДАННЫХ!L842,АБОНЕМЕНТЫ_ИНФОРМАЦИЯ!F:F,БАЗА_ДАННЫХ!J842,АБОНЕМЕНТЫ_ИНФОРМАЦИЯ!G:G,БАЗА_ДАННЫХ!K842,АБОНЕМЕНТЫ_ИНФОРМАЦИЯ!Q:Q,"&lt;="&amp;БАЗА_ДАННЫХ!D842,АБОНЕМЕНТЫ_ИНФОРМАЦИЯ!S:S,"&gt;="&amp;БАЗА_ДАННЫХ!D842))</f>
        <v>10</v>
      </c>
    </row>
    <row r="843" spans="4:21" ht="15" customHeight="1" x14ac:dyDescent="0.25">
      <c r="D843" s="185">
        <v>45315</v>
      </c>
      <c r="E843" s="187">
        <f t="shared" si="27"/>
        <v>4</v>
      </c>
      <c r="F843" s="9" t="str">
        <f t="shared" si="28"/>
        <v>Ср</v>
      </c>
      <c r="G843" s="18">
        <v>0.6875</v>
      </c>
      <c r="H843" s="8" t="s">
        <v>14</v>
      </c>
      <c r="I843" s="8" t="s">
        <v>30</v>
      </c>
      <c r="J843" s="8" t="s">
        <v>11</v>
      </c>
      <c r="K843" s="8" t="s">
        <v>36</v>
      </c>
      <c r="L843" s="188" t="s">
        <v>86</v>
      </c>
      <c r="M843" s="189" t="str">
        <f ca="1">IF(COUNTIFS(АБОНЕМЕНТЫ_ИНФОРМАЦИЯ!H:H,БАЗА_ДАННЫХ!L843,АБОНЕМЕНТЫ_ИНФОРМАЦИЯ!F:F,БАЗА_ДАННЫХ!J843,АБОНЕМЕНТЫ_ИНФОРМАЦИЯ!G:G,БАЗА_ДАННЫХ!K843,АБОНЕМЕНТЫ_ИНФОРМАЦИЯ!Q:Q,"&lt;="&amp;БАЗА_ДАННЫХ!D843,АБОНЕМЕНТЫ_ИНФОРМАЦИЯ!S:S,"&gt;="&amp;БАЗА_ДАННЫХ!D843,АБОНЕМЕНТЫ_ИНФОРМАЦИЯ!AB:AB,"да")=1,"да","нет")</f>
        <v>нет</v>
      </c>
      <c r="N843" s="188" t="str">
        <f ca="1">IF(M843="да",SUMIFS(АБОНЕМЕНТЫ_ИНФОРМАЦИЯ!AC:AC,АБОНЕМЕНТЫ_ИНФОРМАЦИЯ!H:H,БАЗА_ДАННЫХ!L843,АБОНЕМЕНТЫ_ИНФОРМАЦИЯ!G:G,БАЗА_ДАННЫХ!K843,АБОНЕМЕНТЫ_ИНФОРМАЦИЯ!F:F,БАЗА_ДАННЫХ!J843,АБОНЕМЕНТЫ_ИНФОРМАЦИЯ!AB:AB,БАЗА_ДАННЫХ!M843),"")</f>
        <v/>
      </c>
      <c r="R843" s="189" t="s">
        <v>21</v>
      </c>
      <c r="S843" s="17"/>
      <c r="U843" s="194">
        <f>IF(S843="перенос",0,SUMIFS(АБОНЕМЕНТЫ_ИНФОРМАЦИЯ!P:P,АБОНЕМЕНТЫ_ИНФОРМАЦИЯ!H:H,БАЗА_ДАННЫХ!L843,АБОНЕМЕНТЫ_ИНФОРМАЦИЯ!F:F,БАЗА_ДАННЫХ!J843,АБОНЕМЕНТЫ_ИНФОРМАЦИЯ!G:G,БАЗА_ДАННЫХ!K843,АБОНЕМЕНТЫ_ИНФОРМАЦИЯ!Q:Q,"&lt;="&amp;БАЗА_ДАННЫХ!D843,АБОНЕМЕНТЫ_ИНФОРМАЦИЯ!S:S,"&gt;="&amp;БАЗА_ДАННЫХ!D843))</f>
        <v>10</v>
      </c>
    </row>
    <row r="844" spans="4:21" ht="15" customHeight="1" x14ac:dyDescent="0.25">
      <c r="D844" s="185">
        <v>45315</v>
      </c>
      <c r="E844" s="187">
        <f t="shared" si="27"/>
        <v>4</v>
      </c>
      <c r="F844" s="9" t="str">
        <f t="shared" si="28"/>
        <v>Ср</v>
      </c>
      <c r="G844" s="18">
        <v>0.75</v>
      </c>
      <c r="H844" s="8" t="s">
        <v>14</v>
      </c>
      <c r="I844" s="8" t="s">
        <v>30</v>
      </c>
      <c r="J844" s="8" t="s">
        <v>11</v>
      </c>
      <c r="K844" s="8" t="s">
        <v>17</v>
      </c>
      <c r="L844" s="188" t="s">
        <v>78</v>
      </c>
      <c r="M844" s="189" t="str">
        <f ca="1">IF(COUNTIFS(АБОНЕМЕНТЫ_ИНФОРМАЦИЯ!H:H,БАЗА_ДАННЫХ!L844,АБОНЕМЕНТЫ_ИНФОРМАЦИЯ!F:F,БАЗА_ДАННЫХ!J844,АБОНЕМЕНТЫ_ИНФОРМАЦИЯ!G:G,БАЗА_ДАННЫХ!K844,АБОНЕМЕНТЫ_ИНФОРМАЦИЯ!Q:Q,"&lt;="&amp;БАЗА_ДАННЫХ!D844,АБОНЕМЕНТЫ_ИНФОРМАЦИЯ!S:S,"&gt;="&amp;БАЗА_ДАННЫХ!D844,АБОНЕМЕНТЫ_ИНФОРМАЦИЯ!AB:AB,"да")=1,"да","нет")</f>
        <v>нет</v>
      </c>
      <c r="N844" s="188" t="str">
        <f ca="1">IF(M844="да",SUMIFS(АБОНЕМЕНТЫ_ИНФОРМАЦИЯ!AC:AC,АБОНЕМЕНТЫ_ИНФОРМАЦИЯ!H:H,БАЗА_ДАННЫХ!L844,АБОНЕМЕНТЫ_ИНФОРМАЦИЯ!G:G,БАЗА_ДАННЫХ!K844,АБОНЕМЕНТЫ_ИНФОРМАЦИЯ!F:F,БАЗА_ДАННЫХ!J844,АБОНЕМЕНТЫ_ИНФОРМАЦИЯ!AB:AB,БАЗА_ДАННЫХ!M844),"")</f>
        <v/>
      </c>
      <c r="R844" s="189" t="s">
        <v>21</v>
      </c>
      <c r="S844" s="17"/>
      <c r="U844" s="194">
        <f>IF(S844="перенос",0,SUMIFS(АБОНЕМЕНТЫ_ИНФОРМАЦИЯ!P:P,АБОНЕМЕНТЫ_ИНФОРМАЦИЯ!H:H,БАЗА_ДАННЫХ!L844,АБОНЕМЕНТЫ_ИНФОРМАЦИЯ!F:F,БАЗА_ДАННЫХ!J844,АБОНЕМЕНТЫ_ИНФОРМАЦИЯ!G:G,БАЗА_ДАННЫХ!K844,АБОНЕМЕНТЫ_ИНФОРМАЦИЯ!Q:Q,"&lt;="&amp;БАЗА_ДАННЫХ!D844,АБОНЕМЕНТЫ_ИНФОРМАЦИЯ!S:S,"&gt;="&amp;БАЗА_ДАННЫХ!D844))</f>
        <v>10</v>
      </c>
    </row>
    <row r="845" spans="4:21" ht="15" customHeight="1" x14ac:dyDescent="0.25">
      <c r="D845" s="185">
        <v>45315</v>
      </c>
      <c r="E845" s="187">
        <f t="shared" ref="E845" si="29">WEEKNUM(D845)</f>
        <v>4</v>
      </c>
      <c r="F845" s="9" t="str">
        <f t="shared" si="28"/>
        <v>Ср</v>
      </c>
      <c r="G845" s="18">
        <v>0.75</v>
      </c>
      <c r="H845" s="8" t="s">
        <v>14</v>
      </c>
      <c r="I845" s="8" t="s">
        <v>30</v>
      </c>
      <c r="J845" s="8" t="s">
        <v>11</v>
      </c>
      <c r="K845" s="8" t="s">
        <v>17</v>
      </c>
      <c r="L845" s="188" t="s">
        <v>80</v>
      </c>
      <c r="M845" s="189" t="str">
        <f ca="1">IF(COUNTIFS(АБОНЕМЕНТЫ_ИНФОРМАЦИЯ!H:H,БАЗА_ДАННЫХ!L845,АБОНЕМЕНТЫ_ИНФОРМАЦИЯ!F:F,БАЗА_ДАННЫХ!J845,АБОНЕМЕНТЫ_ИНФОРМАЦИЯ!G:G,БАЗА_ДАННЫХ!K845,АБОНЕМЕНТЫ_ИНФОРМАЦИЯ!Q:Q,"&lt;="&amp;БАЗА_ДАННЫХ!D845,АБОНЕМЕНТЫ_ИНФОРМАЦИЯ!S:S,"&gt;="&amp;БАЗА_ДАННЫХ!D845,АБОНЕМЕНТЫ_ИНФОРМАЦИЯ!AB:AB,"да")=1,"да","нет")</f>
        <v>нет</v>
      </c>
      <c r="N845" s="188" t="str">
        <f ca="1">IF(M845="да",SUMIFS(АБОНЕМЕНТЫ_ИНФОРМАЦИЯ!AC:AC,АБОНЕМЕНТЫ_ИНФОРМАЦИЯ!H:H,БАЗА_ДАННЫХ!L845,АБОНЕМЕНТЫ_ИНФОРМАЦИЯ!G:G,БАЗА_ДАННЫХ!K845,АБОНЕМЕНТЫ_ИНФОРМАЦИЯ!F:F,БАЗА_ДАННЫХ!J845,АБОНЕМЕНТЫ_ИНФОРМАЦИЯ!AB:AB,БАЗА_ДАННЫХ!M845),"")</f>
        <v/>
      </c>
      <c r="R845" s="189" t="s">
        <v>177</v>
      </c>
      <c r="S845" s="17"/>
      <c r="U845" s="194">
        <f>IF(S845="перенос",0,SUMIFS(АБОНЕМЕНТЫ_ИНФОРМАЦИЯ!P:P,АБОНЕМЕНТЫ_ИНФОРМАЦИЯ!H:H,БАЗА_ДАННЫХ!L845,АБОНЕМЕНТЫ_ИНФОРМАЦИЯ!F:F,БАЗА_ДАННЫХ!J845,АБОНЕМЕНТЫ_ИНФОРМАЦИЯ!G:G,БАЗА_ДАННЫХ!K845,АБОНЕМЕНТЫ_ИНФОРМАЦИЯ!Q:Q,"&lt;="&amp;БАЗА_ДАННЫХ!D845,АБОНЕМЕНТЫ_ИНФОРМАЦИЯ!S:S,"&gt;="&amp;БАЗА_ДАННЫХ!D845))</f>
        <v>10</v>
      </c>
    </row>
    <row r="846" spans="4:21" ht="15" customHeight="1" x14ac:dyDescent="0.25">
      <c r="D846" s="185">
        <v>45315</v>
      </c>
      <c r="E846" s="187">
        <f t="shared" si="27"/>
        <v>4</v>
      </c>
      <c r="F846" s="9" t="str">
        <f t="shared" si="28"/>
        <v>Ср</v>
      </c>
      <c r="G846" s="18">
        <v>0.75</v>
      </c>
      <c r="H846" s="8" t="s">
        <v>14</v>
      </c>
      <c r="I846" s="8" t="s">
        <v>30</v>
      </c>
      <c r="J846" s="8" t="s">
        <v>11</v>
      </c>
      <c r="K846" s="8" t="s">
        <v>17</v>
      </c>
      <c r="L846" s="188" t="s">
        <v>81</v>
      </c>
      <c r="M846" s="189" t="str">
        <f ca="1">IF(COUNTIFS(АБОНЕМЕНТЫ_ИНФОРМАЦИЯ!H:H,БАЗА_ДАННЫХ!L846,АБОНЕМЕНТЫ_ИНФОРМАЦИЯ!F:F,БАЗА_ДАННЫХ!J846,АБОНЕМЕНТЫ_ИНФОРМАЦИЯ!G:G,БАЗА_ДАННЫХ!K846,АБОНЕМЕНТЫ_ИНФОРМАЦИЯ!Q:Q,"&lt;="&amp;БАЗА_ДАННЫХ!D846,АБОНЕМЕНТЫ_ИНФОРМАЦИЯ!S:S,"&gt;="&amp;БАЗА_ДАННЫХ!D846,АБОНЕМЕНТЫ_ИНФОРМАЦИЯ!AB:AB,"да")=1,"да","нет")</f>
        <v>нет</v>
      </c>
      <c r="N846" s="188" t="str">
        <f ca="1">IF(M846="да",SUMIFS(АБОНЕМЕНТЫ_ИНФОРМАЦИЯ!AC:AC,АБОНЕМЕНТЫ_ИНФОРМАЦИЯ!H:H,БАЗА_ДАННЫХ!L846,АБОНЕМЕНТЫ_ИНФОРМАЦИЯ!G:G,БАЗА_ДАННЫХ!K846,АБОНЕМЕНТЫ_ИНФОРМАЦИЯ!F:F,БАЗА_ДАННЫХ!J846,АБОНЕМЕНТЫ_ИНФОРМАЦИЯ!AB:AB,БАЗА_ДАННЫХ!M846),"")</f>
        <v/>
      </c>
      <c r="R846" s="189" t="s">
        <v>21</v>
      </c>
      <c r="S846" s="17"/>
      <c r="U846" s="194">
        <f>IF(S846="перенос",0,SUMIFS(АБОНЕМЕНТЫ_ИНФОРМАЦИЯ!P:P,АБОНЕМЕНТЫ_ИНФОРМАЦИЯ!H:H,БАЗА_ДАННЫХ!L846,АБОНЕМЕНТЫ_ИНФОРМАЦИЯ!F:F,БАЗА_ДАННЫХ!J846,АБОНЕМЕНТЫ_ИНФОРМАЦИЯ!G:G,БАЗА_ДАННЫХ!K846,АБОНЕМЕНТЫ_ИНФОРМАЦИЯ!Q:Q,"&lt;="&amp;БАЗА_ДАННЫХ!D846,АБОНЕМЕНТЫ_ИНФОРМАЦИЯ!S:S,"&gt;="&amp;БАЗА_ДАННЫХ!D846))</f>
        <v>8.75</v>
      </c>
    </row>
    <row r="847" spans="4:21" ht="15" customHeight="1" x14ac:dyDescent="0.25">
      <c r="D847" s="185">
        <v>45315</v>
      </c>
      <c r="E847" s="187">
        <f t="shared" si="27"/>
        <v>4</v>
      </c>
      <c r="F847" s="9" t="str">
        <f t="shared" si="28"/>
        <v>Ср</v>
      </c>
      <c r="G847" s="18">
        <v>0.75</v>
      </c>
      <c r="H847" s="8" t="s">
        <v>14</v>
      </c>
      <c r="I847" s="8" t="s">
        <v>30</v>
      </c>
      <c r="J847" s="8" t="s">
        <v>11</v>
      </c>
      <c r="K847" s="8" t="s">
        <v>17</v>
      </c>
      <c r="L847" s="188" t="s">
        <v>82</v>
      </c>
      <c r="M847" s="189" t="str">
        <f ca="1">IF(COUNTIFS(АБОНЕМЕНТЫ_ИНФОРМАЦИЯ!H:H,БАЗА_ДАННЫХ!L847,АБОНЕМЕНТЫ_ИНФОРМАЦИЯ!F:F,БАЗА_ДАННЫХ!J847,АБОНЕМЕНТЫ_ИНФОРМАЦИЯ!G:G,БАЗА_ДАННЫХ!K847,АБОНЕМЕНТЫ_ИНФОРМАЦИЯ!Q:Q,"&lt;="&amp;БАЗА_ДАННЫХ!D847,АБОНЕМЕНТЫ_ИНФОРМАЦИЯ!S:S,"&gt;="&amp;БАЗА_ДАННЫХ!D847,АБОНЕМЕНТЫ_ИНФОРМАЦИЯ!AB:AB,"да")=1,"да","нет")</f>
        <v>нет</v>
      </c>
      <c r="N847" s="188" t="str">
        <f ca="1">IF(M847="да",SUMIFS(АБОНЕМЕНТЫ_ИНФОРМАЦИЯ!AC:AC,АБОНЕМЕНТЫ_ИНФОРМАЦИЯ!H:H,БАЗА_ДАННЫХ!L847,АБОНЕМЕНТЫ_ИНФОРМАЦИЯ!G:G,БАЗА_ДАННЫХ!K847,АБОНЕМЕНТЫ_ИНФОРМАЦИЯ!F:F,БАЗА_ДАННЫХ!J847,АБОНЕМЕНТЫ_ИНФОРМАЦИЯ!AB:AB,БАЗА_ДАННЫХ!M847),"")</f>
        <v/>
      </c>
      <c r="R847" s="189" t="s">
        <v>21</v>
      </c>
      <c r="S847" s="17"/>
      <c r="U847" s="194">
        <f>IF(S847="перенос",0,SUMIFS(АБОНЕМЕНТЫ_ИНФОРМАЦИЯ!P:P,АБОНЕМЕНТЫ_ИНФОРМАЦИЯ!H:H,БАЗА_ДАННЫХ!L847,АБОНЕМЕНТЫ_ИНФОРМАЦИЯ!F:F,БАЗА_ДАННЫХ!J847,АБОНЕМЕНТЫ_ИНФОРМАЦИЯ!G:G,БАЗА_ДАННЫХ!K847,АБОНЕМЕНТЫ_ИНФОРМАЦИЯ!Q:Q,"&lt;="&amp;БАЗА_ДАННЫХ!D847,АБОНЕМЕНТЫ_ИНФОРМАЦИЯ!S:S,"&gt;="&amp;БАЗА_ДАННЫХ!D847))</f>
        <v>10</v>
      </c>
    </row>
    <row r="848" spans="4:21" ht="15" customHeight="1" x14ac:dyDescent="0.25">
      <c r="D848" s="185">
        <v>45316</v>
      </c>
      <c r="E848" s="187">
        <f t="shared" si="27"/>
        <v>4</v>
      </c>
      <c r="F848" s="9" t="str">
        <f t="shared" si="28"/>
        <v>Чт</v>
      </c>
      <c r="G848" s="18">
        <v>0.66666666666666663</v>
      </c>
      <c r="H848" s="8" t="s">
        <v>7</v>
      </c>
      <c r="I848" s="8" t="s">
        <v>32</v>
      </c>
      <c r="J848" s="8" t="s">
        <v>9</v>
      </c>
      <c r="K848" s="8" t="s">
        <v>8</v>
      </c>
      <c r="L848" s="188" t="s">
        <v>64</v>
      </c>
      <c r="M848" s="189" t="str">
        <f ca="1">IF(COUNTIFS(АБОНЕМЕНТЫ_ИНФОРМАЦИЯ!H:H,БАЗА_ДАННЫХ!L848,АБОНЕМЕНТЫ_ИНФОРМАЦИЯ!F:F,БАЗА_ДАННЫХ!J848,АБОНЕМЕНТЫ_ИНФОРМАЦИЯ!G:G,БАЗА_ДАННЫХ!K848,АБОНЕМЕНТЫ_ИНФОРМАЦИЯ!Q:Q,"&lt;="&amp;БАЗА_ДАННЫХ!D848,АБОНЕМЕНТЫ_ИНФОРМАЦИЯ!S:S,"&gt;="&amp;БАЗА_ДАННЫХ!D848,АБОНЕМЕНТЫ_ИНФОРМАЦИЯ!AB:AB,"да")=1,"да","нет")</f>
        <v>нет</v>
      </c>
      <c r="N848" s="188" t="str">
        <f ca="1">IF(M848="да",SUMIFS(АБОНЕМЕНТЫ_ИНФОРМАЦИЯ!AC:AC,АБОНЕМЕНТЫ_ИНФОРМАЦИЯ!H:H,БАЗА_ДАННЫХ!L848,АБОНЕМЕНТЫ_ИНФОРМАЦИЯ!G:G,БАЗА_ДАННЫХ!K848,АБОНЕМЕНТЫ_ИНФОРМАЦИЯ!F:F,БАЗА_ДАННЫХ!J848,АБОНЕМЕНТЫ_ИНФОРМАЦИЯ!AB:AB,БАЗА_ДАННЫХ!M848),"")</f>
        <v/>
      </c>
      <c r="R848" s="189" t="s">
        <v>21</v>
      </c>
      <c r="S848" s="17"/>
      <c r="U848" s="194">
        <f>IF(S848="перенос",0,SUMIFS(АБОНЕМЕНТЫ_ИНФОРМАЦИЯ!P:P,АБОНЕМЕНТЫ_ИНФОРМАЦИЯ!H:H,БАЗА_ДАННЫХ!L848,АБОНЕМЕНТЫ_ИНФОРМАЦИЯ!F:F,БАЗА_ДАННЫХ!J848,АБОНЕМЕНТЫ_ИНФОРМАЦИЯ!G:G,БАЗА_ДАННЫХ!K848,АБОНЕМЕНТЫ_ИНФОРМАЦИЯ!Q:Q,"&lt;="&amp;БАЗА_ДАННЫХ!D848,АБОНЕМЕНТЫ_ИНФОРМАЦИЯ!S:S,"&gt;="&amp;БАЗА_ДАННЫХ!D848))</f>
        <v>10</v>
      </c>
    </row>
    <row r="849" spans="4:21" ht="15" customHeight="1" x14ac:dyDescent="0.25">
      <c r="D849" s="185">
        <v>45316</v>
      </c>
      <c r="E849" s="187">
        <f t="shared" ref="E849" si="30">WEEKNUM(D849)</f>
        <v>4</v>
      </c>
      <c r="F849" s="9" t="str">
        <f t="shared" si="28"/>
        <v>Чт</v>
      </c>
      <c r="G849" s="18">
        <v>0.66666666666666663</v>
      </c>
      <c r="H849" s="8" t="s">
        <v>7</v>
      </c>
      <c r="I849" s="8" t="s">
        <v>32</v>
      </c>
      <c r="J849" s="8" t="s">
        <v>9</v>
      </c>
      <c r="K849" s="8" t="s">
        <v>8</v>
      </c>
      <c r="L849" s="188" t="s">
        <v>66</v>
      </c>
      <c r="M849" s="189" t="str">
        <f ca="1">IF(COUNTIFS(АБОНЕМЕНТЫ_ИНФОРМАЦИЯ!H:H,БАЗА_ДАННЫХ!L849,АБОНЕМЕНТЫ_ИНФОРМАЦИЯ!F:F,БАЗА_ДАННЫХ!J849,АБОНЕМЕНТЫ_ИНФОРМАЦИЯ!G:G,БАЗА_ДАННЫХ!K849,АБОНЕМЕНТЫ_ИНФОРМАЦИЯ!Q:Q,"&lt;="&amp;БАЗА_ДАННЫХ!D849,АБОНЕМЕНТЫ_ИНФОРМАЦИЯ!S:S,"&gt;="&amp;БАЗА_ДАННЫХ!D849,АБОНЕМЕНТЫ_ИНФОРМАЦИЯ!AB:AB,"да")=1,"да","нет")</f>
        <v>нет</v>
      </c>
      <c r="N849" s="188" t="str">
        <f ca="1">IF(M849="да",SUMIFS(АБОНЕМЕНТЫ_ИНФОРМАЦИЯ!AC:AC,АБОНЕМЕНТЫ_ИНФОРМАЦИЯ!H:H,БАЗА_ДАННЫХ!L849,АБОНЕМЕНТЫ_ИНФОРМАЦИЯ!G:G,БАЗА_ДАННЫХ!K849,АБОНЕМЕНТЫ_ИНФОРМАЦИЯ!F:F,БАЗА_ДАННЫХ!J849,АБОНЕМЕНТЫ_ИНФОРМАЦИЯ!AB:AB,БАЗА_ДАННЫХ!M849),"")</f>
        <v/>
      </c>
      <c r="R849" s="189" t="s">
        <v>177</v>
      </c>
      <c r="S849" s="17"/>
      <c r="U849" s="194">
        <f>IF(S849="перенос",0,SUMIFS(АБОНЕМЕНТЫ_ИНФОРМАЦИЯ!P:P,АБОНЕМЕНТЫ_ИНФОРМАЦИЯ!H:H,БАЗА_ДАННЫХ!L849,АБОНЕМЕНТЫ_ИНФОРМАЦИЯ!F:F,БАЗА_ДАННЫХ!J849,АБОНЕМЕНТЫ_ИНФОРМАЦИЯ!G:G,БАЗА_ДАННЫХ!K849,АБОНЕМЕНТЫ_ИНФОРМАЦИЯ!Q:Q,"&lt;="&amp;БАЗА_ДАННЫХ!D849,АБОНЕМЕНТЫ_ИНФОРМАЦИЯ!S:S,"&gt;="&amp;БАЗА_ДАННЫХ!D849))</f>
        <v>10</v>
      </c>
    </row>
    <row r="850" spans="4:21" ht="15" customHeight="1" x14ac:dyDescent="0.25">
      <c r="D850" s="185">
        <v>45316</v>
      </c>
      <c r="E850" s="187">
        <f t="shared" si="27"/>
        <v>4</v>
      </c>
      <c r="F850" s="9" t="str">
        <f t="shared" si="28"/>
        <v>Чт</v>
      </c>
      <c r="G850" s="18">
        <v>0.66666666666666663</v>
      </c>
      <c r="H850" s="8" t="s">
        <v>7</v>
      </c>
      <c r="I850" s="8" t="s">
        <v>32</v>
      </c>
      <c r="J850" s="8" t="s">
        <v>9</v>
      </c>
      <c r="K850" s="8" t="s">
        <v>8</v>
      </c>
      <c r="L850" s="188" t="s">
        <v>67</v>
      </c>
      <c r="M850" s="189" t="str">
        <f ca="1">IF(COUNTIFS(АБОНЕМЕНТЫ_ИНФОРМАЦИЯ!H:H,БАЗА_ДАННЫХ!L850,АБОНЕМЕНТЫ_ИНФОРМАЦИЯ!F:F,БАЗА_ДАННЫХ!J850,АБОНЕМЕНТЫ_ИНФОРМАЦИЯ!G:G,БАЗА_ДАННЫХ!K850,АБОНЕМЕНТЫ_ИНФОРМАЦИЯ!Q:Q,"&lt;="&amp;БАЗА_ДАННЫХ!D850,АБОНЕМЕНТЫ_ИНФОРМАЦИЯ!S:S,"&gt;="&amp;БАЗА_ДАННЫХ!D850,АБОНЕМЕНТЫ_ИНФОРМАЦИЯ!AB:AB,"да")=1,"да","нет")</f>
        <v>нет</v>
      </c>
      <c r="N850" s="188" t="str">
        <f ca="1">IF(M850="да",SUMIFS(АБОНЕМЕНТЫ_ИНФОРМАЦИЯ!AC:AC,АБОНЕМЕНТЫ_ИНФОРМАЦИЯ!H:H,БАЗА_ДАННЫХ!L850,АБОНЕМЕНТЫ_ИНФОРМАЦИЯ!G:G,БАЗА_ДАННЫХ!K850,АБОНЕМЕНТЫ_ИНФОРМАЦИЯ!F:F,БАЗА_ДАННЫХ!J850,АБОНЕМЕНТЫ_ИНФОРМАЦИЯ!AB:AB,БАЗА_ДАННЫХ!M850),"")</f>
        <v/>
      </c>
      <c r="R850" s="189" t="s">
        <v>21</v>
      </c>
      <c r="S850" s="17"/>
      <c r="U850" s="194">
        <f>IF(S850="перенос",0,SUMIFS(АБОНЕМЕНТЫ_ИНФОРМАЦИЯ!P:P,АБОНЕМЕНТЫ_ИНФОРМАЦИЯ!H:H,БАЗА_ДАННЫХ!L850,АБОНЕМЕНТЫ_ИНФОРМАЦИЯ!F:F,БАЗА_ДАННЫХ!J850,АБОНЕМЕНТЫ_ИНФОРМАЦИЯ!G:G,БАЗА_ДАННЫХ!K850,АБОНЕМЕНТЫ_ИНФОРМАЦИЯ!Q:Q,"&lt;="&amp;БАЗА_ДАННЫХ!D850,АБОНЕМЕНТЫ_ИНФОРМАЦИЯ!S:S,"&gt;="&amp;БАЗА_ДАННЫХ!D850))</f>
        <v>8.75</v>
      </c>
    </row>
    <row r="851" spans="4:21" ht="15" customHeight="1" x14ac:dyDescent="0.25">
      <c r="D851" s="185">
        <v>45316</v>
      </c>
      <c r="E851" s="187">
        <f t="shared" si="27"/>
        <v>4</v>
      </c>
      <c r="F851" s="9" t="str">
        <f t="shared" si="28"/>
        <v>Чт</v>
      </c>
      <c r="G851" s="18">
        <v>0.66666666666666663</v>
      </c>
      <c r="H851" s="8" t="s">
        <v>7</v>
      </c>
      <c r="I851" s="8" t="s">
        <v>32</v>
      </c>
      <c r="J851" s="8" t="s">
        <v>9</v>
      </c>
      <c r="K851" s="8" t="s">
        <v>8</v>
      </c>
      <c r="L851" s="188" t="s">
        <v>68</v>
      </c>
      <c r="M851" s="189" t="str">
        <f ca="1">IF(COUNTIFS(АБОНЕМЕНТЫ_ИНФОРМАЦИЯ!H:H,БАЗА_ДАННЫХ!L851,АБОНЕМЕНТЫ_ИНФОРМАЦИЯ!F:F,БАЗА_ДАННЫХ!J851,АБОНЕМЕНТЫ_ИНФОРМАЦИЯ!G:G,БАЗА_ДАННЫХ!K851,АБОНЕМЕНТЫ_ИНФОРМАЦИЯ!Q:Q,"&lt;="&amp;БАЗА_ДАННЫХ!D851,АБОНЕМЕНТЫ_ИНФОРМАЦИЯ!S:S,"&gt;="&amp;БАЗА_ДАННЫХ!D851,АБОНЕМЕНТЫ_ИНФОРМАЦИЯ!AB:AB,"да")=1,"да","нет")</f>
        <v>нет</v>
      </c>
      <c r="N851" s="188" t="str">
        <f ca="1">IF(M851="да",SUMIFS(АБОНЕМЕНТЫ_ИНФОРМАЦИЯ!AC:AC,АБОНЕМЕНТЫ_ИНФОРМАЦИЯ!H:H,БАЗА_ДАННЫХ!L851,АБОНЕМЕНТЫ_ИНФОРМАЦИЯ!G:G,БАЗА_ДАННЫХ!K851,АБОНЕМЕНТЫ_ИНФОРМАЦИЯ!F:F,БАЗА_ДАННЫХ!J851,АБОНЕМЕНТЫ_ИНФОРМАЦИЯ!AB:AB,БАЗА_ДАННЫХ!M851),"")</f>
        <v/>
      </c>
      <c r="R851" s="189" t="s">
        <v>21</v>
      </c>
      <c r="S851" s="17"/>
      <c r="U851" s="194">
        <f>IF(S851="перенос",0,SUMIFS(АБОНЕМЕНТЫ_ИНФОРМАЦИЯ!P:P,АБОНЕМЕНТЫ_ИНФОРМАЦИЯ!H:H,БАЗА_ДАННЫХ!L851,АБОНЕМЕНТЫ_ИНФОРМАЦИЯ!F:F,БАЗА_ДАННЫХ!J851,АБОНЕМЕНТЫ_ИНФОРМАЦИЯ!G:G,БАЗА_ДАННЫХ!K851,АБОНЕМЕНТЫ_ИНФОРМАЦИЯ!Q:Q,"&lt;="&amp;БАЗА_ДАННЫХ!D851,АБОНЕМЕНТЫ_ИНФОРМАЦИЯ!S:S,"&gt;="&amp;БАЗА_ДАННЫХ!D851))</f>
        <v>10</v>
      </c>
    </row>
    <row r="852" spans="4:21" ht="15" customHeight="1" x14ac:dyDescent="0.25">
      <c r="D852" s="185">
        <v>45316</v>
      </c>
      <c r="E852" s="187">
        <f t="shared" si="27"/>
        <v>4</v>
      </c>
      <c r="F852" s="9" t="str">
        <f t="shared" si="28"/>
        <v>Чт</v>
      </c>
      <c r="G852" s="18">
        <v>0.66666666666666663</v>
      </c>
      <c r="H852" s="8" t="s">
        <v>7</v>
      </c>
      <c r="I852" s="8" t="s">
        <v>32</v>
      </c>
      <c r="J852" s="8" t="s">
        <v>9</v>
      </c>
      <c r="K852" s="8" t="s">
        <v>8</v>
      </c>
      <c r="L852" s="188" t="s">
        <v>69</v>
      </c>
      <c r="M852" s="189" t="str">
        <f ca="1">IF(COUNTIFS(АБОНЕМЕНТЫ_ИНФОРМАЦИЯ!H:H,БАЗА_ДАННЫХ!L852,АБОНЕМЕНТЫ_ИНФОРМАЦИЯ!F:F,БАЗА_ДАННЫХ!J852,АБОНЕМЕНТЫ_ИНФОРМАЦИЯ!G:G,БАЗА_ДАННЫХ!K852,АБОНЕМЕНТЫ_ИНФОРМАЦИЯ!Q:Q,"&lt;="&amp;БАЗА_ДАННЫХ!D852,АБОНЕМЕНТЫ_ИНФОРМАЦИЯ!S:S,"&gt;="&amp;БАЗА_ДАННЫХ!D852,АБОНЕМЕНТЫ_ИНФОРМАЦИЯ!AB:AB,"да")=1,"да","нет")</f>
        <v>нет</v>
      </c>
      <c r="N852" s="188" t="str">
        <f ca="1">IF(M852="да",SUMIFS(АБОНЕМЕНТЫ_ИНФОРМАЦИЯ!AC:AC,АБОНЕМЕНТЫ_ИНФОРМАЦИЯ!H:H,БАЗА_ДАННЫХ!L852,АБОНЕМЕНТЫ_ИНФОРМАЦИЯ!G:G,БАЗА_ДАННЫХ!K852,АБОНЕМЕНТЫ_ИНФОРМАЦИЯ!F:F,БАЗА_ДАННЫХ!J852,АБОНЕМЕНТЫ_ИНФОРМАЦИЯ!AB:AB,БАЗА_ДАННЫХ!M852),"")</f>
        <v/>
      </c>
      <c r="R852" s="189" t="s">
        <v>21</v>
      </c>
      <c r="S852" s="17"/>
      <c r="U852" s="194">
        <f>IF(S852="перенос",0,SUMIFS(АБОНЕМЕНТЫ_ИНФОРМАЦИЯ!P:P,АБОНЕМЕНТЫ_ИНФОРМАЦИЯ!H:H,БАЗА_ДАННЫХ!L852,АБОНЕМЕНТЫ_ИНФОРМАЦИЯ!F:F,БАЗА_ДАННЫХ!J852,АБОНЕМЕНТЫ_ИНФОРМАЦИЯ!G:G,БАЗА_ДАННЫХ!K852,АБОНЕМЕНТЫ_ИНФОРМАЦИЯ!Q:Q,"&lt;="&amp;БАЗА_ДАННЫХ!D852,АБОНЕМЕНТЫ_ИНФОРМАЦИЯ!S:S,"&gt;="&amp;БАЗА_ДАННЫХ!D852))</f>
        <v>10</v>
      </c>
    </row>
    <row r="853" spans="4:21" ht="15" customHeight="1" x14ac:dyDescent="0.25">
      <c r="D853" s="185">
        <v>45316</v>
      </c>
      <c r="E853" s="187">
        <f t="shared" si="27"/>
        <v>4</v>
      </c>
      <c r="F853" s="9" t="str">
        <f t="shared" si="28"/>
        <v>Чт</v>
      </c>
      <c r="G853" s="18">
        <v>0.66666666666666663</v>
      </c>
      <c r="H853" s="8" t="s">
        <v>7</v>
      </c>
      <c r="I853" s="8" t="s">
        <v>32</v>
      </c>
      <c r="J853" s="8" t="s">
        <v>9</v>
      </c>
      <c r="K853" s="8" t="s">
        <v>8</v>
      </c>
      <c r="L853" s="188" t="s">
        <v>70</v>
      </c>
      <c r="M853" s="189" t="str">
        <f ca="1">IF(COUNTIFS(АБОНЕМЕНТЫ_ИНФОРМАЦИЯ!H:H,БАЗА_ДАННЫХ!L853,АБОНЕМЕНТЫ_ИНФОРМАЦИЯ!F:F,БАЗА_ДАННЫХ!J853,АБОНЕМЕНТЫ_ИНФОРМАЦИЯ!G:G,БАЗА_ДАННЫХ!K853,АБОНЕМЕНТЫ_ИНФОРМАЦИЯ!Q:Q,"&lt;="&amp;БАЗА_ДАННЫХ!D853,АБОНЕМЕНТЫ_ИНФОРМАЦИЯ!S:S,"&gt;="&amp;БАЗА_ДАННЫХ!D853,АБОНЕМЕНТЫ_ИНФОРМАЦИЯ!AB:AB,"да")=1,"да","нет")</f>
        <v>нет</v>
      </c>
      <c r="N853" s="188" t="str">
        <f ca="1">IF(M853="да",SUMIFS(АБОНЕМЕНТЫ_ИНФОРМАЦИЯ!AC:AC,АБОНЕМЕНТЫ_ИНФОРМАЦИЯ!H:H,БАЗА_ДАННЫХ!L853,АБОНЕМЕНТЫ_ИНФОРМАЦИЯ!G:G,БАЗА_ДАННЫХ!K853,АБОНЕМЕНТЫ_ИНФОРМАЦИЯ!F:F,БАЗА_ДАННЫХ!J853,АБОНЕМЕНТЫ_ИНФОРМАЦИЯ!AB:AB,БАЗА_ДАННЫХ!M853),"")</f>
        <v/>
      </c>
      <c r="R853" s="189" t="s">
        <v>21</v>
      </c>
      <c r="S853" s="17"/>
      <c r="U853" s="194">
        <f>IF(S853="перенос",0,SUMIFS(АБОНЕМЕНТЫ_ИНФОРМАЦИЯ!P:P,АБОНЕМЕНТЫ_ИНФОРМАЦИЯ!H:H,БАЗА_ДАННЫХ!L853,АБОНЕМЕНТЫ_ИНФОРМАЦИЯ!F:F,БАЗА_ДАННЫХ!J853,АБОНЕМЕНТЫ_ИНФОРМАЦИЯ!G:G,БАЗА_ДАННЫХ!K853,АБОНЕМЕНТЫ_ИНФОРМАЦИЯ!Q:Q,"&lt;="&amp;БАЗА_ДАННЫХ!D853,АБОНЕМЕНТЫ_ИНФОРМАЦИЯ!S:S,"&gt;="&amp;БАЗА_ДАННЫХ!D853))</f>
        <v>10</v>
      </c>
    </row>
    <row r="854" spans="4:21" ht="15" customHeight="1" x14ac:dyDescent="0.25">
      <c r="D854" s="185">
        <v>45316</v>
      </c>
      <c r="E854" s="187">
        <f t="shared" si="27"/>
        <v>4</v>
      </c>
      <c r="F854" s="9" t="str">
        <f t="shared" si="28"/>
        <v>Чт</v>
      </c>
      <c r="G854" s="18">
        <v>0.66666666666666663</v>
      </c>
      <c r="H854" s="8" t="s">
        <v>7</v>
      </c>
      <c r="I854" s="8" t="s">
        <v>32</v>
      </c>
      <c r="J854" s="8" t="s">
        <v>9</v>
      </c>
      <c r="K854" s="8" t="s">
        <v>8</v>
      </c>
      <c r="L854" s="188" t="s">
        <v>71</v>
      </c>
      <c r="M854" s="189" t="str">
        <f ca="1">IF(COUNTIFS(АБОНЕМЕНТЫ_ИНФОРМАЦИЯ!H:H,БАЗА_ДАННЫХ!L854,АБОНЕМЕНТЫ_ИНФОРМАЦИЯ!F:F,БАЗА_ДАННЫХ!J854,АБОНЕМЕНТЫ_ИНФОРМАЦИЯ!G:G,БАЗА_ДАННЫХ!K854,АБОНЕМЕНТЫ_ИНФОРМАЦИЯ!Q:Q,"&lt;="&amp;БАЗА_ДАННЫХ!D854,АБОНЕМЕНТЫ_ИНФОРМАЦИЯ!S:S,"&gt;="&amp;БАЗА_ДАННЫХ!D854,АБОНЕМЕНТЫ_ИНФОРМАЦИЯ!AB:AB,"да")=1,"да","нет")</f>
        <v>нет</v>
      </c>
      <c r="N854" s="188" t="str">
        <f ca="1">IF(M854="да",SUMIFS(АБОНЕМЕНТЫ_ИНФОРМАЦИЯ!AC:AC,АБОНЕМЕНТЫ_ИНФОРМАЦИЯ!H:H,БАЗА_ДАННЫХ!L854,АБОНЕМЕНТЫ_ИНФОРМАЦИЯ!G:G,БАЗА_ДАННЫХ!K854,АБОНЕМЕНТЫ_ИНФОРМАЦИЯ!F:F,БАЗА_ДАННЫХ!J854,АБОНЕМЕНТЫ_ИНФОРМАЦИЯ!AB:AB,БАЗА_ДАННЫХ!M854),"")</f>
        <v/>
      </c>
      <c r="R854" s="189" t="s">
        <v>21</v>
      </c>
      <c r="S854" s="17"/>
      <c r="U854" s="194">
        <f>IF(S854="перенос",0,SUMIFS(АБОНЕМЕНТЫ_ИНФОРМАЦИЯ!P:P,АБОНЕМЕНТЫ_ИНФОРМАЦИЯ!H:H,БАЗА_ДАННЫХ!L854,АБОНЕМЕНТЫ_ИНФОРМАЦИЯ!F:F,БАЗА_ДАННЫХ!J854,АБОНЕМЕНТЫ_ИНФОРМАЦИЯ!G:G,БАЗА_ДАННЫХ!K854,АБОНЕМЕНТЫ_ИНФОРМАЦИЯ!Q:Q,"&lt;="&amp;БАЗА_ДАННЫХ!D854,АБОНЕМЕНТЫ_ИНФОРМАЦИЯ!S:S,"&gt;="&amp;БАЗА_ДАННЫХ!D854))</f>
        <v>10</v>
      </c>
    </row>
    <row r="855" spans="4:21" ht="15" customHeight="1" x14ac:dyDescent="0.25">
      <c r="D855" s="185">
        <v>45316</v>
      </c>
      <c r="E855" s="187">
        <f t="shared" si="27"/>
        <v>4</v>
      </c>
      <c r="F855" s="9" t="str">
        <f t="shared" si="28"/>
        <v>Чт</v>
      </c>
      <c r="G855" s="18">
        <v>0.66666666666666663</v>
      </c>
      <c r="H855" s="8" t="s">
        <v>7</v>
      </c>
      <c r="I855" s="8" t="s">
        <v>32</v>
      </c>
      <c r="J855" s="8" t="s">
        <v>9</v>
      </c>
      <c r="K855" s="8" t="s">
        <v>8</v>
      </c>
      <c r="L855" s="188" t="s">
        <v>72</v>
      </c>
      <c r="M855" s="189" t="str">
        <f ca="1">IF(COUNTIFS(АБОНЕМЕНТЫ_ИНФОРМАЦИЯ!H:H,БАЗА_ДАННЫХ!L855,АБОНЕМЕНТЫ_ИНФОРМАЦИЯ!F:F,БАЗА_ДАННЫХ!J855,АБОНЕМЕНТЫ_ИНФОРМАЦИЯ!G:G,БАЗА_ДАННЫХ!K855,АБОНЕМЕНТЫ_ИНФОРМАЦИЯ!Q:Q,"&lt;="&amp;БАЗА_ДАННЫХ!D855,АБОНЕМЕНТЫ_ИНФОРМАЦИЯ!S:S,"&gt;="&amp;БАЗА_ДАННЫХ!D855,АБОНЕМЕНТЫ_ИНФОРМАЦИЯ!AB:AB,"да")=1,"да","нет")</f>
        <v>нет</v>
      </c>
      <c r="N855" s="188" t="str">
        <f ca="1">IF(M855="да",SUMIFS(АБОНЕМЕНТЫ_ИНФОРМАЦИЯ!AC:AC,АБОНЕМЕНТЫ_ИНФОРМАЦИЯ!H:H,БАЗА_ДАННЫХ!L855,АБОНЕМЕНТЫ_ИНФОРМАЦИЯ!G:G,БАЗА_ДАННЫХ!K855,АБОНЕМЕНТЫ_ИНФОРМАЦИЯ!F:F,БАЗА_ДАННЫХ!J855,АБОНЕМЕНТЫ_ИНФОРМАЦИЯ!AB:AB,БАЗА_ДАННЫХ!M855),"")</f>
        <v/>
      </c>
      <c r="R855" s="189" t="s">
        <v>21</v>
      </c>
      <c r="S855" s="17"/>
      <c r="U855" s="194">
        <f>IF(S855="перенос",0,SUMIFS(АБОНЕМЕНТЫ_ИНФОРМАЦИЯ!P:P,АБОНЕМЕНТЫ_ИНФОРМАЦИЯ!H:H,БАЗА_ДАННЫХ!L855,АБОНЕМЕНТЫ_ИНФОРМАЦИЯ!F:F,БАЗА_ДАННЫХ!J855,АБОНЕМЕНТЫ_ИНФОРМАЦИЯ!G:G,БАЗА_ДАННЫХ!K855,АБОНЕМЕНТЫ_ИНФОРМАЦИЯ!Q:Q,"&lt;="&amp;БАЗА_ДАННЫХ!D855,АБОНЕМЕНТЫ_ИНФОРМАЦИЯ!S:S,"&gt;="&amp;БАЗА_ДАННЫХ!D855))</f>
        <v>10</v>
      </c>
    </row>
    <row r="856" spans="4:21" ht="15" customHeight="1" x14ac:dyDescent="0.25">
      <c r="D856" s="185">
        <v>45316</v>
      </c>
      <c r="E856" s="187">
        <f t="shared" si="27"/>
        <v>4</v>
      </c>
      <c r="F856" s="9" t="str">
        <f t="shared" si="28"/>
        <v>Чт</v>
      </c>
      <c r="G856" s="18">
        <v>0.66666666666666663</v>
      </c>
      <c r="H856" s="8" t="s">
        <v>7</v>
      </c>
      <c r="I856" s="8" t="s">
        <v>32</v>
      </c>
      <c r="J856" s="8" t="s">
        <v>9</v>
      </c>
      <c r="K856" s="8" t="s">
        <v>8</v>
      </c>
      <c r="L856" s="188" t="s">
        <v>73</v>
      </c>
      <c r="M856" s="189" t="str">
        <f ca="1">IF(COUNTIFS(АБОНЕМЕНТЫ_ИНФОРМАЦИЯ!H:H,БАЗА_ДАННЫХ!L856,АБОНЕМЕНТЫ_ИНФОРМАЦИЯ!F:F,БАЗА_ДАННЫХ!J856,АБОНЕМЕНТЫ_ИНФОРМАЦИЯ!G:G,БАЗА_ДАННЫХ!K856,АБОНЕМЕНТЫ_ИНФОРМАЦИЯ!Q:Q,"&lt;="&amp;БАЗА_ДАННЫХ!D856,АБОНЕМЕНТЫ_ИНФОРМАЦИЯ!S:S,"&gt;="&amp;БАЗА_ДАННЫХ!D856,АБОНЕМЕНТЫ_ИНФОРМАЦИЯ!AB:AB,"да")=1,"да","нет")</f>
        <v>нет</v>
      </c>
      <c r="N856" s="188" t="str">
        <f ca="1">IF(M856="да",SUMIFS(АБОНЕМЕНТЫ_ИНФОРМАЦИЯ!AC:AC,АБОНЕМЕНТЫ_ИНФОРМАЦИЯ!H:H,БАЗА_ДАННЫХ!L856,АБОНЕМЕНТЫ_ИНФОРМАЦИЯ!G:G,БАЗА_ДАННЫХ!K856,АБОНЕМЕНТЫ_ИНФОРМАЦИЯ!F:F,БАЗА_ДАННЫХ!J856,АБОНЕМЕНТЫ_ИНФОРМАЦИЯ!AB:AB,БАЗА_ДАННЫХ!M856),"")</f>
        <v/>
      </c>
      <c r="R856" s="189" t="s">
        <v>21</v>
      </c>
      <c r="S856" s="17"/>
      <c r="U856" s="194">
        <f>IF(S856="перенос",0,SUMIFS(АБОНЕМЕНТЫ_ИНФОРМАЦИЯ!P:P,АБОНЕМЕНТЫ_ИНФОРМАЦИЯ!H:H,БАЗА_ДАННЫХ!L856,АБОНЕМЕНТЫ_ИНФОРМАЦИЯ!F:F,БАЗА_ДАННЫХ!J856,АБОНЕМЕНТЫ_ИНФОРМАЦИЯ!G:G,БАЗА_ДАННЫХ!K856,АБОНЕМЕНТЫ_ИНФОРМАЦИЯ!Q:Q,"&lt;="&amp;БАЗА_ДАННЫХ!D856,АБОНЕМЕНТЫ_ИНФОРМАЦИЯ!S:S,"&gt;="&amp;БАЗА_ДАННЫХ!D856))</f>
        <v>10</v>
      </c>
    </row>
    <row r="857" spans="4:21" ht="15" customHeight="1" x14ac:dyDescent="0.25">
      <c r="D857" s="185">
        <v>45316</v>
      </c>
      <c r="E857" s="187">
        <f t="shared" si="27"/>
        <v>4</v>
      </c>
      <c r="F857" s="9" t="str">
        <f t="shared" si="28"/>
        <v>Чт</v>
      </c>
      <c r="G857" s="18">
        <v>0.66666666666666663</v>
      </c>
      <c r="H857" s="8" t="s">
        <v>7</v>
      </c>
      <c r="I857" s="8" t="s">
        <v>32</v>
      </c>
      <c r="J857" s="8" t="s">
        <v>9</v>
      </c>
      <c r="K857" s="8" t="s">
        <v>8</v>
      </c>
      <c r="L857" s="188" t="s">
        <v>74</v>
      </c>
      <c r="M857" s="189" t="str">
        <f ca="1">IF(COUNTIFS(АБОНЕМЕНТЫ_ИНФОРМАЦИЯ!H:H,БАЗА_ДАННЫХ!L857,АБОНЕМЕНТЫ_ИНФОРМАЦИЯ!F:F,БАЗА_ДАННЫХ!J857,АБОНЕМЕНТЫ_ИНФОРМАЦИЯ!G:G,БАЗА_ДАННЫХ!K857,АБОНЕМЕНТЫ_ИНФОРМАЦИЯ!Q:Q,"&lt;="&amp;БАЗА_ДАННЫХ!D857,АБОНЕМЕНТЫ_ИНФОРМАЦИЯ!S:S,"&gt;="&amp;БАЗА_ДАННЫХ!D857,АБОНЕМЕНТЫ_ИНФОРМАЦИЯ!AB:AB,"да")=1,"да","нет")</f>
        <v>нет</v>
      </c>
      <c r="N857" s="188" t="str">
        <f ca="1">IF(M857="да",SUMIFS(АБОНЕМЕНТЫ_ИНФОРМАЦИЯ!AC:AC,АБОНЕМЕНТЫ_ИНФОРМАЦИЯ!H:H,БАЗА_ДАННЫХ!L857,АБОНЕМЕНТЫ_ИНФОРМАЦИЯ!G:G,БАЗА_ДАННЫХ!K857,АБОНЕМЕНТЫ_ИНФОРМАЦИЯ!F:F,БАЗА_ДАННЫХ!J857,АБОНЕМЕНТЫ_ИНФОРМАЦИЯ!AB:AB,БАЗА_ДАННЫХ!M857),"")</f>
        <v/>
      </c>
      <c r="R857" s="189" t="s">
        <v>21</v>
      </c>
      <c r="S857" s="17"/>
      <c r="U857" s="194">
        <f>IF(S857="перенос",0,SUMIFS(АБОНЕМЕНТЫ_ИНФОРМАЦИЯ!P:P,АБОНЕМЕНТЫ_ИНФОРМАЦИЯ!H:H,БАЗА_ДАННЫХ!L857,АБОНЕМЕНТЫ_ИНФОРМАЦИЯ!F:F,БАЗА_ДАННЫХ!J857,АБОНЕМЕНТЫ_ИНФОРМАЦИЯ!G:G,БАЗА_ДАННЫХ!K857,АБОНЕМЕНТЫ_ИНФОРМАЦИЯ!Q:Q,"&lt;="&amp;БАЗА_ДАННЫХ!D857,АБОНЕМЕНТЫ_ИНФОРМАЦИЯ!S:S,"&gt;="&amp;БАЗА_ДАННЫХ!D857))</f>
        <v>10</v>
      </c>
    </row>
    <row r="858" spans="4:21" ht="15" customHeight="1" x14ac:dyDescent="0.25">
      <c r="D858" s="185">
        <v>45316</v>
      </c>
      <c r="E858" s="187">
        <f t="shared" si="27"/>
        <v>4</v>
      </c>
      <c r="F858" s="9" t="str">
        <f t="shared" si="28"/>
        <v>Чт</v>
      </c>
      <c r="G858" s="18">
        <v>0.66666666666666663</v>
      </c>
      <c r="H858" s="8" t="s">
        <v>7</v>
      </c>
      <c r="I858" s="8" t="s">
        <v>32</v>
      </c>
      <c r="J858" s="8" t="s">
        <v>9</v>
      </c>
      <c r="K858" s="8" t="s">
        <v>8</v>
      </c>
      <c r="L858" s="188" t="s">
        <v>75</v>
      </c>
      <c r="M858" s="189" t="str">
        <f ca="1">IF(COUNTIFS(АБОНЕМЕНТЫ_ИНФОРМАЦИЯ!H:H,БАЗА_ДАННЫХ!L858,АБОНЕМЕНТЫ_ИНФОРМАЦИЯ!F:F,БАЗА_ДАННЫХ!J858,АБОНЕМЕНТЫ_ИНФОРМАЦИЯ!G:G,БАЗА_ДАННЫХ!K858,АБОНЕМЕНТЫ_ИНФОРМАЦИЯ!Q:Q,"&lt;="&amp;БАЗА_ДАННЫХ!D858,АБОНЕМЕНТЫ_ИНФОРМАЦИЯ!S:S,"&gt;="&amp;БАЗА_ДАННЫХ!D858,АБОНЕМЕНТЫ_ИНФОРМАЦИЯ!AB:AB,"да")=1,"да","нет")</f>
        <v>нет</v>
      </c>
      <c r="N858" s="188" t="str">
        <f ca="1">IF(M858="да",SUMIFS(АБОНЕМЕНТЫ_ИНФОРМАЦИЯ!AC:AC,АБОНЕМЕНТЫ_ИНФОРМАЦИЯ!H:H,БАЗА_ДАННЫХ!L858,АБОНЕМЕНТЫ_ИНФОРМАЦИЯ!G:G,БАЗА_ДАННЫХ!K858,АБОНЕМЕНТЫ_ИНФОРМАЦИЯ!F:F,БАЗА_ДАННЫХ!J858,АБОНЕМЕНТЫ_ИНФОРМАЦИЯ!AB:AB,БАЗА_ДАННЫХ!M858),"")</f>
        <v/>
      </c>
      <c r="R858" s="189" t="s">
        <v>21</v>
      </c>
      <c r="S858" s="17"/>
      <c r="U858" s="194">
        <f>IF(S858="перенос",0,SUMIFS(АБОНЕМЕНТЫ_ИНФОРМАЦИЯ!P:P,АБОНЕМЕНТЫ_ИНФОРМАЦИЯ!H:H,БАЗА_ДАННЫХ!L858,АБОНЕМЕНТЫ_ИНФОРМАЦИЯ!F:F,БАЗА_ДАННЫХ!J858,АБОНЕМЕНТЫ_ИНФОРМАЦИЯ!G:G,БАЗА_ДАННЫХ!K858,АБОНЕМЕНТЫ_ИНФОРМАЦИЯ!Q:Q,"&lt;="&amp;БАЗА_ДАННЫХ!D858,АБОНЕМЕНТЫ_ИНФОРМАЦИЯ!S:S,"&gt;="&amp;БАЗА_ДАННЫХ!D858))</f>
        <v>10</v>
      </c>
    </row>
    <row r="859" spans="4:21" ht="15" customHeight="1" x14ac:dyDescent="0.25">
      <c r="D859" s="185">
        <v>45316</v>
      </c>
      <c r="E859" s="187">
        <f t="shared" si="27"/>
        <v>4</v>
      </c>
      <c r="F859" s="9" t="str">
        <f t="shared" si="28"/>
        <v>Чт</v>
      </c>
      <c r="G859" s="18">
        <v>0.66666666666666663</v>
      </c>
      <c r="H859" s="8" t="s">
        <v>7</v>
      </c>
      <c r="I859" s="8" t="s">
        <v>32</v>
      </c>
      <c r="J859" s="8" t="s">
        <v>9</v>
      </c>
      <c r="K859" s="8" t="s">
        <v>8</v>
      </c>
      <c r="L859" s="188" t="s">
        <v>76</v>
      </c>
      <c r="M859" s="189" t="str">
        <f ca="1">IF(COUNTIFS(АБОНЕМЕНТЫ_ИНФОРМАЦИЯ!H:H,БАЗА_ДАННЫХ!L859,АБОНЕМЕНТЫ_ИНФОРМАЦИЯ!F:F,БАЗА_ДАННЫХ!J859,АБОНЕМЕНТЫ_ИНФОРМАЦИЯ!G:G,БАЗА_ДАННЫХ!K859,АБОНЕМЕНТЫ_ИНФОРМАЦИЯ!Q:Q,"&lt;="&amp;БАЗА_ДАННЫХ!D859,АБОНЕМЕНТЫ_ИНФОРМАЦИЯ!S:S,"&gt;="&amp;БАЗА_ДАННЫХ!D859,АБОНЕМЕНТЫ_ИНФОРМАЦИЯ!AB:AB,"да")=1,"да","нет")</f>
        <v>нет</v>
      </c>
      <c r="N859" s="188" t="str">
        <f ca="1">IF(M859="да",SUMIFS(АБОНЕМЕНТЫ_ИНФОРМАЦИЯ!AC:AC,АБОНЕМЕНТЫ_ИНФОРМАЦИЯ!H:H,БАЗА_ДАННЫХ!L859,АБОНЕМЕНТЫ_ИНФОРМАЦИЯ!G:G,БАЗА_ДАННЫХ!K859,АБОНЕМЕНТЫ_ИНФОРМАЦИЯ!F:F,БАЗА_ДАННЫХ!J859,АБОНЕМЕНТЫ_ИНФОРМАЦИЯ!AB:AB,БАЗА_ДАННЫХ!M859),"")</f>
        <v/>
      </c>
      <c r="R859" s="189" t="s">
        <v>21</v>
      </c>
      <c r="S859" s="17"/>
      <c r="U859" s="194">
        <f>IF(S859="перенос",0,SUMIFS(АБОНЕМЕНТЫ_ИНФОРМАЦИЯ!P:P,АБОНЕМЕНТЫ_ИНФОРМАЦИЯ!H:H,БАЗА_ДАННЫХ!L859,АБОНЕМЕНТЫ_ИНФОРМАЦИЯ!F:F,БАЗА_ДАННЫХ!J859,АБОНЕМЕНТЫ_ИНФОРМАЦИЯ!G:G,БАЗА_ДАННЫХ!K859,АБОНЕМЕНТЫ_ИНФОРМАЦИЯ!Q:Q,"&lt;="&amp;БАЗА_ДАННЫХ!D859,АБОНЕМЕНТЫ_ИНФОРМАЦИЯ!S:S,"&gt;="&amp;БАЗА_ДАННЫХ!D859))</f>
        <v>10</v>
      </c>
    </row>
    <row r="860" spans="4:21" ht="15" customHeight="1" x14ac:dyDescent="0.25">
      <c r="D860" s="185">
        <v>45316</v>
      </c>
      <c r="E860" s="187">
        <f t="shared" si="27"/>
        <v>4</v>
      </c>
      <c r="F860" s="9" t="str">
        <f t="shared" si="28"/>
        <v>Чт</v>
      </c>
      <c r="G860" s="18">
        <v>0.66666666666666663</v>
      </c>
      <c r="H860" s="8" t="s">
        <v>7</v>
      </c>
      <c r="I860" s="8" t="s">
        <v>32</v>
      </c>
      <c r="J860" s="8" t="s">
        <v>9</v>
      </c>
      <c r="K860" s="8" t="s">
        <v>8</v>
      </c>
      <c r="L860" s="188" t="s">
        <v>77</v>
      </c>
      <c r="M860" s="189" t="str">
        <f ca="1">IF(COUNTIFS(АБОНЕМЕНТЫ_ИНФОРМАЦИЯ!H:H,БАЗА_ДАННЫХ!L860,АБОНЕМЕНТЫ_ИНФОРМАЦИЯ!F:F,БАЗА_ДАННЫХ!J860,АБОНЕМЕНТЫ_ИНФОРМАЦИЯ!G:G,БАЗА_ДАННЫХ!K860,АБОНЕМЕНТЫ_ИНФОРМАЦИЯ!Q:Q,"&lt;="&amp;БАЗА_ДАННЫХ!D860,АБОНЕМЕНТЫ_ИНФОРМАЦИЯ!S:S,"&gt;="&amp;БАЗА_ДАННЫХ!D860,АБОНЕМЕНТЫ_ИНФОРМАЦИЯ!AB:AB,"да")=1,"да","нет")</f>
        <v>нет</v>
      </c>
      <c r="N860" s="188" t="str">
        <f ca="1">IF(M860="да",SUMIFS(АБОНЕМЕНТЫ_ИНФОРМАЦИЯ!AC:AC,АБОНЕМЕНТЫ_ИНФОРМАЦИЯ!H:H,БАЗА_ДАННЫХ!L860,АБОНЕМЕНТЫ_ИНФОРМАЦИЯ!G:G,БАЗА_ДАННЫХ!K860,АБОНЕМЕНТЫ_ИНФОРМАЦИЯ!F:F,БАЗА_ДАННЫХ!J860,АБОНЕМЕНТЫ_ИНФОРМАЦИЯ!AB:AB,БАЗА_ДАННЫХ!M860),"")</f>
        <v/>
      </c>
      <c r="R860" s="189" t="s">
        <v>21</v>
      </c>
      <c r="S860" s="17"/>
      <c r="U860" s="194">
        <f>IF(S860="перенос",0,SUMIFS(АБОНЕМЕНТЫ_ИНФОРМАЦИЯ!P:P,АБОНЕМЕНТЫ_ИНФОРМАЦИЯ!H:H,БАЗА_ДАННЫХ!L860,АБОНЕМЕНТЫ_ИНФОРМАЦИЯ!F:F,БАЗА_ДАННЫХ!J860,АБОНЕМЕНТЫ_ИНФОРМАЦИЯ!G:G,БАЗА_ДАННЫХ!K860,АБОНЕМЕНТЫ_ИНФОРМАЦИЯ!Q:Q,"&lt;="&amp;БАЗА_ДАННЫХ!D860,АБОНЕМЕНТЫ_ИНФОРМАЦИЯ!S:S,"&gt;="&amp;БАЗА_ДАННЫХ!D860))</f>
        <v>10</v>
      </c>
    </row>
    <row r="861" spans="4:21" ht="15" customHeight="1" x14ac:dyDescent="0.25">
      <c r="D861" s="185">
        <v>45316</v>
      </c>
      <c r="E861" s="187">
        <f t="shared" si="27"/>
        <v>4</v>
      </c>
      <c r="F861" s="9" t="str">
        <f t="shared" si="28"/>
        <v>Чт</v>
      </c>
      <c r="G861" s="18">
        <v>0.6875</v>
      </c>
      <c r="H861" s="8" t="s">
        <v>14</v>
      </c>
      <c r="I861" s="8" t="s">
        <v>39</v>
      </c>
      <c r="J861" s="8" t="s">
        <v>10</v>
      </c>
      <c r="K861" s="8" t="s">
        <v>28</v>
      </c>
      <c r="L861" s="188" t="s">
        <v>98</v>
      </c>
      <c r="M861" s="189" t="str">
        <f ca="1">IF(COUNTIFS(АБОНЕМЕНТЫ_ИНФОРМАЦИЯ!H:H,БАЗА_ДАННЫХ!L861,АБОНЕМЕНТЫ_ИНФОРМАЦИЯ!F:F,БАЗА_ДАННЫХ!J861,АБОНЕМЕНТЫ_ИНФОРМАЦИЯ!G:G,БАЗА_ДАННЫХ!K861,АБОНЕМЕНТЫ_ИНФОРМАЦИЯ!Q:Q,"&lt;="&amp;БАЗА_ДАННЫХ!D861,АБОНЕМЕНТЫ_ИНФОРМАЦИЯ!S:S,"&gt;="&amp;БАЗА_ДАННЫХ!D861,АБОНЕМЕНТЫ_ИНФОРМАЦИЯ!AB:AB,"да")=1,"да","нет")</f>
        <v>нет</v>
      </c>
      <c r="N861" s="188" t="str">
        <f ca="1">IF(M861="да",SUMIFS(АБОНЕМЕНТЫ_ИНФОРМАЦИЯ!AC:AC,АБОНЕМЕНТЫ_ИНФОРМАЦИЯ!H:H,БАЗА_ДАННЫХ!L861,АБОНЕМЕНТЫ_ИНФОРМАЦИЯ!G:G,БАЗА_ДАННЫХ!K861,АБОНЕМЕНТЫ_ИНФОРМАЦИЯ!F:F,БАЗА_ДАННЫХ!J861,АБОНЕМЕНТЫ_ИНФОРМАЦИЯ!AB:AB,БАЗА_ДАННЫХ!M861),"")</f>
        <v/>
      </c>
      <c r="R861" s="189" t="s">
        <v>21</v>
      </c>
      <c r="S861" s="17"/>
      <c r="U861" s="194">
        <f>IF(S861="перенос",0,SUMIFS(АБОНЕМЕНТЫ_ИНФОРМАЦИЯ!P:P,АБОНЕМЕНТЫ_ИНФОРМАЦИЯ!H:H,БАЗА_ДАННЫХ!L861,АБОНЕМЕНТЫ_ИНФОРМАЦИЯ!F:F,БАЗА_ДАННЫХ!J861,АБОНЕМЕНТЫ_ИНФОРМАЦИЯ!G:G,БАЗА_ДАННЫХ!K861,АБОНЕМЕНТЫ_ИНФОРМАЦИЯ!Q:Q,"&lt;="&amp;БАЗА_ДАННЫХ!D861,АБОНЕМЕНТЫ_ИНФОРМАЦИЯ!S:S,"&gt;="&amp;БАЗА_ДАННЫХ!D861))</f>
        <v>10</v>
      </c>
    </row>
    <row r="862" spans="4:21" ht="15" customHeight="1" x14ac:dyDescent="0.25">
      <c r="D862" s="185">
        <v>45316</v>
      </c>
      <c r="E862" s="187">
        <f t="shared" ref="E862" si="31">WEEKNUM(D862)</f>
        <v>4</v>
      </c>
      <c r="F862" s="9" t="str">
        <f t="shared" si="28"/>
        <v>Чт</v>
      </c>
      <c r="G862" s="18">
        <v>0.6875</v>
      </c>
      <c r="H862" s="8" t="s">
        <v>14</v>
      </c>
      <c r="I862" s="8" t="s">
        <v>39</v>
      </c>
      <c r="J862" s="8" t="s">
        <v>10</v>
      </c>
      <c r="K862" s="8" t="s">
        <v>28</v>
      </c>
      <c r="L862" s="188" t="s">
        <v>100</v>
      </c>
      <c r="M862" s="189" t="str">
        <f ca="1">IF(COUNTIFS(АБОНЕМЕНТЫ_ИНФОРМАЦИЯ!H:H,БАЗА_ДАННЫХ!L862,АБОНЕМЕНТЫ_ИНФОРМАЦИЯ!F:F,БАЗА_ДАННЫХ!J862,АБОНЕМЕНТЫ_ИНФОРМАЦИЯ!G:G,БАЗА_ДАННЫХ!K862,АБОНЕМЕНТЫ_ИНФОРМАЦИЯ!Q:Q,"&lt;="&amp;БАЗА_ДАННЫХ!D862,АБОНЕМЕНТЫ_ИНФОРМАЦИЯ!S:S,"&gt;="&amp;БАЗА_ДАННЫХ!D862,АБОНЕМЕНТЫ_ИНФОРМАЦИЯ!AB:AB,"да")=1,"да","нет")</f>
        <v>нет</v>
      </c>
      <c r="N862" s="188" t="str">
        <f ca="1">IF(M862="да",SUMIFS(АБОНЕМЕНТЫ_ИНФОРМАЦИЯ!AC:AC,АБОНЕМЕНТЫ_ИНФОРМАЦИЯ!H:H,БАЗА_ДАННЫХ!L862,АБОНЕМЕНТЫ_ИНФОРМАЦИЯ!G:G,БАЗА_ДАННЫХ!K862,АБОНЕМЕНТЫ_ИНФОРМАЦИЯ!F:F,БАЗА_ДАННЫХ!J862,АБОНЕМЕНТЫ_ИНФОРМАЦИЯ!AB:AB,БАЗА_ДАННЫХ!M862),"")</f>
        <v/>
      </c>
      <c r="R862" s="189" t="s">
        <v>177</v>
      </c>
      <c r="S862" s="17"/>
      <c r="U862" s="194">
        <f>IF(S862="перенос",0,SUMIFS(АБОНЕМЕНТЫ_ИНФОРМАЦИЯ!P:P,АБОНЕМЕНТЫ_ИНФОРМАЦИЯ!H:H,БАЗА_ДАННЫХ!L862,АБОНЕМЕНТЫ_ИНФОРМАЦИЯ!F:F,БАЗА_ДАННЫХ!J862,АБОНЕМЕНТЫ_ИНФОРМАЦИЯ!G:G,БАЗА_ДАННЫХ!K862,АБОНЕМЕНТЫ_ИНФОРМАЦИЯ!Q:Q,"&lt;="&amp;БАЗА_ДАННЫХ!D862,АБОНЕМЕНТЫ_ИНФОРМАЦИЯ!S:S,"&gt;="&amp;БАЗА_ДАННЫХ!D862))</f>
        <v>10</v>
      </c>
    </row>
    <row r="863" spans="4:21" ht="15" customHeight="1" x14ac:dyDescent="0.25">
      <c r="D863" s="185">
        <v>45316</v>
      </c>
      <c r="E863" s="187">
        <f t="shared" si="27"/>
        <v>4</v>
      </c>
      <c r="F863" s="9" t="str">
        <f t="shared" si="28"/>
        <v>Чт</v>
      </c>
      <c r="G863" s="18">
        <v>0.6875</v>
      </c>
      <c r="H863" s="8" t="s">
        <v>14</v>
      </c>
      <c r="I863" s="8" t="s">
        <v>39</v>
      </c>
      <c r="J863" s="8" t="s">
        <v>10</v>
      </c>
      <c r="K863" s="8" t="s">
        <v>28</v>
      </c>
      <c r="L863" s="188" t="s">
        <v>101</v>
      </c>
      <c r="M863" s="189" t="str">
        <f ca="1">IF(COUNTIFS(АБОНЕМЕНТЫ_ИНФОРМАЦИЯ!H:H,БАЗА_ДАННЫХ!L863,АБОНЕМЕНТЫ_ИНФОРМАЦИЯ!F:F,БАЗА_ДАННЫХ!J863,АБОНЕМЕНТЫ_ИНФОРМАЦИЯ!G:G,БАЗА_ДАННЫХ!K863,АБОНЕМЕНТЫ_ИНФОРМАЦИЯ!Q:Q,"&lt;="&amp;БАЗА_ДАННЫХ!D863,АБОНЕМЕНТЫ_ИНФОРМАЦИЯ!S:S,"&gt;="&amp;БАЗА_ДАННЫХ!D863,АБОНЕМЕНТЫ_ИНФОРМАЦИЯ!AB:AB,"да")=1,"да","нет")</f>
        <v>нет</v>
      </c>
      <c r="N863" s="188" t="str">
        <f ca="1">IF(M863="да",SUMIFS(АБОНЕМЕНТЫ_ИНФОРМАЦИЯ!AC:AC,АБОНЕМЕНТЫ_ИНФОРМАЦИЯ!H:H,БАЗА_ДАННЫХ!L863,АБОНЕМЕНТЫ_ИНФОРМАЦИЯ!G:G,БАЗА_ДАННЫХ!K863,АБОНЕМЕНТЫ_ИНФОРМАЦИЯ!F:F,БАЗА_ДАННЫХ!J863,АБОНЕМЕНТЫ_ИНФОРМАЦИЯ!AB:AB,БАЗА_ДАННЫХ!M863),"")</f>
        <v/>
      </c>
      <c r="R863" s="189" t="s">
        <v>21</v>
      </c>
      <c r="S863" s="17"/>
      <c r="U863" s="194">
        <f>IF(S863="перенос",0,SUMIFS(АБОНЕМЕНТЫ_ИНФОРМАЦИЯ!P:P,АБОНЕМЕНТЫ_ИНФОРМАЦИЯ!H:H,БАЗА_ДАННЫХ!L863,АБОНЕМЕНТЫ_ИНФОРМАЦИЯ!F:F,БАЗА_ДАННЫХ!J863,АБОНЕМЕНТЫ_ИНФОРМАЦИЯ!G:G,БАЗА_ДАННЫХ!K863,АБОНЕМЕНТЫ_ИНФОРМАЦИЯ!Q:Q,"&lt;="&amp;БАЗА_ДАННЫХ!D863,АБОНЕМЕНТЫ_ИНФОРМАЦИЯ!S:S,"&gt;="&amp;БАЗА_ДАННЫХ!D863))</f>
        <v>8.75</v>
      </c>
    </row>
    <row r="864" spans="4:21" ht="15" customHeight="1" x14ac:dyDescent="0.25">
      <c r="D864" s="185">
        <v>45316</v>
      </c>
      <c r="E864" s="187">
        <f t="shared" si="27"/>
        <v>4</v>
      </c>
      <c r="F864" s="9" t="str">
        <f t="shared" si="28"/>
        <v>Чт</v>
      </c>
      <c r="G864" s="18">
        <v>0.6875</v>
      </c>
      <c r="H864" s="8" t="s">
        <v>14</v>
      </c>
      <c r="I864" s="8" t="s">
        <v>39</v>
      </c>
      <c r="J864" s="8" t="s">
        <v>10</v>
      </c>
      <c r="K864" s="8" t="s">
        <v>28</v>
      </c>
      <c r="L864" s="188" t="s">
        <v>102</v>
      </c>
      <c r="M864" s="189" t="str">
        <f ca="1">IF(COUNTIFS(АБОНЕМЕНТЫ_ИНФОРМАЦИЯ!H:H,БАЗА_ДАННЫХ!L864,АБОНЕМЕНТЫ_ИНФОРМАЦИЯ!F:F,БАЗА_ДАННЫХ!J864,АБОНЕМЕНТЫ_ИНФОРМАЦИЯ!G:G,БАЗА_ДАННЫХ!K864,АБОНЕМЕНТЫ_ИНФОРМАЦИЯ!Q:Q,"&lt;="&amp;БАЗА_ДАННЫХ!D864,АБОНЕМЕНТЫ_ИНФОРМАЦИЯ!S:S,"&gt;="&amp;БАЗА_ДАННЫХ!D864,АБОНЕМЕНТЫ_ИНФОРМАЦИЯ!AB:AB,"да")=1,"да","нет")</f>
        <v>нет</v>
      </c>
      <c r="N864" s="188" t="str">
        <f ca="1">IF(M864="да",SUMIFS(АБОНЕМЕНТЫ_ИНФОРМАЦИЯ!AC:AC,АБОНЕМЕНТЫ_ИНФОРМАЦИЯ!H:H,БАЗА_ДАННЫХ!L864,АБОНЕМЕНТЫ_ИНФОРМАЦИЯ!G:G,БАЗА_ДАННЫХ!K864,АБОНЕМЕНТЫ_ИНФОРМАЦИЯ!F:F,БАЗА_ДАННЫХ!J864,АБОНЕМЕНТЫ_ИНФОРМАЦИЯ!AB:AB,БАЗА_ДАННЫХ!M864),"")</f>
        <v/>
      </c>
      <c r="R864" s="189" t="s">
        <v>21</v>
      </c>
      <c r="S864" s="17"/>
      <c r="U864" s="194">
        <f>IF(S864="перенос",0,SUMIFS(АБОНЕМЕНТЫ_ИНФОРМАЦИЯ!P:P,АБОНЕМЕНТЫ_ИНФОРМАЦИЯ!H:H,БАЗА_ДАННЫХ!L864,АБОНЕМЕНТЫ_ИНФОРМАЦИЯ!F:F,БАЗА_ДАННЫХ!J864,АБОНЕМЕНТЫ_ИНФОРМАЦИЯ!G:G,БАЗА_ДАННЫХ!K864,АБОНЕМЕНТЫ_ИНФОРМАЦИЯ!Q:Q,"&lt;="&amp;БАЗА_ДАННЫХ!D864,АБОНЕМЕНТЫ_ИНФОРМАЦИЯ!S:S,"&gt;="&amp;БАЗА_ДАННЫХ!D864))</f>
        <v>10</v>
      </c>
    </row>
    <row r="865" spans="4:21" ht="15" customHeight="1" x14ac:dyDescent="0.25">
      <c r="D865" s="185">
        <v>45316</v>
      </c>
      <c r="E865" s="187">
        <f t="shared" si="27"/>
        <v>4</v>
      </c>
      <c r="F865" s="9" t="str">
        <f t="shared" si="28"/>
        <v>Чт</v>
      </c>
      <c r="G865" s="18">
        <v>0.6875</v>
      </c>
      <c r="H865" s="8" t="s">
        <v>14</v>
      </c>
      <c r="I865" s="8" t="s">
        <v>39</v>
      </c>
      <c r="J865" s="8" t="s">
        <v>10</v>
      </c>
      <c r="K865" s="8" t="s">
        <v>28</v>
      </c>
      <c r="L865" s="188" t="s">
        <v>103</v>
      </c>
      <c r="M865" s="189" t="str">
        <f ca="1">IF(COUNTIFS(АБОНЕМЕНТЫ_ИНФОРМАЦИЯ!H:H,БАЗА_ДАННЫХ!L865,АБОНЕМЕНТЫ_ИНФОРМАЦИЯ!F:F,БАЗА_ДАННЫХ!J865,АБОНЕМЕНТЫ_ИНФОРМАЦИЯ!G:G,БАЗА_ДАННЫХ!K865,АБОНЕМЕНТЫ_ИНФОРМАЦИЯ!Q:Q,"&lt;="&amp;БАЗА_ДАННЫХ!D865,АБОНЕМЕНТЫ_ИНФОРМАЦИЯ!S:S,"&gt;="&amp;БАЗА_ДАННЫХ!D865,АБОНЕМЕНТЫ_ИНФОРМАЦИЯ!AB:AB,"да")=1,"да","нет")</f>
        <v>нет</v>
      </c>
      <c r="N865" s="188" t="str">
        <f ca="1">IF(M865="да",SUMIFS(АБОНЕМЕНТЫ_ИНФОРМАЦИЯ!AC:AC,АБОНЕМЕНТЫ_ИНФОРМАЦИЯ!H:H,БАЗА_ДАННЫХ!L865,АБОНЕМЕНТЫ_ИНФОРМАЦИЯ!G:G,БАЗА_ДАННЫХ!K865,АБОНЕМЕНТЫ_ИНФОРМАЦИЯ!F:F,БАЗА_ДАННЫХ!J865,АБОНЕМЕНТЫ_ИНФОРМАЦИЯ!AB:AB,БАЗА_ДАННЫХ!M865),"")</f>
        <v/>
      </c>
      <c r="R865" s="189" t="s">
        <v>21</v>
      </c>
      <c r="S865" s="17"/>
      <c r="U865" s="194">
        <f>IF(S865="перенос",0,SUMIFS(АБОНЕМЕНТЫ_ИНФОРМАЦИЯ!P:P,АБОНЕМЕНТЫ_ИНФОРМАЦИЯ!H:H,БАЗА_ДАННЫХ!L865,АБОНЕМЕНТЫ_ИНФОРМАЦИЯ!F:F,БАЗА_ДАННЫХ!J865,АБОНЕМЕНТЫ_ИНФОРМАЦИЯ!G:G,БАЗА_ДАННЫХ!K865,АБОНЕМЕНТЫ_ИНФОРМАЦИЯ!Q:Q,"&lt;="&amp;БАЗА_ДАННЫХ!D865,АБОНЕМЕНТЫ_ИНФОРМАЦИЯ!S:S,"&gt;="&amp;БАЗА_ДАННЫХ!D865))</f>
        <v>10</v>
      </c>
    </row>
    <row r="866" spans="4:21" ht="15" customHeight="1" x14ac:dyDescent="0.25">
      <c r="D866" s="185">
        <v>45316</v>
      </c>
      <c r="E866" s="187">
        <f t="shared" si="27"/>
        <v>4</v>
      </c>
      <c r="F866" s="9" t="str">
        <f t="shared" si="28"/>
        <v>Чт</v>
      </c>
      <c r="G866" s="18">
        <v>0.6875</v>
      </c>
      <c r="H866" s="8" t="s">
        <v>14</v>
      </c>
      <c r="I866" s="8" t="s">
        <v>39</v>
      </c>
      <c r="J866" s="8" t="s">
        <v>10</v>
      </c>
      <c r="K866" s="8" t="s">
        <v>28</v>
      </c>
      <c r="L866" s="188" t="s">
        <v>104</v>
      </c>
      <c r="M866" s="189" t="str">
        <f ca="1">IF(COUNTIFS(АБОНЕМЕНТЫ_ИНФОРМАЦИЯ!H:H,БАЗА_ДАННЫХ!L866,АБОНЕМЕНТЫ_ИНФОРМАЦИЯ!F:F,БАЗА_ДАННЫХ!J866,АБОНЕМЕНТЫ_ИНФОРМАЦИЯ!G:G,БАЗА_ДАННЫХ!K866,АБОНЕМЕНТЫ_ИНФОРМАЦИЯ!Q:Q,"&lt;="&amp;БАЗА_ДАННЫХ!D866,АБОНЕМЕНТЫ_ИНФОРМАЦИЯ!S:S,"&gt;="&amp;БАЗА_ДАННЫХ!D866,АБОНЕМЕНТЫ_ИНФОРМАЦИЯ!AB:AB,"да")=1,"да","нет")</f>
        <v>нет</v>
      </c>
      <c r="N866" s="188" t="str">
        <f ca="1">IF(M866="да",SUMIFS(АБОНЕМЕНТЫ_ИНФОРМАЦИЯ!AC:AC,АБОНЕМЕНТЫ_ИНФОРМАЦИЯ!H:H,БАЗА_ДАННЫХ!L866,АБОНЕМЕНТЫ_ИНФОРМАЦИЯ!G:G,БАЗА_ДАННЫХ!K866,АБОНЕМЕНТЫ_ИНФОРМАЦИЯ!F:F,БАЗА_ДАННЫХ!J866,АБОНЕМЕНТЫ_ИНФОРМАЦИЯ!AB:AB,БАЗА_ДАННЫХ!M866),"")</f>
        <v/>
      </c>
      <c r="R866" s="189" t="s">
        <v>21</v>
      </c>
      <c r="S866" s="17"/>
      <c r="U866" s="194">
        <f>IF(S866="перенос",0,SUMIFS(АБОНЕМЕНТЫ_ИНФОРМАЦИЯ!P:P,АБОНЕМЕНТЫ_ИНФОРМАЦИЯ!H:H,БАЗА_ДАННЫХ!L866,АБОНЕМЕНТЫ_ИНФОРМАЦИЯ!F:F,БАЗА_ДАННЫХ!J866,АБОНЕМЕНТЫ_ИНФОРМАЦИЯ!G:G,БАЗА_ДАННЫХ!K866,АБОНЕМЕНТЫ_ИНФОРМАЦИЯ!Q:Q,"&lt;="&amp;БАЗА_ДАННЫХ!D866,АБОНЕМЕНТЫ_ИНФОРМАЦИЯ!S:S,"&gt;="&amp;БАЗА_ДАННЫХ!D866))</f>
        <v>10</v>
      </c>
    </row>
    <row r="867" spans="4:21" ht="15" customHeight="1" x14ac:dyDescent="0.25">
      <c r="D867" s="185">
        <v>45316</v>
      </c>
      <c r="E867" s="187">
        <f t="shared" si="27"/>
        <v>4</v>
      </c>
      <c r="F867" s="9" t="str">
        <f t="shared" si="28"/>
        <v>Чт</v>
      </c>
      <c r="G867" s="18">
        <v>0.6875</v>
      </c>
      <c r="H867" s="8" t="s">
        <v>14</v>
      </c>
      <c r="I867" s="8" t="s">
        <v>39</v>
      </c>
      <c r="J867" s="8" t="s">
        <v>10</v>
      </c>
      <c r="K867" s="8" t="s">
        <v>28</v>
      </c>
      <c r="L867" s="188" t="s">
        <v>105</v>
      </c>
      <c r="M867" s="189" t="str">
        <f ca="1">IF(COUNTIFS(АБОНЕМЕНТЫ_ИНФОРМАЦИЯ!H:H,БАЗА_ДАННЫХ!L867,АБОНЕМЕНТЫ_ИНФОРМАЦИЯ!F:F,БАЗА_ДАННЫХ!J867,АБОНЕМЕНТЫ_ИНФОРМАЦИЯ!G:G,БАЗА_ДАННЫХ!K867,АБОНЕМЕНТЫ_ИНФОРМАЦИЯ!Q:Q,"&lt;="&amp;БАЗА_ДАННЫХ!D867,АБОНЕМЕНТЫ_ИНФОРМАЦИЯ!S:S,"&gt;="&amp;БАЗА_ДАННЫХ!D867,АБОНЕМЕНТЫ_ИНФОРМАЦИЯ!AB:AB,"да")=1,"да","нет")</f>
        <v>нет</v>
      </c>
      <c r="N867" s="188" t="str">
        <f ca="1">IF(M867="да",SUMIFS(АБОНЕМЕНТЫ_ИНФОРМАЦИЯ!AC:AC,АБОНЕМЕНТЫ_ИНФОРМАЦИЯ!H:H,БАЗА_ДАННЫХ!L867,АБОНЕМЕНТЫ_ИНФОРМАЦИЯ!G:G,БАЗА_ДАННЫХ!K867,АБОНЕМЕНТЫ_ИНФОРМАЦИЯ!F:F,БАЗА_ДАННЫХ!J867,АБОНЕМЕНТЫ_ИНФОРМАЦИЯ!AB:AB,БАЗА_ДАННЫХ!M867),"")</f>
        <v/>
      </c>
      <c r="R867" s="189" t="s">
        <v>21</v>
      </c>
      <c r="S867" s="17"/>
      <c r="U867" s="194">
        <f>IF(S867="перенос",0,SUMIFS(АБОНЕМЕНТЫ_ИНФОРМАЦИЯ!P:P,АБОНЕМЕНТЫ_ИНФОРМАЦИЯ!H:H,БАЗА_ДАННЫХ!L867,АБОНЕМЕНТЫ_ИНФОРМАЦИЯ!F:F,БАЗА_ДАННЫХ!J867,АБОНЕМЕНТЫ_ИНФОРМАЦИЯ!G:G,БАЗА_ДАННЫХ!K867,АБОНЕМЕНТЫ_ИНФОРМАЦИЯ!Q:Q,"&lt;="&amp;БАЗА_ДАННЫХ!D867,АБОНЕМЕНТЫ_ИНФОРМАЦИЯ!S:S,"&gt;="&amp;БАЗА_ДАННЫХ!D867))</f>
        <v>10</v>
      </c>
    </row>
    <row r="868" spans="4:21" ht="15" customHeight="1" x14ac:dyDescent="0.25">
      <c r="D868" s="185">
        <v>45316</v>
      </c>
      <c r="E868" s="187">
        <f t="shared" si="27"/>
        <v>4</v>
      </c>
      <c r="F868" s="9" t="str">
        <f t="shared" si="28"/>
        <v>Чт</v>
      </c>
      <c r="G868" s="18">
        <v>0.6875</v>
      </c>
      <c r="H868" s="8" t="s">
        <v>14</v>
      </c>
      <c r="I868" s="8" t="s">
        <v>39</v>
      </c>
      <c r="J868" s="8" t="s">
        <v>10</v>
      </c>
      <c r="K868" s="8" t="s">
        <v>28</v>
      </c>
      <c r="L868" s="188" t="s">
        <v>106</v>
      </c>
      <c r="M868" s="189" t="str">
        <f ca="1">IF(COUNTIFS(АБОНЕМЕНТЫ_ИНФОРМАЦИЯ!H:H,БАЗА_ДАННЫХ!L868,АБОНЕМЕНТЫ_ИНФОРМАЦИЯ!F:F,БАЗА_ДАННЫХ!J868,АБОНЕМЕНТЫ_ИНФОРМАЦИЯ!G:G,БАЗА_ДАННЫХ!K868,АБОНЕМЕНТЫ_ИНФОРМАЦИЯ!Q:Q,"&lt;="&amp;БАЗА_ДАННЫХ!D868,АБОНЕМЕНТЫ_ИНФОРМАЦИЯ!S:S,"&gt;="&amp;БАЗА_ДАННЫХ!D868,АБОНЕМЕНТЫ_ИНФОРМАЦИЯ!AB:AB,"да")=1,"да","нет")</f>
        <v>нет</v>
      </c>
      <c r="N868" s="188" t="str">
        <f ca="1">IF(M868="да",SUMIFS(АБОНЕМЕНТЫ_ИНФОРМАЦИЯ!AC:AC,АБОНЕМЕНТЫ_ИНФОРМАЦИЯ!H:H,БАЗА_ДАННЫХ!L868,АБОНЕМЕНТЫ_ИНФОРМАЦИЯ!G:G,БАЗА_ДАННЫХ!K868,АБОНЕМЕНТЫ_ИНФОРМАЦИЯ!F:F,БАЗА_ДАННЫХ!J868,АБОНЕМЕНТЫ_ИНФОРМАЦИЯ!AB:AB,БАЗА_ДАННЫХ!M868),"")</f>
        <v/>
      </c>
      <c r="R868" s="189" t="s">
        <v>21</v>
      </c>
      <c r="S868" s="17"/>
      <c r="U868" s="194">
        <f>IF(S868="перенос",0,SUMIFS(АБОНЕМЕНТЫ_ИНФОРМАЦИЯ!P:P,АБОНЕМЕНТЫ_ИНФОРМАЦИЯ!H:H,БАЗА_ДАННЫХ!L868,АБОНЕМЕНТЫ_ИНФОРМАЦИЯ!F:F,БАЗА_ДАННЫХ!J868,АБОНЕМЕНТЫ_ИНФОРМАЦИЯ!G:G,БАЗА_ДАННЫХ!K868,АБОНЕМЕНТЫ_ИНФОРМАЦИЯ!Q:Q,"&lt;="&amp;БАЗА_ДАННЫХ!D868,АБОНЕМЕНТЫ_ИНФОРМАЦИЯ!S:S,"&gt;="&amp;БАЗА_ДАННЫХ!D868))</f>
        <v>10</v>
      </c>
    </row>
    <row r="869" spans="4:21" ht="15" customHeight="1" x14ac:dyDescent="0.25">
      <c r="D869" s="185">
        <v>45316</v>
      </c>
      <c r="E869" s="187">
        <f t="shared" si="27"/>
        <v>4</v>
      </c>
      <c r="F869" s="9" t="str">
        <f t="shared" si="28"/>
        <v>Чт</v>
      </c>
      <c r="G869" s="18">
        <v>0.6875</v>
      </c>
      <c r="H869" s="8" t="s">
        <v>14</v>
      </c>
      <c r="I869" s="8" t="s">
        <v>39</v>
      </c>
      <c r="J869" s="8" t="s">
        <v>10</v>
      </c>
      <c r="K869" s="8" t="s">
        <v>28</v>
      </c>
      <c r="L869" s="188" t="s">
        <v>107</v>
      </c>
      <c r="M869" s="189" t="str">
        <f ca="1">IF(COUNTIFS(АБОНЕМЕНТЫ_ИНФОРМАЦИЯ!H:H,БАЗА_ДАННЫХ!L869,АБОНЕМЕНТЫ_ИНФОРМАЦИЯ!F:F,БАЗА_ДАННЫХ!J869,АБОНЕМЕНТЫ_ИНФОРМАЦИЯ!G:G,БАЗА_ДАННЫХ!K869,АБОНЕМЕНТЫ_ИНФОРМАЦИЯ!Q:Q,"&lt;="&amp;БАЗА_ДАННЫХ!D869,АБОНЕМЕНТЫ_ИНФОРМАЦИЯ!S:S,"&gt;="&amp;БАЗА_ДАННЫХ!D869,АБОНЕМЕНТЫ_ИНФОРМАЦИЯ!AB:AB,"да")=1,"да","нет")</f>
        <v>нет</v>
      </c>
      <c r="N869" s="188" t="str">
        <f ca="1">IF(M869="да",SUMIFS(АБОНЕМЕНТЫ_ИНФОРМАЦИЯ!AC:AC,АБОНЕМЕНТЫ_ИНФОРМАЦИЯ!H:H,БАЗА_ДАННЫХ!L869,АБОНЕМЕНТЫ_ИНФОРМАЦИЯ!G:G,БАЗА_ДАННЫХ!K869,АБОНЕМЕНТЫ_ИНФОРМАЦИЯ!F:F,БАЗА_ДАННЫХ!J869,АБОНЕМЕНТЫ_ИНФОРМАЦИЯ!AB:AB,БАЗА_ДАННЫХ!M869),"")</f>
        <v/>
      </c>
      <c r="R869" s="189" t="s">
        <v>21</v>
      </c>
      <c r="S869" s="17"/>
      <c r="U869" s="194">
        <f>IF(S869="перенос",0,SUMIFS(АБОНЕМЕНТЫ_ИНФОРМАЦИЯ!P:P,АБОНЕМЕНТЫ_ИНФОРМАЦИЯ!H:H,БАЗА_ДАННЫХ!L869,АБОНЕМЕНТЫ_ИНФОРМАЦИЯ!F:F,БАЗА_ДАННЫХ!J869,АБОНЕМЕНТЫ_ИНФОРМАЦИЯ!G:G,БАЗА_ДАННЫХ!K869,АБОНЕМЕНТЫ_ИНФОРМАЦИЯ!Q:Q,"&lt;="&amp;БАЗА_ДАННЫХ!D869,АБОНЕМЕНТЫ_ИНФОРМАЦИЯ!S:S,"&gt;="&amp;БАЗА_ДАННЫХ!D869))</f>
        <v>10</v>
      </c>
    </row>
    <row r="870" spans="4:21" ht="15" customHeight="1" x14ac:dyDescent="0.25">
      <c r="D870" s="185">
        <v>45316</v>
      </c>
      <c r="E870" s="187">
        <f t="shared" si="27"/>
        <v>4</v>
      </c>
      <c r="F870" s="9" t="str">
        <f t="shared" si="28"/>
        <v>Чт</v>
      </c>
      <c r="G870" s="18">
        <v>0.72916666666666663</v>
      </c>
      <c r="H870" s="8" t="s">
        <v>15</v>
      </c>
      <c r="I870" s="8" t="s">
        <v>27</v>
      </c>
      <c r="J870" s="8" t="s">
        <v>22</v>
      </c>
      <c r="K870" s="8" t="s">
        <v>29</v>
      </c>
      <c r="L870" s="188" t="s">
        <v>108</v>
      </c>
      <c r="M870" s="189" t="str">
        <f ca="1">IF(COUNTIFS(АБОНЕМЕНТЫ_ИНФОРМАЦИЯ!H:H,БАЗА_ДАННЫХ!L870,АБОНЕМЕНТЫ_ИНФОРМАЦИЯ!F:F,БАЗА_ДАННЫХ!J870,АБОНЕМЕНТЫ_ИНФОРМАЦИЯ!G:G,БАЗА_ДАННЫХ!K870,АБОНЕМЕНТЫ_ИНФОРМАЦИЯ!Q:Q,"&lt;="&amp;БАЗА_ДАННЫХ!D870,АБОНЕМЕНТЫ_ИНФОРМАЦИЯ!S:S,"&gt;="&amp;БАЗА_ДАННЫХ!D870,АБОНЕМЕНТЫ_ИНФОРМАЦИЯ!AB:AB,"да")=1,"да","нет")</f>
        <v>нет</v>
      </c>
      <c r="N870" s="188" t="str">
        <f ca="1">IF(M870="да",SUMIFS(АБОНЕМЕНТЫ_ИНФОРМАЦИЯ!AC:AC,АБОНЕМЕНТЫ_ИНФОРМАЦИЯ!H:H,БАЗА_ДАННЫХ!L870,АБОНЕМЕНТЫ_ИНФОРМАЦИЯ!G:G,БАЗА_ДАННЫХ!K870,АБОНЕМЕНТЫ_ИНФОРМАЦИЯ!F:F,БАЗА_ДАННЫХ!J870,АБОНЕМЕНТЫ_ИНФОРМАЦИЯ!AB:AB,БАЗА_ДАННЫХ!M870),"")</f>
        <v/>
      </c>
      <c r="R870" s="189" t="s">
        <v>21</v>
      </c>
      <c r="S870" s="17"/>
      <c r="U870" s="194">
        <f>IF(S870="перенос",0,SUMIFS(АБОНЕМЕНТЫ_ИНФОРМАЦИЯ!P:P,АБОНЕМЕНТЫ_ИНФОРМАЦИЯ!H:H,БАЗА_ДАННЫХ!L870,АБОНЕМЕНТЫ_ИНФОРМАЦИЯ!F:F,БАЗА_ДАННЫХ!J870,АБОНЕМЕНТЫ_ИНФОРМАЦИЯ!G:G,БАЗА_ДАННЫХ!K870,АБОНЕМЕНТЫ_ИНФОРМАЦИЯ!Q:Q,"&lt;="&amp;БАЗА_ДАННЫХ!D870,АБОНЕМЕНТЫ_ИНФОРМАЦИЯ!S:S,"&gt;="&amp;БАЗА_ДАННЫХ!D870))</f>
        <v>10</v>
      </c>
    </row>
    <row r="871" spans="4:21" ht="15" customHeight="1" x14ac:dyDescent="0.25">
      <c r="D871" s="185">
        <v>45316</v>
      </c>
      <c r="E871" s="187">
        <f t="shared" si="27"/>
        <v>4</v>
      </c>
      <c r="F871" s="9" t="str">
        <f t="shared" si="28"/>
        <v>Чт</v>
      </c>
      <c r="G871" s="18">
        <v>0.72916666666666663</v>
      </c>
      <c r="H871" s="8" t="s">
        <v>15</v>
      </c>
      <c r="I871" s="8" t="s">
        <v>27</v>
      </c>
      <c r="J871" s="8" t="s">
        <v>22</v>
      </c>
      <c r="K871" s="8" t="s">
        <v>29</v>
      </c>
      <c r="L871" s="188" t="s">
        <v>110</v>
      </c>
      <c r="M871" s="189" t="str">
        <f ca="1">IF(COUNTIFS(АБОНЕМЕНТЫ_ИНФОРМАЦИЯ!H:H,БАЗА_ДАННЫХ!L871,АБОНЕМЕНТЫ_ИНФОРМАЦИЯ!F:F,БАЗА_ДАННЫХ!J871,АБОНЕМЕНТЫ_ИНФОРМАЦИЯ!G:G,БАЗА_ДАННЫХ!K871,АБОНЕМЕНТЫ_ИНФОРМАЦИЯ!Q:Q,"&lt;="&amp;БАЗА_ДАННЫХ!D871,АБОНЕМЕНТЫ_ИНФОРМАЦИЯ!S:S,"&gt;="&amp;БАЗА_ДАННЫХ!D871,АБОНЕМЕНТЫ_ИНФОРМАЦИЯ!AB:AB,"да")=1,"да","нет")</f>
        <v>нет</v>
      </c>
      <c r="N871" s="188" t="str">
        <f ca="1">IF(M871="да",SUMIFS(АБОНЕМЕНТЫ_ИНФОРМАЦИЯ!AC:AC,АБОНЕМЕНТЫ_ИНФОРМАЦИЯ!H:H,БАЗА_ДАННЫХ!L871,АБОНЕМЕНТЫ_ИНФОРМАЦИЯ!G:G,БАЗА_ДАННЫХ!K871,АБОНЕМЕНТЫ_ИНФОРМАЦИЯ!F:F,БАЗА_ДАННЫХ!J871,АБОНЕМЕНТЫ_ИНФОРМАЦИЯ!AB:AB,БАЗА_ДАННЫХ!M871),"")</f>
        <v/>
      </c>
      <c r="R871" s="189" t="s">
        <v>21</v>
      </c>
      <c r="S871" s="17"/>
      <c r="U871" s="194">
        <f>IF(S871="перенос",0,SUMIFS(АБОНЕМЕНТЫ_ИНФОРМАЦИЯ!P:P,АБОНЕМЕНТЫ_ИНФОРМАЦИЯ!H:H,БАЗА_ДАННЫХ!L871,АБОНЕМЕНТЫ_ИНФОРМАЦИЯ!F:F,БАЗА_ДАННЫХ!J871,АБОНЕМЕНТЫ_ИНФОРМАЦИЯ!G:G,БАЗА_ДАННЫХ!K871,АБОНЕМЕНТЫ_ИНФОРМАЦИЯ!Q:Q,"&lt;="&amp;БАЗА_ДАННЫХ!D871,АБОНЕМЕНТЫ_ИНФОРМАЦИЯ!S:S,"&gt;="&amp;БАЗА_ДАННЫХ!D871))</f>
        <v>10</v>
      </c>
    </row>
    <row r="872" spans="4:21" ht="15" customHeight="1" x14ac:dyDescent="0.25">
      <c r="D872" s="185">
        <v>45316</v>
      </c>
      <c r="E872" s="187">
        <f t="shared" si="27"/>
        <v>4</v>
      </c>
      <c r="F872" s="9" t="str">
        <f t="shared" si="28"/>
        <v>Чт</v>
      </c>
      <c r="G872" s="18">
        <v>0.72916666666666663</v>
      </c>
      <c r="H872" s="8" t="s">
        <v>15</v>
      </c>
      <c r="I872" s="8" t="s">
        <v>27</v>
      </c>
      <c r="J872" s="8" t="s">
        <v>22</v>
      </c>
      <c r="K872" s="8" t="s">
        <v>29</v>
      </c>
      <c r="L872" s="188" t="s">
        <v>111</v>
      </c>
      <c r="M872" s="189" t="str">
        <f ca="1">IF(COUNTIFS(АБОНЕМЕНТЫ_ИНФОРМАЦИЯ!H:H,БАЗА_ДАННЫХ!L872,АБОНЕМЕНТЫ_ИНФОРМАЦИЯ!F:F,БАЗА_ДАННЫХ!J872,АБОНЕМЕНТЫ_ИНФОРМАЦИЯ!G:G,БАЗА_ДАННЫХ!K872,АБОНЕМЕНТЫ_ИНФОРМАЦИЯ!Q:Q,"&lt;="&amp;БАЗА_ДАННЫХ!D872,АБОНЕМЕНТЫ_ИНФОРМАЦИЯ!S:S,"&gt;="&amp;БАЗА_ДАННЫХ!D872,АБОНЕМЕНТЫ_ИНФОРМАЦИЯ!AB:AB,"да")=1,"да","нет")</f>
        <v>нет</v>
      </c>
      <c r="N872" s="188" t="str">
        <f ca="1">IF(M872="да",SUMIFS(АБОНЕМЕНТЫ_ИНФОРМАЦИЯ!AC:AC,АБОНЕМЕНТЫ_ИНФОРМАЦИЯ!H:H,БАЗА_ДАННЫХ!L872,АБОНЕМЕНТЫ_ИНФОРМАЦИЯ!G:G,БАЗА_ДАННЫХ!K872,АБОНЕМЕНТЫ_ИНФОРМАЦИЯ!F:F,БАЗА_ДАННЫХ!J872,АБОНЕМЕНТЫ_ИНФОРМАЦИЯ!AB:AB,БАЗА_ДАННЫХ!M872),"")</f>
        <v/>
      </c>
      <c r="R872" s="189" t="s">
        <v>21</v>
      </c>
      <c r="S872" s="17"/>
      <c r="U872" s="194">
        <f>IF(S872="перенос",0,SUMIFS(АБОНЕМЕНТЫ_ИНФОРМАЦИЯ!P:P,АБОНЕМЕНТЫ_ИНФОРМАЦИЯ!H:H,БАЗА_ДАННЫХ!L872,АБОНЕМЕНТЫ_ИНФОРМАЦИЯ!F:F,БАЗА_ДАННЫХ!J872,АБОНЕМЕНТЫ_ИНФОРМАЦИЯ!G:G,БАЗА_ДАННЫХ!K872,АБОНЕМЕНТЫ_ИНФОРМАЦИЯ!Q:Q,"&lt;="&amp;БАЗА_ДАННЫХ!D872,АБОНЕМЕНТЫ_ИНФОРМАЦИЯ!S:S,"&gt;="&amp;БАЗА_ДАННЫХ!D872))</f>
        <v>8.75</v>
      </c>
    </row>
    <row r="873" spans="4:21" ht="15" customHeight="1" x14ac:dyDescent="0.25">
      <c r="D873" s="185">
        <v>45316</v>
      </c>
      <c r="E873" s="187">
        <f t="shared" si="27"/>
        <v>4</v>
      </c>
      <c r="F873" s="9" t="str">
        <f t="shared" si="28"/>
        <v>Чт</v>
      </c>
      <c r="G873" s="18">
        <v>0.72916666666666663</v>
      </c>
      <c r="H873" s="8" t="s">
        <v>15</v>
      </c>
      <c r="I873" s="8" t="s">
        <v>27</v>
      </c>
      <c r="J873" s="8" t="s">
        <v>22</v>
      </c>
      <c r="K873" s="8" t="s">
        <v>29</v>
      </c>
      <c r="L873" s="188" t="s">
        <v>112</v>
      </c>
      <c r="M873" s="189" t="str">
        <f ca="1">IF(COUNTIFS(АБОНЕМЕНТЫ_ИНФОРМАЦИЯ!H:H,БАЗА_ДАННЫХ!L873,АБОНЕМЕНТЫ_ИНФОРМАЦИЯ!F:F,БАЗА_ДАННЫХ!J873,АБОНЕМЕНТЫ_ИНФОРМАЦИЯ!G:G,БАЗА_ДАННЫХ!K873,АБОНЕМЕНТЫ_ИНФОРМАЦИЯ!Q:Q,"&lt;="&amp;БАЗА_ДАННЫХ!D873,АБОНЕМЕНТЫ_ИНФОРМАЦИЯ!S:S,"&gt;="&amp;БАЗА_ДАННЫХ!D873,АБОНЕМЕНТЫ_ИНФОРМАЦИЯ!AB:AB,"да")=1,"да","нет")</f>
        <v>нет</v>
      </c>
      <c r="N873" s="188" t="str">
        <f ca="1">IF(M873="да",SUMIFS(АБОНЕМЕНТЫ_ИНФОРМАЦИЯ!AC:AC,АБОНЕМЕНТЫ_ИНФОРМАЦИЯ!H:H,БАЗА_ДАННЫХ!L873,АБОНЕМЕНТЫ_ИНФОРМАЦИЯ!G:G,БАЗА_ДАННЫХ!K873,АБОНЕМЕНТЫ_ИНФОРМАЦИЯ!F:F,БАЗА_ДАННЫХ!J873,АБОНЕМЕНТЫ_ИНФОРМАЦИЯ!AB:AB,БАЗА_ДАННЫХ!M873),"")</f>
        <v/>
      </c>
      <c r="R873" s="189" t="s">
        <v>21</v>
      </c>
      <c r="S873" s="17"/>
      <c r="U873" s="194">
        <f>IF(S873="перенос",0,SUMIFS(АБОНЕМЕНТЫ_ИНФОРМАЦИЯ!P:P,АБОНЕМЕНТЫ_ИНФОРМАЦИЯ!H:H,БАЗА_ДАННЫХ!L873,АБОНЕМЕНТЫ_ИНФОРМАЦИЯ!F:F,БАЗА_ДАННЫХ!J873,АБОНЕМЕНТЫ_ИНФОРМАЦИЯ!G:G,БАЗА_ДАННЫХ!K873,АБОНЕМЕНТЫ_ИНФОРМАЦИЯ!Q:Q,"&lt;="&amp;БАЗА_ДАННЫХ!D873,АБОНЕМЕНТЫ_ИНФОРМАЦИЯ!S:S,"&gt;="&amp;БАЗА_ДАННЫХ!D873))</f>
        <v>10</v>
      </c>
    </row>
    <row r="874" spans="4:21" ht="15" customHeight="1" x14ac:dyDescent="0.25">
      <c r="D874" s="185">
        <v>45316</v>
      </c>
      <c r="E874" s="187">
        <f t="shared" si="27"/>
        <v>4</v>
      </c>
      <c r="F874" s="9" t="str">
        <f t="shared" si="28"/>
        <v>Чт</v>
      </c>
      <c r="G874" s="18">
        <v>0.77083333333333337</v>
      </c>
      <c r="H874" s="8" t="s">
        <v>15</v>
      </c>
      <c r="I874" s="8" t="s">
        <v>27</v>
      </c>
      <c r="J874" s="8" t="s">
        <v>22</v>
      </c>
      <c r="K874" s="8" t="s">
        <v>12</v>
      </c>
      <c r="L874" s="188" t="s">
        <v>108</v>
      </c>
      <c r="M874" s="189" t="str">
        <f ca="1">IF(COUNTIFS(АБОНЕМЕНТЫ_ИНФОРМАЦИЯ!H:H,БАЗА_ДАННЫХ!L874,АБОНЕМЕНТЫ_ИНФОРМАЦИЯ!F:F,БАЗА_ДАННЫХ!J874,АБОНЕМЕНТЫ_ИНФОРМАЦИЯ!G:G,БАЗА_ДАННЫХ!K874,АБОНЕМЕНТЫ_ИНФОРМАЦИЯ!Q:Q,"&lt;="&amp;БАЗА_ДАННЫХ!D874,АБОНЕМЕНТЫ_ИНФОРМАЦИЯ!S:S,"&gt;="&amp;БАЗА_ДАННЫХ!D874,АБОНЕМЕНТЫ_ИНФОРМАЦИЯ!AB:AB,"да")=1,"да","нет")</f>
        <v>нет</v>
      </c>
      <c r="N874" s="188" t="str">
        <f ca="1">IF(M874="да",SUMIFS(АБОНЕМЕНТЫ_ИНФОРМАЦИЯ!AC:AC,АБОНЕМЕНТЫ_ИНФОРМАЦИЯ!H:H,БАЗА_ДАННЫХ!L874,АБОНЕМЕНТЫ_ИНФОРМАЦИЯ!G:G,БАЗА_ДАННЫХ!K874,АБОНЕМЕНТЫ_ИНФОРМАЦИЯ!F:F,БАЗА_ДАННЫХ!J874,АБОНЕМЕНТЫ_ИНФОРМАЦИЯ!AB:AB,БАЗА_ДАННЫХ!M874),"")</f>
        <v/>
      </c>
      <c r="R874" s="189" t="s">
        <v>21</v>
      </c>
      <c r="S874" s="17"/>
      <c r="U874" s="194">
        <f>IF(S874="перенос",0,SUMIFS(АБОНЕМЕНТЫ_ИНФОРМАЦИЯ!P:P,АБОНЕМЕНТЫ_ИНФОРМАЦИЯ!H:H,БАЗА_ДАННЫХ!L874,АБОНЕМЕНТЫ_ИНФОРМАЦИЯ!F:F,БАЗА_ДАННЫХ!J874,АБОНЕМЕНТЫ_ИНФОРМАЦИЯ!G:G,БАЗА_ДАННЫХ!K874,АБОНЕМЕНТЫ_ИНФОРМАЦИЯ!Q:Q,"&lt;="&amp;БАЗА_ДАННЫХ!D874,АБОНЕМЕНТЫ_ИНФОРМАЦИЯ!S:S,"&gt;="&amp;БАЗА_ДАННЫХ!D874))</f>
        <v>10</v>
      </c>
    </row>
    <row r="875" spans="4:21" ht="15" customHeight="1" x14ac:dyDescent="0.25">
      <c r="D875" s="185">
        <v>45316</v>
      </c>
      <c r="E875" s="187">
        <f t="shared" si="27"/>
        <v>4</v>
      </c>
      <c r="F875" s="9" t="str">
        <f t="shared" si="28"/>
        <v>Чт</v>
      </c>
      <c r="G875" s="18">
        <v>0.77083333333333337</v>
      </c>
      <c r="H875" s="8" t="s">
        <v>15</v>
      </c>
      <c r="I875" s="8" t="s">
        <v>27</v>
      </c>
      <c r="J875" s="8" t="s">
        <v>22</v>
      </c>
      <c r="K875" s="8" t="s">
        <v>12</v>
      </c>
      <c r="L875" s="188" t="s">
        <v>110</v>
      </c>
      <c r="M875" s="189" t="str">
        <f ca="1">IF(COUNTIFS(АБОНЕМЕНТЫ_ИНФОРМАЦИЯ!H:H,БАЗА_ДАННЫХ!L875,АБОНЕМЕНТЫ_ИНФОРМАЦИЯ!F:F,БАЗА_ДАННЫХ!J875,АБОНЕМЕНТЫ_ИНФОРМАЦИЯ!G:G,БАЗА_ДАННЫХ!K875,АБОНЕМЕНТЫ_ИНФОРМАЦИЯ!Q:Q,"&lt;="&amp;БАЗА_ДАННЫХ!D875,АБОНЕМЕНТЫ_ИНФОРМАЦИЯ!S:S,"&gt;="&amp;БАЗА_ДАННЫХ!D875,АБОНЕМЕНТЫ_ИНФОРМАЦИЯ!AB:AB,"да")=1,"да","нет")</f>
        <v>нет</v>
      </c>
      <c r="N875" s="188" t="str">
        <f ca="1">IF(M875="да",SUMIFS(АБОНЕМЕНТЫ_ИНФОРМАЦИЯ!AC:AC,АБОНЕМЕНТЫ_ИНФОРМАЦИЯ!H:H,БАЗА_ДАННЫХ!L875,АБОНЕМЕНТЫ_ИНФОРМАЦИЯ!G:G,БАЗА_ДАННЫХ!K875,АБОНЕМЕНТЫ_ИНФОРМАЦИЯ!F:F,БАЗА_ДАННЫХ!J875,АБОНЕМЕНТЫ_ИНФОРМАЦИЯ!AB:AB,БАЗА_ДАННЫХ!M875),"")</f>
        <v/>
      </c>
      <c r="R875" s="189" t="s">
        <v>21</v>
      </c>
      <c r="S875" s="17"/>
      <c r="U875" s="194">
        <f>IF(S875="перенос",0,SUMIFS(АБОНЕМЕНТЫ_ИНФОРМАЦИЯ!P:P,АБОНЕМЕНТЫ_ИНФОРМАЦИЯ!H:H,БАЗА_ДАННЫХ!L875,АБОНЕМЕНТЫ_ИНФОРМАЦИЯ!F:F,БАЗА_ДАННЫХ!J875,АБОНЕМЕНТЫ_ИНФОРМАЦИЯ!G:G,БАЗА_ДАННЫХ!K875,АБОНЕМЕНТЫ_ИНФОРМАЦИЯ!Q:Q,"&lt;="&amp;БАЗА_ДАННЫХ!D875,АБОНЕМЕНТЫ_ИНФОРМАЦИЯ!S:S,"&gt;="&amp;БАЗА_ДАННЫХ!D875))</f>
        <v>10</v>
      </c>
    </row>
    <row r="876" spans="4:21" ht="15" customHeight="1" x14ac:dyDescent="0.25">
      <c r="D876" s="185">
        <v>45316</v>
      </c>
      <c r="E876" s="187">
        <f t="shared" si="27"/>
        <v>4</v>
      </c>
      <c r="F876" s="9" t="str">
        <f t="shared" si="28"/>
        <v>Чт</v>
      </c>
      <c r="G876" s="18">
        <v>0.77083333333333337</v>
      </c>
      <c r="H876" s="8" t="s">
        <v>15</v>
      </c>
      <c r="I876" s="8" t="s">
        <v>27</v>
      </c>
      <c r="J876" s="8" t="s">
        <v>22</v>
      </c>
      <c r="K876" s="8" t="s">
        <v>12</v>
      </c>
      <c r="L876" s="188" t="s">
        <v>111</v>
      </c>
      <c r="M876" s="189" t="str">
        <f ca="1">IF(COUNTIFS(АБОНЕМЕНТЫ_ИНФОРМАЦИЯ!H:H,БАЗА_ДАННЫХ!L876,АБОНЕМЕНТЫ_ИНФОРМАЦИЯ!F:F,БАЗА_ДАННЫХ!J876,АБОНЕМЕНТЫ_ИНФОРМАЦИЯ!G:G,БАЗА_ДАННЫХ!K876,АБОНЕМЕНТЫ_ИНФОРМАЦИЯ!Q:Q,"&lt;="&amp;БАЗА_ДАННЫХ!D876,АБОНЕМЕНТЫ_ИНФОРМАЦИЯ!S:S,"&gt;="&amp;БАЗА_ДАННЫХ!D876,АБОНЕМЕНТЫ_ИНФОРМАЦИЯ!AB:AB,"да")=1,"да","нет")</f>
        <v>нет</v>
      </c>
      <c r="N876" s="188" t="str">
        <f ca="1">IF(M876="да",SUMIFS(АБОНЕМЕНТЫ_ИНФОРМАЦИЯ!AC:AC,АБОНЕМЕНТЫ_ИНФОРМАЦИЯ!H:H,БАЗА_ДАННЫХ!L876,АБОНЕМЕНТЫ_ИНФОРМАЦИЯ!G:G,БАЗА_ДАННЫХ!K876,АБОНЕМЕНТЫ_ИНФОРМАЦИЯ!F:F,БАЗА_ДАННЫХ!J876,АБОНЕМЕНТЫ_ИНФОРМАЦИЯ!AB:AB,БАЗА_ДАННЫХ!M876),"")</f>
        <v/>
      </c>
      <c r="R876" s="189" t="s">
        <v>21</v>
      </c>
      <c r="S876" s="17"/>
      <c r="U876" s="194">
        <f>IF(S876="перенос",0,SUMIFS(АБОНЕМЕНТЫ_ИНФОРМАЦИЯ!P:P,АБОНЕМЕНТЫ_ИНФОРМАЦИЯ!H:H,БАЗА_ДАННЫХ!L876,АБОНЕМЕНТЫ_ИНФОРМАЦИЯ!F:F,БАЗА_ДАННЫХ!J876,АБОНЕМЕНТЫ_ИНФОРМАЦИЯ!G:G,БАЗА_ДАННЫХ!K876,АБОНЕМЕНТЫ_ИНФОРМАЦИЯ!Q:Q,"&lt;="&amp;БАЗА_ДАННЫХ!D876,АБОНЕМЕНТЫ_ИНФОРМАЦИЯ!S:S,"&gt;="&amp;БАЗА_ДАННЫХ!D876))</f>
        <v>8.75</v>
      </c>
    </row>
    <row r="877" spans="4:21" ht="15" customHeight="1" x14ac:dyDescent="0.25">
      <c r="D877" s="185">
        <v>45316</v>
      </c>
      <c r="E877" s="187">
        <f t="shared" si="27"/>
        <v>4</v>
      </c>
      <c r="F877" s="9" t="str">
        <f t="shared" si="28"/>
        <v>Чт</v>
      </c>
      <c r="G877" s="18">
        <v>0.77083333333333337</v>
      </c>
      <c r="H877" s="8" t="s">
        <v>15</v>
      </c>
      <c r="I877" s="8" t="s">
        <v>27</v>
      </c>
      <c r="J877" s="8" t="s">
        <v>22</v>
      </c>
      <c r="K877" s="8" t="s">
        <v>12</v>
      </c>
      <c r="L877" s="188" t="s">
        <v>112</v>
      </c>
      <c r="M877" s="189" t="str">
        <f ca="1">IF(COUNTIFS(АБОНЕМЕНТЫ_ИНФОРМАЦИЯ!H:H,БАЗА_ДАННЫХ!L877,АБОНЕМЕНТЫ_ИНФОРМАЦИЯ!F:F,БАЗА_ДАННЫХ!J877,АБОНЕМЕНТЫ_ИНФОРМАЦИЯ!G:G,БАЗА_ДАННЫХ!K877,АБОНЕМЕНТЫ_ИНФОРМАЦИЯ!Q:Q,"&lt;="&amp;БАЗА_ДАННЫХ!D877,АБОНЕМЕНТЫ_ИНФОРМАЦИЯ!S:S,"&gt;="&amp;БАЗА_ДАННЫХ!D877,АБОНЕМЕНТЫ_ИНФОРМАЦИЯ!AB:AB,"да")=1,"да","нет")</f>
        <v>нет</v>
      </c>
      <c r="N877" s="188" t="str">
        <f ca="1">IF(M877="да",SUMIFS(АБОНЕМЕНТЫ_ИНФОРМАЦИЯ!AC:AC,АБОНЕМЕНТЫ_ИНФОРМАЦИЯ!H:H,БАЗА_ДАННЫХ!L877,АБОНЕМЕНТЫ_ИНФОРМАЦИЯ!G:G,БАЗА_ДАННЫХ!K877,АБОНЕМЕНТЫ_ИНФОРМАЦИЯ!F:F,БАЗА_ДАННЫХ!J877,АБОНЕМЕНТЫ_ИНФОРМАЦИЯ!AB:AB,БАЗА_ДАННЫХ!M877),"")</f>
        <v/>
      </c>
      <c r="R877" s="189" t="s">
        <v>21</v>
      </c>
      <c r="S877" s="17"/>
      <c r="U877" s="194">
        <f>IF(S877="перенос",0,SUMIFS(АБОНЕМЕНТЫ_ИНФОРМАЦИЯ!P:P,АБОНЕМЕНТЫ_ИНФОРМАЦИЯ!H:H,БАЗА_ДАННЫХ!L877,АБОНЕМЕНТЫ_ИНФОРМАЦИЯ!F:F,БАЗА_ДАННЫХ!J877,АБОНЕМЕНТЫ_ИНФОРМАЦИЯ!G:G,БАЗА_ДАННЫХ!K877,АБОНЕМЕНТЫ_ИНФОРМАЦИЯ!Q:Q,"&lt;="&amp;БАЗА_ДАННЫХ!D877,АБОНЕМЕНТЫ_ИНФОРМАЦИЯ!S:S,"&gt;="&amp;БАЗА_ДАННЫХ!D877))</f>
        <v>10</v>
      </c>
    </row>
    <row r="878" spans="4:21" ht="15" customHeight="1" x14ac:dyDescent="0.25">
      <c r="D878" s="185">
        <v>45317</v>
      </c>
      <c r="E878" s="187">
        <f t="shared" si="27"/>
        <v>4</v>
      </c>
      <c r="F878" s="9" t="str">
        <f t="shared" si="28"/>
        <v>Пт</v>
      </c>
      <c r="G878" s="18">
        <v>0.66666666666666663</v>
      </c>
      <c r="H878" s="8" t="s">
        <v>7</v>
      </c>
      <c r="I878" s="8" t="s">
        <v>33</v>
      </c>
      <c r="J878" s="8" t="s">
        <v>6</v>
      </c>
      <c r="K878" s="8" t="s">
        <v>31</v>
      </c>
      <c r="L878" s="188" t="s">
        <v>87</v>
      </c>
      <c r="M878" s="189" t="str">
        <f ca="1">IF(COUNTIFS(АБОНЕМЕНТЫ_ИНФОРМАЦИЯ!H:H,БАЗА_ДАННЫХ!L878,АБОНЕМЕНТЫ_ИНФОРМАЦИЯ!F:F,БАЗА_ДАННЫХ!J878,АБОНЕМЕНТЫ_ИНФОРМАЦИЯ!G:G,БАЗА_ДАННЫХ!K878,АБОНЕМЕНТЫ_ИНФОРМАЦИЯ!Q:Q,"&lt;="&amp;БАЗА_ДАННЫХ!D878,АБОНЕМЕНТЫ_ИНФОРМАЦИЯ!S:S,"&gt;="&amp;БАЗА_ДАННЫХ!D878,АБОНЕМЕНТЫ_ИНФОРМАЦИЯ!AB:AB,"да")=1,"да","нет")</f>
        <v>нет</v>
      </c>
      <c r="N878" s="188" t="str">
        <f ca="1">IF(M878="да",SUMIFS(АБОНЕМЕНТЫ_ИНФОРМАЦИЯ!AC:AC,АБОНЕМЕНТЫ_ИНФОРМАЦИЯ!H:H,БАЗА_ДАННЫХ!L878,АБОНЕМЕНТЫ_ИНФОРМАЦИЯ!G:G,БАЗА_ДАННЫХ!K878,АБОНЕМЕНТЫ_ИНФОРМАЦИЯ!F:F,БАЗА_ДАННЫХ!J878,АБОНЕМЕНТЫ_ИНФОРМАЦИЯ!AB:AB,БАЗА_ДАННЫХ!M878),"")</f>
        <v/>
      </c>
      <c r="R878" s="189" t="s">
        <v>21</v>
      </c>
      <c r="S878" s="17"/>
      <c r="U878" s="194">
        <f>IF(S878="перенос",0,SUMIFS(АБОНЕМЕНТЫ_ИНФОРМАЦИЯ!P:P,АБОНЕМЕНТЫ_ИНФОРМАЦИЯ!H:H,БАЗА_ДАННЫХ!L878,АБОНЕМЕНТЫ_ИНФОРМАЦИЯ!F:F,БАЗА_ДАННЫХ!J878,АБОНЕМЕНТЫ_ИНФОРМАЦИЯ!G:G,БАЗА_ДАННЫХ!K878,АБОНЕМЕНТЫ_ИНФОРМАЦИЯ!Q:Q,"&lt;="&amp;БАЗА_ДАННЫХ!D878,АБОНЕМЕНТЫ_ИНФОРМАЦИЯ!S:S,"&gt;="&amp;БАЗА_ДАННЫХ!D878))</f>
        <v>10</v>
      </c>
    </row>
    <row r="879" spans="4:21" ht="15" customHeight="1" x14ac:dyDescent="0.25">
      <c r="D879" s="185">
        <v>45317</v>
      </c>
      <c r="E879" s="187">
        <f t="shared" ref="E879" si="32">WEEKNUM(D879)</f>
        <v>4</v>
      </c>
      <c r="F879" s="9" t="str">
        <f t="shared" si="28"/>
        <v>Пт</v>
      </c>
      <c r="G879" s="18">
        <v>0.66666666666666663</v>
      </c>
      <c r="H879" s="8" t="s">
        <v>7</v>
      </c>
      <c r="I879" s="8" t="s">
        <v>33</v>
      </c>
      <c r="J879" s="8" t="s">
        <v>6</v>
      </c>
      <c r="K879" s="8" t="s">
        <v>31</v>
      </c>
      <c r="L879" s="188" t="s">
        <v>89</v>
      </c>
      <c r="M879" s="189" t="str">
        <f ca="1">IF(COUNTIFS(АБОНЕМЕНТЫ_ИНФОРМАЦИЯ!H:H,БАЗА_ДАННЫХ!L879,АБОНЕМЕНТЫ_ИНФОРМАЦИЯ!F:F,БАЗА_ДАННЫХ!J879,АБОНЕМЕНТЫ_ИНФОРМАЦИЯ!G:G,БАЗА_ДАННЫХ!K879,АБОНЕМЕНТЫ_ИНФОРМАЦИЯ!Q:Q,"&lt;="&amp;БАЗА_ДАННЫХ!D879,АБОНЕМЕНТЫ_ИНФОРМАЦИЯ!S:S,"&gt;="&amp;БАЗА_ДАННЫХ!D879,АБОНЕМЕНТЫ_ИНФОРМАЦИЯ!AB:AB,"да")=1,"да","нет")</f>
        <v>нет</v>
      </c>
      <c r="N879" s="188" t="str">
        <f ca="1">IF(M879="да",SUMIFS(АБОНЕМЕНТЫ_ИНФОРМАЦИЯ!AC:AC,АБОНЕМЕНТЫ_ИНФОРМАЦИЯ!H:H,БАЗА_ДАННЫХ!L879,АБОНЕМЕНТЫ_ИНФОРМАЦИЯ!G:G,БАЗА_ДАННЫХ!K879,АБОНЕМЕНТЫ_ИНФОРМАЦИЯ!F:F,БАЗА_ДАННЫХ!J879,АБОНЕМЕНТЫ_ИНФОРМАЦИЯ!AB:AB,БАЗА_ДАННЫХ!M879),"")</f>
        <v/>
      </c>
      <c r="R879" s="189" t="s">
        <v>177</v>
      </c>
      <c r="S879" s="17"/>
      <c r="U879" s="194">
        <f>IF(S879="перенос",0,SUMIFS(АБОНЕМЕНТЫ_ИНФОРМАЦИЯ!P:P,АБОНЕМЕНТЫ_ИНФОРМАЦИЯ!H:H,БАЗА_ДАННЫХ!L879,АБОНЕМЕНТЫ_ИНФОРМАЦИЯ!F:F,БАЗА_ДАННЫХ!J879,АБОНЕМЕНТЫ_ИНФОРМАЦИЯ!G:G,БАЗА_ДАННЫХ!K879,АБОНЕМЕНТЫ_ИНФОРМАЦИЯ!Q:Q,"&lt;="&amp;БАЗА_ДАННЫХ!D879,АБОНЕМЕНТЫ_ИНФОРМАЦИЯ!S:S,"&gt;="&amp;БАЗА_ДАННЫХ!D879))</f>
        <v>10</v>
      </c>
    </row>
    <row r="880" spans="4:21" ht="15" customHeight="1" x14ac:dyDescent="0.25">
      <c r="D880" s="185">
        <v>45317</v>
      </c>
      <c r="E880" s="187">
        <f t="shared" si="27"/>
        <v>4</v>
      </c>
      <c r="F880" s="9" t="str">
        <f t="shared" si="28"/>
        <v>Пт</v>
      </c>
      <c r="G880" s="18">
        <v>0.66666666666666663</v>
      </c>
      <c r="H880" s="8" t="s">
        <v>7</v>
      </c>
      <c r="I880" s="8" t="s">
        <v>33</v>
      </c>
      <c r="J880" s="8" t="s">
        <v>6</v>
      </c>
      <c r="K880" s="8" t="s">
        <v>31</v>
      </c>
      <c r="L880" s="188" t="s">
        <v>90</v>
      </c>
      <c r="M880" s="189" t="str">
        <f ca="1">IF(COUNTIFS(АБОНЕМЕНТЫ_ИНФОРМАЦИЯ!H:H,БАЗА_ДАННЫХ!L880,АБОНЕМЕНТЫ_ИНФОРМАЦИЯ!F:F,БАЗА_ДАННЫХ!J880,АБОНЕМЕНТЫ_ИНФОРМАЦИЯ!G:G,БАЗА_ДАННЫХ!K880,АБОНЕМЕНТЫ_ИНФОРМАЦИЯ!Q:Q,"&lt;="&amp;БАЗА_ДАННЫХ!D880,АБОНЕМЕНТЫ_ИНФОРМАЦИЯ!S:S,"&gt;="&amp;БАЗА_ДАННЫХ!D880,АБОНЕМЕНТЫ_ИНФОРМАЦИЯ!AB:AB,"да")=1,"да","нет")</f>
        <v>нет</v>
      </c>
      <c r="N880" s="188" t="str">
        <f ca="1">IF(M880="да",SUMIFS(АБОНЕМЕНТЫ_ИНФОРМАЦИЯ!AC:AC,АБОНЕМЕНТЫ_ИНФОРМАЦИЯ!H:H,БАЗА_ДАННЫХ!L880,АБОНЕМЕНТЫ_ИНФОРМАЦИЯ!G:G,БАЗА_ДАННЫХ!K880,АБОНЕМЕНТЫ_ИНФОРМАЦИЯ!F:F,БАЗА_ДАННЫХ!J880,АБОНЕМЕНТЫ_ИНФОРМАЦИЯ!AB:AB,БАЗА_ДАННЫХ!M880),"")</f>
        <v/>
      </c>
      <c r="R880" s="189" t="s">
        <v>21</v>
      </c>
      <c r="S880" s="17"/>
      <c r="U880" s="194">
        <f>IF(S880="перенос",0,SUMIFS(АБОНЕМЕНТЫ_ИНФОРМАЦИЯ!P:P,АБОНЕМЕНТЫ_ИНФОРМАЦИЯ!H:H,БАЗА_ДАННЫХ!L880,АБОНЕМЕНТЫ_ИНФОРМАЦИЯ!F:F,БАЗА_ДАННЫХ!J880,АБОНЕМЕНТЫ_ИНФОРМАЦИЯ!G:G,БАЗА_ДАННЫХ!K880,АБОНЕМЕНТЫ_ИНФОРМАЦИЯ!Q:Q,"&lt;="&amp;БАЗА_ДАННЫХ!D880,АБОНЕМЕНТЫ_ИНФОРМАЦИЯ!S:S,"&gt;="&amp;БАЗА_ДАННЫХ!D880))</f>
        <v>8.75</v>
      </c>
    </row>
    <row r="881" spans="4:21" ht="15" customHeight="1" x14ac:dyDescent="0.25">
      <c r="D881" s="185">
        <v>45317</v>
      </c>
      <c r="E881" s="187">
        <f t="shared" si="27"/>
        <v>4</v>
      </c>
      <c r="F881" s="9" t="str">
        <f t="shared" si="28"/>
        <v>Пт</v>
      </c>
      <c r="G881" s="18">
        <v>0.66666666666666663</v>
      </c>
      <c r="H881" s="8" t="s">
        <v>7</v>
      </c>
      <c r="I881" s="8" t="s">
        <v>33</v>
      </c>
      <c r="J881" s="8" t="s">
        <v>6</v>
      </c>
      <c r="K881" s="8" t="s">
        <v>31</v>
      </c>
      <c r="L881" s="188" t="s">
        <v>91</v>
      </c>
      <c r="M881" s="189" t="str">
        <f ca="1">IF(COUNTIFS(АБОНЕМЕНТЫ_ИНФОРМАЦИЯ!H:H,БАЗА_ДАННЫХ!L881,АБОНЕМЕНТЫ_ИНФОРМАЦИЯ!F:F,БАЗА_ДАННЫХ!J881,АБОНЕМЕНТЫ_ИНФОРМАЦИЯ!G:G,БАЗА_ДАННЫХ!K881,АБОНЕМЕНТЫ_ИНФОРМАЦИЯ!Q:Q,"&lt;="&amp;БАЗА_ДАННЫХ!D881,АБОНЕМЕНТЫ_ИНФОРМАЦИЯ!S:S,"&gt;="&amp;БАЗА_ДАННЫХ!D881,АБОНЕМЕНТЫ_ИНФОРМАЦИЯ!AB:AB,"да")=1,"да","нет")</f>
        <v>нет</v>
      </c>
      <c r="N881" s="188" t="str">
        <f ca="1">IF(M881="да",SUMIFS(АБОНЕМЕНТЫ_ИНФОРМАЦИЯ!AC:AC,АБОНЕМЕНТЫ_ИНФОРМАЦИЯ!H:H,БАЗА_ДАННЫХ!L881,АБОНЕМЕНТЫ_ИНФОРМАЦИЯ!G:G,БАЗА_ДАННЫХ!K881,АБОНЕМЕНТЫ_ИНФОРМАЦИЯ!F:F,БАЗА_ДАННЫХ!J881,АБОНЕМЕНТЫ_ИНФОРМАЦИЯ!AB:AB,БАЗА_ДАННЫХ!M881),"")</f>
        <v/>
      </c>
      <c r="R881" s="189" t="s">
        <v>21</v>
      </c>
      <c r="S881" s="17"/>
      <c r="U881" s="194">
        <f>IF(S881="перенос",0,SUMIFS(АБОНЕМЕНТЫ_ИНФОРМАЦИЯ!P:P,АБОНЕМЕНТЫ_ИНФОРМАЦИЯ!H:H,БАЗА_ДАННЫХ!L881,АБОНЕМЕНТЫ_ИНФОРМАЦИЯ!F:F,БАЗА_ДАННЫХ!J881,АБОНЕМЕНТЫ_ИНФОРМАЦИЯ!G:G,БАЗА_ДАННЫХ!K881,АБОНЕМЕНТЫ_ИНФОРМАЦИЯ!Q:Q,"&lt;="&amp;БАЗА_ДАННЫХ!D881,АБОНЕМЕНТЫ_ИНФОРМАЦИЯ!S:S,"&gt;="&amp;БАЗА_ДАННЫХ!D881))</f>
        <v>10</v>
      </c>
    </row>
    <row r="882" spans="4:21" ht="15" customHeight="1" x14ac:dyDescent="0.25">
      <c r="D882" s="185">
        <v>45317</v>
      </c>
      <c r="E882" s="187">
        <f t="shared" si="27"/>
        <v>4</v>
      </c>
      <c r="F882" s="9" t="str">
        <f t="shared" si="28"/>
        <v>Пт</v>
      </c>
      <c r="G882" s="18">
        <v>0.66666666666666663</v>
      </c>
      <c r="H882" s="8" t="s">
        <v>7</v>
      </c>
      <c r="I882" s="8" t="s">
        <v>33</v>
      </c>
      <c r="J882" s="8" t="s">
        <v>6</v>
      </c>
      <c r="K882" s="8" t="s">
        <v>31</v>
      </c>
      <c r="L882" s="188" t="s">
        <v>92</v>
      </c>
      <c r="M882" s="189" t="str">
        <f ca="1">IF(COUNTIFS(АБОНЕМЕНТЫ_ИНФОРМАЦИЯ!H:H,БАЗА_ДАННЫХ!L882,АБОНЕМЕНТЫ_ИНФОРМАЦИЯ!F:F,БАЗА_ДАННЫХ!J882,АБОНЕМЕНТЫ_ИНФОРМАЦИЯ!G:G,БАЗА_ДАННЫХ!K882,АБОНЕМЕНТЫ_ИНФОРМАЦИЯ!Q:Q,"&lt;="&amp;БАЗА_ДАННЫХ!D882,АБОНЕМЕНТЫ_ИНФОРМАЦИЯ!S:S,"&gt;="&amp;БАЗА_ДАННЫХ!D882,АБОНЕМЕНТЫ_ИНФОРМАЦИЯ!AB:AB,"да")=1,"да","нет")</f>
        <v>нет</v>
      </c>
      <c r="N882" s="188" t="str">
        <f ca="1">IF(M882="да",SUMIFS(АБОНЕМЕНТЫ_ИНФОРМАЦИЯ!AC:AC,АБОНЕМЕНТЫ_ИНФОРМАЦИЯ!H:H,БАЗА_ДАННЫХ!L882,АБОНЕМЕНТЫ_ИНФОРМАЦИЯ!G:G,БАЗА_ДАННЫХ!K882,АБОНЕМЕНТЫ_ИНФОРМАЦИЯ!F:F,БАЗА_ДАННЫХ!J882,АБОНЕМЕНТЫ_ИНФОРМАЦИЯ!AB:AB,БАЗА_ДАННЫХ!M882),"")</f>
        <v/>
      </c>
      <c r="R882" s="189" t="s">
        <v>21</v>
      </c>
      <c r="S882" s="17"/>
      <c r="U882" s="194">
        <f>IF(S882="перенос",0,SUMIFS(АБОНЕМЕНТЫ_ИНФОРМАЦИЯ!P:P,АБОНЕМЕНТЫ_ИНФОРМАЦИЯ!H:H,БАЗА_ДАННЫХ!L882,АБОНЕМЕНТЫ_ИНФОРМАЦИЯ!F:F,БАЗА_ДАННЫХ!J882,АБОНЕМЕНТЫ_ИНФОРМАЦИЯ!G:G,БАЗА_ДАННЫХ!K882,АБОНЕМЕНТЫ_ИНФОРМАЦИЯ!Q:Q,"&lt;="&amp;БАЗА_ДАННЫХ!D882,АБОНЕМЕНТЫ_ИНФОРМАЦИЯ!S:S,"&gt;="&amp;БАЗА_ДАННЫХ!D882))</f>
        <v>10</v>
      </c>
    </row>
    <row r="883" spans="4:21" ht="15" customHeight="1" x14ac:dyDescent="0.25">
      <c r="D883" s="185">
        <v>45317</v>
      </c>
      <c r="E883" s="187">
        <f t="shared" si="27"/>
        <v>4</v>
      </c>
      <c r="F883" s="9" t="str">
        <f t="shared" si="28"/>
        <v>Пт</v>
      </c>
      <c r="G883" s="18">
        <v>0.66666666666666663</v>
      </c>
      <c r="H883" s="8" t="s">
        <v>7</v>
      </c>
      <c r="I883" s="8" t="s">
        <v>33</v>
      </c>
      <c r="J883" s="8" t="s">
        <v>6</v>
      </c>
      <c r="K883" s="8" t="s">
        <v>31</v>
      </c>
      <c r="L883" s="188" t="s">
        <v>93</v>
      </c>
      <c r="M883" s="189" t="str">
        <f ca="1">IF(COUNTIFS(АБОНЕМЕНТЫ_ИНФОРМАЦИЯ!H:H,БАЗА_ДАННЫХ!L883,АБОНЕМЕНТЫ_ИНФОРМАЦИЯ!F:F,БАЗА_ДАННЫХ!J883,АБОНЕМЕНТЫ_ИНФОРМАЦИЯ!G:G,БАЗА_ДАННЫХ!K883,АБОНЕМЕНТЫ_ИНФОРМАЦИЯ!Q:Q,"&lt;="&amp;БАЗА_ДАННЫХ!D883,АБОНЕМЕНТЫ_ИНФОРМАЦИЯ!S:S,"&gt;="&amp;БАЗА_ДАННЫХ!D883,АБОНЕМЕНТЫ_ИНФОРМАЦИЯ!AB:AB,"да")=1,"да","нет")</f>
        <v>нет</v>
      </c>
      <c r="N883" s="188" t="str">
        <f ca="1">IF(M883="да",SUMIFS(АБОНЕМЕНТЫ_ИНФОРМАЦИЯ!AC:AC,АБОНЕМЕНТЫ_ИНФОРМАЦИЯ!H:H,БАЗА_ДАННЫХ!L883,АБОНЕМЕНТЫ_ИНФОРМАЦИЯ!G:G,БАЗА_ДАННЫХ!K883,АБОНЕМЕНТЫ_ИНФОРМАЦИЯ!F:F,БАЗА_ДАННЫХ!J883,АБОНЕМЕНТЫ_ИНФОРМАЦИЯ!AB:AB,БАЗА_ДАННЫХ!M883),"")</f>
        <v/>
      </c>
      <c r="R883" s="189" t="s">
        <v>21</v>
      </c>
      <c r="S883" s="17"/>
      <c r="U883" s="194">
        <f>IF(S883="перенос",0,SUMIFS(АБОНЕМЕНТЫ_ИНФОРМАЦИЯ!P:P,АБОНЕМЕНТЫ_ИНФОРМАЦИЯ!H:H,БАЗА_ДАННЫХ!L883,АБОНЕМЕНТЫ_ИНФОРМАЦИЯ!F:F,БАЗА_ДАННЫХ!J883,АБОНЕМЕНТЫ_ИНФОРМАЦИЯ!G:G,БАЗА_ДАННЫХ!K883,АБОНЕМЕНТЫ_ИНФОРМАЦИЯ!Q:Q,"&lt;="&amp;БАЗА_ДАННЫХ!D883,АБОНЕМЕНТЫ_ИНФОРМАЦИЯ!S:S,"&gt;="&amp;БАЗА_ДАННЫХ!D883))</f>
        <v>10</v>
      </c>
    </row>
    <row r="884" spans="4:21" ht="15" customHeight="1" x14ac:dyDescent="0.25">
      <c r="D884" s="185">
        <v>45317</v>
      </c>
      <c r="E884" s="187">
        <f t="shared" si="27"/>
        <v>4</v>
      </c>
      <c r="F884" s="9" t="str">
        <f t="shared" si="28"/>
        <v>Пт</v>
      </c>
      <c r="G884" s="18">
        <v>0.66666666666666663</v>
      </c>
      <c r="H884" s="8" t="s">
        <v>7</v>
      </c>
      <c r="I884" s="8" t="s">
        <v>33</v>
      </c>
      <c r="J884" s="8" t="s">
        <v>6</v>
      </c>
      <c r="K884" s="8" t="s">
        <v>31</v>
      </c>
      <c r="L884" s="188" t="s">
        <v>94</v>
      </c>
      <c r="M884" s="189" t="str">
        <f ca="1">IF(COUNTIFS(АБОНЕМЕНТЫ_ИНФОРМАЦИЯ!H:H,БАЗА_ДАННЫХ!L884,АБОНЕМЕНТЫ_ИНФОРМАЦИЯ!F:F,БАЗА_ДАННЫХ!J884,АБОНЕМЕНТЫ_ИНФОРМАЦИЯ!G:G,БАЗА_ДАННЫХ!K884,АБОНЕМЕНТЫ_ИНФОРМАЦИЯ!Q:Q,"&lt;="&amp;БАЗА_ДАННЫХ!D884,АБОНЕМЕНТЫ_ИНФОРМАЦИЯ!S:S,"&gt;="&amp;БАЗА_ДАННЫХ!D884,АБОНЕМЕНТЫ_ИНФОРМАЦИЯ!AB:AB,"да")=1,"да","нет")</f>
        <v>нет</v>
      </c>
      <c r="N884" s="188" t="str">
        <f ca="1">IF(M884="да",SUMIFS(АБОНЕМЕНТЫ_ИНФОРМАЦИЯ!AC:AC,АБОНЕМЕНТЫ_ИНФОРМАЦИЯ!H:H,БАЗА_ДАННЫХ!L884,АБОНЕМЕНТЫ_ИНФОРМАЦИЯ!G:G,БАЗА_ДАННЫХ!K884,АБОНЕМЕНТЫ_ИНФОРМАЦИЯ!F:F,БАЗА_ДАННЫХ!J884,АБОНЕМЕНТЫ_ИНФОРМАЦИЯ!AB:AB,БАЗА_ДАННЫХ!M884),"")</f>
        <v/>
      </c>
      <c r="R884" s="189" t="s">
        <v>21</v>
      </c>
      <c r="S884" s="17"/>
      <c r="U884" s="194">
        <f>IF(S884="перенос",0,SUMIFS(АБОНЕМЕНТЫ_ИНФОРМАЦИЯ!P:P,АБОНЕМЕНТЫ_ИНФОРМАЦИЯ!H:H,БАЗА_ДАННЫХ!L884,АБОНЕМЕНТЫ_ИНФОРМАЦИЯ!F:F,БАЗА_ДАННЫХ!J884,АБОНЕМЕНТЫ_ИНФОРМАЦИЯ!G:G,БАЗА_ДАННЫХ!K884,АБОНЕМЕНТЫ_ИНФОРМАЦИЯ!Q:Q,"&lt;="&amp;БАЗА_ДАННЫХ!D884,АБОНЕМЕНТЫ_ИНФОРМАЦИЯ!S:S,"&gt;="&amp;БАЗА_ДАННЫХ!D884))</f>
        <v>10</v>
      </c>
    </row>
    <row r="885" spans="4:21" ht="15" customHeight="1" x14ac:dyDescent="0.25">
      <c r="D885" s="185">
        <v>45317</v>
      </c>
      <c r="E885" s="187">
        <f t="shared" si="27"/>
        <v>4</v>
      </c>
      <c r="F885" s="9" t="str">
        <f t="shared" si="28"/>
        <v>Пт</v>
      </c>
      <c r="G885" s="18">
        <v>0.66666666666666663</v>
      </c>
      <c r="H885" s="8" t="s">
        <v>7</v>
      </c>
      <c r="I885" s="8" t="s">
        <v>33</v>
      </c>
      <c r="J885" s="8" t="s">
        <v>6</v>
      </c>
      <c r="K885" s="8" t="s">
        <v>31</v>
      </c>
      <c r="L885" s="188" t="s">
        <v>95</v>
      </c>
      <c r="M885" s="189" t="str">
        <f ca="1">IF(COUNTIFS(АБОНЕМЕНТЫ_ИНФОРМАЦИЯ!H:H,БАЗА_ДАННЫХ!L885,АБОНЕМЕНТЫ_ИНФОРМАЦИЯ!F:F,БАЗА_ДАННЫХ!J885,АБОНЕМЕНТЫ_ИНФОРМАЦИЯ!G:G,БАЗА_ДАННЫХ!K885,АБОНЕМЕНТЫ_ИНФОРМАЦИЯ!Q:Q,"&lt;="&amp;БАЗА_ДАННЫХ!D885,АБОНЕМЕНТЫ_ИНФОРМАЦИЯ!S:S,"&gt;="&amp;БАЗА_ДАННЫХ!D885,АБОНЕМЕНТЫ_ИНФОРМАЦИЯ!AB:AB,"да")=1,"да","нет")</f>
        <v>нет</v>
      </c>
      <c r="N885" s="188" t="str">
        <f ca="1">IF(M885="да",SUMIFS(АБОНЕМЕНТЫ_ИНФОРМАЦИЯ!AC:AC,АБОНЕМЕНТЫ_ИНФОРМАЦИЯ!H:H,БАЗА_ДАННЫХ!L885,АБОНЕМЕНТЫ_ИНФОРМАЦИЯ!G:G,БАЗА_ДАННЫХ!K885,АБОНЕМЕНТЫ_ИНФОРМАЦИЯ!F:F,БАЗА_ДАННЫХ!J885,АБОНЕМЕНТЫ_ИНФОРМАЦИЯ!AB:AB,БАЗА_ДАННЫХ!M885),"")</f>
        <v/>
      </c>
      <c r="R885" s="189" t="s">
        <v>21</v>
      </c>
      <c r="S885" s="17"/>
      <c r="U885" s="194">
        <f>IF(S885="перенос",0,SUMIFS(АБОНЕМЕНТЫ_ИНФОРМАЦИЯ!P:P,АБОНЕМЕНТЫ_ИНФОРМАЦИЯ!H:H,БАЗА_ДАННЫХ!L885,АБОНЕМЕНТЫ_ИНФОРМАЦИЯ!F:F,БАЗА_ДАННЫХ!J885,АБОНЕМЕНТЫ_ИНФОРМАЦИЯ!G:G,БАЗА_ДАННЫХ!K885,АБОНЕМЕНТЫ_ИНФОРМАЦИЯ!Q:Q,"&lt;="&amp;БАЗА_ДАННЫХ!D885,АБОНЕМЕНТЫ_ИНФОРМАЦИЯ!S:S,"&gt;="&amp;БАЗА_ДАННЫХ!D885))</f>
        <v>10</v>
      </c>
    </row>
    <row r="886" spans="4:21" ht="15" customHeight="1" x14ac:dyDescent="0.25">
      <c r="D886" s="185">
        <v>45317</v>
      </c>
      <c r="E886" s="187">
        <f t="shared" si="27"/>
        <v>4</v>
      </c>
      <c r="F886" s="9" t="str">
        <f t="shared" si="28"/>
        <v>Пт</v>
      </c>
      <c r="G886" s="18">
        <v>0.66666666666666663</v>
      </c>
      <c r="H886" s="8" t="s">
        <v>7</v>
      </c>
      <c r="I886" s="8" t="s">
        <v>33</v>
      </c>
      <c r="J886" s="8" t="s">
        <v>6</v>
      </c>
      <c r="K886" s="8" t="s">
        <v>31</v>
      </c>
      <c r="L886" s="188" t="s">
        <v>96</v>
      </c>
      <c r="M886" s="189" t="str">
        <f ca="1">IF(COUNTIFS(АБОНЕМЕНТЫ_ИНФОРМАЦИЯ!H:H,БАЗА_ДАННЫХ!L886,АБОНЕМЕНТЫ_ИНФОРМАЦИЯ!F:F,БАЗА_ДАННЫХ!J886,АБОНЕМЕНТЫ_ИНФОРМАЦИЯ!G:G,БАЗА_ДАННЫХ!K886,АБОНЕМЕНТЫ_ИНФОРМАЦИЯ!Q:Q,"&lt;="&amp;БАЗА_ДАННЫХ!D886,АБОНЕМЕНТЫ_ИНФОРМАЦИЯ!S:S,"&gt;="&amp;БАЗА_ДАННЫХ!D886,АБОНЕМЕНТЫ_ИНФОРМАЦИЯ!AB:AB,"да")=1,"да","нет")</f>
        <v>нет</v>
      </c>
      <c r="N886" s="188" t="str">
        <f ca="1">IF(M886="да",SUMIFS(АБОНЕМЕНТЫ_ИНФОРМАЦИЯ!AC:AC,АБОНЕМЕНТЫ_ИНФОРМАЦИЯ!H:H,БАЗА_ДАННЫХ!L886,АБОНЕМЕНТЫ_ИНФОРМАЦИЯ!G:G,БАЗА_ДАННЫХ!K886,АБОНЕМЕНТЫ_ИНФОРМАЦИЯ!F:F,БАЗА_ДАННЫХ!J886,АБОНЕМЕНТЫ_ИНФОРМАЦИЯ!AB:AB,БАЗА_ДАННЫХ!M886),"")</f>
        <v/>
      </c>
      <c r="R886" s="189" t="s">
        <v>21</v>
      </c>
      <c r="S886" s="17"/>
      <c r="U886" s="194">
        <f>IF(S886="перенос",0,SUMIFS(АБОНЕМЕНТЫ_ИНФОРМАЦИЯ!P:P,АБОНЕМЕНТЫ_ИНФОРМАЦИЯ!H:H,БАЗА_ДАННЫХ!L886,АБОНЕМЕНТЫ_ИНФОРМАЦИЯ!F:F,БАЗА_ДАННЫХ!J886,АБОНЕМЕНТЫ_ИНФОРМАЦИЯ!G:G,БАЗА_ДАННЫХ!K886,АБОНЕМЕНТЫ_ИНФОРМАЦИЯ!Q:Q,"&lt;="&amp;БАЗА_ДАННЫХ!D886,АБОНЕМЕНТЫ_ИНФОРМАЦИЯ!S:S,"&gt;="&amp;БАЗА_ДАННЫХ!D886))</f>
        <v>10</v>
      </c>
    </row>
    <row r="887" spans="4:21" ht="15" customHeight="1" x14ac:dyDescent="0.25">
      <c r="D887" s="185">
        <v>45317</v>
      </c>
      <c r="E887" s="187">
        <f t="shared" si="27"/>
        <v>4</v>
      </c>
      <c r="F887" s="9" t="str">
        <f t="shared" si="28"/>
        <v>Пт</v>
      </c>
      <c r="G887" s="18">
        <v>0.66666666666666663</v>
      </c>
      <c r="H887" s="8" t="s">
        <v>7</v>
      </c>
      <c r="I887" s="8" t="s">
        <v>33</v>
      </c>
      <c r="J887" s="8" t="s">
        <v>6</v>
      </c>
      <c r="K887" s="8" t="s">
        <v>31</v>
      </c>
      <c r="L887" s="188" t="s">
        <v>97</v>
      </c>
      <c r="M887" s="189" t="str">
        <f ca="1">IF(COUNTIFS(АБОНЕМЕНТЫ_ИНФОРМАЦИЯ!H:H,БАЗА_ДАННЫХ!L887,АБОНЕМЕНТЫ_ИНФОРМАЦИЯ!F:F,БАЗА_ДАННЫХ!J887,АБОНЕМЕНТЫ_ИНФОРМАЦИЯ!G:G,БАЗА_ДАННЫХ!K887,АБОНЕМЕНТЫ_ИНФОРМАЦИЯ!Q:Q,"&lt;="&amp;БАЗА_ДАННЫХ!D887,АБОНЕМЕНТЫ_ИНФОРМАЦИЯ!S:S,"&gt;="&amp;БАЗА_ДАННЫХ!D887,АБОНЕМЕНТЫ_ИНФОРМАЦИЯ!AB:AB,"да")=1,"да","нет")</f>
        <v>нет</v>
      </c>
      <c r="N887" s="188" t="str">
        <f ca="1">IF(M887="да",SUMIFS(АБОНЕМЕНТЫ_ИНФОРМАЦИЯ!AC:AC,АБОНЕМЕНТЫ_ИНФОРМАЦИЯ!H:H,БАЗА_ДАННЫХ!L887,АБОНЕМЕНТЫ_ИНФОРМАЦИЯ!G:G,БАЗА_ДАННЫХ!K887,АБОНЕМЕНТЫ_ИНФОРМАЦИЯ!F:F,БАЗА_ДАННЫХ!J887,АБОНЕМЕНТЫ_ИНФОРМАЦИЯ!AB:AB,БАЗА_ДАННЫХ!M887),"")</f>
        <v/>
      </c>
      <c r="R887" s="189" t="s">
        <v>21</v>
      </c>
      <c r="S887" s="17"/>
      <c r="U887" s="194">
        <f>IF(S887="перенос",0,SUMIFS(АБОНЕМЕНТЫ_ИНФОРМАЦИЯ!P:P,АБОНЕМЕНТЫ_ИНФОРМАЦИЯ!H:H,БАЗА_ДАННЫХ!L887,АБОНЕМЕНТЫ_ИНФОРМАЦИЯ!F:F,БАЗА_ДАННЫХ!J887,АБОНЕМЕНТЫ_ИНФОРМАЦИЯ!G:G,БАЗА_ДАННЫХ!K887,АБОНЕМЕНТЫ_ИНФОРМАЦИЯ!Q:Q,"&lt;="&amp;БАЗА_ДАННЫХ!D887,АБОНЕМЕНТЫ_ИНФОРМАЦИЯ!S:S,"&gt;="&amp;БАЗА_ДАННЫХ!D887))</f>
        <v>10</v>
      </c>
    </row>
    <row r="888" spans="4:21" ht="15" customHeight="1" x14ac:dyDescent="0.25">
      <c r="D888" s="185">
        <v>45318</v>
      </c>
      <c r="E888" s="187">
        <f t="shared" si="27"/>
        <v>4</v>
      </c>
      <c r="F888" s="9" t="str">
        <f t="shared" si="28"/>
        <v>Сб</v>
      </c>
      <c r="G888" s="18">
        <v>0.45833333333333331</v>
      </c>
      <c r="H888" s="8" t="s">
        <v>14</v>
      </c>
      <c r="I888" s="8" t="s">
        <v>34</v>
      </c>
      <c r="J888" s="8" t="s">
        <v>11</v>
      </c>
      <c r="K888" s="8" t="s">
        <v>35</v>
      </c>
      <c r="L888" s="188" t="s">
        <v>78</v>
      </c>
      <c r="M888" s="189" t="str">
        <f ca="1">IF(COUNTIFS(АБОНЕМЕНТЫ_ИНФОРМАЦИЯ!H:H,БАЗА_ДАННЫХ!L888,АБОНЕМЕНТЫ_ИНФОРМАЦИЯ!F:F,БАЗА_ДАННЫХ!J888,АБОНЕМЕНТЫ_ИНФОРМАЦИЯ!G:G,БАЗА_ДАННЫХ!K888,АБОНЕМЕНТЫ_ИНФОРМАЦИЯ!Q:Q,"&lt;="&amp;БАЗА_ДАННЫХ!D888,АБОНЕМЕНТЫ_ИНФОРМАЦИЯ!S:S,"&gt;="&amp;БАЗА_ДАННЫХ!D888,АБОНЕМЕНТЫ_ИНФОРМАЦИЯ!AB:AB,"да")=1,"да","нет")</f>
        <v>нет</v>
      </c>
      <c r="N888" s="188" t="str">
        <f ca="1">IF(M888="да",SUMIFS(АБОНЕМЕНТЫ_ИНФОРМАЦИЯ!AC:AC,АБОНЕМЕНТЫ_ИНФОРМАЦИЯ!H:H,БАЗА_ДАННЫХ!L888,АБОНЕМЕНТЫ_ИНФОРМАЦИЯ!G:G,БАЗА_ДАННЫХ!K888,АБОНЕМЕНТЫ_ИНФОРМАЦИЯ!F:F,БАЗА_ДАННЫХ!J888,АБОНЕМЕНТЫ_ИНФОРМАЦИЯ!AB:AB,БАЗА_ДАННЫХ!M888),"")</f>
        <v/>
      </c>
      <c r="R888" s="189" t="s">
        <v>21</v>
      </c>
      <c r="S888" s="17"/>
      <c r="U888" s="194">
        <f>IF(S888="перенос",0,SUMIFS(АБОНЕМЕНТЫ_ИНФОРМАЦИЯ!P:P,АБОНЕМЕНТЫ_ИНФОРМАЦИЯ!H:H,БАЗА_ДАННЫХ!L888,АБОНЕМЕНТЫ_ИНФОРМАЦИЯ!F:F,БАЗА_ДАННЫХ!J888,АБОНЕМЕНТЫ_ИНФОРМАЦИЯ!G:G,БАЗА_ДАННЫХ!K888,АБОНЕМЕНТЫ_ИНФОРМАЦИЯ!Q:Q,"&lt;="&amp;БАЗА_ДАННЫХ!D888,АБОНЕМЕНТЫ_ИНФОРМАЦИЯ!S:S,"&gt;="&amp;БАЗА_ДАННЫХ!D888))</f>
        <v>10</v>
      </c>
    </row>
    <row r="889" spans="4:21" ht="15" customHeight="1" x14ac:dyDescent="0.25">
      <c r="D889" s="185">
        <v>45318</v>
      </c>
      <c r="E889" s="187">
        <f t="shared" ref="E889" si="33">WEEKNUM(D889)</f>
        <v>4</v>
      </c>
      <c r="F889" s="9" t="str">
        <f t="shared" si="28"/>
        <v>Сб</v>
      </c>
      <c r="G889" s="18">
        <v>0.45833333333333331</v>
      </c>
      <c r="H889" s="8" t="s">
        <v>14</v>
      </c>
      <c r="I889" s="8" t="s">
        <v>34</v>
      </c>
      <c r="J889" s="8" t="s">
        <v>11</v>
      </c>
      <c r="K889" s="8" t="s">
        <v>35</v>
      </c>
      <c r="L889" s="188" t="s">
        <v>80</v>
      </c>
      <c r="M889" s="189" t="str">
        <f ca="1">IF(COUNTIFS(АБОНЕМЕНТЫ_ИНФОРМАЦИЯ!H:H,БАЗА_ДАННЫХ!L889,АБОНЕМЕНТЫ_ИНФОРМАЦИЯ!F:F,БАЗА_ДАННЫХ!J889,АБОНЕМЕНТЫ_ИНФОРМАЦИЯ!G:G,БАЗА_ДАННЫХ!K889,АБОНЕМЕНТЫ_ИНФОРМАЦИЯ!Q:Q,"&lt;="&amp;БАЗА_ДАННЫХ!D889,АБОНЕМЕНТЫ_ИНФОРМАЦИЯ!S:S,"&gt;="&amp;БАЗА_ДАННЫХ!D889,АБОНЕМЕНТЫ_ИНФОРМАЦИЯ!AB:AB,"да")=1,"да","нет")</f>
        <v>нет</v>
      </c>
      <c r="N889" s="188" t="str">
        <f ca="1">IF(M889="да",SUMIFS(АБОНЕМЕНТЫ_ИНФОРМАЦИЯ!AC:AC,АБОНЕМЕНТЫ_ИНФОРМАЦИЯ!H:H,БАЗА_ДАННЫХ!L889,АБОНЕМЕНТЫ_ИНФОРМАЦИЯ!G:G,БАЗА_ДАННЫХ!K889,АБОНЕМЕНТЫ_ИНФОРМАЦИЯ!F:F,БАЗА_ДАННЫХ!J889,АБОНЕМЕНТЫ_ИНФОРМАЦИЯ!AB:AB,БАЗА_ДАННЫХ!M889),"")</f>
        <v/>
      </c>
      <c r="R889" s="189" t="s">
        <v>177</v>
      </c>
      <c r="S889" s="17"/>
      <c r="U889" s="194">
        <f>IF(S889="перенос",0,SUMIFS(АБОНЕМЕНТЫ_ИНФОРМАЦИЯ!P:P,АБОНЕМЕНТЫ_ИНФОРМАЦИЯ!H:H,БАЗА_ДАННЫХ!L889,АБОНЕМЕНТЫ_ИНФОРМАЦИЯ!F:F,БАЗА_ДАННЫХ!J889,АБОНЕМЕНТЫ_ИНФОРМАЦИЯ!G:G,БАЗА_ДАННЫХ!K889,АБОНЕМЕНТЫ_ИНФОРМАЦИЯ!Q:Q,"&lt;="&amp;БАЗА_ДАННЫХ!D889,АБОНЕМЕНТЫ_ИНФОРМАЦИЯ!S:S,"&gt;="&amp;БАЗА_ДАННЫХ!D889))</f>
        <v>10</v>
      </c>
    </row>
    <row r="890" spans="4:21" ht="15" customHeight="1" x14ac:dyDescent="0.25">
      <c r="D890" s="185">
        <v>45318</v>
      </c>
      <c r="E890" s="187">
        <f t="shared" si="27"/>
        <v>4</v>
      </c>
      <c r="F890" s="9" t="str">
        <f t="shared" si="28"/>
        <v>Сб</v>
      </c>
      <c r="G890" s="18">
        <v>0.45833333333333331</v>
      </c>
      <c r="H890" s="8" t="s">
        <v>14</v>
      </c>
      <c r="I890" s="8" t="s">
        <v>34</v>
      </c>
      <c r="J890" s="8" t="s">
        <v>11</v>
      </c>
      <c r="K890" s="8" t="s">
        <v>35</v>
      </c>
      <c r="L890" s="188" t="s">
        <v>81</v>
      </c>
      <c r="M890" s="189" t="str">
        <f ca="1">IF(COUNTIFS(АБОНЕМЕНТЫ_ИНФОРМАЦИЯ!H:H,БАЗА_ДАННЫХ!L890,АБОНЕМЕНТЫ_ИНФОРМАЦИЯ!F:F,БАЗА_ДАННЫХ!J890,АБОНЕМЕНТЫ_ИНФОРМАЦИЯ!G:G,БАЗА_ДАННЫХ!K890,АБОНЕМЕНТЫ_ИНФОРМАЦИЯ!Q:Q,"&lt;="&amp;БАЗА_ДАННЫХ!D890,АБОНЕМЕНТЫ_ИНФОРМАЦИЯ!S:S,"&gt;="&amp;БАЗА_ДАННЫХ!D890,АБОНЕМЕНТЫ_ИНФОРМАЦИЯ!AB:AB,"да")=1,"да","нет")</f>
        <v>нет</v>
      </c>
      <c r="N890" s="188" t="str">
        <f ca="1">IF(M890="да",SUMIFS(АБОНЕМЕНТЫ_ИНФОРМАЦИЯ!AC:AC,АБОНЕМЕНТЫ_ИНФОРМАЦИЯ!H:H,БАЗА_ДАННЫХ!L890,АБОНЕМЕНТЫ_ИНФОРМАЦИЯ!G:G,БАЗА_ДАННЫХ!K890,АБОНЕМЕНТЫ_ИНФОРМАЦИЯ!F:F,БАЗА_ДАННЫХ!J890,АБОНЕМЕНТЫ_ИНФОРМАЦИЯ!AB:AB,БАЗА_ДАННЫХ!M890),"")</f>
        <v/>
      </c>
      <c r="R890" s="189" t="s">
        <v>21</v>
      </c>
      <c r="S890" s="17"/>
      <c r="U890" s="194">
        <f>IF(S890="перенос",0,SUMIFS(АБОНЕМЕНТЫ_ИНФОРМАЦИЯ!P:P,АБОНЕМЕНТЫ_ИНФОРМАЦИЯ!H:H,БАЗА_ДАННЫХ!L890,АБОНЕМЕНТЫ_ИНФОРМАЦИЯ!F:F,БАЗА_ДАННЫХ!J890,АБОНЕМЕНТЫ_ИНФОРМАЦИЯ!G:G,БАЗА_ДАННЫХ!K890,АБОНЕМЕНТЫ_ИНФОРМАЦИЯ!Q:Q,"&lt;="&amp;БАЗА_ДАННЫХ!D890,АБОНЕМЕНТЫ_ИНФОРМАЦИЯ!S:S,"&gt;="&amp;БАЗА_ДАННЫХ!D890))</f>
        <v>8.75</v>
      </c>
    </row>
    <row r="891" spans="4:21" ht="15" customHeight="1" x14ac:dyDescent="0.25">
      <c r="D891" s="185">
        <v>45318</v>
      </c>
      <c r="E891" s="187">
        <f t="shared" si="27"/>
        <v>4</v>
      </c>
      <c r="F891" s="9" t="str">
        <f t="shared" si="28"/>
        <v>Сб</v>
      </c>
      <c r="G891" s="18">
        <v>0.45833333333333331</v>
      </c>
      <c r="H891" s="8" t="s">
        <v>14</v>
      </c>
      <c r="I891" s="8" t="s">
        <v>34</v>
      </c>
      <c r="J891" s="8" t="s">
        <v>11</v>
      </c>
      <c r="K891" s="8" t="s">
        <v>35</v>
      </c>
      <c r="L891" s="188" t="s">
        <v>82</v>
      </c>
      <c r="M891" s="189" t="str">
        <f ca="1">IF(COUNTIFS(АБОНЕМЕНТЫ_ИНФОРМАЦИЯ!H:H,БАЗА_ДАННЫХ!L891,АБОНЕМЕНТЫ_ИНФОРМАЦИЯ!F:F,БАЗА_ДАННЫХ!J891,АБОНЕМЕНТЫ_ИНФОРМАЦИЯ!G:G,БАЗА_ДАННЫХ!K891,АБОНЕМЕНТЫ_ИНФОРМАЦИЯ!Q:Q,"&lt;="&amp;БАЗА_ДАННЫХ!D891,АБОНЕМЕНТЫ_ИНФОРМАЦИЯ!S:S,"&gt;="&amp;БАЗА_ДАННЫХ!D891,АБОНЕМЕНТЫ_ИНФОРМАЦИЯ!AB:AB,"да")=1,"да","нет")</f>
        <v>нет</v>
      </c>
      <c r="N891" s="188" t="str">
        <f ca="1">IF(M891="да",SUMIFS(АБОНЕМЕНТЫ_ИНФОРМАЦИЯ!AC:AC,АБОНЕМЕНТЫ_ИНФОРМАЦИЯ!H:H,БАЗА_ДАННЫХ!L891,АБОНЕМЕНТЫ_ИНФОРМАЦИЯ!G:G,БАЗА_ДАННЫХ!K891,АБОНЕМЕНТЫ_ИНФОРМАЦИЯ!F:F,БАЗА_ДАННЫХ!J891,АБОНЕМЕНТЫ_ИНФОРМАЦИЯ!AB:AB,БАЗА_ДАННЫХ!M891),"")</f>
        <v/>
      </c>
      <c r="R891" s="189" t="s">
        <v>21</v>
      </c>
      <c r="S891" s="17"/>
      <c r="U891" s="194">
        <f>IF(S891="перенос",0,SUMIFS(АБОНЕМЕНТЫ_ИНФОРМАЦИЯ!P:P,АБОНЕМЕНТЫ_ИНФОРМАЦИЯ!H:H,БАЗА_ДАННЫХ!L891,АБОНЕМЕНТЫ_ИНФОРМАЦИЯ!F:F,БАЗА_ДАННЫХ!J891,АБОНЕМЕНТЫ_ИНФОРМАЦИЯ!G:G,БАЗА_ДАННЫХ!K891,АБОНЕМЕНТЫ_ИНФОРМАЦИЯ!Q:Q,"&lt;="&amp;БАЗА_ДАННЫХ!D891,АБОНЕМЕНТЫ_ИНФОРМАЦИЯ!S:S,"&gt;="&amp;БАЗА_ДАННЫХ!D891))</f>
        <v>10</v>
      </c>
    </row>
    <row r="892" spans="4:21" ht="15" customHeight="1" x14ac:dyDescent="0.25">
      <c r="D892" s="185">
        <v>45318</v>
      </c>
      <c r="E892" s="187">
        <f t="shared" si="27"/>
        <v>4</v>
      </c>
      <c r="F892" s="9" t="str">
        <f t="shared" si="28"/>
        <v>Сб</v>
      </c>
      <c r="G892" s="18">
        <v>0.45833333333333331</v>
      </c>
      <c r="H892" s="8" t="s">
        <v>14</v>
      </c>
      <c r="I892" s="8" t="s">
        <v>34</v>
      </c>
      <c r="J892" s="8" t="s">
        <v>11</v>
      </c>
      <c r="K892" s="8" t="s">
        <v>35</v>
      </c>
      <c r="L892" s="188" t="s">
        <v>83</v>
      </c>
      <c r="M892" s="189" t="str">
        <f ca="1">IF(COUNTIFS(АБОНЕМЕНТЫ_ИНФОРМАЦИЯ!H:H,БАЗА_ДАННЫХ!L892,АБОНЕМЕНТЫ_ИНФОРМАЦИЯ!F:F,БАЗА_ДАННЫХ!J892,АБОНЕМЕНТЫ_ИНФОРМАЦИЯ!G:G,БАЗА_ДАННЫХ!K892,АБОНЕМЕНТЫ_ИНФОРМАЦИЯ!Q:Q,"&lt;="&amp;БАЗА_ДАННЫХ!D892,АБОНЕМЕНТЫ_ИНФОРМАЦИЯ!S:S,"&gt;="&amp;БАЗА_ДАННЫХ!D892,АБОНЕМЕНТЫ_ИНФОРМАЦИЯ!AB:AB,"да")=1,"да","нет")</f>
        <v>нет</v>
      </c>
      <c r="N892" s="188" t="str">
        <f ca="1">IF(M892="да",SUMIFS(АБОНЕМЕНТЫ_ИНФОРМАЦИЯ!AC:AC,АБОНЕМЕНТЫ_ИНФОРМАЦИЯ!H:H,БАЗА_ДАННЫХ!L892,АБОНЕМЕНТЫ_ИНФОРМАЦИЯ!G:G,БАЗА_ДАННЫХ!K892,АБОНЕМЕНТЫ_ИНФОРМАЦИЯ!F:F,БАЗА_ДАННЫХ!J892,АБОНЕМЕНТЫ_ИНФОРМАЦИЯ!AB:AB,БАЗА_ДАННЫХ!M892),"")</f>
        <v/>
      </c>
      <c r="R892" s="189" t="s">
        <v>21</v>
      </c>
      <c r="S892" s="17"/>
      <c r="U892" s="194">
        <f>IF(S892="перенос",0,SUMIFS(АБОНЕМЕНТЫ_ИНФОРМАЦИЯ!P:P,АБОНЕМЕНТЫ_ИНФОРМАЦИЯ!H:H,БАЗА_ДАННЫХ!L892,АБОНЕМЕНТЫ_ИНФОРМАЦИЯ!F:F,БАЗА_ДАННЫХ!J892,АБОНЕМЕНТЫ_ИНФОРМАЦИЯ!G:G,БАЗА_ДАННЫХ!K892,АБОНЕМЕНТЫ_ИНФОРМАЦИЯ!Q:Q,"&lt;="&amp;БАЗА_ДАННЫХ!D892,АБОНЕМЕНТЫ_ИНФОРМАЦИЯ!S:S,"&gt;="&amp;БАЗА_ДАННЫХ!D892))</f>
        <v>10</v>
      </c>
    </row>
    <row r="893" spans="4:21" ht="15" customHeight="1" x14ac:dyDescent="0.25">
      <c r="D893" s="185">
        <v>45320</v>
      </c>
      <c r="E893" s="187">
        <f t="shared" si="27"/>
        <v>5</v>
      </c>
      <c r="F893" s="9" t="str">
        <f t="shared" si="28"/>
        <v>Пн</v>
      </c>
      <c r="G893" s="18">
        <v>0.66666666666666663</v>
      </c>
      <c r="H893" s="8" t="s">
        <v>7</v>
      </c>
      <c r="I893" s="8" t="s">
        <v>32</v>
      </c>
      <c r="J893" s="8" t="s">
        <v>9</v>
      </c>
      <c r="K893" s="8" t="s">
        <v>8</v>
      </c>
      <c r="L893" s="188" t="s">
        <v>64</v>
      </c>
      <c r="M893" s="189" t="str">
        <f ca="1">IF(COUNTIFS(АБОНЕМЕНТЫ_ИНФОРМАЦИЯ!H:H,БАЗА_ДАННЫХ!L893,АБОНЕМЕНТЫ_ИНФОРМАЦИЯ!F:F,БАЗА_ДАННЫХ!J893,АБОНЕМЕНТЫ_ИНФОРМАЦИЯ!G:G,БАЗА_ДАННЫХ!K893,АБОНЕМЕНТЫ_ИНФОРМАЦИЯ!Q:Q,"&lt;="&amp;БАЗА_ДАННЫХ!D893,АБОНЕМЕНТЫ_ИНФОРМАЦИЯ!S:S,"&gt;="&amp;БАЗА_ДАННЫХ!D893,АБОНЕМЕНТЫ_ИНФОРМАЦИЯ!AB:AB,"да")=1,"да","нет")</f>
        <v>нет</v>
      </c>
      <c r="N893" s="188" t="str">
        <f ca="1">IF(M893="да",SUMIFS(АБОНЕМЕНТЫ_ИНФОРМАЦИЯ!AC:AC,АБОНЕМЕНТЫ_ИНФОРМАЦИЯ!H:H,БАЗА_ДАННЫХ!L893,АБОНЕМЕНТЫ_ИНФОРМАЦИЯ!G:G,БАЗА_ДАННЫХ!K893,АБОНЕМЕНТЫ_ИНФОРМАЦИЯ!F:F,БАЗА_ДАННЫХ!J893,АБОНЕМЕНТЫ_ИНФОРМАЦИЯ!AB:AB,БАЗА_ДАННЫХ!M893),"")</f>
        <v/>
      </c>
      <c r="R893" s="189" t="s">
        <v>21</v>
      </c>
      <c r="S893" s="17"/>
      <c r="U893" s="194">
        <f>IF(S893="перенос",0,SUMIFS(АБОНЕМЕНТЫ_ИНФОРМАЦИЯ!P:P,АБОНЕМЕНТЫ_ИНФОРМАЦИЯ!H:H,БАЗА_ДАННЫХ!L893,АБОНЕМЕНТЫ_ИНФОРМАЦИЯ!F:F,БАЗА_ДАННЫХ!J893,АБОНЕМЕНТЫ_ИНФОРМАЦИЯ!G:G,БАЗА_ДАННЫХ!K893,АБОНЕМЕНТЫ_ИНФОРМАЦИЯ!Q:Q,"&lt;="&amp;БАЗА_ДАННЫХ!D893,АБОНЕМЕНТЫ_ИНФОРМАЦИЯ!S:S,"&gt;="&amp;БАЗА_ДАННЫХ!D893))</f>
        <v>10</v>
      </c>
    </row>
    <row r="894" spans="4:21" ht="15" customHeight="1" x14ac:dyDescent="0.25">
      <c r="D894" s="185">
        <v>45320</v>
      </c>
      <c r="E894" s="187">
        <f t="shared" si="27"/>
        <v>5</v>
      </c>
      <c r="F894" s="9" t="str">
        <f t="shared" si="28"/>
        <v>Пн</v>
      </c>
      <c r="G894" s="18">
        <v>0.66666666666666663</v>
      </c>
      <c r="H894" s="8" t="s">
        <v>7</v>
      </c>
      <c r="I894" s="8" t="s">
        <v>32</v>
      </c>
      <c r="J894" s="8" t="s">
        <v>9</v>
      </c>
      <c r="K894" s="8" t="s">
        <v>8</v>
      </c>
      <c r="L894" s="188" t="s">
        <v>65</v>
      </c>
      <c r="M894" s="189" t="str">
        <f ca="1">IF(COUNTIFS(АБОНЕМЕНТЫ_ИНФОРМАЦИЯ!H:H,БАЗА_ДАННЫХ!L894,АБОНЕМЕНТЫ_ИНФОРМАЦИЯ!F:F,БАЗА_ДАННЫХ!J894,АБОНЕМЕНТЫ_ИНФОРМАЦИЯ!G:G,БАЗА_ДАННЫХ!K894,АБОНЕМЕНТЫ_ИНФОРМАЦИЯ!Q:Q,"&lt;="&amp;БАЗА_ДАННЫХ!D894,АБОНЕМЕНТЫ_ИНФОРМАЦИЯ!S:S,"&gt;="&amp;БАЗА_ДАННЫХ!D894,АБОНЕМЕНТЫ_ИНФОРМАЦИЯ!AB:AB,"да")=1,"да","нет")</f>
        <v>нет</v>
      </c>
      <c r="N894" s="188" t="str">
        <f ca="1">IF(M894="да",SUMIFS(АБОНЕМЕНТЫ_ИНФОРМАЦИЯ!AC:AC,АБОНЕМЕНТЫ_ИНФОРМАЦИЯ!H:H,БАЗА_ДАННЫХ!L894,АБОНЕМЕНТЫ_ИНФОРМАЦИЯ!G:G,БАЗА_ДАННЫХ!K894,АБОНЕМЕНТЫ_ИНФОРМАЦИЯ!F:F,БАЗА_ДАННЫХ!J894,АБОНЕМЕНТЫ_ИНФОРМАЦИЯ!AB:AB,БАЗА_ДАННЫХ!M894),"")</f>
        <v/>
      </c>
      <c r="R894" s="189" t="s">
        <v>21</v>
      </c>
      <c r="S894" s="17"/>
      <c r="U894" s="194">
        <f>IF(S894="перенос",0,SUMIFS(АБОНЕМЕНТЫ_ИНФОРМАЦИЯ!P:P,АБОНЕМЕНТЫ_ИНФОРМАЦИЯ!H:H,БАЗА_ДАННЫХ!L894,АБОНЕМЕНТЫ_ИНФОРМАЦИЯ!F:F,БАЗА_ДАННЫХ!J894,АБОНЕМЕНТЫ_ИНФОРМАЦИЯ!G:G,БАЗА_ДАННЫХ!K894,АБОНЕМЕНТЫ_ИНФОРМАЦИЯ!Q:Q,"&lt;="&amp;БАЗА_ДАННЫХ!D894,АБОНЕМЕНТЫ_ИНФОРМАЦИЯ!S:S,"&gt;="&amp;БАЗА_ДАННЫХ!D894))</f>
        <v>10</v>
      </c>
    </row>
    <row r="895" spans="4:21" ht="15" customHeight="1" x14ac:dyDescent="0.25">
      <c r="D895" s="185">
        <v>45320</v>
      </c>
      <c r="E895" s="187">
        <f t="shared" si="27"/>
        <v>5</v>
      </c>
      <c r="F895" s="9" t="str">
        <f t="shared" si="28"/>
        <v>Пн</v>
      </c>
      <c r="G895" s="18">
        <v>0.66666666666666663</v>
      </c>
      <c r="H895" s="8" t="s">
        <v>7</v>
      </c>
      <c r="I895" s="8" t="s">
        <v>32</v>
      </c>
      <c r="J895" s="8" t="s">
        <v>9</v>
      </c>
      <c r="K895" s="8" t="s">
        <v>8</v>
      </c>
      <c r="L895" s="188" t="s">
        <v>66</v>
      </c>
      <c r="M895" s="189" t="str">
        <f ca="1">IF(COUNTIFS(АБОНЕМЕНТЫ_ИНФОРМАЦИЯ!H:H,БАЗА_ДАННЫХ!L895,АБОНЕМЕНТЫ_ИНФОРМАЦИЯ!F:F,БАЗА_ДАННЫХ!J895,АБОНЕМЕНТЫ_ИНФОРМАЦИЯ!G:G,БАЗА_ДАННЫХ!K895,АБОНЕМЕНТЫ_ИНФОРМАЦИЯ!Q:Q,"&lt;="&amp;БАЗА_ДАННЫХ!D895,АБОНЕМЕНТЫ_ИНФОРМАЦИЯ!S:S,"&gt;="&amp;БАЗА_ДАННЫХ!D895,АБОНЕМЕНТЫ_ИНФОРМАЦИЯ!AB:AB,"да")=1,"да","нет")</f>
        <v>нет</v>
      </c>
      <c r="N895" s="188" t="str">
        <f ca="1">IF(M895="да",SUMIFS(АБОНЕМЕНТЫ_ИНФОРМАЦИЯ!AC:AC,АБОНЕМЕНТЫ_ИНФОРМАЦИЯ!H:H,БАЗА_ДАННЫХ!L895,АБОНЕМЕНТЫ_ИНФОРМАЦИЯ!G:G,БАЗА_ДАННЫХ!K895,АБОНЕМЕНТЫ_ИНФОРМАЦИЯ!F:F,БАЗА_ДАННЫХ!J895,АБОНЕМЕНТЫ_ИНФОРМАЦИЯ!AB:AB,БАЗА_ДАННЫХ!M895),"")</f>
        <v/>
      </c>
      <c r="R895" s="189" t="s">
        <v>21</v>
      </c>
      <c r="S895" s="17"/>
      <c r="U895" s="194">
        <f>IF(S895="перенос",0,SUMIFS(АБОНЕМЕНТЫ_ИНФОРМАЦИЯ!P:P,АБОНЕМЕНТЫ_ИНФОРМАЦИЯ!H:H,БАЗА_ДАННЫХ!L895,АБОНЕМЕНТЫ_ИНФОРМАЦИЯ!F:F,БАЗА_ДАННЫХ!J895,АБОНЕМЕНТЫ_ИНФОРМАЦИЯ!G:G,БАЗА_ДАННЫХ!K895,АБОНЕМЕНТЫ_ИНФОРМАЦИЯ!Q:Q,"&lt;="&amp;БАЗА_ДАННЫХ!D895,АБОНЕМЕНТЫ_ИНФОРМАЦИЯ!S:S,"&gt;="&amp;БАЗА_ДАННЫХ!D895))</f>
        <v>10</v>
      </c>
    </row>
    <row r="896" spans="4:21" ht="15" customHeight="1" x14ac:dyDescent="0.25">
      <c r="D896" s="185">
        <v>45320</v>
      </c>
      <c r="E896" s="187">
        <f t="shared" si="27"/>
        <v>5</v>
      </c>
      <c r="F896" s="9" t="str">
        <f t="shared" si="28"/>
        <v>Пн</v>
      </c>
      <c r="G896" s="18">
        <v>0.66666666666666663</v>
      </c>
      <c r="H896" s="8" t="s">
        <v>7</v>
      </c>
      <c r="I896" s="8" t="s">
        <v>32</v>
      </c>
      <c r="J896" s="8" t="s">
        <v>9</v>
      </c>
      <c r="K896" s="8" t="s">
        <v>8</v>
      </c>
      <c r="L896" s="188" t="s">
        <v>67</v>
      </c>
      <c r="M896" s="189" t="str">
        <f ca="1">IF(COUNTIFS(АБОНЕМЕНТЫ_ИНФОРМАЦИЯ!H:H,БАЗА_ДАННЫХ!L896,АБОНЕМЕНТЫ_ИНФОРМАЦИЯ!F:F,БАЗА_ДАННЫХ!J896,АБОНЕМЕНТЫ_ИНФОРМАЦИЯ!G:G,БАЗА_ДАННЫХ!K896,АБОНЕМЕНТЫ_ИНФОРМАЦИЯ!Q:Q,"&lt;="&amp;БАЗА_ДАННЫХ!D896,АБОНЕМЕНТЫ_ИНФОРМАЦИЯ!S:S,"&gt;="&amp;БАЗА_ДАННЫХ!D896,АБОНЕМЕНТЫ_ИНФОРМАЦИЯ!AB:AB,"да")=1,"да","нет")</f>
        <v>нет</v>
      </c>
      <c r="N896" s="188" t="str">
        <f ca="1">IF(M896="да",SUMIFS(АБОНЕМЕНТЫ_ИНФОРМАЦИЯ!AC:AC,АБОНЕМЕНТЫ_ИНФОРМАЦИЯ!H:H,БАЗА_ДАННЫХ!L896,АБОНЕМЕНТЫ_ИНФОРМАЦИЯ!G:G,БАЗА_ДАННЫХ!K896,АБОНЕМЕНТЫ_ИНФОРМАЦИЯ!F:F,БАЗА_ДАННЫХ!J896,АБОНЕМЕНТЫ_ИНФОРМАЦИЯ!AB:AB,БАЗА_ДАННЫХ!M896),"")</f>
        <v/>
      </c>
      <c r="R896" s="189" t="s">
        <v>21</v>
      </c>
      <c r="S896" s="17"/>
      <c r="U896" s="194">
        <f>IF(S896="перенос",0,SUMIFS(АБОНЕМЕНТЫ_ИНФОРМАЦИЯ!P:P,АБОНЕМЕНТЫ_ИНФОРМАЦИЯ!H:H,БАЗА_ДАННЫХ!L896,АБОНЕМЕНТЫ_ИНФОРМАЦИЯ!F:F,БАЗА_ДАННЫХ!J896,АБОНЕМЕНТЫ_ИНФОРМАЦИЯ!G:G,БАЗА_ДАННЫХ!K896,АБОНЕМЕНТЫ_ИНФОРМАЦИЯ!Q:Q,"&lt;="&amp;БАЗА_ДАННЫХ!D896,АБОНЕМЕНТЫ_ИНФОРМАЦИЯ!S:S,"&gt;="&amp;БАЗА_ДАННЫХ!D896))</f>
        <v>8.75</v>
      </c>
    </row>
    <row r="897" spans="4:21" ht="15" customHeight="1" x14ac:dyDescent="0.25">
      <c r="D897" s="185">
        <v>45320</v>
      </c>
      <c r="E897" s="187">
        <f t="shared" si="27"/>
        <v>5</v>
      </c>
      <c r="F897" s="9" t="str">
        <f t="shared" si="28"/>
        <v>Пн</v>
      </c>
      <c r="G897" s="18">
        <v>0.66666666666666663</v>
      </c>
      <c r="H897" s="8" t="s">
        <v>7</v>
      </c>
      <c r="I897" s="8" t="s">
        <v>32</v>
      </c>
      <c r="J897" s="8" t="s">
        <v>9</v>
      </c>
      <c r="K897" s="8" t="s">
        <v>8</v>
      </c>
      <c r="L897" s="188" t="s">
        <v>68</v>
      </c>
      <c r="M897" s="189" t="str">
        <f ca="1">IF(COUNTIFS(АБОНЕМЕНТЫ_ИНФОРМАЦИЯ!H:H,БАЗА_ДАННЫХ!L897,АБОНЕМЕНТЫ_ИНФОРМАЦИЯ!F:F,БАЗА_ДАННЫХ!J897,АБОНЕМЕНТЫ_ИНФОРМАЦИЯ!G:G,БАЗА_ДАННЫХ!K897,АБОНЕМЕНТЫ_ИНФОРМАЦИЯ!Q:Q,"&lt;="&amp;БАЗА_ДАННЫХ!D897,АБОНЕМЕНТЫ_ИНФОРМАЦИЯ!S:S,"&gt;="&amp;БАЗА_ДАННЫХ!D897,АБОНЕМЕНТЫ_ИНФОРМАЦИЯ!AB:AB,"да")=1,"да","нет")</f>
        <v>нет</v>
      </c>
      <c r="N897" s="188" t="str">
        <f ca="1">IF(M897="да",SUMIFS(АБОНЕМЕНТЫ_ИНФОРМАЦИЯ!AC:AC,АБОНЕМЕНТЫ_ИНФОРМАЦИЯ!H:H,БАЗА_ДАННЫХ!L897,АБОНЕМЕНТЫ_ИНФОРМАЦИЯ!G:G,БАЗА_ДАННЫХ!K897,АБОНЕМЕНТЫ_ИНФОРМАЦИЯ!F:F,БАЗА_ДАННЫХ!J897,АБОНЕМЕНТЫ_ИНФОРМАЦИЯ!AB:AB,БАЗА_ДАННЫХ!M897),"")</f>
        <v/>
      </c>
      <c r="R897" s="189" t="s">
        <v>21</v>
      </c>
      <c r="S897" s="17"/>
      <c r="U897" s="194">
        <f>IF(S897="перенос",0,SUMIFS(АБОНЕМЕНТЫ_ИНФОРМАЦИЯ!P:P,АБОНЕМЕНТЫ_ИНФОРМАЦИЯ!H:H,БАЗА_ДАННЫХ!L897,АБОНЕМЕНТЫ_ИНФОРМАЦИЯ!F:F,БАЗА_ДАННЫХ!J897,АБОНЕМЕНТЫ_ИНФОРМАЦИЯ!G:G,БАЗА_ДАННЫХ!K897,АБОНЕМЕНТЫ_ИНФОРМАЦИЯ!Q:Q,"&lt;="&amp;БАЗА_ДАННЫХ!D897,АБОНЕМЕНТЫ_ИНФОРМАЦИЯ!S:S,"&gt;="&amp;БАЗА_ДАННЫХ!D897))</f>
        <v>10</v>
      </c>
    </row>
    <row r="898" spans="4:21" ht="15" customHeight="1" x14ac:dyDescent="0.25">
      <c r="D898" s="185">
        <v>45320</v>
      </c>
      <c r="E898" s="187">
        <f t="shared" si="27"/>
        <v>5</v>
      </c>
      <c r="F898" s="9" t="str">
        <f t="shared" si="28"/>
        <v>Пн</v>
      </c>
      <c r="G898" s="18">
        <v>0.66666666666666663</v>
      </c>
      <c r="H898" s="8" t="s">
        <v>7</v>
      </c>
      <c r="I898" s="8" t="s">
        <v>32</v>
      </c>
      <c r="J898" s="8" t="s">
        <v>9</v>
      </c>
      <c r="K898" s="8" t="s">
        <v>8</v>
      </c>
      <c r="L898" s="188" t="s">
        <v>69</v>
      </c>
      <c r="M898" s="189" t="str">
        <f ca="1">IF(COUNTIFS(АБОНЕМЕНТЫ_ИНФОРМАЦИЯ!H:H,БАЗА_ДАННЫХ!L898,АБОНЕМЕНТЫ_ИНФОРМАЦИЯ!F:F,БАЗА_ДАННЫХ!J898,АБОНЕМЕНТЫ_ИНФОРМАЦИЯ!G:G,БАЗА_ДАННЫХ!K898,АБОНЕМЕНТЫ_ИНФОРМАЦИЯ!Q:Q,"&lt;="&amp;БАЗА_ДАННЫХ!D898,АБОНЕМЕНТЫ_ИНФОРМАЦИЯ!S:S,"&gt;="&amp;БАЗА_ДАННЫХ!D898,АБОНЕМЕНТЫ_ИНФОРМАЦИЯ!AB:AB,"да")=1,"да","нет")</f>
        <v>нет</v>
      </c>
      <c r="N898" s="188" t="str">
        <f ca="1">IF(M898="да",SUMIFS(АБОНЕМЕНТЫ_ИНФОРМАЦИЯ!AC:AC,АБОНЕМЕНТЫ_ИНФОРМАЦИЯ!H:H,БАЗА_ДАННЫХ!L898,АБОНЕМЕНТЫ_ИНФОРМАЦИЯ!G:G,БАЗА_ДАННЫХ!K898,АБОНЕМЕНТЫ_ИНФОРМАЦИЯ!F:F,БАЗА_ДАННЫХ!J898,АБОНЕМЕНТЫ_ИНФОРМАЦИЯ!AB:AB,БАЗА_ДАННЫХ!M898),"")</f>
        <v/>
      </c>
      <c r="R898" s="189" t="s">
        <v>21</v>
      </c>
      <c r="S898" s="17"/>
      <c r="U898" s="194">
        <f>IF(S898="перенос",0,SUMIFS(АБОНЕМЕНТЫ_ИНФОРМАЦИЯ!P:P,АБОНЕМЕНТЫ_ИНФОРМАЦИЯ!H:H,БАЗА_ДАННЫХ!L898,АБОНЕМЕНТЫ_ИНФОРМАЦИЯ!F:F,БАЗА_ДАННЫХ!J898,АБОНЕМЕНТЫ_ИНФОРМАЦИЯ!G:G,БАЗА_ДАННЫХ!K898,АБОНЕМЕНТЫ_ИНФОРМАЦИЯ!Q:Q,"&lt;="&amp;БАЗА_ДАННЫХ!D898,АБОНЕМЕНТЫ_ИНФОРМАЦИЯ!S:S,"&gt;="&amp;БАЗА_ДАННЫХ!D898))</f>
        <v>10</v>
      </c>
    </row>
    <row r="899" spans="4:21" ht="15" customHeight="1" x14ac:dyDescent="0.25">
      <c r="D899" s="185">
        <v>45320</v>
      </c>
      <c r="E899" s="187">
        <f t="shared" si="27"/>
        <v>5</v>
      </c>
      <c r="F899" s="9" t="str">
        <f t="shared" si="28"/>
        <v>Пн</v>
      </c>
      <c r="G899" s="18">
        <v>0.66666666666666663</v>
      </c>
      <c r="H899" s="8" t="s">
        <v>7</v>
      </c>
      <c r="I899" s="8" t="s">
        <v>32</v>
      </c>
      <c r="J899" s="8" t="s">
        <v>9</v>
      </c>
      <c r="K899" s="8" t="s">
        <v>8</v>
      </c>
      <c r="L899" s="188" t="s">
        <v>70</v>
      </c>
      <c r="M899" s="189" t="str">
        <f ca="1">IF(COUNTIFS(АБОНЕМЕНТЫ_ИНФОРМАЦИЯ!H:H,БАЗА_ДАННЫХ!L899,АБОНЕМЕНТЫ_ИНФОРМАЦИЯ!F:F,БАЗА_ДАННЫХ!J899,АБОНЕМЕНТЫ_ИНФОРМАЦИЯ!G:G,БАЗА_ДАННЫХ!K899,АБОНЕМЕНТЫ_ИНФОРМАЦИЯ!Q:Q,"&lt;="&amp;БАЗА_ДАННЫХ!D899,АБОНЕМЕНТЫ_ИНФОРМАЦИЯ!S:S,"&gt;="&amp;БАЗА_ДАННЫХ!D899,АБОНЕМЕНТЫ_ИНФОРМАЦИЯ!AB:AB,"да")=1,"да","нет")</f>
        <v>нет</v>
      </c>
      <c r="N899" s="188" t="str">
        <f ca="1">IF(M899="да",SUMIFS(АБОНЕМЕНТЫ_ИНФОРМАЦИЯ!AC:AC,АБОНЕМЕНТЫ_ИНФОРМАЦИЯ!H:H,БАЗА_ДАННЫХ!L899,АБОНЕМЕНТЫ_ИНФОРМАЦИЯ!G:G,БАЗА_ДАННЫХ!K899,АБОНЕМЕНТЫ_ИНФОРМАЦИЯ!F:F,БАЗА_ДАННЫХ!J899,АБОНЕМЕНТЫ_ИНФОРМАЦИЯ!AB:AB,БАЗА_ДАННЫХ!M899),"")</f>
        <v/>
      </c>
      <c r="R899" s="189" t="s">
        <v>21</v>
      </c>
      <c r="S899" s="17"/>
      <c r="U899" s="194">
        <f>IF(S899="перенос",0,SUMIFS(АБОНЕМЕНТЫ_ИНФОРМАЦИЯ!P:P,АБОНЕМЕНТЫ_ИНФОРМАЦИЯ!H:H,БАЗА_ДАННЫХ!L899,АБОНЕМЕНТЫ_ИНФОРМАЦИЯ!F:F,БАЗА_ДАННЫХ!J899,АБОНЕМЕНТЫ_ИНФОРМАЦИЯ!G:G,БАЗА_ДАННЫХ!K899,АБОНЕМЕНТЫ_ИНФОРМАЦИЯ!Q:Q,"&lt;="&amp;БАЗА_ДАННЫХ!D899,АБОНЕМЕНТЫ_ИНФОРМАЦИЯ!S:S,"&gt;="&amp;БАЗА_ДАННЫХ!D899))</f>
        <v>10</v>
      </c>
    </row>
    <row r="900" spans="4:21" ht="15" customHeight="1" x14ac:dyDescent="0.25">
      <c r="D900" s="185">
        <v>45320</v>
      </c>
      <c r="E900" s="187">
        <f t="shared" si="27"/>
        <v>5</v>
      </c>
      <c r="F900" s="9" t="str">
        <f t="shared" si="28"/>
        <v>Пн</v>
      </c>
      <c r="G900" s="18">
        <v>0.66666666666666663</v>
      </c>
      <c r="H900" s="8" t="s">
        <v>7</v>
      </c>
      <c r="I900" s="8" t="s">
        <v>32</v>
      </c>
      <c r="J900" s="8" t="s">
        <v>9</v>
      </c>
      <c r="K900" s="8" t="s">
        <v>8</v>
      </c>
      <c r="L900" s="188" t="s">
        <v>71</v>
      </c>
      <c r="M900" s="189" t="str">
        <f ca="1">IF(COUNTIFS(АБОНЕМЕНТЫ_ИНФОРМАЦИЯ!H:H,БАЗА_ДАННЫХ!L900,АБОНЕМЕНТЫ_ИНФОРМАЦИЯ!F:F,БАЗА_ДАННЫХ!J900,АБОНЕМЕНТЫ_ИНФОРМАЦИЯ!G:G,БАЗА_ДАННЫХ!K900,АБОНЕМЕНТЫ_ИНФОРМАЦИЯ!Q:Q,"&lt;="&amp;БАЗА_ДАННЫХ!D900,АБОНЕМЕНТЫ_ИНФОРМАЦИЯ!S:S,"&gt;="&amp;БАЗА_ДАННЫХ!D900,АБОНЕМЕНТЫ_ИНФОРМАЦИЯ!AB:AB,"да")=1,"да","нет")</f>
        <v>нет</v>
      </c>
      <c r="N900" s="188" t="str">
        <f ca="1">IF(M900="да",SUMIFS(АБОНЕМЕНТЫ_ИНФОРМАЦИЯ!AC:AC,АБОНЕМЕНТЫ_ИНФОРМАЦИЯ!H:H,БАЗА_ДАННЫХ!L900,АБОНЕМЕНТЫ_ИНФОРМАЦИЯ!G:G,БАЗА_ДАННЫХ!K900,АБОНЕМЕНТЫ_ИНФОРМАЦИЯ!F:F,БАЗА_ДАННЫХ!J900,АБОНЕМЕНТЫ_ИНФОРМАЦИЯ!AB:AB,БАЗА_ДАННЫХ!M900),"")</f>
        <v/>
      </c>
      <c r="R900" s="189" t="s">
        <v>21</v>
      </c>
      <c r="S900" s="17"/>
      <c r="U900" s="194">
        <f>IF(S900="перенос",0,SUMIFS(АБОНЕМЕНТЫ_ИНФОРМАЦИЯ!P:P,АБОНЕМЕНТЫ_ИНФОРМАЦИЯ!H:H,БАЗА_ДАННЫХ!L900,АБОНЕМЕНТЫ_ИНФОРМАЦИЯ!F:F,БАЗА_ДАННЫХ!J900,АБОНЕМЕНТЫ_ИНФОРМАЦИЯ!G:G,БАЗА_ДАННЫХ!K900,АБОНЕМЕНТЫ_ИНФОРМАЦИЯ!Q:Q,"&lt;="&amp;БАЗА_ДАННЫХ!D900,АБОНЕМЕНТЫ_ИНФОРМАЦИЯ!S:S,"&gt;="&amp;БАЗА_ДАННЫХ!D900))</f>
        <v>10</v>
      </c>
    </row>
    <row r="901" spans="4:21" ht="15" customHeight="1" x14ac:dyDescent="0.25">
      <c r="D901" s="185">
        <v>45320</v>
      </c>
      <c r="E901" s="187">
        <f t="shared" si="27"/>
        <v>5</v>
      </c>
      <c r="F901" s="9" t="str">
        <f t="shared" si="28"/>
        <v>Пн</v>
      </c>
      <c r="G901" s="18">
        <v>0.66666666666666663</v>
      </c>
      <c r="H901" s="8" t="s">
        <v>7</v>
      </c>
      <c r="I901" s="8" t="s">
        <v>32</v>
      </c>
      <c r="J901" s="8" t="s">
        <v>9</v>
      </c>
      <c r="K901" s="8" t="s">
        <v>8</v>
      </c>
      <c r="L901" s="188" t="s">
        <v>72</v>
      </c>
      <c r="M901" s="189" t="str">
        <f ca="1">IF(COUNTIFS(АБОНЕМЕНТЫ_ИНФОРМАЦИЯ!H:H,БАЗА_ДАННЫХ!L901,АБОНЕМЕНТЫ_ИНФОРМАЦИЯ!F:F,БАЗА_ДАННЫХ!J901,АБОНЕМЕНТЫ_ИНФОРМАЦИЯ!G:G,БАЗА_ДАННЫХ!K901,АБОНЕМЕНТЫ_ИНФОРМАЦИЯ!Q:Q,"&lt;="&amp;БАЗА_ДАННЫХ!D901,АБОНЕМЕНТЫ_ИНФОРМАЦИЯ!S:S,"&gt;="&amp;БАЗА_ДАННЫХ!D901,АБОНЕМЕНТЫ_ИНФОРМАЦИЯ!AB:AB,"да")=1,"да","нет")</f>
        <v>нет</v>
      </c>
      <c r="N901" s="188" t="str">
        <f ca="1">IF(M901="да",SUMIFS(АБОНЕМЕНТЫ_ИНФОРМАЦИЯ!AC:AC,АБОНЕМЕНТЫ_ИНФОРМАЦИЯ!H:H,БАЗА_ДАННЫХ!L901,АБОНЕМЕНТЫ_ИНФОРМАЦИЯ!G:G,БАЗА_ДАННЫХ!K901,АБОНЕМЕНТЫ_ИНФОРМАЦИЯ!F:F,БАЗА_ДАННЫХ!J901,АБОНЕМЕНТЫ_ИНФОРМАЦИЯ!AB:AB,БАЗА_ДАННЫХ!M901),"")</f>
        <v/>
      </c>
      <c r="R901" s="189" t="s">
        <v>21</v>
      </c>
      <c r="S901" s="17"/>
      <c r="U901" s="194">
        <f>IF(S901="перенос",0,SUMIFS(АБОНЕМЕНТЫ_ИНФОРМАЦИЯ!P:P,АБОНЕМЕНТЫ_ИНФОРМАЦИЯ!H:H,БАЗА_ДАННЫХ!L901,АБОНЕМЕНТЫ_ИНФОРМАЦИЯ!F:F,БАЗА_ДАННЫХ!J901,АБОНЕМЕНТЫ_ИНФОРМАЦИЯ!G:G,БАЗА_ДАННЫХ!K901,АБОНЕМЕНТЫ_ИНФОРМАЦИЯ!Q:Q,"&lt;="&amp;БАЗА_ДАННЫХ!D901,АБОНЕМЕНТЫ_ИНФОРМАЦИЯ!S:S,"&gt;="&amp;БАЗА_ДАННЫХ!D901))</f>
        <v>10</v>
      </c>
    </row>
    <row r="902" spans="4:21" ht="15" customHeight="1" x14ac:dyDescent="0.25">
      <c r="D902" s="185">
        <v>45320</v>
      </c>
      <c r="E902" s="187">
        <f t="shared" si="27"/>
        <v>5</v>
      </c>
      <c r="F902" s="9" t="str">
        <f t="shared" si="28"/>
        <v>Пн</v>
      </c>
      <c r="G902" s="18">
        <v>0.66666666666666663</v>
      </c>
      <c r="H902" s="8" t="s">
        <v>7</v>
      </c>
      <c r="I902" s="8" t="s">
        <v>32</v>
      </c>
      <c r="J902" s="8" t="s">
        <v>9</v>
      </c>
      <c r="K902" s="8" t="s">
        <v>8</v>
      </c>
      <c r="L902" s="188" t="s">
        <v>73</v>
      </c>
      <c r="M902" s="189" t="str">
        <f ca="1">IF(COUNTIFS(АБОНЕМЕНТЫ_ИНФОРМАЦИЯ!H:H,БАЗА_ДАННЫХ!L902,АБОНЕМЕНТЫ_ИНФОРМАЦИЯ!F:F,БАЗА_ДАННЫХ!J902,АБОНЕМЕНТЫ_ИНФОРМАЦИЯ!G:G,БАЗА_ДАННЫХ!K902,АБОНЕМЕНТЫ_ИНФОРМАЦИЯ!Q:Q,"&lt;="&amp;БАЗА_ДАННЫХ!D902,АБОНЕМЕНТЫ_ИНФОРМАЦИЯ!S:S,"&gt;="&amp;БАЗА_ДАННЫХ!D902,АБОНЕМЕНТЫ_ИНФОРМАЦИЯ!AB:AB,"да")=1,"да","нет")</f>
        <v>нет</v>
      </c>
      <c r="N902" s="188" t="str">
        <f ca="1">IF(M902="да",SUMIFS(АБОНЕМЕНТЫ_ИНФОРМАЦИЯ!AC:AC,АБОНЕМЕНТЫ_ИНФОРМАЦИЯ!H:H,БАЗА_ДАННЫХ!L902,АБОНЕМЕНТЫ_ИНФОРМАЦИЯ!G:G,БАЗА_ДАННЫХ!K902,АБОНЕМЕНТЫ_ИНФОРМАЦИЯ!F:F,БАЗА_ДАННЫХ!J902,АБОНЕМЕНТЫ_ИНФОРМАЦИЯ!AB:AB,БАЗА_ДАННЫХ!M902),"")</f>
        <v/>
      </c>
      <c r="R902" s="189" t="s">
        <v>21</v>
      </c>
      <c r="S902" s="17"/>
      <c r="U902" s="194">
        <f>IF(S902="перенос",0,SUMIFS(АБОНЕМЕНТЫ_ИНФОРМАЦИЯ!P:P,АБОНЕМЕНТЫ_ИНФОРМАЦИЯ!H:H,БАЗА_ДАННЫХ!L902,АБОНЕМЕНТЫ_ИНФОРМАЦИЯ!F:F,БАЗА_ДАННЫХ!J902,АБОНЕМЕНТЫ_ИНФОРМАЦИЯ!G:G,БАЗА_ДАННЫХ!K902,АБОНЕМЕНТЫ_ИНФОРМАЦИЯ!Q:Q,"&lt;="&amp;БАЗА_ДАННЫХ!D902,АБОНЕМЕНТЫ_ИНФОРМАЦИЯ!S:S,"&gt;="&amp;БАЗА_ДАННЫХ!D902))</f>
        <v>10</v>
      </c>
    </row>
    <row r="903" spans="4:21" ht="15" customHeight="1" x14ac:dyDescent="0.25">
      <c r="D903" s="185">
        <v>45320</v>
      </c>
      <c r="E903" s="187">
        <f t="shared" si="27"/>
        <v>5</v>
      </c>
      <c r="F903" s="9" t="str">
        <f t="shared" si="28"/>
        <v>Пн</v>
      </c>
      <c r="G903" s="18">
        <v>0.66666666666666663</v>
      </c>
      <c r="H903" s="8" t="s">
        <v>7</v>
      </c>
      <c r="I903" s="8" t="s">
        <v>32</v>
      </c>
      <c r="J903" s="8" t="s">
        <v>9</v>
      </c>
      <c r="K903" s="8" t="s">
        <v>8</v>
      </c>
      <c r="L903" s="188" t="s">
        <v>74</v>
      </c>
      <c r="M903" s="189" t="str">
        <f ca="1">IF(COUNTIFS(АБОНЕМЕНТЫ_ИНФОРМАЦИЯ!H:H,БАЗА_ДАННЫХ!L903,АБОНЕМЕНТЫ_ИНФОРМАЦИЯ!F:F,БАЗА_ДАННЫХ!J903,АБОНЕМЕНТЫ_ИНФОРМАЦИЯ!G:G,БАЗА_ДАННЫХ!K903,АБОНЕМЕНТЫ_ИНФОРМАЦИЯ!Q:Q,"&lt;="&amp;БАЗА_ДАННЫХ!D903,АБОНЕМЕНТЫ_ИНФОРМАЦИЯ!S:S,"&gt;="&amp;БАЗА_ДАННЫХ!D903,АБОНЕМЕНТЫ_ИНФОРМАЦИЯ!AB:AB,"да")=1,"да","нет")</f>
        <v>нет</v>
      </c>
      <c r="N903" s="188" t="str">
        <f ca="1">IF(M903="да",SUMIFS(АБОНЕМЕНТЫ_ИНФОРМАЦИЯ!AC:AC,АБОНЕМЕНТЫ_ИНФОРМАЦИЯ!H:H,БАЗА_ДАННЫХ!L903,АБОНЕМЕНТЫ_ИНФОРМАЦИЯ!G:G,БАЗА_ДАННЫХ!K903,АБОНЕМЕНТЫ_ИНФОРМАЦИЯ!F:F,БАЗА_ДАННЫХ!J903,АБОНЕМЕНТЫ_ИНФОРМАЦИЯ!AB:AB,БАЗА_ДАННЫХ!M903),"")</f>
        <v/>
      </c>
      <c r="R903" s="189" t="s">
        <v>21</v>
      </c>
      <c r="S903" s="17"/>
      <c r="U903" s="194">
        <f>IF(S903="перенос",0,SUMIFS(АБОНЕМЕНТЫ_ИНФОРМАЦИЯ!P:P,АБОНЕМЕНТЫ_ИНФОРМАЦИЯ!H:H,БАЗА_ДАННЫХ!L903,АБОНЕМЕНТЫ_ИНФОРМАЦИЯ!F:F,БАЗА_ДАННЫХ!J903,АБОНЕМЕНТЫ_ИНФОРМАЦИЯ!G:G,БАЗА_ДАННЫХ!K903,АБОНЕМЕНТЫ_ИНФОРМАЦИЯ!Q:Q,"&lt;="&amp;БАЗА_ДАННЫХ!D903,АБОНЕМЕНТЫ_ИНФОРМАЦИЯ!S:S,"&gt;="&amp;БАЗА_ДАННЫХ!D903))</f>
        <v>10</v>
      </c>
    </row>
    <row r="904" spans="4:21" ht="15" customHeight="1" x14ac:dyDescent="0.25">
      <c r="D904" s="185">
        <v>45320</v>
      </c>
      <c r="E904" s="187">
        <f t="shared" ref="E904:E967" si="34">WEEKNUM(D904)</f>
        <v>5</v>
      </c>
      <c r="F904" s="9" t="str">
        <f t="shared" ref="F904:F967" si="35">TEXT(D904,"ддд")</f>
        <v>Пн</v>
      </c>
      <c r="G904" s="18">
        <v>0.66666666666666663</v>
      </c>
      <c r="H904" s="8" t="s">
        <v>7</v>
      </c>
      <c r="I904" s="8" t="s">
        <v>32</v>
      </c>
      <c r="J904" s="8" t="s">
        <v>9</v>
      </c>
      <c r="K904" s="8" t="s">
        <v>8</v>
      </c>
      <c r="L904" s="188" t="s">
        <v>75</v>
      </c>
      <c r="M904" s="189" t="str">
        <f ca="1">IF(COUNTIFS(АБОНЕМЕНТЫ_ИНФОРМАЦИЯ!H:H,БАЗА_ДАННЫХ!L904,АБОНЕМЕНТЫ_ИНФОРМАЦИЯ!F:F,БАЗА_ДАННЫХ!J904,АБОНЕМЕНТЫ_ИНФОРМАЦИЯ!G:G,БАЗА_ДАННЫХ!K904,АБОНЕМЕНТЫ_ИНФОРМАЦИЯ!Q:Q,"&lt;="&amp;БАЗА_ДАННЫХ!D904,АБОНЕМЕНТЫ_ИНФОРМАЦИЯ!S:S,"&gt;="&amp;БАЗА_ДАННЫХ!D904,АБОНЕМЕНТЫ_ИНФОРМАЦИЯ!AB:AB,"да")=1,"да","нет")</f>
        <v>нет</v>
      </c>
      <c r="N904" s="188" t="str">
        <f ca="1">IF(M904="да",SUMIFS(АБОНЕМЕНТЫ_ИНФОРМАЦИЯ!AC:AC,АБОНЕМЕНТЫ_ИНФОРМАЦИЯ!H:H,БАЗА_ДАННЫХ!L904,АБОНЕМЕНТЫ_ИНФОРМАЦИЯ!G:G,БАЗА_ДАННЫХ!K904,АБОНЕМЕНТЫ_ИНФОРМАЦИЯ!F:F,БАЗА_ДАННЫХ!J904,АБОНЕМЕНТЫ_ИНФОРМАЦИЯ!AB:AB,БАЗА_ДАННЫХ!M904),"")</f>
        <v/>
      </c>
      <c r="R904" s="189" t="s">
        <v>21</v>
      </c>
      <c r="S904" s="17"/>
      <c r="U904" s="194">
        <f>IF(S904="перенос",0,SUMIFS(АБОНЕМЕНТЫ_ИНФОРМАЦИЯ!P:P,АБОНЕМЕНТЫ_ИНФОРМАЦИЯ!H:H,БАЗА_ДАННЫХ!L904,АБОНЕМЕНТЫ_ИНФОРМАЦИЯ!F:F,БАЗА_ДАННЫХ!J904,АБОНЕМЕНТЫ_ИНФОРМАЦИЯ!G:G,БАЗА_ДАННЫХ!K904,АБОНЕМЕНТЫ_ИНФОРМАЦИЯ!Q:Q,"&lt;="&amp;БАЗА_ДАННЫХ!D904,АБОНЕМЕНТЫ_ИНФОРМАЦИЯ!S:S,"&gt;="&amp;БАЗА_ДАННЫХ!D904))</f>
        <v>10</v>
      </c>
    </row>
    <row r="905" spans="4:21" ht="15" customHeight="1" x14ac:dyDescent="0.25">
      <c r="D905" s="185">
        <v>45320</v>
      </c>
      <c r="E905" s="187">
        <f t="shared" si="34"/>
        <v>5</v>
      </c>
      <c r="F905" s="9" t="str">
        <f t="shared" si="35"/>
        <v>Пн</v>
      </c>
      <c r="G905" s="18">
        <v>0.66666666666666663</v>
      </c>
      <c r="H905" s="8" t="s">
        <v>7</v>
      </c>
      <c r="I905" s="8" t="s">
        <v>32</v>
      </c>
      <c r="J905" s="8" t="s">
        <v>9</v>
      </c>
      <c r="K905" s="8" t="s">
        <v>8</v>
      </c>
      <c r="L905" s="188" t="s">
        <v>76</v>
      </c>
      <c r="M905" s="189" t="str">
        <f ca="1">IF(COUNTIFS(АБОНЕМЕНТЫ_ИНФОРМАЦИЯ!H:H,БАЗА_ДАННЫХ!L905,АБОНЕМЕНТЫ_ИНФОРМАЦИЯ!F:F,БАЗА_ДАННЫХ!J905,АБОНЕМЕНТЫ_ИНФОРМАЦИЯ!G:G,БАЗА_ДАННЫХ!K905,АБОНЕМЕНТЫ_ИНФОРМАЦИЯ!Q:Q,"&lt;="&amp;БАЗА_ДАННЫХ!D905,АБОНЕМЕНТЫ_ИНФОРМАЦИЯ!S:S,"&gt;="&amp;БАЗА_ДАННЫХ!D905,АБОНЕМЕНТЫ_ИНФОРМАЦИЯ!AB:AB,"да")=1,"да","нет")</f>
        <v>нет</v>
      </c>
      <c r="N905" s="188" t="str">
        <f ca="1">IF(M905="да",SUMIFS(АБОНЕМЕНТЫ_ИНФОРМАЦИЯ!AC:AC,АБОНЕМЕНТЫ_ИНФОРМАЦИЯ!H:H,БАЗА_ДАННЫХ!L905,АБОНЕМЕНТЫ_ИНФОРМАЦИЯ!G:G,БАЗА_ДАННЫХ!K905,АБОНЕМЕНТЫ_ИНФОРМАЦИЯ!F:F,БАЗА_ДАННЫХ!J905,АБОНЕМЕНТЫ_ИНФОРМАЦИЯ!AB:AB,БАЗА_ДАННЫХ!M905),"")</f>
        <v/>
      </c>
      <c r="R905" s="189" t="s">
        <v>21</v>
      </c>
      <c r="S905" s="17"/>
      <c r="U905" s="194">
        <f>IF(S905="перенос",0,SUMIFS(АБОНЕМЕНТЫ_ИНФОРМАЦИЯ!P:P,АБОНЕМЕНТЫ_ИНФОРМАЦИЯ!H:H,БАЗА_ДАННЫХ!L905,АБОНЕМЕНТЫ_ИНФОРМАЦИЯ!F:F,БАЗА_ДАННЫХ!J905,АБОНЕМЕНТЫ_ИНФОРМАЦИЯ!G:G,БАЗА_ДАННЫХ!K905,АБОНЕМЕНТЫ_ИНФОРМАЦИЯ!Q:Q,"&lt;="&amp;БАЗА_ДАННЫХ!D905,АБОНЕМЕНТЫ_ИНФОРМАЦИЯ!S:S,"&gt;="&amp;БАЗА_ДАННЫХ!D905))</f>
        <v>10</v>
      </c>
    </row>
    <row r="906" spans="4:21" ht="15" customHeight="1" x14ac:dyDescent="0.25">
      <c r="D906" s="185">
        <v>45320</v>
      </c>
      <c r="E906" s="187">
        <f t="shared" si="34"/>
        <v>5</v>
      </c>
      <c r="F906" s="9" t="str">
        <f t="shared" si="35"/>
        <v>Пн</v>
      </c>
      <c r="G906" s="18">
        <v>0.66666666666666663</v>
      </c>
      <c r="H906" s="8" t="s">
        <v>7</v>
      </c>
      <c r="I906" s="8" t="s">
        <v>32</v>
      </c>
      <c r="J906" s="8" t="s">
        <v>9</v>
      </c>
      <c r="K906" s="8" t="s">
        <v>8</v>
      </c>
      <c r="L906" s="188" t="s">
        <v>77</v>
      </c>
      <c r="M906" s="189" t="str">
        <f ca="1">IF(COUNTIFS(АБОНЕМЕНТЫ_ИНФОРМАЦИЯ!H:H,БАЗА_ДАННЫХ!L906,АБОНЕМЕНТЫ_ИНФОРМАЦИЯ!F:F,БАЗА_ДАННЫХ!J906,АБОНЕМЕНТЫ_ИНФОРМАЦИЯ!G:G,БАЗА_ДАННЫХ!K906,АБОНЕМЕНТЫ_ИНФОРМАЦИЯ!Q:Q,"&lt;="&amp;БАЗА_ДАННЫХ!D906,АБОНЕМЕНТЫ_ИНФОРМАЦИЯ!S:S,"&gt;="&amp;БАЗА_ДАННЫХ!D906,АБОНЕМЕНТЫ_ИНФОРМАЦИЯ!AB:AB,"да")=1,"да","нет")</f>
        <v>нет</v>
      </c>
      <c r="N906" s="188" t="str">
        <f ca="1">IF(M906="да",SUMIFS(АБОНЕМЕНТЫ_ИНФОРМАЦИЯ!AC:AC,АБОНЕМЕНТЫ_ИНФОРМАЦИЯ!H:H,БАЗА_ДАННЫХ!L906,АБОНЕМЕНТЫ_ИНФОРМАЦИЯ!G:G,БАЗА_ДАННЫХ!K906,АБОНЕМЕНТЫ_ИНФОРМАЦИЯ!F:F,БАЗА_ДАННЫХ!J906,АБОНЕМЕНТЫ_ИНФОРМАЦИЯ!AB:AB,БАЗА_ДАННЫХ!M906),"")</f>
        <v/>
      </c>
      <c r="R906" s="189" t="s">
        <v>21</v>
      </c>
      <c r="S906" s="17"/>
      <c r="U906" s="194">
        <f>IF(S906="перенос",0,SUMIFS(АБОНЕМЕНТЫ_ИНФОРМАЦИЯ!P:P,АБОНЕМЕНТЫ_ИНФОРМАЦИЯ!H:H,БАЗА_ДАННЫХ!L906,АБОНЕМЕНТЫ_ИНФОРМАЦИЯ!F:F,БАЗА_ДАННЫХ!J906,АБОНЕМЕНТЫ_ИНФОРМАЦИЯ!G:G,БАЗА_ДАННЫХ!K906,АБОНЕМЕНТЫ_ИНФОРМАЦИЯ!Q:Q,"&lt;="&amp;БАЗА_ДАННЫХ!D906,АБОНЕМЕНТЫ_ИНФОРМАЦИЯ!S:S,"&gt;="&amp;БАЗА_ДАННЫХ!D906))</f>
        <v>10</v>
      </c>
    </row>
    <row r="907" spans="4:21" ht="15" customHeight="1" x14ac:dyDescent="0.25">
      <c r="D907" s="185">
        <v>45320</v>
      </c>
      <c r="E907" s="187">
        <f t="shared" si="34"/>
        <v>5</v>
      </c>
      <c r="F907" s="9" t="str">
        <f t="shared" si="35"/>
        <v>Пн</v>
      </c>
      <c r="G907" s="18">
        <v>0.70833333333333337</v>
      </c>
      <c r="H907" s="8" t="s">
        <v>14</v>
      </c>
      <c r="I907" s="8" t="s">
        <v>30</v>
      </c>
      <c r="J907" s="8" t="s">
        <v>11</v>
      </c>
      <c r="K907" s="8" t="s">
        <v>36</v>
      </c>
      <c r="L907" s="188" t="s">
        <v>78</v>
      </c>
      <c r="M907" s="189" t="str">
        <f ca="1">IF(COUNTIFS(АБОНЕМЕНТЫ_ИНФОРМАЦИЯ!H:H,БАЗА_ДАННЫХ!L907,АБОНЕМЕНТЫ_ИНФОРМАЦИЯ!F:F,БАЗА_ДАННЫХ!J907,АБОНЕМЕНТЫ_ИНФОРМАЦИЯ!G:G,БАЗА_ДАННЫХ!K907,АБОНЕМЕНТЫ_ИНФОРМАЦИЯ!Q:Q,"&lt;="&amp;БАЗА_ДАННЫХ!D907,АБОНЕМЕНТЫ_ИНФОРМАЦИЯ!S:S,"&gt;="&amp;БАЗА_ДАННЫХ!D907,АБОНЕМЕНТЫ_ИНФОРМАЦИЯ!AB:AB,"да")=1,"да","нет")</f>
        <v>нет</v>
      </c>
      <c r="N907" s="188" t="str">
        <f ca="1">IF(M907="да",SUMIFS(АБОНЕМЕНТЫ_ИНФОРМАЦИЯ!AC:AC,АБОНЕМЕНТЫ_ИНФОРМАЦИЯ!H:H,БАЗА_ДАННЫХ!L907,АБОНЕМЕНТЫ_ИНФОРМАЦИЯ!G:G,БАЗА_ДАННЫХ!K907,АБОНЕМЕНТЫ_ИНФОРМАЦИЯ!F:F,БАЗА_ДАННЫХ!J907,АБОНЕМЕНТЫ_ИНФОРМАЦИЯ!AB:AB,БАЗА_ДАННЫХ!M907),"")</f>
        <v/>
      </c>
      <c r="R907" s="189" t="s">
        <v>21</v>
      </c>
      <c r="S907" s="17"/>
      <c r="U907" s="194">
        <f>IF(S907="перенос",0,SUMIFS(АБОНЕМЕНТЫ_ИНФОРМАЦИЯ!P:P,АБОНЕМЕНТЫ_ИНФОРМАЦИЯ!H:H,БАЗА_ДАННЫХ!L907,АБОНЕМЕНТЫ_ИНФОРМАЦИЯ!F:F,БАЗА_ДАННЫХ!J907,АБОНЕМЕНТЫ_ИНФОРМАЦИЯ!G:G,БАЗА_ДАННЫХ!K907,АБОНЕМЕНТЫ_ИНФОРМАЦИЯ!Q:Q,"&lt;="&amp;БАЗА_ДАННЫХ!D907,АБОНЕМЕНТЫ_ИНФОРМАЦИЯ!S:S,"&gt;="&amp;БАЗА_ДАННЫХ!D907))</f>
        <v>10</v>
      </c>
    </row>
    <row r="908" spans="4:21" ht="15" customHeight="1" x14ac:dyDescent="0.25">
      <c r="D908" s="185">
        <v>45320</v>
      </c>
      <c r="E908" s="187">
        <f t="shared" si="34"/>
        <v>5</v>
      </c>
      <c r="F908" s="9" t="str">
        <f t="shared" si="35"/>
        <v>Пн</v>
      </c>
      <c r="G908" s="18">
        <v>0.70833333333333337</v>
      </c>
      <c r="H908" s="8" t="s">
        <v>14</v>
      </c>
      <c r="I908" s="8" t="s">
        <v>30</v>
      </c>
      <c r="J908" s="8" t="s">
        <v>11</v>
      </c>
      <c r="K908" s="8" t="s">
        <v>36</v>
      </c>
      <c r="L908" s="188" t="s">
        <v>79</v>
      </c>
      <c r="M908" s="189" t="str">
        <f ca="1">IF(COUNTIFS(АБОНЕМЕНТЫ_ИНФОРМАЦИЯ!H:H,БАЗА_ДАННЫХ!L908,АБОНЕМЕНТЫ_ИНФОРМАЦИЯ!F:F,БАЗА_ДАННЫХ!J908,АБОНЕМЕНТЫ_ИНФОРМАЦИЯ!G:G,БАЗА_ДАННЫХ!K908,АБОНЕМЕНТЫ_ИНФОРМАЦИЯ!Q:Q,"&lt;="&amp;БАЗА_ДАННЫХ!D908,АБОНЕМЕНТЫ_ИНФОРМАЦИЯ!S:S,"&gt;="&amp;БАЗА_ДАННЫХ!D908,АБОНЕМЕНТЫ_ИНФОРМАЦИЯ!AB:AB,"да")=1,"да","нет")</f>
        <v>нет</v>
      </c>
      <c r="N908" s="188" t="str">
        <f ca="1">IF(M908="да",SUMIFS(АБОНЕМЕНТЫ_ИНФОРМАЦИЯ!AC:AC,АБОНЕМЕНТЫ_ИНФОРМАЦИЯ!H:H,БАЗА_ДАННЫХ!L908,АБОНЕМЕНТЫ_ИНФОРМАЦИЯ!G:G,БАЗА_ДАННЫХ!K908,АБОНЕМЕНТЫ_ИНФОРМАЦИЯ!F:F,БАЗА_ДАННЫХ!J908,АБОНЕМЕНТЫ_ИНФОРМАЦИЯ!AB:AB,БАЗА_ДАННЫХ!M908),"")</f>
        <v/>
      </c>
      <c r="R908" s="189" t="s">
        <v>21</v>
      </c>
      <c r="S908" s="17"/>
      <c r="U908" s="194">
        <f>IF(S908="перенос",0,SUMIFS(АБОНЕМЕНТЫ_ИНФОРМАЦИЯ!P:P,АБОНЕМЕНТЫ_ИНФОРМАЦИЯ!H:H,БАЗА_ДАННЫХ!L908,АБОНЕМЕНТЫ_ИНФОРМАЦИЯ!F:F,БАЗА_ДАННЫХ!J908,АБОНЕМЕНТЫ_ИНФОРМАЦИЯ!G:G,БАЗА_ДАННЫХ!K908,АБОНЕМЕНТЫ_ИНФОРМАЦИЯ!Q:Q,"&lt;="&amp;БАЗА_ДАННЫХ!D908,АБОНЕМЕНТЫ_ИНФОРМАЦИЯ!S:S,"&gt;="&amp;БАЗА_ДАННЫХ!D908))</f>
        <v>10</v>
      </c>
    </row>
    <row r="909" spans="4:21" ht="15" customHeight="1" x14ac:dyDescent="0.25">
      <c r="D909" s="185">
        <v>45320</v>
      </c>
      <c r="E909" s="187">
        <f t="shared" si="34"/>
        <v>5</v>
      </c>
      <c r="F909" s="9" t="str">
        <f t="shared" si="35"/>
        <v>Пн</v>
      </c>
      <c r="G909" s="18">
        <v>0.70833333333333337</v>
      </c>
      <c r="H909" s="8" t="s">
        <v>14</v>
      </c>
      <c r="I909" s="8" t="s">
        <v>30</v>
      </c>
      <c r="J909" s="8" t="s">
        <v>11</v>
      </c>
      <c r="K909" s="8" t="s">
        <v>36</v>
      </c>
      <c r="L909" s="188" t="s">
        <v>80</v>
      </c>
      <c r="M909" s="189" t="str">
        <f ca="1">IF(COUNTIFS(АБОНЕМЕНТЫ_ИНФОРМАЦИЯ!H:H,БАЗА_ДАННЫХ!L909,АБОНЕМЕНТЫ_ИНФОРМАЦИЯ!F:F,БАЗА_ДАННЫХ!J909,АБОНЕМЕНТЫ_ИНФОРМАЦИЯ!G:G,БАЗА_ДАННЫХ!K909,АБОНЕМЕНТЫ_ИНФОРМАЦИЯ!Q:Q,"&lt;="&amp;БАЗА_ДАННЫХ!D909,АБОНЕМЕНТЫ_ИНФОРМАЦИЯ!S:S,"&gt;="&amp;БАЗА_ДАННЫХ!D909,АБОНЕМЕНТЫ_ИНФОРМАЦИЯ!AB:AB,"да")=1,"да","нет")</f>
        <v>нет</v>
      </c>
      <c r="N909" s="188" t="str">
        <f ca="1">IF(M909="да",SUMIFS(АБОНЕМЕНТЫ_ИНФОРМАЦИЯ!AC:AC,АБОНЕМЕНТЫ_ИНФОРМАЦИЯ!H:H,БАЗА_ДАННЫХ!L909,АБОНЕМЕНТЫ_ИНФОРМАЦИЯ!G:G,БАЗА_ДАННЫХ!K909,АБОНЕМЕНТЫ_ИНФОРМАЦИЯ!F:F,БАЗА_ДАННЫХ!J909,АБОНЕМЕНТЫ_ИНФОРМАЦИЯ!AB:AB,БАЗА_ДАННЫХ!M909),"")</f>
        <v/>
      </c>
      <c r="R909" s="189" t="s">
        <v>21</v>
      </c>
      <c r="S909" s="17"/>
      <c r="U909" s="194">
        <f>IF(S909="перенос",0,SUMIFS(АБОНЕМЕНТЫ_ИНФОРМАЦИЯ!P:P,АБОНЕМЕНТЫ_ИНФОРМАЦИЯ!H:H,БАЗА_ДАННЫХ!L909,АБОНЕМЕНТЫ_ИНФОРМАЦИЯ!F:F,БАЗА_ДАННЫХ!J909,АБОНЕМЕНТЫ_ИНФОРМАЦИЯ!G:G,БАЗА_ДАННЫХ!K909,АБОНЕМЕНТЫ_ИНФОРМАЦИЯ!Q:Q,"&lt;="&amp;БАЗА_ДАННЫХ!D909,АБОНЕМЕНТЫ_ИНФОРМАЦИЯ!S:S,"&gt;="&amp;БАЗА_ДАННЫХ!D909))</f>
        <v>10</v>
      </c>
    </row>
    <row r="910" spans="4:21" ht="15" customHeight="1" x14ac:dyDescent="0.25">
      <c r="D910" s="185">
        <v>45320</v>
      </c>
      <c r="E910" s="187">
        <f t="shared" si="34"/>
        <v>5</v>
      </c>
      <c r="F910" s="9" t="str">
        <f t="shared" si="35"/>
        <v>Пн</v>
      </c>
      <c r="G910" s="18">
        <v>0.70833333333333337</v>
      </c>
      <c r="H910" s="8" t="s">
        <v>14</v>
      </c>
      <c r="I910" s="8" t="s">
        <v>30</v>
      </c>
      <c r="J910" s="8" t="s">
        <v>11</v>
      </c>
      <c r="K910" s="8" t="s">
        <v>36</v>
      </c>
      <c r="L910" s="188" t="s">
        <v>81</v>
      </c>
      <c r="M910" s="189" t="str">
        <f ca="1">IF(COUNTIFS(АБОНЕМЕНТЫ_ИНФОРМАЦИЯ!H:H,БАЗА_ДАННЫХ!L910,АБОНЕМЕНТЫ_ИНФОРМАЦИЯ!F:F,БАЗА_ДАННЫХ!J910,АБОНЕМЕНТЫ_ИНФОРМАЦИЯ!G:G,БАЗА_ДАННЫХ!K910,АБОНЕМЕНТЫ_ИНФОРМАЦИЯ!Q:Q,"&lt;="&amp;БАЗА_ДАННЫХ!D910,АБОНЕМЕНТЫ_ИНФОРМАЦИЯ!S:S,"&gt;="&amp;БАЗА_ДАННЫХ!D910,АБОНЕМЕНТЫ_ИНФОРМАЦИЯ!AB:AB,"да")=1,"да","нет")</f>
        <v>нет</v>
      </c>
      <c r="N910" s="188" t="str">
        <f ca="1">IF(M910="да",SUMIFS(АБОНЕМЕНТЫ_ИНФОРМАЦИЯ!AC:AC,АБОНЕМЕНТЫ_ИНФОРМАЦИЯ!H:H,БАЗА_ДАННЫХ!L910,АБОНЕМЕНТЫ_ИНФОРМАЦИЯ!G:G,БАЗА_ДАННЫХ!K910,АБОНЕМЕНТЫ_ИНФОРМАЦИЯ!F:F,БАЗА_ДАННЫХ!J910,АБОНЕМЕНТЫ_ИНФОРМАЦИЯ!AB:AB,БАЗА_ДАННЫХ!M910),"")</f>
        <v/>
      </c>
      <c r="R910" s="189" t="s">
        <v>21</v>
      </c>
      <c r="S910" s="17"/>
      <c r="U910" s="194">
        <f>IF(S910="перенос",0,SUMIFS(АБОНЕМЕНТЫ_ИНФОРМАЦИЯ!P:P,АБОНЕМЕНТЫ_ИНФОРМАЦИЯ!H:H,БАЗА_ДАННЫХ!L910,АБОНЕМЕНТЫ_ИНФОРМАЦИЯ!F:F,БАЗА_ДАННЫХ!J910,АБОНЕМЕНТЫ_ИНФОРМАЦИЯ!G:G,БАЗА_ДАННЫХ!K910,АБОНЕМЕНТЫ_ИНФОРМАЦИЯ!Q:Q,"&lt;="&amp;БАЗА_ДАННЫХ!D910,АБОНЕМЕНТЫ_ИНФОРМАЦИЯ!S:S,"&gt;="&amp;БАЗА_ДАННЫХ!D910))</f>
        <v>8.75</v>
      </c>
    </row>
    <row r="911" spans="4:21" ht="15" customHeight="1" x14ac:dyDescent="0.25">
      <c r="D911" s="185">
        <v>45320</v>
      </c>
      <c r="E911" s="187">
        <f t="shared" si="34"/>
        <v>5</v>
      </c>
      <c r="F911" s="9" t="str">
        <f t="shared" si="35"/>
        <v>Пн</v>
      </c>
      <c r="G911" s="18">
        <v>0.70833333333333337</v>
      </c>
      <c r="H911" s="8" t="s">
        <v>14</v>
      </c>
      <c r="I911" s="8" t="s">
        <v>30</v>
      </c>
      <c r="J911" s="8" t="s">
        <v>11</v>
      </c>
      <c r="K911" s="8" t="s">
        <v>36</v>
      </c>
      <c r="L911" s="188" t="s">
        <v>82</v>
      </c>
      <c r="M911" s="189" t="str">
        <f ca="1">IF(COUNTIFS(АБОНЕМЕНТЫ_ИНФОРМАЦИЯ!H:H,БАЗА_ДАННЫХ!L911,АБОНЕМЕНТЫ_ИНФОРМАЦИЯ!F:F,БАЗА_ДАННЫХ!J911,АБОНЕМЕНТЫ_ИНФОРМАЦИЯ!G:G,БАЗА_ДАННЫХ!K911,АБОНЕМЕНТЫ_ИНФОРМАЦИЯ!Q:Q,"&lt;="&amp;БАЗА_ДАННЫХ!D911,АБОНЕМЕНТЫ_ИНФОРМАЦИЯ!S:S,"&gt;="&amp;БАЗА_ДАННЫХ!D911,АБОНЕМЕНТЫ_ИНФОРМАЦИЯ!AB:AB,"да")=1,"да","нет")</f>
        <v>нет</v>
      </c>
      <c r="N911" s="188" t="str">
        <f ca="1">IF(M911="да",SUMIFS(АБОНЕМЕНТЫ_ИНФОРМАЦИЯ!AC:AC,АБОНЕМЕНТЫ_ИНФОРМАЦИЯ!H:H,БАЗА_ДАННЫХ!L911,АБОНЕМЕНТЫ_ИНФОРМАЦИЯ!G:G,БАЗА_ДАННЫХ!K911,АБОНЕМЕНТЫ_ИНФОРМАЦИЯ!F:F,БАЗА_ДАННЫХ!J911,АБОНЕМЕНТЫ_ИНФОРМАЦИЯ!AB:AB,БАЗА_ДАННЫХ!M911),"")</f>
        <v/>
      </c>
      <c r="R911" s="189" t="s">
        <v>21</v>
      </c>
      <c r="S911" s="17"/>
      <c r="U911" s="194">
        <f>IF(S911="перенос",0,SUMIFS(АБОНЕМЕНТЫ_ИНФОРМАЦИЯ!P:P,АБОНЕМЕНТЫ_ИНФОРМАЦИЯ!H:H,БАЗА_ДАННЫХ!L911,АБОНЕМЕНТЫ_ИНФОРМАЦИЯ!F:F,БАЗА_ДАННЫХ!J911,АБОНЕМЕНТЫ_ИНФОРМАЦИЯ!G:G,БАЗА_ДАННЫХ!K911,АБОНЕМЕНТЫ_ИНФОРМАЦИЯ!Q:Q,"&lt;="&amp;БАЗА_ДАННЫХ!D911,АБОНЕМЕНТЫ_ИНФОРМАЦИЯ!S:S,"&gt;="&amp;БАЗА_ДАННЫХ!D911))</f>
        <v>10</v>
      </c>
    </row>
    <row r="912" spans="4:21" ht="15" customHeight="1" x14ac:dyDescent="0.25">
      <c r="D912" s="185">
        <v>45320</v>
      </c>
      <c r="E912" s="187">
        <f t="shared" si="34"/>
        <v>5</v>
      </c>
      <c r="F912" s="9" t="str">
        <f t="shared" si="35"/>
        <v>Пн</v>
      </c>
      <c r="G912" s="18">
        <v>0.70833333333333337</v>
      </c>
      <c r="H912" s="8" t="s">
        <v>14</v>
      </c>
      <c r="I912" s="8" t="s">
        <v>30</v>
      </c>
      <c r="J912" s="8" t="s">
        <v>11</v>
      </c>
      <c r="K912" s="8" t="s">
        <v>36</v>
      </c>
      <c r="L912" s="188" t="s">
        <v>83</v>
      </c>
      <c r="M912" s="189" t="str">
        <f ca="1">IF(COUNTIFS(АБОНЕМЕНТЫ_ИНФОРМАЦИЯ!H:H,БАЗА_ДАННЫХ!L912,АБОНЕМЕНТЫ_ИНФОРМАЦИЯ!F:F,БАЗА_ДАННЫХ!J912,АБОНЕМЕНТЫ_ИНФОРМАЦИЯ!G:G,БАЗА_ДАННЫХ!K912,АБОНЕМЕНТЫ_ИНФОРМАЦИЯ!Q:Q,"&lt;="&amp;БАЗА_ДАННЫХ!D912,АБОНЕМЕНТЫ_ИНФОРМАЦИЯ!S:S,"&gt;="&amp;БАЗА_ДАННЫХ!D912,АБОНЕМЕНТЫ_ИНФОРМАЦИЯ!AB:AB,"да")=1,"да","нет")</f>
        <v>нет</v>
      </c>
      <c r="N912" s="188" t="str">
        <f ca="1">IF(M912="да",SUMIFS(АБОНЕМЕНТЫ_ИНФОРМАЦИЯ!AC:AC,АБОНЕМЕНТЫ_ИНФОРМАЦИЯ!H:H,БАЗА_ДАННЫХ!L912,АБОНЕМЕНТЫ_ИНФОРМАЦИЯ!G:G,БАЗА_ДАННЫХ!K912,АБОНЕМЕНТЫ_ИНФОРМАЦИЯ!F:F,БАЗА_ДАННЫХ!J912,АБОНЕМЕНТЫ_ИНФОРМАЦИЯ!AB:AB,БАЗА_ДАННЫХ!M912),"")</f>
        <v/>
      </c>
      <c r="R912" s="189" t="s">
        <v>21</v>
      </c>
      <c r="S912" s="17"/>
      <c r="U912" s="194">
        <f>IF(S912="перенос",0,SUMIFS(АБОНЕМЕНТЫ_ИНФОРМАЦИЯ!P:P,АБОНЕМЕНТЫ_ИНФОРМАЦИЯ!H:H,БАЗА_ДАННЫХ!L912,АБОНЕМЕНТЫ_ИНФОРМАЦИЯ!F:F,БАЗА_ДАННЫХ!J912,АБОНЕМЕНТЫ_ИНФОРМАЦИЯ!G:G,БАЗА_ДАННЫХ!K912,АБОНЕМЕНТЫ_ИНФОРМАЦИЯ!Q:Q,"&lt;="&amp;БАЗА_ДАННЫХ!D912,АБОНЕМЕНТЫ_ИНФОРМАЦИЯ!S:S,"&gt;="&amp;БАЗА_ДАННЫХ!D912))</f>
        <v>10</v>
      </c>
    </row>
    <row r="913" spans="4:21" ht="15" customHeight="1" x14ac:dyDescent="0.25">
      <c r="D913" s="185">
        <v>45320</v>
      </c>
      <c r="E913" s="187">
        <f t="shared" si="34"/>
        <v>5</v>
      </c>
      <c r="F913" s="9" t="str">
        <f t="shared" si="35"/>
        <v>Пн</v>
      </c>
      <c r="G913" s="18">
        <v>0.70833333333333337</v>
      </c>
      <c r="H913" s="8" t="s">
        <v>14</v>
      </c>
      <c r="I913" s="8" t="s">
        <v>30</v>
      </c>
      <c r="J913" s="8" t="s">
        <v>11</v>
      </c>
      <c r="K913" s="8" t="s">
        <v>36</v>
      </c>
      <c r="L913" s="188" t="s">
        <v>84</v>
      </c>
      <c r="M913" s="189" t="str">
        <f ca="1">IF(COUNTIFS(АБОНЕМЕНТЫ_ИНФОРМАЦИЯ!H:H,БАЗА_ДАННЫХ!L913,АБОНЕМЕНТЫ_ИНФОРМАЦИЯ!F:F,БАЗА_ДАННЫХ!J913,АБОНЕМЕНТЫ_ИНФОРМАЦИЯ!G:G,БАЗА_ДАННЫХ!K913,АБОНЕМЕНТЫ_ИНФОРМАЦИЯ!Q:Q,"&lt;="&amp;БАЗА_ДАННЫХ!D913,АБОНЕМЕНТЫ_ИНФОРМАЦИЯ!S:S,"&gt;="&amp;БАЗА_ДАННЫХ!D913,АБОНЕМЕНТЫ_ИНФОРМАЦИЯ!AB:AB,"да")=1,"да","нет")</f>
        <v>нет</v>
      </c>
      <c r="N913" s="188" t="str">
        <f ca="1">IF(M913="да",SUMIFS(АБОНЕМЕНТЫ_ИНФОРМАЦИЯ!AC:AC,АБОНЕМЕНТЫ_ИНФОРМАЦИЯ!H:H,БАЗА_ДАННЫХ!L913,АБОНЕМЕНТЫ_ИНФОРМАЦИЯ!G:G,БАЗА_ДАННЫХ!K913,АБОНЕМЕНТЫ_ИНФОРМАЦИЯ!F:F,БАЗА_ДАННЫХ!J913,АБОНЕМЕНТЫ_ИНФОРМАЦИЯ!AB:AB,БАЗА_ДАННЫХ!M913),"")</f>
        <v/>
      </c>
      <c r="R913" s="189" t="s">
        <v>21</v>
      </c>
      <c r="S913" s="17"/>
      <c r="U913" s="194">
        <f>IF(S913="перенос",0,SUMIFS(АБОНЕМЕНТЫ_ИНФОРМАЦИЯ!P:P,АБОНЕМЕНТЫ_ИНФОРМАЦИЯ!H:H,БАЗА_ДАННЫХ!L913,АБОНЕМЕНТЫ_ИНФОРМАЦИЯ!F:F,БАЗА_ДАННЫХ!J913,АБОНЕМЕНТЫ_ИНФОРМАЦИЯ!G:G,БАЗА_ДАННЫХ!K913,АБОНЕМЕНТЫ_ИНФОРМАЦИЯ!Q:Q,"&lt;="&amp;БАЗА_ДАННЫХ!D913,АБОНЕМЕНТЫ_ИНФОРМАЦИЯ!S:S,"&gt;="&amp;БАЗА_ДАННЫХ!D913))</f>
        <v>10</v>
      </c>
    </row>
    <row r="914" spans="4:21" ht="15" customHeight="1" x14ac:dyDescent="0.25">
      <c r="D914" s="185">
        <v>45320</v>
      </c>
      <c r="E914" s="187">
        <f t="shared" si="34"/>
        <v>5</v>
      </c>
      <c r="F914" s="9" t="str">
        <f t="shared" si="35"/>
        <v>Пн</v>
      </c>
      <c r="G914" s="18">
        <v>0.70833333333333337</v>
      </c>
      <c r="H914" s="8" t="s">
        <v>14</v>
      </c>
      <c r="I914" s="8" t="s">
        <v>30</v>
      </c>
      <c r="J914" s="8" t="s">
        <v>11</v>
      </c>
      <c r="K914" s="8" t="s">
        <v>36</v>
      </c>
      <c r="L914" s="188" t="s">
        <v>85</v>
      </c>
      <c r="M914" s="189" t="str">
        <f ca="1">IF(COUNTIFS(АБОНЕМЕНТЫ_ИНФОРМАЦИЯ!H:H,БАЗА_ДАННЫХ!L914,АБОНЕМЕНТЫ_ИНФОРМАЦИЯ!F:F,БАЗА_ДАННЫХ!J914,АБОНЕМЕНТЫ_ИНФОРМАЦИЯ!G:G,БАЗА_ДАННЫХ!K914,АБОНЕМЕНТЫ_ИНФОРМАЦИЯ!Q:Q,"&lt;="&amp;БАЗА_ДАННЫХ!D914,АБОНЕМЕНТЫ_ИНФОРМАЦИЯ!S:S,"&gt;="&amp;БАЗА_ДАННЫХ!D914,АБОНЕМЕНТЫ_ИНФОРМАЦИЯ!AB:AB,"да")=1,"да","нет")</f>
        <v>нет</v>
      </c>
      <c r="N914" s="188" t="str">
        <f ca="1">IF(M914="да",SUMIFS(АБОНЕМЕНТЫ_ИНФОРМАЦИЯ!AC:AC,АБОНЕМЕНТЫ_ИНФОРМАЦИЯ!H:H,БАЗА_ДАННЫХ!L914,АБОНЕМЕНТЫ_ИНФОРМАЦИЯ!G:G,БАЗА_ДАННЫХ!K914,АБОНЕМЕНТЫ_ИНФОРМАЦИЯ!F:F,БАЗА_ДАННЫХ!J914,АБОНЕМЕНТЫ_ИНФОРМАЦИЯ!AB:AB,БАЗА_ДАННЫХ!M914),"")</f>
        <v/>
      </c>
      <c r="R914" s="189" t="s">
        <v>21</v>
      </c>
      <c r="S914" s="17"/>
      <c r="U914" s="194">
        <f>IF(S914="перенос",0,SUMIFS(АБОНЕМЕНТЫ_ИНФОРМАЦИЯ!P:P,АБОНЕМЕНТЫ_ИНФОРМАЦИЯ!H:H,БАЗА_ДАННЫХ!L914,АБОНЕМЕНТЫ_ИНФОРМАЦИЯ!F:F,БАЗА_ДАННЫХ!J914,АБОНЕМЕНТЫ_ИНФОРМАЦИЯ!G:G,БАЗА_ДАННЫХ!K914,АБОНЕМЕНТЫ_ИНФОРМАЦИЯ!Q:Q,"&lt;="&amp;БАЗА_ДАННЫХ!D914,АБОНЕМЕНТЫ_ИНФОРМАЦИЯ!S:S,"&gt;="&amp;БАЗА_ДАННЫХ!D914))</f>
        <v>10</v>
      </c>
    </row>
    <row r="915" spans="4:21" ht="15" customHeight="1" x14ac:dyDescent="0.25">
      <c r="D915" s="185">
        <v>45320</v>
      </c>
      <c r="E915" s="187">
        <f t="shared" si="34"/>
        <v>5</v>
      </c>
      <c r="F915" s="9" t="str">
        <f t="shared" si="35"/>
        <v>Пн</v>
      </c>
      <c r="G915" s="18">
        <v>0.70833333333333337</v>
      </c>
      <c r="H915" s="8" t="s">
        <v>14</v>
      </c>
      <c r="I915" s="8" t="s">
        <v>30</v>
      </c>
      <c r="J915" s="8" t="s">
        <v>11</v>
      </c>
      <c r="K915" s="8" t="s">
        <v>36</v>
      </c>
      <c r="L915" s="188" t="s">
        <v>86</v>
      </c>
      <c r="M915" s="189" t="str">
        <f ca="1">IF(COUNTIFS(АБОНЕМЕНТЫ_ИНФОРМАЦИЯ!H:H,БАЗА_ДАННЫХ!L915,АБОНЕМЕНТЫ_ИНФОРМАЦИЯ!F:F,БАЗА_ДАННЫХ!J915,АБОНЕМЕНТЫ_ИНФОРМАЦИЯ!G:G,БАЗА_ДАННЫХ!K915,АБОНЕМЕНТЫ_ИНФОРМАЦИЯ!Q:Q,"&lt;="&amp;БАЗА_ДАННЫХ!D915,АБОНЕМЕНТЫ_ИНФОРМАЦИЯ!S:S,"&gt;="&amp;БАЗА_ДАННЫХ!D915,АБОНЕМЕНТЫ_ИНФОРМАЦИЯ!AB:AB,"да")=1,"да","нет")</f>
        <v>нет</v>
      </c>
      <c r="N915" s="188" t="str">
        <f ca="1">IF(M915="да",SUMIFS(АБОНЕМЕНТЫ_ИНФОРМАЦИЯ!AC:AC,АБОНЕМЕНТЫ_ИНФОРМАЦИЯ!H:H,БАЗА_ДАННЫХ!L915,АБОНЕМЕНТЫ_ИНФОРМАЦИЯ!G:G,БАЗА_ДАННЫХ!K915,АБОНЕМЕНТЫ_ИНФОРМАЦИЯ!F:F,БАЗА_ДАННЫХ!J915,АБОНЕМЕНТЫ_ИНФОРМАЦИЯ!AB:AB,БАЗА_ДАННЫХ!M915),"")</f>
        <v/>
      </c>
      <c r="R915" s="189" t="s">
        <v>21</v>
      </c>
      <c r="S915" s="17"/>
      <c r="U915" s="194">
        <f>IF(S915="перенос",0,SUMIFS(АБОНЕМЕНТЫ_ИНФОРМАЦИЯ!P:P,АБОНЕМЕНТЫ_ИНФОРМАЦИЯ!H:H,БАЗА_ДАННЫХ!L915,АБОНЕМЕНТЫ_ИНФОРМАЦИЯ!F:F,БАЗА_ДАННЫХ!J915,АБОНЕМЕНТЫ_ИНФОРМАЦИЯ!G:G,БАЗА_ДАННЫХ!K915,АБОНЕМЕНТЫ_ИНФОРМАЦИЯ!Q:Q,"&lt;="&amp;БАЗА_ДАННЫХ!D915,АБОНЕМЕНТЫ_ИНФОРМАЦИЯ!S:S,"&gt;="&amp;БАЗА_ДАННЫХ!D915))</f>
        <v>10</v>
      </c>
    </row>
    <row r="916" spans="4:21" ht="15" customHeight="1" x14ac:dyDescent="0.25">
      <c r="D916" s="185">
        <v>45320</v>
      </c>
      <c r="E916" s="187">
        <f t="shared" si="34"/>
        <v>5</v>
      </c>
      <c r="F916" s="9" t="str">
        <f t="shared" si="35"/>
        <v>Пн</v>
      </c>
      <c r="G916" s="18">
        <v>0.75</v>
      </c>
      <c r="H916" s="8" t="s">
        <v>7</v>
      </c>
      <c r="I916" s="8" t="s">
        <v>33</v>
      </c>
      <c r="J916" s="8" t="s">
        <v>6</v>
      </c>
      <c r="K916" s="8" t="s">
        <v>31</v>
      </c>
      <c r="L916" s="188" t="s">
        <v>87</v>
      </c>
      <c r="M916" s="189" t="str">
        <f ca="1">IF(COUNTIFS(АБОНЕМЕНТЫ_ИНФОРМАЦИЯ!H:H,БАЗА_ДАННЫХ!L916,АБОНЕМЕНТЫ_ИНФОРМАЦИЯ!F:F,БАЗА_ДАННЫХ!J916,АБОНЕМЕНТЫ_ИНФОРМАЦИЯ!G:G,БАЗА_ДАННЫХ!K916,АБОНЕМЕНТЫ_ИНФОРМАЦИЯ!Q:Q,"&lt;="&amp;БАЗА_ДАННЫХ!D916,АБОНЕМЕНТЫ_ИНФОРМАЦИЯ!S:S,"&gt;="&amp;БАЗА_ДАННЫХ!D916,АБОНЕМЕНТЫ_ИНФОРМАЦИЯ!AB:AB,"да")=1,"да","нет")</f>
        <v>нет</v>
      </c>
      <c r="N916" s="188" t="str">
        <f ca="1">IF(M916="да",SUMIFS(АБОНЕМЕНТЫ_ИНФОРМАЦИЯ!AC:AC,АБОНЕМЕНТЫ_ИНФОРМАЦИЯ!H:H,БАЗА_ДАННЫХ!L916,АБОНЕМЕНТЫ_ИНФОРМАЦИЯ!G:G,БАЗА_ДАННЫХ!K916,АБОНЕМЕНТЫ_ИНФОРМАЦИЯ!F:F,БАЗА_ДАННЫХ!J916,АБОНЕМЕНТЫ_ИНФОРМАЦИЯ!AB:AB,БАЗА_ДАННЫХ!M916),"")</f>
        <v/>
      </c>
      <c r="R916" s="189" t="s">
        <v>21</v>
      </c>
      <c r="S916" s="17"/>
      <c r="U916" s="194">
        <f>IF(S916="перенос",0,SUMIFS(АБОНЕМЕНТЫ_ИНФОРМАЦИЯ!P:P,АБОНЕМЕНТЫ_ИНФОРМАЦИЯ!H:H,БАЗА_ДАННЫХ!L916,АБОНЕМЕНТЫ_ИНФОРМАЦИЯ!F:F,БАЗА_ДАННЫХ!J916,АБОНЕМЕНТЫ_ИНФОРМАЦИЯ!G:G,БАЗА_ДАННЫХ!K916,АБОНЕМЕНТЫ_ИНФОРМАЦИЯ!Q:Q,"&lt;="&amp;БАЗА_ДАННЫХ!D916,АБОНЕМЕНТЫ_ИНФОРМАЦИЯ!S:S,"&gt;="&amp;БАЗА_ДАННЫХ!D916))</f>
        <v>10</v>
      </c>
    </row>
    <row r="917" spans="4:21" ht="15" customHeight="1" x14ac:dyDescent="0.25">
      <c r="D917" s="185">
        <v>45320</v>
      </c>
      <c r="E917" s="187">
        <f t="shared" si="34"/>
        <v>5</v>
      </c>
      <c r="F917" s="9" t="str">
        <f t="shared" si="35"/>
        <v>Пн</v>
      </c>
      <c r="G917" s="18">
        <v>0.75</v>
      </c>
      <c r="H917" s="8" t="s">
        <v>7</v>
      </c>
      <c r="I917" s="8" t="s">
        <v>33</v>
      </c>
      <c r="J917" s="8" t="s">
        <v>6</v>
      </c>
      <c r="K917" s="8" t="s">
        <v>31</v>
      </c>
      <c r="L917" s="188" t="s">
        <v>88</v>
      </c>
      <c r="M917" s="189" t="str">
        <f ca="1">IF(COUNTIFS(АБОНЕМЕНТЫ_ИНФОРМАЦИЯ!H:H,БАЗА_ДАННЫХ!L917,АБОНЕМЕНТЫ_ИНФОРМАЦИЯ!F:F,БАЗА_ДАННЫХ!J917,АБОНЕМЕНТЫ_ИНФОРМАЦИЯ!G:G,БАЗА_ДАННЫХ!K917,АБОНЕМЕНТЫ_ИНФОРМАЦИЯ!Q:Q,"&lt;="&amp;БАЗА_ДАННЫХ!D917,АБОНЕМЕНТЫ_ИНФОРМАЦИЯ!S:S,"&gt;="&amp;БАЗА_ДАННЫХ!D917,АБОНЕМЕНТЫ_ИНФОРМАЦИЯ!AB:AB,"да")=1,"да","нет")</f>
        <v>нет</v>
      </c>
      <c r="N917" s="188" t="str">
        <f ca="1">IF(M917="да",SUMIFS(АБОНЕМЕНТЫ_ИНФОРМАЦИЯ!AC:AC,АБОНЕМЕНТЫ_ИНФОРМАЦИЯ!H:H,БАЗА_ДАННЫХ!L917,АБОНЕМЕНТЫ_ИНФОРМАЦИЯ!G:G,БАЗА_ДАННЫХ!K917,АБОНЕМЕНТЫ_ИНФОРМАЦИЯ!F:F,БАЗА_ДАННЫХ!J917,АБОНЕМЕНТЫ_ИНФОРМАЦИЯ!AB:AB,БАЗА_ДАННЫХ!M917),"")</f>
        <v/>
      </c>
      <c r="R917" s="189" t="s">
        <v>21</v>
      </c>
      <c r="S917" s="17"/>
      <c r="U917" s="194">
        <f>IF(S917="перенос",0,SUMIFS(АБОНЕМЕНТЫ_ИНФОРМАЦИЯ!P:P,АБОНЕМЕНТЫ_ИНФОРМАЦИЯ!H:H,БАЗА_ДАННЫХ!L917,АБОНЕМЕНТЫ_ИНФОРМАЦИЯ!F:F,БАЗА_ДАННЫХ!J917,АБОНЕМЕНТЫ_ИНФОРМАЦИЯ!G:G,БАЗА_ДАННЫХ!K917,АБОНЕМЕНТЫ_ИНФОРМАЦИЯ!Q:Q,"&lt;="&amp;БАЗА_ДАННЫХ!D917,АБОНЕМЕНТЫ_ИНФОРМАЦИЯ!S:S,"&gt;="&amp;БАЗА_ДАННЫХ!D917))</f>
        <v>10</v>
      </c>
    </row>
    <row r="918" spans="4:21" ht="15" customHeight="1" x14ac:dyDescent="0.25">
      <c r="D918" s="185">
        <v>45320</v>
      </c>
      <c r="E918" s="187">
        <f t="shared" si="34"/>
        <v>5</v>
      </c>
      <c r="F918" s="9" t="str">
        <f t="shared" si="35"/>
        <v>Пн</v>
      </c>
      <c r="G918" s="18">
        <v>0.75</v>
      </c>
      <c r="H918" s="8" t="s">
        <v>7</v>
      </c>
      <c r="I918" s="8" t="s">
        <v>33</v>
      </c>
      <c r="J918" s="8" t="s">
        <v>6</v>
      </c>
      <c r="K918" s="8" t="s">
        <v>31</v>
      </c>
      <c r="L918" s="188" t="s">
        <v>89</v>
      </c>
      <c r="M918" s="189" t="str">
        <f ca="1">IF(COUNTIFS(АБОНЕМЕНТЫ_ИНФОРМАЦИЯ!H:H,БАЗА_ДАННЫХ!L918,АБОНЕМЕНТЫ_ИНФОРМАЦИЯ!F:F,БАЗА_ДАННЫХ!J918,АБОНЕМЕНТЫ_ИНФОРМАЦИЯ!G:G,БАЗА_ДАННЫХ!K918,АБОНЕМЕНТЫ_ИНФОРМАЦИЯ!Q:Q,"&lt;="&amp;БАЗА_ДАННЫХ!D918,АБОНЕМЕНТЫ_ИНФОРМАЦИЯ!S:S,"&gt;="&amp;БАЗА_ДАННЫХ!D918,АБОНЕМЕНТЫ_ИНФОРМАЦИЯ!AB:AB,"да")=1,"да","нет")</f>
        <v>нет</v>
      </c>
      <c r="N918" s="188" t="str">
        <f ca="1">IF(M918="да",SUMIFS(АБОНЕМЕНТЫ_ИНФОРМАЦИЯ!AC:AC,АБОНЕМЕНТЫ_ИНФОРМАЦИЯ!H:H,БАЗА_ДАННЫХ!L918,АБОНЕМЕНТЫ_ИНФОРМАЦИЯ!G:G,БАЗА_ДАННЫХ!K918,АБОНЕМЕНТЫ_ИНФОРМАЦИЯ!F:F,БАЗА_ДАННЫХ!J918,АБОНЕМЕНТЫ_ИНФОРМАЦИЯ!AB:AB,БАЗА_ДАННЫХ!M918),"")</f>
        <v/>
      </c>
      <c r="R918" s="189" t="s">
        <v>21</v>
      </c>
      <c r="S918" s="17"/>
      <c r="U918" s="194">
        <f>IF(S918="перенос",0,SUMIFS(АБОНЕМЕНТЫ_ИНФОРМАЦИЯ!P:P,АБОНЕМЕНТЫ_ИНФОРМАЦИЯ!H:H,БАЗА_ДАННЫХ!L918,АБОНЕМЕНТЫ_ИНФОРМАЦИЯ!F:F,БАЗА_ДАННЫХ!J918,АБОНЕМЕНТЫ_ИНФОРМАЦИЯ!G:G,БАЗА_ДАННЫХ!K918,АБОНЕМЕНТЫ_ИНФОРМАЦИЯ!Q:Q,"&lt;="&amp;БАЗА_ДАННЫХ!D918,АБОНЕМЕНТЫ_ИНФОРМАЦИЯ!S:S,"&gt;="&amp;БАЗА_ДАННЫХ!D918))</f>
        <v>10</v>
      </c>
    </row>
    <row r="919" spans="4:21" ht="15" customHeight="1" x14ac:dyDescent="0.25">
      <c r="D919" s="185">
        <v>45320</v>
      </c>
      <c r="E919" s="187">
        <f t="shared" si="34"/>
        <v>5</v>
      </c>
      <c r="F919" s="9" t="str">
        <f t="shared" si="35"/>
        <v>Пн</v>
      </c>
      <c r="G919" s="18">
        <v>0.75</v>
      </c>
      <c r="H919" s="8" t="s">
        <v>7</v>
      </c>
      <c r="I919" s="8" t="s">
        <v>33</v>
      </c>
      <c r="J919" s="8" t="s">
        <v>6</v>
      </c>
      <c r="K919" s="8" t="s">
        <v>31</v>
      </c>
      <c r="L919" s="188" t="s">
        <v>90</v>
      </c>
      <c r="M919" s="189" t="str">
        <f ca="1">IF(COUNTIFS(АБОНЕМЕНТЫ_ИНФОРМАЦИЯ!H:H,БАЗА_ДАННЫХ!L919,АБОНЕМЕНТЫ_ИНФОРМАЦИЯ!F:F,БАЗА_ДАННЫХ!J919,АБОНЕМЕНТЫ_ИНФОРМАЦИЯ!G:G,БАЗА_ДАННЫХ!K919,АБОНЕМЕНТЫ_ИНФОРМАЦИЯ!Q:Q,"&lt;="&amp;БАЗА_ДАННЫХ!D919,АБОНЕМЕНТЫ_ИНФОРМАЦИЯ!S:S,"&gt;="&amp;БАЗА_ДАННЫХ!D919,АБОНЕМЕНТЫ_ИНФОРМАЦИЯ!AB:AB,"да")=1,"да","нет")</f>
        <v>нет</v>
      </c>
      <c r="N919" s="188" t="str">
        <f ca="1">IF(M919="да",SUMIFS(АБОНЕМЕНТЫ_ИНФОРМАЦИЯ!AC:AC,АБОНЕМЕНТЫ_ИНФОРМАЦИЯ!H:H,БАЗА_ДАННЫХ!L919,АБОНЕМЕНТЫ_ИНФОРМАЦИЯ!G:G,БАЗА_ДАННЫХ!K919,АБОНЕМЕНТЫ_ИНФОРМАЦИЯ!F:F,БАЗА_ДАННЫХ!J919,АБОНЕМЕНТЫ_ИНФОРМАЦИЯ!AB:AB,БАЗА_ДАННЫХ!M919),"")</f>
        <v/>
      </c>
      <c r="R919" s="189" t="s">
        <v>21</v>
      </c>
      <c r="S919" s="17"/>
      <c r="U919" s="194">
        <f>IF(S919="перенос",0,SUMIFS(АБОНЕМЕНТЫ_ИНФОРМАЦИЯ!P:P,АБОНЕМЕНТЫ_ИНФОРМАЦИЯ!H:H,БАЗА_ДАННЫХ!L919,АБОНЕМЕНТЫ_ИНФОРМАЦИЯ!F:F,БАЗА_ДАННЫХ!J919,АБОНЕМЕНТЫ_ИНФОРМАЦИЯ!G:G,БАЗА_ДАННЫХ!K919,АБОНЕМЕНТЫ_ИНФОРМАЦИЯ!Q:Q,"&lt;="&amp;БАЗА_ДАННЫХ!D919,АБОНЕМЕНТЫ_ИНФОРМАЦИЯ!S:S,"&gt;="&amp;БАЗА_ДАННЫХ!D919))</f>
        <v>8.75</v>
      </c>
    </row>
    <row r="920" spans="4:21" ht="15" customHeight="1" x14ac:dyDescent="0.25">
      <c r="D920" s="185">
        <v>45320</v>
      </c>
      <c r="E920" s="187">
        <f t="shared" si="34"/>
        <v>5</v>
      </c>
      <c r="F920" s="9" t="str">
        <f t="shared" si="35"/>
        <v>Пн</v>
      </c>
      <c r="G920" s="18">
        <v>0.75</v>
      </c>
      <c r="H920" s="8" t="s">
        <v>7</v>
      </c>
      <c r="I920" s="8" t="s">
        <v>33</v>
      </c>
      <c r="J920" s="8" t="s">
        <v>6</v>
      </c>
      <c r="K920" s="8" t="s">
        <v>31</v>
      </c>
      <c r="L920" s="188" t="s">
        <v>91</v>
      </c>
      <c r="M920" s="189" t="str">
        <f ca="1">IF(COUNTIFS(АБОНЕМЕНТЫ_ИНФОРМАЦИЯ!H:H,БАЗА_ДАННЫХ!L920,АБОНЕМЕНТЫ_ИНФОРМАЦИЯ!F:F,БАЗА_ДАННЫХ!J920,АБОНЕМЕНТЫ_ИНФОРМАЦИЯ!G:G,БАЗА_ДАННЫХ!K920,АБОНЕМЕНТЫ_ИНФОРМАЦИЯ!Q:Q,"&lt;="&amp;БАЗА_ДАННЫХ!D920,АБОНЕМЕНТЫ_ИНФОРМАЦИЯ!S:S,"&gt;="&amp;БАЗА_ДАННЫХ!D920,АБОНЕМЕНТЫ_ИНФОРМАЦИЯ!AB:AB,"да")=1,"да","нет")</f>
        <v>нет</v>
      </c>
      <c r="N920" s="188" t="str">
        <f ca="1">IF(M920="да",SUMIFS(АБОНЕМЕНТЫ_ИНФОРМАЦИЯ!AC:AC,АБОНЕМЕНТЫ_ИНФОРМАЦИЯ!H:H,БАЗА_ДАННЫХ!L920,АБОНЕМЕНТЫ_ИНФОРМАЦИЯ!G:G,БАЗА_ДАННЫХ!K920,АБОНЕМЕНТЫ_ИНФОРМАЦИЯ!F:F,БАЗА_ДАННЫХ!J920,АБОНЕМЕНТЫ_ИНФОРМАЦИЯ!AB:AB,БАЗА_ДАННЫХ!M920),"")</f>
        <v/>
      </c>
      <c r="R920" s="189" t="s">
        <v>21</v>
      </c>
      <c r="S920" s="17"/>
      <c r="U920" s="194">
        <f>IF(S920="перенос",0,SUMIFS(АБОНЕМЕНТЫ_ИНФОРМАЦИЯ!P:P,АБОНЕМЕНТЫ_ИНФОРМАЦИЯ!H:H,БАЗА_ДАННЫХ!L920,АБОНЕМЕНТЫ_ИНФОРМАЦИЯ!F:F,БАЗА_ДАННЫХ!J920,АБОНЕМЕНТЫ_ИНФОРМАЦИЯ!G:G,БАЗА_ДАННЫХ!K920,АБОНЕМЕНТЫ_ИНФОРМАЦИЯ!Q:Q,"&lt;="&amp;БАЗА_ДАННЫХ!D920,АБОНЕМЕНТЫ_ИНФОРМАЦИЯ!S:S,"&gt;="&amp;БАЗА_ДАННЫХ!D920))</f>
        <v>10</v>
      </c>
    </row>
    <row r="921" spans="4:21" ht="15" customHeight="1" x14ac:dyDescent="0.25">
      <c r="D921" s="185">
        <v>45320</v>
      </c>
      <c r="E921" s="187">
        <f t="shared" si="34"/>
        <v>5</v>
      </c>
      <c r="F921" s="9" t="str">
        <f t="shared" si="35"/>
        <v>Пн</v>
      </c>
      <c r="G921" s="18">
        <v>0.75</v>
      </c>
      <c r="H921" s="8" t="s">
        <v>7</v>
      </c>
      <c r="I921" s="8" t="s">
        <v>33</v>
      </c>
      <c r="J921" s="8" t="s">
        <v>6</v>
      </c>
      <c r="K921" s="8" t="s">
        <v>31</v>
      </c>
      <c r="L921" s="188" t="s">
        <v>92</v>
      </c>
      <c r="M921" s="189" t="str">
        <f ca="1">IF(COUNTIFS(АБОНЕМЕНТЫ_ИНФОРМАЦИЯ!H:H,БАЗА_ДАННЫХ!L921,АБОНЕМЕНТЫ_ИНФОРМАЦИЯ!F:F,БАЗА_ДАННЫХ!J921,АБОНЕМЕНТЫ_ИНФОРМАЦИЯ!G:G,БАЗА_ДАННЫХ!K921,АБОНЕМЕНТЫ_ИНФОРМАЦИЯ!Q:Q,"&lt;="&amp;БАЗА_ДАННЫХ!D921,АБОНЕМЕНТЫ_ИНФОРМАЦИЯ!S:S,"&gt;="&amp;БАЗА_ДАННЫХ!D921,АБОНЕМЕНТЫ_ИНФОРМАЦИЯ!AB:AB,"да")=1,"да","нет")</f>
        <v>нет</v>
      </c>
      <c r="N921" s="188" t="str">
        <f ca="1">IF(M921="да",SUMIFS(АБОНЕМЕНТЫ_ИНФОРМАЦИЯ!AC:AC,АБОНЕМЕНТЫ_ИНФОРМАЦИЯ!H:H,БАЗА_ДАННЫХ!L921,АБОНЕМЕНТЫ_ИНФОРМАЦИЯ!G:G,БАЗА_ДАННЫХ!K921,АБОНЕМЕНТЫ_ИНФОРМАЦИЯ!F:F,БАЗА_ДАННЫХ!J921,АБОНЕМЕНТЫ_ИНФОРМАЦИЯ!AB:AB,БАЗА_ДАННЫХ!M921),"")</f>
        <v/>
      </c>
      <c r="R921" s="189" t="s">
        <v>21</v>
      </c>
      <c r="S921" s="17"/>
      <c r="U921" s="194">
        <f>IF(S921="перенос",0,SUMIFS(АБОНЕМЕНТЫ_ИНФОРМАЦИЯ!P:P,АБОНЕМЕНТЫ_ИНФОРМАЦИЯ!H:H,БАЗА_ДАННЫХ!L921,АБОНЕМЕНТЫ_ИНФОРМАЦИЯ!F:F,БАЗА_ДАННЫХ!J921,АБОНЕМЕНТЫ_ИНФОРМАЦИЯ!G:G,БАЗА_ДАННЫХ!K921,АБОНЕМЕНТЫ_ИНФОРМАЦИЯ!Q:Q,"&lt;="&amp;БАЗА_ДАННЫХ!D921,АБОНЕМЕНТЫ_ИНФОРМАЦИЯ!S:S,"&gt;="&amp;БАЗА_ДАННЫХ!D921))</f>
        <v>10</v>
      </c>
    </row>
    <row r="922" spans="4:21" ht="15" customHeight="1" x14ac:dyDescent="0.25">
      <c r="D922" s="185">
        <v>45320</v>
      </c>
      <c r="E922" s="187">
        <f t="shared" si="34"/>
        <v>5</v>
      </c>
      <c r="F922" s="9" t="str">
        <f t="shared" si="35"/>
        <v>Пн</v>
      </c>
      <c r="G922" s="18">
        <v>0.75</v>
      </c>
      <c r="H922" s="8" t="s">
        <v>7</v>
      </c>
      <c r="I922" s="8" t="s">
        <v>33</v>
      </c>
      <c r="J922" s="8" t="s">
        <v>6</v>
      </c>
      <c r="K922" s="8" t="s">
        <v>31</v>
      </c>
      <c r="L922" s="188" t="s">
        <v>93</v>
      </c>
      <c r="M922" s="189" t="str">
        <f ca="1">IF(COUNTIFS(АБОНЕМЕНТЫ_ИНФОРМАЦИЯ!H:H,БАЗА_ДАННЫХ!L922,АБОНЕМЕНТЫ_ИНФОРМАЦИЯ!F:F,БАЗА_ДАННЫХ!J922,АБОНЕМЕНТЫ_ИНФОРМАЦИЯ!G:G,БАЗА_ДАННЫХ!K922,АБОНЕМЕНТЫ_ИНФОРМАЦИЯ!Q:Q,"&lt;="&amp;БАЗА_ДАННЫХ!D922,АБОНЕМЕНТЫ_ИНФОРМАЦИЯ!S:S,"&gt;="&amp;БАЗА_ДАННЫХ!D922,АБОНЕМЕНТЫ_ИНФОРМАЦИЯ!AB:AB,"да")=1,"да","нет")</f>
        <v>нет</v>
      </c>
      <c r="N922" s="188" t="str">
        <f ca="1">IF(M922="да",SUMIFS(АБОНЕМЕНТЫ_ИНФОРМАЦИЯ!AC:AC,АБОНЕМЕНТЫ_ИНФОРМАЦИЯ!H:H,БАЗА_ДАННЫХ!L922,АБОНЕМЕНТЫ_ИНФОРМАЦИЯ!G:G,БАЗА_ДАННЫХ!K922,АБОНЕМЕНТЫ_ИНФОРМАЦИЯ!F:F,БАЗА_ДАННЫХ!J922,АБОНЕМЕНТЫ_ИНФОРМАЦИЯ!AB:AB,БАЗА_ДАННЫХ!M922),"")</f>
        <v/>
      </c>
      <c r="R922" s="189" t="s">
        <v>21</v>
      </c>
      <c r="S922" s="17"/>
      <c r="U922" s="194">
        <f>IF(S922="перенос",0,SUMIFS(АБОНЕМЕНТЫ_ИНФОРМАЦИЯ!P:P,АБОНЕМЕНТЫ_ИНФОРМАЦИЯ!H:H,БАЗА_ДАННЫХ!L922,АБОНЕМЕНТЫ_ИНФОРМАЦИЯ!F:F,БАЗА_ДАННЫХ!J922,АБОНЕМЕНТЫ_ИНФОРМАЦИЯ!G:G,БАЗА_ДАННЫХ!K922,АБОНЕМЕНТЫ_ИНФОРМАЦИЯ!Q:Q,"&lt;="&amp;БАЗА_ДАННЫХ!D922,АБОНЕМЕНТЫ_ИНФОРМАЦИЯ!S:S,"&gt;="&amp;БАЗА_ДАННЫХ!D922))</f>
        <v>10</v>
      </c>
    </row>
    <row r="923" spans="4:21" ht="15" customHeight="1" x14ac:dyDescent="0.25">
      <c r="D923" s="185">
        <v>45320</v>
      </c>
      <c r="E923" s="187">
        <f t="shared" si="34"/>
        <v>5</v>
      </c>
      <c r="F923" s="9" t="str">
        <f t="shared" si="35"/>
        <v>Пн</v>
      </c>
      <c r="G923" s="18">
        <v>0.75</v>
      </c>
      <c r="H923" s="8" t="s">
        <v>7</v>
      </c>
      <c r="I923" s="8" t="s">
        <v>33</v>
      </c>
      <c r="J923" s="8" t="s">
        <v>6</v>
      </c>
      <c r="K923" s="8" t="s">
        <v>31</v>
      </c>
      <c r="L923" s="188" t="s">
        <v>94</v>
      </c>
      <c r="M923" s="189" t="str">
        <f ca="1">IF(COUNTIFS(АБОНЕМЕНТЫ_ИНФОРМАЦИЯ!H:H,БАЗА_ДАННЫХ!L923,АБОНЕМЕНТЫ_ИНФОРМАЦИЯ!F:F,БАЗА_ДАННЫХ!J923,АБОНЕМЕНТЫ_ИНФОРМАЦИЯ!G:G,БАЗА_ДАННЫХ!K923,АБОНЕМЕНТЫ_ИНФОРМАЦИЯ!Q:Q,"&lt;="&amp;БАЗА_ДАННЫХ!D923,АБОНЕМЕНТЫ_ИНФОРМАЦИЯ!S:S,"&gt;="&amp;БАЗА_ДАННЫХ!D923,АБОНЕМЕНТЫ_ИНФОРМАЦИЯ!AB:AB,"да")=1,"да","нет")</f>
        <v>нет</v>
      </c>
      <c r="N923" s="188" t="str">
        <f ca="1">IF(M923="да",SUMIFS(АБОНЕМЕНТЫ_ИНФОРМАЦИЯ!AC:AC,АБОНЕМЕНТЫ_ИНФОРМАЦИЯ!H:H,БАЗА_ДАННЫХ!L923,АБОНЕМЕНТЫ_ИНФОРМАЦИЯ!G:G,БАЗА_ДАННЫХ!K923,АБОНЕМЕНТЫ_ИНФОРМАЦИЯ!F:F,БАЗА_ДАННЫХ!J923,АБОНЕМЕНТЫ_ИНФОРМАЦИЯ!AB:AB,БАЗА_ДАННЫХ!M923),"")</f>
        <v/>
      </c>
      <c r="R923" s="189" t="s">
        <v>21</v>
      </c>
      <c r="S923" s="17"/>
      <c r="U923" s="194">
        <f>IF(S923="перенос",0,SUMIFS(АБОНЕМЕНТЫ_ИНФОРМАЦИЯ!P:P,АБОНЕМЕНТЫ_ИНФОРМАЦИЯ!H:H,БАЗА_ДАННЫХ!L923,АБОНЕМЕНТЫ_ИНФОРМАЦИЯ!F:F,БАЗА_ДАННЫХ!J923,АБОНЕМЕНТЫ_ИНФОРМАЦИЯ!G:G,БАЗА_ДАННЫХ!K923,АБОНЕМЕНТЫ_ИНФОРМАЦИЯ!Q:Q,"&lt;="&amp;БАЗА_ДАННЫХ!D923,АБОНЕМЕНТЫ_ИНФОРМАЦИЯ!S:S,"&gt;="&amp;БАЗА_ДАННЫХ!D923))</f>
        <v>10</v>
      </c>
    </row>
    <row r="924" spans="4:21" ht="15" customHeight="1" x14ac:dyDescent="0.25">
      <c r="D924" s="185">
        <v>45320</v>
      </c>
      <c r="E924" s="187">
        <f t="shared" si="34"/>
        <v>5</v>
      </c>
      <c r="F924" s="9" t="str">
        <f t="shared" si="35"/>
        <v>Пн</v>
      </c>
      <c r="G924" s="18">
        <v>0.75</v>
      </c>
      <c r="H924" s="8" t="s">
        <v>7</v>
      </c>
      <c r="I924" s="8" t="s">
        <v>33</v>
      </c>
      <c r="J924" s="8" t="s">
        <v>6</v>
      </c>
      <c r="K924" s="8" t="s">
        <v>31</v>
      </c>
      <c r="L924" s="188" t="s">
        <v>95</v>
      </c>
      <c r="M924" s="189" t="str">
        <f ca="1">IF(COUNTIFS(АБОНЕМЕНТЫ_ИНФОРМАЦИЯ!H:H,БАЗА_ДАННЫХ!L924,АБОНЕМЕНТЫ_ИНФОРМАЦИЯ!F:F,БАЗА_ДАННЫХ!J924,АБОНЕМЕНТЫ_ИНФОРМАЦИЯ!G:G,БАЗА_ДАННЫХ!K924,АБОНЕМЕНТЫ_ИНФОРМАЦИЯ!Q:Q,"&lt;="&amp;БАЗА_ДАННЫХ!D924,АБОНЕМЕНТЫ_ИНФОРМАЦИЯ!S:S,"&gt;="&amp;БАЗА_ДАННЫХ!D924,АБОНЕМЕНТЫ_ИНФОРМАЦИЯ!AB:AB,"да")=1,"да","нет")</f>
        <v>нет</v>
      </c>
      <c r="N924" s="188" t="str">
        <f ca="1">IF(M924="да",SUMIFS(АБОНЕМЕНТЫ_ИНФОРМАЦИЯ!AC:AC,АБОНЕМЕНТЫ_ИНФОРМАЦИЯ!H:H,БАЗА_ДАННЫХ!L924,АБОНЕМЕНТЫ_ИНФОРМАЦИЯ!G:G,БАЗА_ДАННЫХ!K924,АБОНЕМЕНТЫ_ИНФОРМАЦИЯ!F:F,БАЗА_ДАННЫХ!J924,АБОНЕМЕНТЫ_ИНФОРМАЦИЯ!AB:AB,БАЗА_ДАННЫХ!M924),"")</f>
        <v/>
      </c>
      <c r="R924" s="189" t="s">
        <v>21</v>
      </c>
      <c r="S924" s="17"/>
      <c r="U924" s="194">
        <f>IF(S924="перенос",0,SUMIFS(АБОНЕМЕНТЫ_ИНФОРМАЦИЯ!P:P,АБОНЕМЕНТЫ_ИНФОРМАЦИЯ!H:H,БАЗА_ДАННЫХ!L924,АБОНЕМЕНТЫ_ИНФОРМАЦИЯ!F:F,БАЗА_ДАННЫХ!J924,АБОНЕМЕНТЫ_ИНФОРМАЦИЯ!G:G,БАЗА_ДАННЫХ!K924,АБОНЕМЕНТЫ_ИНФОРМАЦИЯ!Q:Q,"&lt;="&amp;БАЗА_ДАННЫХ!D924,АБОНЕМЕНТЫ_ИНФОРМАЦИЯ!S:S,"&gt;="&amp;БАЗА_ДАННЫХ!D924))</f>
        <v>10</v>
      </c>
    </row>
    <row r="925" spans="4:21" ht="15" customHeight="1" x14ac:dyDescent="0.25">
      <c r="D925" s="185">
        <v>45320</v>
      </c>
      <c r="E925" s="187">
        <f t="shared" si="34"/>
        <v>5</v>
      </c>
      <c r="F925" s="9" t="str">
        <f t="shared" si="35"/>
        <v>Пн</v>
      </c>
      <c r="G925" s="18">
        <v>0.75</v>
      </c>
      <c r="H925" s="8" t="s">
        <v>7</v>
      </c>
      <c r="I925" s="8" t="s">
        <v>33</v>
      </c>
      <c r="J925" s="8" t="s">
        <v>6</v>
      </c>
      <c r="K925" s="8" t="s">
        <v>31</v>
      </c>
      <c r="L925" s="188" t="s">
        <v>96</v>
      </c>
      <c r="M925" s="189" t="str">
        <f ca="1">IF(COUNTIFS(АБОНЕМЕНТЫ_ИНФОРМАЦИЯ!H:H,БАЗА_ДАННЫХ!L925,АБОНЕМЕНТЫ_ИНФОРМАЦИЯ!F:F,БАЗА_ДАННЫХ!J925,АБОНЕМЕНТЫ_ИНФОРМАЦИЯ!G:G,БАЗА_ДАННЫХ!K925,АБОНЕМЕНТЫ_ИНФОРМАЦИЯ!Q:Q,"&lt;="&amp;БАЗА_ДАННЫХ!D925,АБОНЕМЕНТЫ_ИНФОРМАЦИЯ!S:S,"&gt;="&amp;БАЗА_ДАННЫХ!D925,АБОНЕМЕНТЫ_ИНФОРМАЦИЯ!AB:AB,"да")=1,"да","нет")</f>
        <v>нет</v>
      </c>
      <c r="N925" s="188" t="str">
        <f ca="1">IF(M925="да",SUMIFS(АБОНЕМЕНТЫ_ИНФОРМАЦИЯ!AC:AC,АБОНЕМЕНТЫ_ИНФОРМАЦИЯ!H:H,БАЗА_ДАННЫХ!L925,АБОНЕМЕНТЫ_ИНФОРМАЦИЯ!G:G,БАЗА_ДАННЫХ!K925,АБОНЕМЕНТЫ_ИНФОРМАЦИЯ!F:F,БАЗА_ДАННЫХ!J925,АБОНЕМЕНТЫ_ИНФОРМАЦИЯ!AB:AB,БАЗА_ДАННЫХ!M925),"")</f>
        <v/>
      </c>
      <c r="R925" s="189" t="s">
        <v>21</v>
      </c>
      <c r="S925" s="17"/>
      <c r="U925" s="194">
        <f>IF(S925="перенос",0,SUMIFS(АБОНЕМЕНТЫ_ИНФОРМАЦИЯ!P:P,АБОНЕМЕНТЫ_ИНФОРМАЦИЯ!H:H,БАЗА_ДАННЫХ!L925,АБОНЕМЕНТЫ_ИНФОРМАЦИЯ!F:F,БАЗА_ДАННЫХ!J925,АБОНЕМЕНТЫ_ИНФОРМАЦИЯ!G:G,БАЗА_ДАННЫХ!K925,АБОНЕМЕНТЫ_ИНФОРМАЦИЯ!Q:Q,"&lt;="&amp;БАЗА_ДАННЫХ!D925,АБОНЕМЕНТЫ_ИНФОРМАЦИЯ!S:S,"&gt;="&amp;БАЗА_ДАННЫХ!D925))</f>
        <v>10</v>
      </c>
    </row>
    <row r="926" spans="4:21" ht="15" customHeight="1" x14ac:dyDescent="0.25">
      <c r="D926" s="185">
        <v>45320</v>
      </c>
      <c r="E926" s="187">
        <f t="shared" si="34"/>
        <v>5</v>
      </c>
      <c r="F926" s="9" t="str">
        <f t="shared" si="35"/>
        <v>Пн</v>
      </c>
      <c r="G926" s="18">
        <v>0.75</v>
      </c>
      <c r="H926" s="8" t="s">
        <v>7</v>
      </c>
      <c r="I926" s="8" t="s">
        <v>33</v>
      </c>
      <c r="J926" s="8" t="s">
        <v>6</v>
      </c>
      <c r="K926" s="8" t="s">
        <v>31</v>
      </c>
      <c r="L926" s="188" t="s">
        <v>97</v>
      </c>
      <c r="M926" s="189" t="str">
        <f ca="1">IF(COUNTIFS(АБОНЕМЕНТЫ_ИНФОРМАЦИЯ!H:H,БАЗА_ДАННЫХ!L926,АБОНЕМЕНТЫ_ИНФОРМАЦИЯ!F:F,БАЗА_ДАННЫХ!J926,АБОНЕМЕНТЫ_ИНФОРМАЦИЯ!G:G,БАЗА_ДАННЫХ!K926,АБОНЕМЕНТЫ_ИНФОРМАЦИЯ!Q:Q,"&lt;="&amp;БАЗА_ДАННЫХ!D926,АБОНЕМЕНТЫ_ИНФОРМАЦИЯ!S:S,"&gt;="&amp;БАЗА_ДАННЫХ!D926,АБОНЕМЕНТЫ_ИНФОРМАЦИЯ!AB:AB,"да")=1,"да","нет")</f>
        <v>нет</v>
      </c>
      <c r="N926" s="188" t="str">
        <f ca="1">IF(M926="да",SUMIFS(АБОНЕМЕНТЫ_ИНФОРМАЦИЯ!AC:AC,АБОНЕМЕНТЫ_ИНФОРМАЦИЯ!H:H,БАЗА_ДАННЫХ!L926,АБОНЕМЕНТЫ_ИНФОРМАЦИЯ!G:G,БАЗА_ДАННЫХ!K926,АБОНЕМЕНТЫ_ИНФОРМАЦИЯ!F:F,БАЗА_ДАННЫХ!J926,АБОНЕМЕНТЫ_ИНФОРМАЦИЯ!AB:AB,БАЗА_ДАННЫХ!M926),"")</f>
        <v/>
      </c>
      <c r="R926" s="189" t="s">
        <v>21</v>
      </c>
      <c r="S926" s="17"/>
      <c r="U926" s="194">
        <f>IF(S926="перенос",0,SUMIFS(АБОНЕМЕНТЫ_ИНФОРМАЦИЯ!P:P,АБОНЕМЕНТЫ_ИНФОРМАЦИЯ!H:H,БАЗА_ДАННЫХ!L926,АБОНЕМЕНТЫ_ИНФОРМАЦИЯ!F:F,БАЗА_ДАННЫХ!J926,АБОНЕМЕНТЫ_ИНФОРМАЦИЯ!G:G,БАЗА_ДАННЫХ!K926,АБОНЕМЕНТЫ_ИНФОРМАЦИЯ!Q:Q,"&lt;="&amp;БАЗА_ДАННЫХ!D926,АБОНЕМЕНТЫ_ИНФОРМАЦИЯ!S:S,"&gt;="&amp;БАЗА_ДАННЫХ!D926))</f>
        <v>10</v>
      </c>
    </row>
    <row r="927" spans="4:21" ht="15" customHeight="1" x14ac:dyDescent="0.25">
      <c r="D927" s="185">
        <v>45320</v>
      </c>
      <c r="E927" s="187">
        <f t="shared" si="34"/>
        <v>5</v>
      </c>
      <c r="F927" s="9" t="str">
        <f t="shared" si="35"/>
        <v>Пн</v>
      </c>
      <c r="G927" s="18">
        <v>0.75</v>
      </c>
      <c r="H927" s="8" t="s">
        <v>14</v>
      </c>
      <c r="I927" s="8" t="s">
        <v>30</v>
      </c>
      <c r="J927" s="8" t="s">
        <v>11</v>
      </c>
      <c r="K927" s="8" t="s">
        <v>17</v>
      </c>
      <c r="L927" s="188" t="s">
        <v>78</v>
      </c>
      <c r="M927" s="189" t="str">
        <f ca="1">IF(COUNTIFS(АБОНЕМЕНТЫ_ИНФОРМАЦИЯ!H:H,БАЗА_ДАННЫХ!L927,АБОНЕМЕНТЫ_ИНФОРМАЦИЯ!F:F,БАЗА_ДАННЫХ!J927,АБОНЕМЕНТЫ_ИНФОРМАЦИЯ!G:G,БАЗА_ДАННЫХ!K927,АБОНЕМЕНТЫ_ИНФОРМАЦИЯ!Q:Q,"&lt;="&amp;БАЗА_ДАННЫХ!D927,АБОНЕМЕНТЫ_ИНФОРМАЦИЯ!S:S,"&gt;="&amp;БАЗА_ДАННЫХ!D927,АБОНЕМЕНТЫ_ИНФОРМАЦИЯ!AB:AB,"да")=1,"да","нет")</f>
        <v>нет</v>
      </c>
      <c r="N927" s="188" t="str">
        <f ca="1">IF(M927="да",SUMIFS(АБОНЕМЕНТЫ_ИНФОРМАЦИЯ!AC:AC,АБОНЕМЕНТЫ_ИНФОРМАЦИЯ!H:H,БАЗА_ДАННЫХ!L927,АБОНЕМЕНТЫ_ИНФОРМАЦИЯ!G:G,БАЗА_ДАННЫХ!K927,АБОНЕМЕНТЫ_ИНФОРМАЦИЯ!F:F,БАЗА_ДАННЫХ!J927,АБОНЕМЕНТЫ_ИНФОРМАЦИЯ!AB:AB,БАЗА_ДАННЫХ!M927),"")</f>
        <v/>
      </c>
      <c r="R927" s="189" t="s">
        <v>21</v>
      </c>
      <c r="S927" s="17"/>
      <c r="U927" s="194">
        <f>IF(S927="перенос",0,SUMIFS(АБОНЕМЕНТЫ_ИНФОРМАЦИЯ!P:P,АБОНЕМЕНТЫ_ИНФОРМАЦИЯ!H:H,БАЗА_ДАННЫХ!L927,АБОНЕМЕНТЫ_ИНФОРМАЦИЯ!F:F,БАЗА_ДАННЫХ!J927,АБОНЕМЕНТЫ_ИНФОРМАЦИЯ!G:G,БАЗА_ДАННЫХ!K927,АБОНЕМЕНТЫ_ИНФОРМАЦИЯ!Q:Q,"&lt;="&amp;БАЗА_ДАННЫХ!D927,АБОНЕМЕНТЫ_ИНФОРМАЦИЯ!S:S,"&gt;="&amp;БАЗА_ДАННЫХ!D927))</f>
        <v>10</v>
      </c>
    </row>
    <row r="928" spans="4:21" ht="15" customHeight="1" x14ac:dyDescent="0.25">
      <c r="D928" s="185">
        <v>45320</v>
      </c>
      <c r="E928" s="187">
        <f t="shared" si="34"/>
        <v>5</v>
      </c>
      <c r="F928" s="9" t="str">
        <f t="shared" si="35"/>
        <v>Пн</v>
      </c>
      <c r="G928" s="18">
        <v>0.75</v>
      </c>
      <c r="H928" s="8" t="s">
        <v>14</v>
      </c>
      <c r="I928" s="8" t="s">
        <v>30</v>
      </c>
      <c r="J928" s="8" t="s">
        <v>11</v>
      </c>
      <c r="K928" s="8" t="s">
        <v>17</v>
      </c>
      <c r="L928" s="188" t="s">
        <v>79</v>
      </c>
      <c r="M928" s="189" t="str">
        <f ca="1">IF(COUNTIFS(АБОНЕМЕНТЫ_ИНФОРМАЦИЯ!H:H,БАЗА_ДАННЫХ!L928,АБОНЕМЕНТЫ_ИНФОРМАЦИЯ!F:F,БАЗА_ДАННЫХ!J928,АБОНЕМЕНТЫ_ИНФОРМАЦИЯ!G:G,БАЗА_ДАННЫХ!K928,АБОНЕМЕНТЫ_ИНФОРМАЦИЯ!Q:Q,"&lt;="&amp;БАЗА_ДАННЫХ!D928,АБОНЕМЕНТЫ_ИНФОРМАЦИЯ!S:S,"&gt;="&amp;БАЗА_ДАННЫХ!D928,АБОНЕМЕНТЫ_ИНФОРМАЦИЯ!AB:AB,"да")=1,"да","нет")</f>
        <v>нет</v>
      </c>
      <c r="N928" s="188" t="str">
        <f ca="1">IF(M928="да",SUMIFS(АБОНЕМЕНТЫ_ИНФОРМАЦИЯ!AC:AC,АБОНЕМЕНТЫ_ИНФОРМАЦИЯ!H:H,БАЗА_ДАННЫХ!L928,АБОНЕМЕНТЫ_ИНФОРМАЦИЯ!G:G,БАЗА_ДАННЫХ!K928,АБОНЕМЕНТЫ_ИНФОРМАЦИЯ!F:F,БАЗА_ДАННЫХ!J928,АБОНЕМЕНТЫ_ИНФОРМАЦИЯ!AB:AB,БАЗА_ДАННЫХ!M928),"")</f>
        <v/>
      </c>
      <c r="R928" s="189" t="s">
        <v>21</v>
      </c>
      <c r="S928" s="17"/>
      <c r="U928" s="194">
        <f>IF(S928="перенос",0,SUMIFS(АБОНЕМЕНТЫ_ИНФОРМАЦИЯ!P:P,АБОНЕМЕНТЫ_ИНФОРМАЦИЯ!H:H,БАЗА_ДАННЫХ!L928,АБОНЕМЕНТЫ_ИНФОРМАЦИЯ!F:F,БАЗА_ДАННЫХ!J928,АБОНЕМЕНТЫ_ИНФОРМАЦИЯ!G:G,БАЗА_ДАННЫХ!K928,АБОНЕМЕНТЫ_ИНФОРМАЦИЯ!Q:Q,"&lt;="&amp;БАЗА_ДАННЫХ!D928,АБОНЕМЕНТЫ_ИНФОРМАЦИЯ!S:S,"&gt;="&amp;БАЗА_ДАННЫХ!D928))</f>
        <v>10</v>
      </c>
    </row>
    <row r="929" spans="4:21" ht="15" customHeight="1" x14ac:dyDescent="0.25">
      <c r="D929" s="185">
        <v>45320</v>
      </c>
      <c r="E929" s="187">
        <f t="shared" si="34"/>
        <v>5</v>
      </c>
      <c r="F929" s="9" t="str">
        <f t="shared" si="35"/>
        <v>Пн</v>
      </c>
      <c r="G929" s="18">
        <v>0.75</v>
      </c>
      <c r="H929" s="8" t="s">
        <v>14</v>
      </c>
      <c r="I929" s="8" t="s">
        <v>30</v>
      </c>
      <c r="J929" s="8" t="s">
        <v>11</v>
      </c>
      <c r="K929" s="8" t="s">
        <v>17</v>
      </c>
      <c r="L929" s="188" t="s">
        <v>80</v>
      </c>
      <c r="M929" s="189" t="str">
        <f ca="1">IF(COUNTIFS(АБОНЕМЕНТЫ_ИНФОРМАЦИЯ!H:H,БАЗА_ДАННЫХ!L929,АБОНЕМЕНТЫ_ИНФОРМАЦИЯ!F:F,БАЗА_ДАННЫХ!J929,АБОНЕМЕНТЫ_ИНФОРМАЦИЯ!G:G,БАЗА_ДАННЫХ!K929,АБОНЕМЕНТЫ_ИНФОРМАЦИЯ!Q:Q,"&lt;="&amp;БАЗА_ДАННЫХ!D929,АБОНЕМЕНТЫ_ИНФОРМАЦИЯ!S:S,"&gt;="&amp;БАЗА_ДАННЫХ!D929,АБОНЕМЕНТЫ_ИНФОРМАЦИЯ!AB:AB,"да")=1,"да","нет")</f>
        <v>нет</v>
      </c>
      <c r="N929" s="188" t="str">
        <f ca="1">IF(M929="да",SUMIFS(АБОНЕМЕНТЫ_ИНФОРМАЦИЯ!AC:AC,АБОНЕМЕНТЫ_ИНФОРМАЦИЯ!H:H,БАЗА_ДАННЫХ!L929,АБОНЕМЕНТЫ_ИНФОРМАЦИЯ!G:G,БАЗА_ДАННЫХ!K929,АБОНЕМЕНТЫ_ИНФОРМАЦИЯ!F:F,БАЗА_ДАННЫХ!J929,АБОНЕМЕНТЫ_ИНФОРМАЦИЯ!AB:AB,БАЗА_ДАННЫХ!M929),"")</f>
        <v/>
      </c>
      <c r="R929" s="189" t="s">
        <v>21</v>
      </c>
      <c r="S929" s="17"/>
      <c r="U929" s="194">
        <f>IF(S929="перенос",0,SUMIFS(АБОНЕМЕНТЫ_ИНФОРМАЦИЯ!P:P,АБОНЕМЕНТЫ_ИНФОРМАЦИЯ!H:H,БАЗА_ДАННЫХ!L929,АБОНЕМЕНТЫ_ИНФОРМАЦИЯ!F:F,БАЗА_ДАННЫХ!J929,АБОНЕМЕНТЫ_ИНФОРМАЦИЯ!G:G,БАЗА_ДАННЫХ!K929,АБОНЕМЕНТЫ_ИНФОРМАЦИЯ!Q:Q,"&lt;="&amp;БАЗА_ДАННЫХ!D929,АБОНЕМЕНТЫ_ИНФОРМАЦИЯ!S:S,"&gt;="&amp;БАЗА_ДАННЫХ!D929))</f>
        <v>10</v>
      </c>
    </row>
    <row r="930" spans="4:21" ht="15" customHeight="1" x14ac:dyDescent="0.25">
      <c r="D930" s="185">
        <v>45320</v>
      </c>
      <c r="E930" s="187">
        <f t="shared" si="34"/>
        <v>5</v>
      </c>
      <c r="F930" s="9" t="str">
        <f t="shared" si="35"/>
        <v>Пн</v>
      </c>
      <c r="G930" s="18">
        <v>0.75</v>
      </c>
      <c r="H930" s="8" t="s">
        <v>14</v>
      </c>
      <c r="I930" s="8" t="s">
        <v>30</v>
      </c>
      <c r="J930" s="8" t="s">
        <v>11</v>
      </c>
      <c r="K930" s="8" t="s">
        <v>17</v>
      </c>
      <c r="L930" s="188" t="s">
        <v>81</v>
      </c>
      <c r="M930" s="189" t="str">
        <f ca="1">IF(COUNTIFS(АБОНЕМЕНТЫ_ИНФОРМАЦИЯ!H:H,БАЗА_ДАННЫХ!L930,АБОНЕМЕНТЫ_ИНФОРМАЦИЯ!F:F,БАЗА_ДАННЫХ!J930,АБОНЕМЕНТЫ_ИНФОРМАЦИЯ!G:G,БАЗА_ДАННЫХ!K930,АБОНЕМЕНТЫ_ИНФОРМАЦИЯ!Q:Q,"&lt;="&amp;БАЗА_ДАННЫХ!D930,АБОНЕМЕНТЫ_ИНФОРМАЦИЯ!S:S,"&gt;="&amp;БАЗА_ДАННЫХ!D930,АБОНЕМЕНТЫ_ИНФОРМАЦИЯ!AB:AB,"да")=1,"да","нет")</f>
        <v>нет</v>
      </c>
      <c r="N930" s="188" t="str">
        <f ca="1">IF(M930="да",SUMIFS(АБОНЕМЕНТЫ_ИНФОРМАЦИЯ!AC:AC,АБОНЕМЕНТЫ_ИНФОРМАЦИЯ!H:H,БАЗА_ДАННЫХ!L930,АБОНЕМЕНТЫ_ИНФОРМАЦИЯ!G:G,БАЗА_ДАННЫХ!K930,АБОНЕМЕНТЫ_ИНФОРМАЦИЯ!F:F,БАЗА_ДАННЫХ!J930,АБОНЕМЕНТЫ_ИНФОРМАЦИЯ!AB:AB,БАЗА_ДАННЫХ!M930),"")</f>
        <v/>
      </c>
      <c r="R930" s="189" t="s">
        <v>21</v>
      </c>
      <c r="S930" s="17"/>
      <c r="U930" s="194">
        <f>IF(S930="перенос",0,SUMIFS(АБОНЕМЕНТЫ_ИНФОРМАЦИЯ!P:P,АБОНЕМЕНТЫ_ИНФОРМАЦИЯ!H:H,БАЗА_ДАННЫХ!L930,АБОНЕМЕНТЫ_ИНФОРМАЦИЯ!F:F,БАЗА_ДАННЫХ!J930,АБОНЕМЕНТЫ_ИНФОРМАЦИЯ!G:G,БАЗА_ДАННЫХ!K930,АБОНЕМЕНТЫ_ИНФОРМАЦИЯ!Q:Q,"&lt;="&amp;БАЗА_ДАННЫХ!D930,АБОНЕМЕНТЫ_ИНФОРМАЦИЯ!S:S,"&gt;="&amp;БАЗА_ДАННЫХ!D930))</f>
        <v>8.75</v>
      </c>
    </row>
    <row r="931" spans="4:21" ht="15" customHeight="1" x14ac:dyDescent="0.25">
      <c r="D931" s="185">
        <v>45320</v>
      </c>
      <c r="E931" s="187">
        <f t="shared" si="34"/>
        <v>5</v>
      </c>
      <c r="F931" s="9" t="str">
        <f t="shared" si="35"/>
        <v>Пн</v>
      </c>
      <c r="G931" s="18">
        <v>0.75</v>
      </c>
      <c r="H931" s="8" t="s">
        <v>14</v>
      </c>
      <c r="I931" s="8" t="s">
        <v>30</v>
      </c>
      <c r="J931" s="8" t="s">
        <v>11</v>
      </c>
      <c r="K931" s="8" t="s">
        <v>17</v>
      </c>
      <c r="L931" s="188" t="s">
        <v>82</v>
      </c>
      <c r="M931" s="189" t="str">
        <f ca="1">IF(COUNTIFS(АБОНЕМЕНТЫ_ИНФОРМАЦИЯ!H:H,БАЗА_ДАННЫХ!L931,АБОНЕМЕНТЫ_ИНФОРМАЦИЯ!F:F,БАЗА_ДАННЫХ!J931,АБОНЕМЕНТЫ_ИНФОРМАЦИЯ!G:G,БАЗА_ДАННЫХ!K931,АБОНЕМЕНТЫ_ИНФОРМАЦИЯ!Q:Q,"&lt;="&amp;БАЗА_ДАННЫХ!D931,АБОНЕМЕНТЫ_ИНФОРМАЦИЯ!S:S,"&gt;="&amp;БАЗА_ДАННЫХ!D931,АБОНЕМЕНТЫ_ИНФОРМАЦИЯ!AB:AB,"да")=1,"да","нет")</f>
        <v>нет</v>
      </c>
      <c r="N931" s="188" t="str">
        <f ca="1">IF(M931="да",SUMIFS(АБОНЕМЕНТЫ_ИНФОРМАЦИЯ!AC:AC,АБОНЕМЕНТЫ_ИНФОРМАЦИЯ!H:H,БАЗА_ДАННЫХ!L931,АБОНЕМЕНТЫ_ИНФОРМАЦИЯ!G:G,БАЗА_ДАННЫХ!K931,АБОНЕМЕНТЫ_ИНФОРМАЦИЯ!F:F,БАЗА_ДАННЫХ!J931,АБОНЕМЕНТЫ_ИНФОРМАЦИЯ!AB:AB,БАЗА_ДАННЫХ!M931),"")</f>
        <v/>
      </c>
      <c r="R931" s="189" t="s">
        <v>21</v>
      </c>
      <c r="S931" s="17"/>
      <c r="U931" s="194">
        <f>IF(S931="перенос",0,SUMIFS(АБОНЕМЕНТЫ_ИНФОРМАЦИЯ!P:P,АБОНЕМЕНТЫ_ИНФОРМАЦИЯ!H:H,БАЗА_ДАННЫХ!L931,АБОНЕМЕНТЫ_ИНФОРМАЦИЯ!F:F,БАЗА_ДАННЫХ!J931,АБОНЕМЕНТЫ_ИНФОРМАЦИЯ!G:G,БАЗА_ДАННЫХ!K931,АБОНЕМЕНТЫ_ИНФОРМАЦИЯ!Q:Q,"&lt;="&amp;БАЗА_ДАННЫХ!D931,АБОНЕМЕНТЫ_ИНФОРМАЦИЯ!S:S,"&gt;="&amp;БАЗА_ДАННЫХ!D931))</f>
        <v>10</v>
      </c>
    </row>
    <row r="932" spans="4:21" ht="15" customHeight="1" x14ac:dyDescent="0.25">
      <c r="D932" s="185">
        <v>45320</v>
      </c>
      <c r="E932" s="187">
        <f t="shared" si="34"/>
        <v>5</v>
      </c>
      <c r="F932" s="9" t="str">
        <f t="shared" si="35"/>
        <v>Пн</v>
      </c>
      <c r="G932" s="18">
        <v>0.79166666666666663</v>
      </c>
      <c r="H932" s="8" t="s">
        <v>14</v>
      </c>
      <c r="I932" s="8" t="s">
        <v>34</v>
      </c>
      <c r="J932" s="8" t="s">
        <v>11</v>
      </c>
      <c r="K932" s="8" t="s">
        <v>35</v>
      </c>
      <c r="L932" s="188" t="s">
        <v>78</v>
      </c>
      <c r="M932" s="189" t="str">
        <f ca="1">IF(COUNTIFS(АБОНЕМЕНТЫ_ИНФОРМАЦИЯ!H:H,БАЗА_ДАННЫХ!L932,АБОНЕМЕНТЫ_ИНФОРМАЦИЯ!F:F,БАЗА_ДАННЫХ!J932,АБОНЕМЕНТЫ_ИНФОРМАЦИЯ!G:G,БАЗА_ДАННЫХ!K932,АБОНЕМЕНТЫ_ИНФОРМАЦИЯ!Q:Q,"&lt;="&amp;БАЗА_ДАННЫХ!D932,АБОНЕМЕНТЫ_ИНФОРМАЦИЯ!S:S,"&gt;="&amp;БАЗА_ДАННЫХ!D932,АБОНЕМЕНТЫ_ИНФОРМАЦИЯ!AB:AB,"да")=1,"да","нет")</f>
        <v>нет</v>
      </c>
      <c r="N932" s="188" t="str">
        <f ca="1">IF(M932="да",SUMIFS(АБОНЕМЕНТЫ_ИНФОРМАЦИЯ!AC:AC,АБОНЕМЕНТЫ_ИНФОРМАЦИЯ!H:H,БАЗА_ДАННЫХ!L932,АБОНЕМЕНТЫ_ИНФОРМАЦИЯ!G:G,БАЗА_ДАННЫХ!K932,АБОНЕМЕНТЫ_ИНФОРМАЦИЯ!F:F,БАЗА_ДАННЫХ!J932,АБОНЕМЕНТЫ_ИНФОРМАЦИЯ!AB:AB,БАЗА_ДАННЫХ!M932),"")</f>
        <v/>
      </c>
      <c r="R932" s="189" t="s">
        <v>21</v>
      </c>
      <c r="S932" s="17"/>
      <c r="U932" s="194">
        <f>IF(S932="перенос",0,SUMIFS(АБОНЕМЕНТЫ_ИНФОРМАЦИЯ!P:P,АБОНЕМЕНТЫ_ИНФОРМАЦИЯ!H:H,БАЗА_ДАННЫХ!L932,АБОНЕМЕНТЫ_ИНФОРМАЦИЯ!F:F,БАЗА_ДАННЫХ!J932,АБОНЕМЕНТЫ_ИНФОРМАЦИЯ!G:G,БАЗА_ДАННЫХ!K932,АБОНЕМЕНТЫ_ИНФОРМАЦИЯ!Q:Q,"&lt;="&amp;БАЗА_ДАННЫХ!D932,АБОНЕМЕНТЫ_ИНФОРМАЦИЯ!S:S,"&gt;="&amp;БАЗА_ДАННЫХ!D932))</f>
        <v>10</v>
      </c>
    </row>
    <row r="933" spans="4:21" ht="15" customHeight="1" x14ac:dyDescent="0.25">
      <c r="D933" s="185">
        <v>45320</v>
      </c>
      <c r="E933" s="187">
        <f t="shared" si="34"/>
        <v>5</v>
      </c>
      <c r="F933" s="9" t="str">
        <f t="shared" si="35"/>
        <v>Пн</v>
      </c>
      <c r="G933" s="18">
        <v>0.79166666666666663</v>
      </c>
      <c r="H933" s="8" t="s">
        <v>14</v>
      </c>
      <c r="I933" s="8" t="s">
        <v>34</v>
      </c>
      <c r="J933" s="8" t="s">
        <v>11</v>
      </c>
      <c r="K933" s="8" t="s">
        <v>35</v>
      </c>
      <c r="L933" s="188" t="s">
        <v>79</v>
      </c>
      <c r="M933" s="189" t="str">
        <f ca="1">IF(COUNTIFS(АБОНЕМЕНТЫ_ИНФОРМАЦИЯ!H:H,БАЗА_ДАННЫХ!L933,АБОНЕМЕНТЫ_ИНФОРМАЦИЯ!F:F,БАЗА_ДАННЫХ!J933,АБОНЕМЕНТЫ_ИНФОРМАЦИЯ!G:G,БАЗА_ДАННЫХ!K933,АБОНЕМЕНТЫ_ИНФОРМАЦИЯ!Q:Q,"&lt;="&amp;БАЗА_ДАННЫХ!D933,АБОНЕМЕНТЫ_ИНФОРМАЦИЯ!S:S,"&gt;="&amp;БАЗА_ДАННЫХ!D933,АБОНЕМЕНТЫ_ИНФОРМАЦИЯ!AB:AB,"да")=1,"да","нет")</f>
        <v>нет</v>
      </c>
      <c r="N933" s="188" t="str">
        <f ca="1">IF(M933="да",SUMIFS(АБОНЕМЕНТЫ_ИНФОРМАЦИЯ!AC:AC,АБОНЕМЕНТЫ_ИНФОРМАЦИЯ!H:H,БАЗА_ДАННЫХ!L933,АБОНЕМЕНТЫ_ИНФОРМАЦИЯ!G:G,БАЗА_ДАННЫХ!K933,АБОНЕМЕНТЫ_ИНФОРМАЦИЯ!F:F,БАЗА_ДАННЫХ!J933,АБОНЕМЕНТЫ_ИНФОРМАЦИЯ!AB:AB,БАЗА_ДАННЫХ!M933),"")</f>
        <v/>
      </c>
      <c r="R933" s="189" t="s">
        <v>21</v>
      </c>
      <c r="S933" s="17"/>
      <c r="U933" s="194">
        <f>IF(S933="перенос",0,SUMIFS(АБОНЕМЕНТЫ_ИНФОРМАЦИЯ!P:P,АБОНЕМЕНТЫ_ИНФОРМАЦИЯ!H:H,БАЗА_ДАННЫХ!L933,АБОНЕМЕНТЫ_ИНФОРМАЦИЯ!F:F,БАЗА_ДАННЫХ!J933,АБОНЕМЕНТЫ_ИНФОРМАЦИЯ!G:G,БАЗА_ДАННЫХ!K933,АБОНЕМЕНТЫ_ИНФОРМАЦИЯ!Q:Q,"&lt;="&amp;БАЗА_ДАННЫХ!D933,АБОНЕМЕНТЫ_ИНФОРМАЦИЯ!S:S,"&gt;="&amp;БАЗА_ДАННЫХ!D933))</f>
        <v>10</v>
      </c>
    </row>
    <row r="934" spans="4:21" ht="15" customHeight="1" x14ac:dyDescent="0.25">
      <c r="D934" s="185">
        <v>45320</v>
      </c>
      <c r="E934" s="187">
        <f t="shared" si="34"/>
        <v>5</v>
      </c>
      <c r="F934" s="9" t="str">
        <f t="shared" si="35"/>
        <v>Пн</v>
      </c>
      <c r="G934" s="18">
        <v>0.79166666666666663</v>
      </c>
      <c r="H934" s="8" t="s">
        <v>14</v>
      </c>
      <c r="I934" s="8" t="s">
        <v>34</v>
      </c>
      <c r="J934" s="8" t="s">
        <v>11</v>
      </c>
      <c r="K934" s="8" t="s">
        <v>35</v>
      </c>
      <c r="L934" s="188" t="s">
        <v>80</v>
      </c>
      <c r="M934" s="189" t="str">
        <f ca="1">IF(COUNTIFS(АБОНЕМЕНТЫ_ИНФОРМАЦИЯ!H:H,БАЗА_ДАННЫХ!L934,АБОНЕМЕНТЫ_ИНФОРМАЦИЯ!F:F,БАЗА_ДАННЫХ!J934,АБОНЕМЕНТЫ_ИНФОРМАЦИЯ!G:G,БАЗА_ДАННЫХ!K934,АБОНЕМЕНТЫ_ИНФОРМАЦИЯ!Q:Q,"&lt;="&amp;БАЗА_ДАННЫХ!D934,АБОНЕМЕНТЫ_ИНФОРМАЦИЯ!S:S,"&gt;="&amp;БАЗА_ДАННЫХ!D934,АБОНЕМЕНТЫ_ИНФОРМАЦИЯ!AB:AB,"да")=1,"да","нет")</f>
        <v>нет</v>
      </c>
      <c r="N934" s="188" t="str">
        <f ca="1">IF(M934="да",SUMIFS(АБОНЕМЕНТЫ_ИНФОРМАЦИЯ!AC:AC,АБОНЕМЕНТЫ_ИНФОРМАЦИЯ!H:H,БАЗА_ДАННЫХ!L934,АБОНЕМЕНТЫ_ИНФОРМАЦИЯ!G:G,БАЗА_ДАННЫХ!K934,АБОНЕМЕНТЫ_ИНФОРМАЦИЯ!F:F,БАЗА_ДАННЫХ!J934,АБОНЕМЕНТЫ_ИНФОРМАЦИЯ!AB:AB,БАЗА_ДАННЫХ!M934),"")</f>
        <v/>
      </c>
      <c r="R934" s="189" t="s">
        <v>21</v>
      </c>
      <c r="S934" s="17"/>
      <c r="U934" s="194">
        <f>IF(S934="перенос",0,SUMIFS(АБОНЕМЕНТЫ_ИНФОРМАЦИЯ!P:P,АБОНЕМЕНТЫ_ИНФОРМАЦИЯ!H:H,БАЗА_ДАННЫХ!L934,АБОНЕМЕНТЫ_ИНФОРМАЦИЯ!F:F,БАЗА_ДАННЫХ!J934,АБОНЕМЕНТЫ_ИНФОРМАЦИЯ!G:G,БАЗА_ДАННЫХ!K934,АБОНЕМЕНТЫ_ИНФОРМАЦИЯ!Q:Q,"&lt;="&amp;БАЗА_ДАННЫХ!D934,АБОНЕМЕНТЫ_ИНФОРМАЦИЯ!S:S,"&gt;="&amp;БАЗА_ДАННЫХ!D934))</f>
        <v>10</v>
      </c>
    </row>
    <row r="935" spans="4:21" ht="15" customHeight="1" x14ac:dyDescent="0.25">
      <c r="D935" s="185">
        <v>45320</v>
      </c>
      <c r="E935" s="187">
        <f t="shared" si="34"/>
        <v>5</v>
      </c>
      <c r="F935" s="9" t="str">
        <f t="shared" si="35"/>
        <v>Пн</v>
      </c>
      <c r="G935" s="18">
        <v>0.79166666666666663</v>
      </c>
      <c r="H935" s="8" t="s">
        <v>14</v>
      </c>
      <c r="I935" s="8" t="s">
        <v>34</v>
      </c>
      <c r="J935" s="8" t="s">
        <v>11</v>
      </c>
      <c r="K935" s="8" t="s">
        <v>35</v>
      </c>
      <c r="L935" s="188" t="s">
        <v>81</v>
      </c>
      <c r="M935" s="189" t="str">
        <f ca="1">IF(COUNTIFS(АБОНЕМЕНТЫ_ИНФОРМАЦИЯ!H:H,БАЗА_ДАННЫХ!L935,АБОНЕМЕНТЫ_ИНФОРМАЦИЯ!F:F,БАЗА_ДАННЫХ!J935,АБОНЕМЕНТЫ_ИНФОРМАЦИЯ!G:G,БАЗА_ДАННЫХ!K935,АБОНЕМЕНТЫ_ИНФОРМАЦИЯ!Q:Q,"&lt;="&amp;БАЗА_ДАННЫХ!D935,АБОНЕМЕНТЫ_ИНФОРМАЦИЯ!S:S,"&gt;="&amp;БАЗА_ДАННЫХ!D935,АБОНЕМЕНТЫ_ИНФОРМАЦИЯ!AB:AB,"да")=1,"да","нет")</f>
        <v>нет</v>
      </c>
      <c r="N935" s="188" t="str">
        <f ca="1">IF(M935="да",SUMIFS(АБОНЕМЕНТЫ_ИНФОРМАЦИЯ!AC:AC,АБОНЕМЕНТЫ_ИНФОРМАЦИЯ!H:H,БАЗА_ДАННЫХ!L935,АБОНЕМЕНТЫ_ИНФОРМАЦИЯ!G:G,БАЗА_ДАННЫХ!K935,АБОНЕМЕНТЫ_ИНФОРМАЦИЯ!F:F,БАЗА_ДАННЫХ!J935,АБОНЕМЕНТЫ_ИНФОРМАЦИЯ!AB:AB,БАЗА_ДАННЫХ!M935),"")</f>
        <v/>
      </c>
      <c r="R935" s="189" t="s">
        <v>21</v>
      </c>
      <c r="S935" s="17"/>
      <c r="U935" s="194">
        <f>IF(S935="перенос",0,SUMIFS(АБОНЕМЕНТЫ_ИНФОРМАЦИЯ!P:P,АБОНЕМЕНТЫ_ИНФОРМАЦИЯ!H:H,БАЗА_ДАННЫХ!L935,АБОНЕМЕНТЫ_ИНФОРМАЦИЯ!F:F,БАЗА_ДАННЫХ!J935,АБОНЕМЕНТЫ_ИНФОРМАЦИЯ!G:G,БАЗА_ДАННЫХ!K935,АБОНЕМЕНТЫ_ИНФОРМАЦИЯ!Q:Q,"&lt;="&amp;БАЗА_ДАННЫХ!D935,АБОНЕМЕНТЫ_ИНФОРМАЦИЯ!S:S,"&gt;="&amp;БАЗА_ДАННЫХ!D935))</f>
        <v>8.75</v>
      </c>
    </row>
    <row r="936" spans="4:21" ht="15" customHeight="1" x14ac:dyDescent="0.25">
      <c r="D936" s="185">
        <v>45320</v>
      </c>
      <c r="E936" s="187">
        <f t="shared" si="34"/>
        <v>5</v>
      </c>
      <c r="F936" s="9" t="str">
        <f t="shared" si="35"/>
        <v>Пн</v>
      </c>
      <c r="G936" s="18">
        <v>0.79166666666666663</v>
      </c>
      <c r="H936" s="8" t="s">
        <v>14</v>
      </c>
      <c r="I936" s="8" t="s">
        <v>34</v>
      </c>
      <c r="J936" s="8" t="s">
        <v>11</v>
      </c>
      <c r="K936" s="8" t="s">
        <v>35</v>
      </c>
      <c r="L936" s="188" t="s">
        <v>82</v>
      </c>
      <c r="M936" s="189" t="str">
        <f ca="1">IF(COUNTIFS(АБОНЕМЕНТЫ_ИНФОРМАЦИЯ!H:H,БАЗА_ДАННЫХ!L936,АБОНЕМЕНТЫ_ИНФОРМАЦИЯ!F:F,БАЗА_ДАННЫХ!J936,АБОНЕМЕНТЫ_ИНФОРМАЦИЯ!G:G,БАЗА_ДАННЫХ!K936,АБОНЕМЕНТЫ_ИНФОРМАЦИЯ!Q:Q,"&lt;="&amp;БАЗА_ДАННЫХ!D936,АБОНЕМЕНТЫ_ИНФОРМАЦИЯ!S:S,"&gt;="&amp;БАЗА_ДАННЫХ!D936,АБОНЕМЕНТЫ_ИНФОРМАЦИЯ!AB:AB,"да")=1,"да","нет")</f>
        <v>нет</v>
      </c>
      <c r="N936" s="188" t="str">
        <f ca="1">IF(M936="да",SUMIFS(АБОНЕМЕНТЫ_ИНФОРМАЦИЯ!AC:AC,АБОНЕМЕНТЫ_ИНФОРМАЦИЯ!H:H,БАЗА_ДАННЫХ!L936,АБОНЕМЕНТЫ_ИНФОРМАЦИЯ!G:G,БАЗА_ДАННЫХ!K936,АБОНЕМЕНТЫ_ИНФОРМАЦИЯ!F:F,БАЗА_ДАННЫХ!J936,АБОНЕМЕНТЫ_ИНФОРМАЦИЯ!AB:AB,БАЗА_ДАННЫХ!M936),"")</f>
        <v/>
      </c>
      <c r="R936" s="189" t="s">
        <v>21</v>
      </c>
      <c r="S936" s="17"/>
      <c r="U936" s="194">
        <f>IF(S936="перенос",0,SUMIFS(АБОНЕМЕНТЫ_ИНФОРМАЦИЯ!P:P,АБОНЕМЕНТЫ_ИНФОРМАЦИЯ!H:H,БАЗА_ДАННЫХ!L936,АБОНЕМЕНТЫ_ИНФОРМАЦИЯ!F:F,БАЗА_ДАННЫХ!J936,АБОНЕМЕНТЫ_ИНФОРМАЦИЯ!G:G,БАЗА_ДАННЫХ!K936,АБОНЕМЕНТЫ_ИНФОРМАЦИЯ!Q:Q,"&lt;="&amp;БАЗА_ДАННЫХ!D936,АБОНЕМЕНТЫ_ИНФОРМАЦИЯ!S:S,"&gt;="&amp;БАЗА_ДАННЫХ!D936))</f>
        <v>10</v>
      </c>
    </row>
    <row r="937" spans="4:21" ht="15" customHeight="1" x14ac:dyDescent="0.25">
      <c r="D937" s="185">
        <v>45320</v>
      </c>
      <c r="E937" s="187">
        <f t="shared" si="34"/>
        <v>5</v>
      </c>
      <c r="F937" s="9" t="str">
        <f t="shared" si="35"/>
        <v>Пн</v>
      </c>
      <c r="G937" s="18">
        <v>0.79166666666666663</v>
      </c>
      <c r="H937" s="8" t="s">
        <v>14</v>
      </c>
      <c r="I937" s="8" t="s">
        <v>34</v>
      </c>
      <c r="J937" s="8" t="s">
        <v>11</v>
      </c>
      <c r="K937" s="8" t="s">
        <v>35</v>
      </c>
      <c r="L937" s="188" t="s">
        <v>83</v>
      </c>
      <c r="M937" s="189" t="str">
        <f ca="1">IF(COUNTIFS(АБОНЕМЕНТЫ_ИНФОРМАЦИЯ!H:H,БАЗА_ДАННЫХ!L937,АБОНЕМЕНТЫ_ИНФОРМАЦИЯ!F:F,БАЗА_ДАННЫХ!J937,АБОНЕМЕНТЫ_ИНФОРМАЦИЯ!G:G,БАЗА_ДАННЫХ!K937,АБОНЕМЕНТЫ_ИНФОРМАЦИЯ!Q:Q,"&lt;="&amp;БАЗА_ДАННЫХ!D937,АБОНЕМЕНТЫ_ИНФОРМАЦИЯ!S:S,"&gt;="&amp;БАЗА_ДАННЫХ!D937,АБОНЕМЕНТЫ_ИНФОРМАЦИЯ!AB:AB,"да")=1,"да","нет")</f>
        <v>нет</v>
      </c>
      <c r="N937" s="188" t="str">
        <f ca="1">IF(M937="да",SUMIFS(АБОНЕМЕНТЫ_ИНФОРМАЦИЯ!AC:AC,АБОНЕМЕНТЫ_ИНФОРМАЦИЯ!H:H,БАЗА_ДАННЫХ!L937,АБОНЕМЕНТЫ_ИНФОРМАЦИЯ!G:G,БАЗА_ДАННЫХ!K937,АБОНЕМЕНТЫ_ИНФОРМАЦИЯ!F:F,БАЗА_ДАННЫХ!J937,АБОНЕМЕНТЫ_ИНФОРМАЦИЯ!AB:AB,БАЗА_ДАННЫХ!M937),"")</f>
        <v/>
      </c>
      <c r="R937" s="189" t="s">
        <v>21</v>
      </c>
      <c r="S937" s="17"/>
      <c r="U937" s="194">
        <f>IF(S937="перенос",0,SUMIFS(АБОНЕМЕНТЫ_ИНФОРМАЦИЯ!P:P,АБОНЕМЕНТЫ_ИНФОРМАЦИЯ!H:H,БАЗА_ДАННЫХ!L937,АБОНЕМЕНТЫ_ИНФОРМАЦИЯ!F:F,БАЗА_ДАННЫХ!J937,АБОНЕМЕНТЫ_ИНФОРМАЦИЯ!G:G,БАЗА_ДАННЫХ!K937,АБОНЕМЕНТЫ_ИНФОРМАЦИЯ!Q:Q,"&lt;="&amp;БАЗА_ДАННЫХ!D937,АБОНЕМЕНТЫ_ИНФОРМАЦИЯ!S:S,"&gt;="&amp;БАЗА_ДАННЫХ!D937))</f>
        <v>10</v>
      </c>
    </row>
    <row r="938" spans="4:21" ht="15" customHeight="1" x14ac:dyDescent="0.25">
      <c r="D938" s="185">
        <v>45321</v>
      </c>
      <c r="E938" s="187">
        <f t="shared" si="34"/>
        <v>5</v>
      </c>
      <c r="F938" s="9" t="str">
        <f t="shared" si="35"/>
        <v>Вт</v>
      </c>
      <c r="G938" s="18">
        <v>0.45833333333333331</v>
      </c>
      <c r="H938" s="8" t="s">
        <v>14</v>
      </c>
      <c r="I938" s="8" t="s">
        <v>39</v>
      </c>
      <c r="J938" s="8" t="s">
        <v>10</v>
      </c>
      <c r="K938" s="8" t="s">
        <v>28</v>
      </c>
      <c r="L938" s="188" t="s">
        <v>98</v>
      </c>
      <c r="M938" s="189" t="str">
        <f ca="1">IF(COUNTIFS(АБОНЕМЕНТЫ_ИНФОРМАЦИЯ!H:H,БАЗА_ДАННЫХ!L938,АБОНЕМЕНТЫ_ИНФОРМАЦИЯ!F:F,БАЗА_ДАННЫХ!J938,АБОНЕМЕНТЫ_ИНФОРМАЦИЯ!G:G,БАЗА_ДАННЫХ!K938,АБОНЕМЕНТЫ_ИНФОРМАЦИЯ!Q:Q,"&lt;="&amp;БАЗА_ДАННЫХ!D938,АБОНЕМЕНТЫ_ИНФОРМАЦИЯ!S:S,"&gt;="&amp;БАЗА_ДАННЫХ!D938,АБОНЕМЕНТЫ_ИНФОРМАЦИЯ!AB:AB,"да")=1,"да","нет")</f>
        <v>нет</v>
      </c>
      <c r="N938" s="188" t="str">
        <f ca="1">IF(M938="да",SUMIFS(АБОНЕМЕНТЫ_ИНФОРМАЦИЯ!AC:AC,АБОНЕМЕНТЫ_ИНФОРМАЦИЯ!H:H,БАЗА_ДАННЫХ!L938,АБОНЕМЕНТЫ_ИНФОРМАЦИЯ!G:G,БАЗА_ДАННЫХ!K938,АБОНЕМЕНТЫ_ИНФОРМАЦИЯ!F:F,БАЗА_ДАННЫХ!J938,АБОНЕМЕНТЫ_ИНФОРМАЦИЯ!AB:AB,БАЗА_ДАННЫХ!M938),"")</f>
        <v/>
      </c>
      <c r="R938" s="189" t="s">
        <v>21</v>
      </c>
      <c r="S938" s="17"/>
      <c r="U938" s="194">
        <f>IF(S938="перенос",0,SUMIFS(АБОНЕМЕНТЫ_ИНФОРМАЦИЯ!P:P,АБОНЕМЕНТЫ_ИНФОРМАЦИЯ!H:H,БАЗА_ДАННЫХ!L938,АБОНЕМЕНТЫ_ИНФОРМАЦИЯ!F:F,БАЗА_ДАННЫХ!J938,АБОНЕМЕНТЫ_ИНФОРМАЦИЯ!G:G,БАЗА_ДАННЫХ!K938,АБОНЕМЕНТЫ_ИНФОРМАЦИЯ!Q:Q,"&lt;="&amp;БАЗА_ДАННЫХ!D938,АБОНЕМЕНТЫ_ИНФОРМАЦИЯ!S:S,"&gt;="&amp;БАЗА_ДАННЫХ!D938))</f>
        <v>10</v>
      </c>
    </row>
    <row r="939" spans="4:21" ht="15" customHeight="1" x14ac:dyDescent="0.25">
      <c r="D939" s="185">
        <v>45321</v>
      </c>
      <c r="E939" s="187">
        <f t="shared" si="34"/>
        <v>5</v>
      </c>
      <c r="F939" s="9" t="str">
        <f t="shared" si="35"/>
        <v>Вт</v>
      </c>
      <c r="G939" s="18">
        <v>0.45833333333333331</v>
      </c>
      <c r="H939" s="8" t="s">
        <v>14</v>
      </c>
      <c r="I939" s="8" t="s">
        <v>39</v>
      </c>
      <c r="J939" s="8" t="s">
        <v>10</v>
      </c>
      <c r="K939" s="8" t="s">
        <v>28</v>
      </c>
      <c r="L939" s="188" t="s">
        <v>99</v>
      </c>
      <c r="M939" s="189" t="str">
        <f ca="1">IF(COUNTIFS(АБОНЕМЕНТЫ_ИНФОРМАЦИЯ!H:H,БАЗА_ДАННЫХ!L939,АБОНЕМЕНТЫ_ИНФОРМАЦИЯ!F:F,БАЗА_ДАННЫХ!J939,АБОНЕМЕНТЫ_ИНФОРМАЦИЯ!G:G,БАЗА_ДАННЫХ!K939,АБОНЕМЕНТЫ_ИНФОРМАЦИЯ!Q:Q,"&lt;="&amp;БАЗА_ДАННЫХ!D939,АБОНЕМЕНТЫ_ИНФОРМАЦИЯ!S:S,"&gt;="&amp;БАЗА_ДАННЫХ!D939,АБОНЕМЕНТЫ_ИНФОРМАЦИЯ!AB:AB,"да")=1,"да","нет")</f>
        <v>нет</v>
      </c>
      <c r="N939" s="188" t="str">
        <f ca="1">IF(M939="да",SUMIFS(АБОНЕМЕНТЫ_ИНФОРМАЦИЯ!AC:AC,АБОНЕМЕНТЫ_ИНФОРМАЦИЯ!H:H,БАЗА_ДАННЫХ!L939,АБОНЕМЕНТЫ_ИНФОРМАЦИЯ!G:G,БАЗА_ДАННЫХ!K939,АБОНЕМЕНТЫ_ИНФОРМАЦИЯ!F:F,БАЗА_ДАННЫХ!J939,АБОНЕМЕНТЫ_ИНФОРМАЦИЯ!AB:AB,БАЗА_ДАННЫХ!M939),"")</f>
        <v/>
      </c>
      <c r="R939" s="189" t="s">
        <v>21</v>
      </c>
      <c r="S939" s="17"/>
      <c r="U939" s="194">
        <f>IF(S939="перенос",0,SUMIFS(АБОНЕМЕНТЫ_ИНФОРМАЦИЯ!P:P,АБОНЕМЕНТЫ_ИНФОРМАЦИЯ!H:H,БАЗА_ДАННЫХ!L939,АБОНЕМЕНТЫ_ИНФОРМАЦИЯ!F:F,БАЗА_ДАННЫХ!J939,АБОНЕМЕНТЫ_ИНФОРМАЦИЯ!G:G,БАЗА_ДАННЫХ!K939,АБОНЕМЕНТЫ_ИНФОРМАЦИЯ!Q:Q,"&lt;="&amp;БАЗА_ДАННЫХ!D939,АБОНЕМЕНТЫ_ИНФОРМАЦИЯ!S:S,"&gt;="&amp;БАЗА_ДАННЫХ!D939))</f>
        <v>10</v>
      </c>
    </row>
    <row r="940" spans="4:21" ht="15" customHeight="1" x14ac:dyDescent="0.25">
      <c r="D940" s="185">
        <v>45321</v>
      </c>
      <c r="E940" s="187">
        <f t="shared" si="34"/>
        <v>5</v>
      </c>
      <c r="F940" s="9" t="str">
        <f t="shared" si="35"/>
        <v>Вт</v>
      </c>
      <c r="G940" s="18">
        <v>0.45833333333333331</v>
      </c>
      <c r="H940" s="8" t="s">
        <v>14</v>
      </c>
      <c r="I940" s="8" t="s">
        <v>39</v>
      </c>
      <c r="J940" s="8" t="s">
        <v>10</v>
      </c>
      <c r="K940" s="8" t="s">
        <v>28</v>
      </c>
      <c r="L940" s="188" t="s">
        <v>100</v>
      </c>
      <c r="M940" s="189" t="str">
        <f ca="1">IF(COUNTIFS(АБОНЕМЕНТЫ_ИНФОРМАЦИЯ!H:H,БАЗА_ДАННЫХ!L940,АБОНЕМЕНТЫ_ИНФОРМАЦИЯ!F:F,БАЗА_ДАННЫХ!J940,АБОНЕМЕНТЫ_ИНФОРМАЦИЯ!G:G,БАЗА_ДАННЫХ!K940,АБОНЕМЕНТЫ_ИНФОРМАЦИЯ!Q:Q,"&lt;="&amp;БАЗА_ДАННЫХ!D940,АБОНЕМЕНТЫ_ИНФОРМАЦИЯ!S:S,"&gt;="&amp;БАЗА_ДАННЫХ!D940,АБОНЕМЕНТЫ_ИНФОРМАЦИЯ!AB:AB,"да")=1,"да","нет")</f>
        <v>нет</v>
      </c>
      <c r="N940" s="188" t="str">
        <f ca="1">IF(M940="да",SUMIFS(АБОНЕМЕНТЫ_ИНФОРМАЦИЯ!AC:AC,АБОНЕМЕНТЫ_ИНФОРМАЦИЯ!H:H,БАЗА_ДАННЫХ!L940,АБОНЕМЕНТЫ_ИНФОРМАЦИЯ!G:G,БАЗА_ДАННЫХ!K940,АБОНЕМЕНТЫ_ИНФОРМАЦИЯ!F:F,БАЗА_ДАННЫХ!J940,АБОНЕМЕНТЫ_ИНФОРМАЦИЯ!AB:AB,БАЗА_ДАННЫХ!M940),"")</f>
        <v/>
      </c>
      <c r="R940" s="189" t="s">
        <v>21</v>
      </c>
      <c r="S940" s="17"/>
      <c r="U940" s="194">
        <f>IF(S940="перенос",0,SUMIFS(АБОНЕМЕНТЫ_ИНФОРМАЦИЯ!P:P,АБОНЕМЕНТЫ_ИНФОРМАЦИЯ!H:H,БАЗА_ДАННЫХ!L940,АБОНЕМЕНТЫ_ИНФОРМАЦИЯ!F:F,БАЗА_ДАННЫХ!J940,АБОНЕМЕНТЫ_ИНФОРМАЦИЯ!G:G,БАЗА_ДАННЫХ!K940,АБОНЕМЕНТЫ_ИНФОРМАЦИЯ!Q:Q,"&lt;="&amp;БАЗА_ДАННЫХ!D940,АБОНЕМЕНТЫ_ИНФОРМАЦИЯ!S:S,"&gt;="&amp;БАЗА_ДАННЫХ!D940))</f>
        <v>10</v>
      </c>
    </row>
    <row r="941" spans="4:21" ht="15" customHeight="1" x14ac:dyDescent="0.25">
      <c r="D941" s="185">
        <v>45321</v>
      </c>
      <c r="E941" s="187">
        <f t="shared" si="34"/>
        <v>5</v>
      </c>
      <c r="F941" s="9" t="str">
        <f t="shared" si="35"/>
        <v>Вт</v>
      </c>
      <c r="G941" s="18">
        <v>0.45833333333333331</v>
      </c>
      <c r="H941" s="8" t="s">
        <v>14</v>
      </c>
      <c r="I941" s="8" t="s">
        <v>39</v>
      </c>
      <c r="J941" s="8" t="s">
        <v>10</v>
      </c>
      <c r="K941" s="8" t="s">
        <v>28</v>
      </c>
      <c r="L941" s="188" t="s">
        <v>101</v>
      </c>
      <c r="M941" s="189" t="str">
        <f ca="1">IF(COUNTIFS(АБОНЕМЕНТЫ_ИНФОРМАЦИЯ!H:H,БАЗА_ДАННЫХ!L941,АБОНЕМЕНТЫ_ИНФОРМАЦИЯ!F:F,БАЗА_ДАННЫХ!J941,АБОНЕМЕНТЫ_ИНФОРМАЦИЯ!G:G,БАЗА_ДАННЫХ!K941,АБОНЕМЕНТЫ_ИНФОРМАЦИЯ!Q:Q,"&lt;="&amp;БАЗА_ДАННЫХ!D941,АБОНЕМЕНТЫ_ИНФОРМАЦИЯ!S:S,"&gt;="&amp;БАЗА_ДАННЫХ!D941,АБОНЕМЕНТЫ_ИНФОРМАЦИЯ!AB:AB,"да")=1,"да","нет")</f>
        <v>нет</v>
      </c>
      <c r="N941" s="188" t="str">
        <f ca="1">IF(M941="да",SUMIFS(АБОНЕМЕНТЫ_ИНФОРМАЦИЯ!AC:AC,АБОНЕМЕНТЫ_ИНФОРМАЦИЯ!H:H,БАЗА_ДАННЫХ!L941,АБОНЕМЕНТЫ_ИНФОРМАЦИЯ!G:G,БАЗА_ДАННЫХ!K941,АБОНЕМЕНТЫ_ИНФОРМАЦИЯ!F:F,БАЗА_ДАННЫХ!J941,АБОНЕМЕНТЫ_ИНФОРМАЦИЯ!AB:AB,БАЗА_ДАННЫХ!M941),"")</f>
        <v/>
      </c>
      <c r="R941" s="189" t="s">
        <v>21</v>
      </c>
      <c r="S941" s="17"/>
      <c r="U941" s="194">
        <f>IF(S941="перенос",0,SUMIFS(АБОНЕМЕНТЫ_ИНФОРМАЦИЯ!P:P,АБОНЕМЕНТЫ_ИНФОРМАЦИЯ!H:H,БАЗА_ДАННЫХ!L941,АБОНЕМЕНТЫ_ИНФОРМАЦИЯ!F:F,БАЗА_ДАННЫХ!J941,АБОНЕМЕНТЫ_ИНФОРМАЦИЯ!G:G,БАЗА_ДАННЫХ!K941,АБОНЕМЕНТЫ_ИНФОРМАЦИЯ!Q:Q,"&lt;="&amp;БАЗА_ДАННЫХ!D941,АБОНЕМЕНТЫ_ИНФОРМАЦИЯ!S:S,"&gt;="&amp;БАЗА_ДАННЫХ!D941))</f>
        <v>8.75</v>
      </c>
    </row>
    <row r="942" spans="4:21" ht="15" customHeight="1" x14ac:dyDescent="0.25">
      <c r="D942" s="185">
        <v>45321</v>
      </c>
      <c r="E942" s="187">
        <f t="shared" si="34"/>
        <v>5</v>
      </c>
      <c r="F942" s="9" t="str">
        <f t="shared" si="35"/>
        <v>Вт</v>
      </c>
      <c r="G942" s="18">
        <v>0.45833333333333331</v>
      </c>
      <c r="H942" s="8" t="s">
        <v>14</v>
      </c>
      <c r="I942" s="8" t="s">
        <v>39</v>
      </c>
      <c r="J942" s="8" t="s">
        <v>10</v>
      </c>
      <c r="K942" s="8" t="s">
        <v>28</v>
      </c>
      <c r="L942" s="188" t="s">
        <v>102</v>
      </c>
      <c r="M942" s="189" t="str">
        <f ca="1">IF(COUNTIFS(АБОНЕМЕНТЫ_ИНФОРМАЦИЯ!H:H,БАЗА_ДАННЫХ!L942,АБОНЕМЕНТЫ_ИНФОРМАЦИЯ!F:F,БАЗА_ДАННЫХ!J942,АБОНЕМЕНТЫ_ИНФОРМАЦИЯ!G:G,БАЗА_ДАННЫХ!K942,АБОНЕМЕНТЫ_ИНФОРМАЦИЯ!Q:Q,"&lt;="&amp;БАЗА_ДАННЫХ!D942,АБОНЕМЕНТЫ_ИНФОРМАЦИЯ!S:S,"&gt;="&amp;БАЗА_ДАННЫХ!D942,АБОНЕМЕНТЫ_ИНФОРМАЦИЯ!AB:AB,"да")=1,"да","нет")</f>
        <v>нет</v>
      </c>
      <c r="N942" s="188" t="str">
        <f ca="1">IF(M942="да",SUMIFS(АБОНЕМЕНТЫ_ИНФОРМАЦИЯ!AC:AC,АБОНЕМЕНТЫ_ИНФОРМАЦИЯ!H:H,БАЗА_ДАННЫХ!L942,АБОНЕМЕНТЫ_ИНФОРМАЦИЯ!G:G,БАЗА_ДАННЫХ!K942,АБОНЕМЕНТЫ_ИНФОРМАЦИЯ!F:F,БАЗА_ДАННЫХ!J942,АБОНЕМЕНТЫ_ИНФОРМАЦИЯ!AB:AB,БАЗА_ДАННЫХ!M942),"")</f>
        <v/>
      </c>
      <c r="R942" s="189" t="s">
        <v>21</v>
      </c>
      <c r="S942" s="17"/>
      <c r="U942" s="194">
        <f>IF(S942="перенос",0,SUMIFS(АБОНЕМЕНТЫ_ИНФОРМАЦИЯ!P:P,АБОНЕМЕНТЫ_ИНФОРМАЦИЯ!H:H,БАЗА_ДАННЫХ!L942,АБОНЕМЕНТЫ_ИНФОРМАЦИЯ!F:F,БАЗА_ДАННЫХ!J942,АБОНЕМЕНТЫ_ИНФОРМАЦИЯ!G:G,БАЗА_ДАННЫХ!K942,АБОНЕМЕНТЫ_ИНФОРМАЦИЯ!Q:Q,"&lt;="&amp;БАЗА_ДАННЫХ!D942,АБОНЕМЕНТЫ_ИНФОРМАЦИЯ!S:S,"&gt;="&amp;БАЗА_ДАННЫХ!D942))</f>
        <v>10</v>
      </c>
    </row>
    <row r="943" spans="4:21" ht="15" customHeight="1" x14ac:dyDescent="0.25">
      <c r="D943" s="185">
        <v>45321</v>
      </c>
      <c r="E943" s="187">
        <f t="shared" si="34"/>
        <v>5</v>
      </c>
      <c r="F943" s="9" t="str">
        <f t="shared" si="35"/>
        <v>Вт</v>
      </c>
      <c r="G943" s="18">
        <v>0.45833333333333331</v>
      </c>
      <c r="H943" s="8" t="s">
        <v>14</v>
      </c>
      <c r="I943" s="8" t="s">
        <v>39</v>
      </c>
      <c r="J943" s="8" t="s">
        <v>10</v>
      </c>
      <c r="K943" s="8" t="s">
        <v>28</v>
      </c>
      <c r="L943" s="188" t="s">
        <v>103</v>
      </c>
      <c r="M943" s="189" t="str">
        <f ca="1">IF(COUNTIFS(АБОНЕМЕНТЫ_ИНФОРМАЦИЯ!H:H,БАЗА_ДАННЫХ!L943,АБОНЕМЕНТЫ_ИНФОРМАЦИЯ!F:F,БАЗА_ДАННЫХ!J943,АБОНЕМЕНТЫ_ИНФОРМАЦИЯ!G:G,БАЗА_ДАННЫХ!K943,АБОНЕМЕНТЫ_ИНФОРМАЦИЯ!Q:Q,"&lt;="&amp;БАЗА_ДАННЫХ!D943,АБОНЕМЕНТЫ_ИНФОРМАЦИЯ!S:S,"&gt;="&amp;БАЗА_ДАННЫХ!D943,АБОНЕМЕНТЫ_ИНФОРМАЦИЯ!AB:AB,"да")=1,"да","нет")</f>
        <v>нет</v>
      </c>
      <c r="N943" s="188" t="str">
        <f ca="1">IF(M943="да",SUMIFS(АБОНЕМЕНТЫ_ИНФОРМАЦИЯ!AC:AC,АБОНЕМЕНТЫ_ИНФОРМАЦИЯ!H:H,БАЗА_ДАННЫХ!L943,АБОНЕМЕНТЫ_ИНФОРМАЦИЯ!G:G,БАЗА_ДАННЫХ!K943,АБОНЕМЕНТЫ_ИНФОРМАЦИЯ!F:F,БАЗА_ДАННЫХ!J943,АБОНЕМЕНТЫ_ИНФОРМАЦИЯ!AB:AB,БАЗА_ДАННЫХ!M943),"")</f>
        <v/>
      </c>
      <c r="R943" s="189" t="s">
        <v>21</v>
      </c>
      <c r="S943" s="17"/>
      <c r="U943" s="194">
        <f>IF(S943="перенос",0,SUMIFS(АБОНЕМЕНТЫ_ИНФОРМАЦИЯ!P:P,АБОНЕМЕНТЫ_ИНФОРМАЦИЯ!H:H,БАЗА_ДАННЫХ!L943,АБОНЕМЕНТЫ_ИНФОРМАЦИЯ!F:F,БАЗА_ДАННЫХ!J943,АБОНЕМЕНТЫ_ИНФОРМАЦИЯ!G:G,БАЗА_ДАННЫХ!K943,АБОНЕМЕНТЫ_ИНФОРМАЦИЯ!Q:Q,"&lt;="&amp;БАЗА_ДАННЫХ!D943,АБОНЕМЕНТЫ_ИНФОРМАЦИЯ!S:S,"&gt;="&amp;БАЗА_ДАННЫХ!D943))</f>
        <v>10</v>
      </c>
    </row>
    <row r="944" spans="4:21" ht="15" customHeight="1" x14ac:dyDescent="0.25">
      <c r="D944" s="185">
        <v>45321</v>
      </c>
      <c r="E944" s="187">
        <f t="shared" si="34"/>
        <v>5</v>
      </c>
      <c r="F944" s="9" t="str">
        <f t="shared" si="35"/>
        <v>Вт</v>
      </c>
      <c r="G944" s="18">
        <v>0.45833333333333331</v>
      </c>
      <c r="H944" s="8" t="s">
        <v>14</v>
      </c>
      <c r="I944" s="8" t="s">
        <v>39</v>
      </c>
      <c r="J944" s="8" t="s">
        <v>10</v>
      </c>
      <c r="K944" s="8" t="s">
        <v>28</v>
      </c>
      <c r="L944" s="188" t="s">
        <v>104</v>
      </c>
      <c r="M944" s="189" t="str">
        <f ca="1">IF(COUNTIFS(АБОНЕМЕНТЫ_ИНФОРМАЦИЯ!H:H,БАЗА_ДАННЫХ!L944,АБОНЕМЕНТЫ_ИНФОРМАЦИЯ!F:F,БАЗА_ДАННЫХ!J944,АБОНЕМЕНТЫ_ИНФОРМАЦИЯ!G:G,БАЗА_ДАННЫХ!K944,АБОНЕМЕНТЫ_ИНФОРМАЦИЯ!Q:Q,"&lt;="&amp;БАЗА_ДАННЫХ!D944,АБОНЕМЕНТЫ_ИНФОРМАЦИЯ!S:S,"&gt;="&amp;БАЗА_ДАННЫХ!D944,АБОНЕМЕНТЫ_ИНФОРМАЦИЯ!AB:AB,"да")=1,"да","нет")</f>
        <v>нет</v>
      </c>
      <c r="N944" s="188" t="str">
        <f ca="1">IF(M944="да",SUMIFS(АБОНЕМЕНТЫ_ИНФОРМАЦИЯ!AC:AC,АБОНЕМЕНТЫ_ИНФОРМАЦИЯ!H:H,БАЗА_ДАННЫХ!L944,АБОНЕМЕНТЫ_ИНФОРМАЦИЯ!G:G,БАЗА_ДАННЫХ!K944,АБОНЕМЕНТЫ_ИНФОРМАЦИЯ!F:F,БАЗА_ДАННЫХ!J944,АБОНЕМЕНТЫ_ИНФОРМАЦИЯ!AB:AB,БАЗА_ДАННЫХ!M944),"")</f>
        <v/>
      </c>
      <c r="R944" s="189" t="s">
        <v>21</v>
      </c>
      <c r="S944" s="17"/>
      <c r="U944" s="194">
        <f>IF(S944="перенос",0,SUMIFS(АБОНЕМЕНТЫ_ИНФОРМАЦИЯ!P:P,АБОНЕМЕНТЫ_ИНФОРМАЦИЯ!H:H,БАЗА_ДАННЫХ!L944,АБОНЕМЕНТЫ_ИНФОРМАЦИЯ!F:F,БАЗА_ДАННЫХ!J944,АБОНЕМЕНТЫ_ИНФОРМАЦИЯ!G:G,БАЗА_ДАННЫХ!K944,АБОНЕМЕНТЫ_ИНФОРМАЦИЯ!Q:Q,"&lt;="&amp;БАЗА_ДАННЫХ!D944,АБОНЕМЕНТЫ_ИНФОРМАЦИЯ!S:S,"&gt;="&amp;БАЗА_ДАННЫХ!D944))</f>
        <v>10</v>
      </c>
    </row>
    <row r="945" spans="4:21" ht="15" customHeight="1" x14ac:dyDescent="0.25">
      <c r="D945" s="185">
        <v>45321</v>
      </c>
      <c r="E945" s="187">
        <f t="shared" si="34"/>
        <v>5</v>
      </c>
      <c r="F945" s="9" t="str">
        <f t="shared" si="35"/>
        <v>Вт</v>
      </c>
      <c r="G945" s="18">
        <v>0.45833333333333331</v>
      </c>
      <c r="H945" s="8" t="s">
        <v>14</v>
      </c>
      <c r="I945" s="8" t="s">
        <v>39</v>
      </c>
      <c r="J945" s="8" t="s">
        <v>10</v>
      </c>
      <c r="K945" s="8" t="s">
        <v>28</v>
      </c>
      <c r="L945" s="188" t="s">
        <v>105</v>
      </c>
      <c r="M945" s="189" t="str">
        <f ca="1">IF(COUNTIFS(АБОНЕМЕНТЫ_ИНФОРМАЦИЯ!H:H,БАЗА_ДАННЫХ!L945,АБОНЕМЕНТЫ_ИНФОРМАЦИЯ!F:F,БАЗА_ДАННЫХ!J945,АБОНЕМЕНТЫ_ИНФОРМАЦИЯ!G:G,БАЗА_ДАННЫХ!K945,АБОНЕМЕНТЫ_ИНФОРМАЦИЯ!Q:Q,"&lt;="&amp;БАЗА_ДАННЫХ!D945,АБОНЕМЕНТЫ_ИНФОРМАЦИЯ!S:S,"&gt;="&amp;БАЗА_ДАННЫХ!D945,АБОНЕМЕНТЫ_ИНФОРМАЦИЯ!AB:AB,"да")=1,"да","нет")</f>
        <v>нет</v>
      </c>
      <c r="N945" s="188" t="str">
        <f ca="1">IF(M945="да",SUMIFS(АБОНЕМЕНТЫ_ИНФОРМАЦИЯ!AC:AC,АБОНЕМЕНТЫ_ИНФОРМАЦИЯ!H:H,БАЗА_ДАННЫХ!L945,АБОНЕМЕНТЫ_ИНФОРМАЦИЯ!G:G,БАЗА_ДАННЫХ!K945,АБОНЕМЕНТЫ_ИНФОРМАЦИЯ!F:F,БАЗА_ДАННЫХ!J945,АБОНЕМЕНТЫ_ИНФОРМАЦИЯ!AB:AB,БАЗА_ДАННЫХ!M945),"")</f>
        <v/>
      </c>
      <c r="R945" s="189" t="s">
        <v>21</v>
      </c>
      <c r="S945" s="17"/>
      <c r="U945" s="194">
        <f>IF(S945="перенос",0,SUMIFS(АБОНЕМЕНТЫ_ИНФОРМАЦИЯ!P:P,АБОНЕМЕНТЫ_ИНФОРМАЦИЯ!H:H,БАЗА_ДАННЫХ!L945,АБОНЕМЕНТЫ_ИНФОРМАЦИЯ!F:F,БАЗА_ДАННЫХ!J945,АБОНЕМЕНТЫ_ИНФОРМАЦИЯ!G:G,БАЗА_ДАННЫХ!K945,АБОНЕМЕНТЫ_ИНФОРМАЦИЯ!Q:Q,"&lt;="&amp;БАЗА_ДАННЫХ!D945,АБОНЕМЕНТЫ_ИНФОРМАЦИЯ!S:S,"&gt;="&amp;БАЗА_ДАННЫХ!D945))</f>
        <v>10</v>
      </c>
    </row>
    <row r="946" spans="4:21" ht="15" customHeight="1" x14ac:dyDescent="0.25">
      <c r="D946" s="185">
        <v>45321</v>
      </c>
      <c r="E946" s="187">
        <f t="shared" si="34"/>
        <v>5</v>
      </c>
      <c r="F946" s="9" t="str">
        <f t="shared" si="35"/>
        <v>Вт</v>
      </c>
      <c r="G946" s="18">
        <v>0.45833333333333331</v>
      </c>
      <c r="H946" s="8" t="s">
        <v>14</v>
      </c>
      <c r="I946" s="8" t="s">
        <v>39</v>
      </c>
      <c r="J946" s="8" t="s">
        <v>10</v>
      </c>
      <c r="K946" s="8" t="s">
        <v>28</v>
      </c>
      <c r="L946" s="188" t="s">
        <v>106</v>
      </c>
      <c r="M946" s="189" t="str">
        <f ca="1">IF(COUNTIFS(АБОНЕМЕНТЫ_ИНФОРМАЦИЯ!H:H,БАЗА_ДАННЫХ!L946,АБОНЕМЕНТЫ_ИНФОРМАЦИЯ!F:F,БАЗА_ДАННЫХ!J946,АБОНЕМЕНТЫ_ИНФОРМАЦИЯ!G:G,БАЗА_ДАННЫХ!K946,АБОНЕМЕНТЫ_ИНФОРМАЦИЯ!Q:Q,"&lt;="&amp;БАЗА_ДАННЫХ!D946,АБОНЕМЕНТЫ_ИНФОРМАЦИЯ!S:S,"&gt;="&amp;БАЗА_ДАННЫХ!D946,АБОНЕМЕНТЫ_ИНФОРМАЦИЯ!AB:AB,"да")=1,"да","нет")</f>
        <v>нет</v>
      </c>
      <c r="N946" s="188" t="str">
        <f ca="1">IF(M946="да",SUMIFS(АБОНЕМЕНТЫ_ИНФОРМАЦИЯ!AC:AC,АБОНЕМЕНТЫ_ИНФОРМАЦИЯ!H:H,БАЗА_ДАННЫХ!L946,АБОНЕМЕНТЫ_ИНФОРМАЦИЯ!G:G,БАЗА_ДАННЫХ!K946,АБОНЕМЕНТЫ_ИНФОРМАЦИЯ!F:F,БАЗА_ДАННЫХ!J946,АБОНЕМЕНТЫ_ИНФОРМАЦИЯ!AB:AB,БАЗА_ДАННЫХ!M946),"")</f>
        <v/>
      </c>
      <c r="R946" s="189" t="s">
        <v>21</v>
      </c>
      <c r="S946" s="17"/>
      <c r="U946" s="194">
        <f>IF(S946="перенос",0,SUMIFS(АБОНЕМЕНТЫ_ИНФОРМАЦИЯ!P:P,АБОНЕМЕНТЫ_ИНФОРМАЦИЯ!H:H,БАЗА_ДАННЫХ!L946,АБОНЕМЕНТЫ_ИНФОРМАЦИЯ!F:F,БАЗА_ДАННЫХ!J946,АБОНЕМЕНТЫ_ИНФОРМАЦИЯ!G:G,БАЗА_ДАННЫХ!K946,АБОНЕМЕНТЫ_ИНФОРМАЦИЯ!Q:Q,"&lt;="&amp;БАЗА_ДАННЫХ!D946,АБОНЕМЕНТЫ_ИНФОРМАЦИЯ!S:S,"&gt;="&amp;БАЗА_ДАННЫХ!D946))</f>
        <v>10</v>
      </c>
    </row>
    <row r="947" spans="4:21" ht="15" customHeight="1" x14ac:dyDescent="0.25">
      <c r="D947" s="185">
        <v>45321</v>
      </c>
      <c r="E947" s="187">
        <f t="shared" si="34"/>
        <v>5</v>
      </c>
      <c r="F947" s="9" t="str">
        <f t="shared" si="35"/>
        <v>Вт</v>
      </c>
      <c r="G947" s="18">
        <v>0.45833333333333331</v>
      </c>
      <c r="H947" s="8" t="s">
        <v>14</v>
      </c>
      <c r="I947" s="8" t="s">
        <v>39</v>
      </c>
      <c r="J947" s="8" t="s">
        <v>10</v>
      </c>
      <c r="K947" s="8" t="s">
        <v>28</v>
      </c>
      <c r="L947" s="188" t="s">
        <v>107</v>
      </c>
      <c r="M947" s="189" t="str">
        <f ca="1">IF(COUNTIFS(АБОНЕМЕНТЫ_ИНФОРМАЦИЯ!H:H,БАЗА_ДАННЫХ!L947,АБОНЕМЕНТЫ_ИНФОРМАЦИЯ!F:F,БАЗА_ДАННЫХ!J947,АБОНЕМЕНТЫ_ИНФОРМАЦИЯ!G:G,БАЗА_ДАННЫХ!K947,АБОНЕМЕНТЫ_ИНФОРМАЦИЯ!Q:Q,"&lt;="&amp;БАЗА_ДАННЫХ!D947,АБОНЕМЕНТЫ_ИНФОРМАЦИЯ!S:S,"&gt;="&amp;БАЗА_ДАННЫХ!D947,АБОНЕМЕНТЫ_ИНФОРМАЦИЯ!AB:AB,"да")=1,"да","нет")</f>
        <v>нет</v>
      </c>
      <c r="N947" s="188" t="str">
        <f ca="1">IF(M947="да",SUMIFS(АБОНЕМЕНТЫ_ИНФОРМАЦИЯ!AC:AC,АБОНЕМЕНТЫ_ИНФОРМАЦИЯ!H:H,БАЗА_ДАННЫХ!L947,АБОНЕМЕНТЫ_ИНФОРМАЦИЯ!G:G,БАЗА_ДАННЫХ!K947,АБОНЕМЕНТЫ_ИНФОРМАЦИЯ!F:F,БАЗА_ДАННЫХ!J947,АБОНЕМЕНТЫ_ИНФОРМАЦИЯ!AB:AB,БАЗА_ДАННЫХ!M947),"")</f>
        <v/>
      </c>
      <c r="R947" s="189" t="s">
        <v>21</v>
      </c>
      <c r="S947" s="17"/>
      <c r="U947" s="194">
        <f>IF(S947="перенос",0,SUMIFS(АБОНЕМЕНТЫ_ИНФОРМАЦИЯ!P:P,АБОНЕМЕНТЫ_ИНФОРМАЦИЯ!H:H,БАЗА_ДАННЫХ!L947,АБОНЕМЕНТЫ_ИНФОРМАЦИЯ!F:F,БАЗА_ДАННЫХ!J947,АБОНЕМЕНТЫ_ИНФОРМАЦИЯ!G:G,БАЗА_ДАННЫХ!K947,АБОНЕМЕНТЫ_ИНФОРМАЦИЯ!Q:Q,"&lt;="&amp;БАЗА_ДАННЫХ!D947,АБОНЕМЕНТЫ_ИНФОРМАЦИЯ!S:S,"&gt;="&amp;БАЗА_ДАННЫХ!D947))</f>
        <v>10</v>
      </c>
    </row>
    <row r="948" spans="4:21" ht="15" customHeight="1" x14ac:dyDescent="0.25">
      <c r="D948" s="185">
        <v>45321</v>
      </c>
      <c r="E948" s="187">
        <f t="shared" si="34"/>
        <v>5</v>
      </c>
      <c r="F948" s="9" t="str">
        <f t="shared" si="35"/>
        <v>Вт</v>
      </c>
      <c r="G948" s="18">
        <v>0.6875</v>
      </c>
      <c r="H948" s="8" t="s">
        <v>15</v>
      </c>
      <c r="I948" s="8" t="s">
        <v>27</v>
      </c>
      <c r="J948" s="8" t="s">
        <v>22</v>
      </c>
      <c r="K948" s="8" t="s">
        <v>29</v>
      </c>
      <c r="L948" s="188" t="s">
        <v>108</v>
      </c>
      <c r="M948" s="189" t="str">
        <f ca="1">IF(COUNTIFS(АБОНЕМЕНТЫ_ИНФОРМАЦИЯ!H:H,БАЗА_ДАННЫХ!L948,АБОНЕМЕНТЫ_ИНФОРМАЦИЯ!F:F,БАЗА_ДАННЫХ!J948,АБОНЕМЕНТЫ_ИНФОРМАЦИЯ!G:G,БАЗА_ДАННЫХ!K948,АБОНЕМЕНТЫ_ИНФОРМАЦИЯ!Q:Q,"&lt;="&amp;БАЗА_ДАННЫХ!D948,АБОНЕМЕНТЫ_ИНФОРМАЦИЯ!S:S,"&gt;="&amp;БАЗА_ДАННЫХ!D948,АБОНЕМЕНТЫ_ИНФОРМАЦИЯ!AB:AB,"да")=1,"да","нет")</f>
        <v>нет</v>
      </c>
      <c r="N948" s="188" t="str">
        <f ca="1">IF(M948="да",SUMIFS(АБОНЕМЕНТЫ_ИНФОРМАЦИЯ!AC:AC,АБОНЕМЕНТЫ_ИНФОРМАЦИЯ!H:H,БАЗА_ДАННЫХ!L948,АБОНЕМЕНТЫ_ИНФОРМАЦИЯ!G:G,БАЗА_ДАННЫХ!K948,АБОНЕМЕНТЫ_ИНФОРМАЦИЯ!F:F,БАЗА_ДАННЫХ!J948,АБОНЕМЕНТЫ_ИНФОРМАЦИЯ!AB:AB,БАЗА_ДАННЫХ!M948),"")</f>
        <v/>
      </c>
      <c r="R948" s="189" t="s">
        <v>21</v>
      </c>
      <c r="S948" s="17"/>
      <c r="U948" s="194">
        <f>IF(S948="перенос",0,SUMIFS(АБОНЕМЕНТЫ_ИНФОРМАЦИЯ!P:P,АБОНЕМЕНТЫ_ИНФОРМАЦИЯ!H:H,БАЗА_ДАННЫХ!L948,АБОНЕМЕНТЫ_ИНФОРМАЦИЯ!F:F,БАЗА_ДАННЫХ!J948,АБОНЕМЕНТЫ_ИНФОРМАЦИЯ!G:G,БАЗА_ДАННЫХ!K948,АБОНЕМЕНТЫ_ИНФОРМАЦИЯ!Q:Q,"&lt;="&amp;БАЗА_ДАННЫХ!D948,АБОНЕМЕНТЫ_ИНФОРМАЦИЯ!S:S,"&gt;="&amp;БАЗА_ДАННЫХ!D948))</f>
        <v>10</v>
      </c>
    </row>
    <row r="949" spans="4:21" ht="15" customHeight="1" x14ac:dyDescent="0.25">
      <c r="D949" s="185">
        <v>45321</v>
      </c>
      <c r="E949" s="187">
        <f t="shared" si="34"/>
        <v>5</v>
      </c>
      <c r="F949" s="9" t="str">
        <f t="shared" si="35"/>
        <v>Вт</v>
      </c>
      <c r="G949" s="18">
        <v>0.6875</v>
      </c>
      <c r="H949" s="8" t="s">
        <v>15</v>
      </c>
      <c r="I949" s="8" t="s">
        <v>27</v>
      </c>
      <c r="J949" s="8" t="s">
        <v>22</v>
      </c>
      <c r="K949" s="8" t="s">
        <v>29</v>
      </c>
      <c r="L949" s="188" t="s">
        <v>109</v>
      </c>
      <c r="M949" s="189" t="str">
        <f ca="1">IF(COUNTIFS(АБОНЕМЕНТЫ_ИНФОРМАЦИЯ!H:H,БАЗА_ДАННЫХ!L949,АБОНЕМЕНТЫ_ИНФОРМАЦИЯ!F:F,БАЗА_ДАННЫХ!J949,АБОНЕМЕНТЫ_ИНФОРМАЦИЯ!G:G,БАЗА_ДАННЫХ!K949,АБОНЕМЕНТЫ_ИНФОРМАЦИЯ!Q:Q,"&lt;="&amp;БАЗА_ДАННЫХ!D949,АБОНЕМЕНТЫ_ИНФОРМАЦИЯ!S:S,"&gt;="&amp;БАЗА_ДАННЫХ!D949,АБОНЕМЕНТЫ_ИНФОРМАЦИЯ!AB:AB,"да")=1,"да","нет")</f>
        <v>нет</v>
      </c>
      <c r="N949" s="188" t="str">
        <f ca="1">IF(M949="да",SUMIFS(АБОНЕМЕНТЫ_ИНФОРМАЦИЯ!AC:AC,АБОНЕМЕНТЫ_ИНФОРМАЦИЯ!H:H,БАЗА_ДАННЫХ!L949,АБОНЕМЕНТЫ_ИНФОРМАЦИЯ!G:G,БАЗА_ДАННЫХ!K949,АБОНЕМЕНТЫ_ИНФОРМАЦИЯ!F:F,БАЗА_ДАННЫХ!J949,АБОНЕМЕНТЫ_ИНФОРМАЦИЯ!AB:AB,БАЗА_ДАННЫХ!M949),"")</f>
        <v/>
      </c>
      <c r="R949" s="189" t="s">
        <v>21</v>
      </c>
      <c r="S949" s="17"/>
      <c r="U949" s="194">
        <f>IF(S949="перенос",0,SUMIFS(АБОНЕМЕНТЫ_ИНФОРМАЦИЯ!P:P,АБОНЕМЕНТЫ_ИНФОРМАЦИЯ!H:H,БАЗА_ДАННЫХ!L949,АБОНЕМЕНТЫ_ИНФОРМАЦИЯ!F:F,БАЗА_ДАННЫХ!J949,АБОНЕМЕНТЫ_ИНФОРМАЦИЯ!G:G,БАЗА_ДАННЫХ!K949,АБОНЕМЕНТЫ_ИНФОРМАЦИЯ!Q:Q,"&lt;="&amp;БАЗА_ДАННЫХ!D949,АБОНЕМЕНТЫ_ИНФОРМАЦИЯ!S:S,"&gt;="&amp;БАЗА_ДАННЫХ!D949))</f>
        <v>10</v>
      </c>
    </row>
    <row r="950" spans="4:21" ht="15" customHeight="1" x14ac:dyDescent="0.25">
      <c r="D950" s="185">
        <v>45321</v>
      </c>
      <c r="E950" s="187">
        <f t="shared" si="34"/>
        <v>5</v>
      </c>
      <c r="F950" s="9" t="str">
        <f t="shared" si="35"/>
        <v>Вт</v>
      </c>
      <c r="G950" s="18">
        <v>0.6875</v>
      </c>
      <c r="H950" s="8" t="s">
        <v>15</v>
      </c>
      <c r="I950" s="8" t="s">
        <v>27</v>
      </c>
      <c r="J950" s="8" t="s">
        <v>22</v>
      </c>
      <c r="K950" s="8" t="s">
        <v>29</v>
      </c>
      <c r="L950" s="188" t="s">
        <v>110</v>
      </c>
      <c r="M950" s="189" t="str">
        <f ca="1">IF(COUNTIFS(АБОНЕМЕНТЫ_ИНФОРМАЦИЯ!H:H,БАЗА_ДАННЫХ!L950,АБОНЕМЕНТЫ_ИНФОРМАЦИЯ!F:F,БАЗА_ДАННЫХ!J950,АБОНЕМЕНТЫ_ИНФОРМАЦИЯ!G:G,БАЗА_ДАННЫХ!K950,АБОНЕМЕНТЫ_ИНФОРМАЦИЯ!Q:Q,"&lt;="&amp;БАЗА_ДАННЫХ!D950,АБОНЕМЕНТЫ_ИНФОРМАЦИЯ!S:S,"&gt;="&amp;БАЗА_ДАННЫХ!D950,АБОНЕМЕНТЫ_ИНФОРМАЦИЯ!AB:AB,"да")=1,"да","нет")</f>
        <v>нет</v>
      </c>
      <c r="N950" s="188" t="str">
        <f ca="1">IF(M950="да",SUMIFS(АБОНЕМЕНТЫ_ИНФОРМАЦИЯ!AC:AC,АБОНЕМЕНТЫ_ИНФОРМАЦИЯ!H:H,БАЗА_ДАННЫХ!L950,АБОНЕМЕНТЫ_ИНФОРМАЦИЯ!G:G,БАЗА_ДАННЫХ!K950,АБОНЕМЕНТЫ_ИНФОРМАЦИЯ!F:F,БАЗА_ДАННЫХ!J950,АБОНЕМЕНТЫ_ИНФОРМАЦИЯ!AB:AB,БАЗА_ДАННЫХ!M950),"")</f>
        <v/>
      </c>
      <c r="R950" s="189" t="s">
        <v>21</v>
      </c>
      <c r="S950" s="17"/>
      <c r="U950" s="194">
        <f>IF(S950="перенос",0,SUMIFS(АБОНЕМЕНТЫ_ИНФОРМАЦИЯ!P:P,АБОНЕМЕНТЫ_ИНФОРМАЦИЯ!H:H,БАЗА_ДАННЫХ!L950,АБОНЕМЕНТЫ_ИНФОРМАЦИЯ!F:F,БАЗА_ДАННЫХ!J950,АБОНЕМЕНТЫ_ИНФОРМАЦИЯ!G:G,БАЗА_ДАННЫХ!K950,АБОНЕМЕНТЫ_ИНФОРМАЦИЯ!Q:Q,"&lt;="&amp;БАЗА_ДАННЫХ!D950,АБОНЕМЕНТЫ_ИНФОРМАЦИЯ!S:S,"&gt;="&amp;БАЗА_ДАННЫХ!D950))</f>
        <v>10</v>
      </c>
    </row>
    <row r="951" spans="4:21" ht="15" customHeight="1" x14ac:dyDescent="0.25">
      <c r="D951" s="185">
        <v>45321</v>
      </c>
      <c r="E951" s="187">
        <f t="shared" si="34"/>
        <v>5</v>
      </c>
      <c r="F951" s="9" t="str">
        <f t="shared" si="35"/>
        <v>Вт</v>
      </c>
      <c r="G951" s="18">
        <v>0.6875</v>
      </c>
      <c r="H951" s="8" t="s">
        <v>15</v>
      </c>
      <c r="I951" s="8" t="s">
        <v>27</v>
      </c>
      <c r="J951" s="8" t="s">
        <v>22</v>
      </c>
      <c r="K951" s="8" t="s">
        <v>29</v>
      </c>
      <c r="L951" s="188" t="s">
        <v>111</v>
      </c>
      <c r="M951" s="189" t="str">
        <f ca="1">IF(COUNTIFS(АБОНЕМЕНТЫ_ИНФОРМАЦИЯ!H:H,БАЗА_ДАННЫХ!L951,АБОНЕМЕНТЫ_ИНФОРМАЦИЯ!F:F,БАЗА_ДАННЫХ!J951,АБОНЕМЕНТЫ_ИНФОРМАЦИЯ!G:G,БАЗА_ДАННЫХ!K951,АБОНЕМЕНТЫ_ИНФОРМАЦИЯ!Q:Q,"&lt;="&amp;БАЗА_ДАННЫХ!D951,АБОНЕМЕНТЫ_ИНФОРМАЦИЯ!S:S,"&gt;="&amp;БАЗА_ДАННЫХ!D951,АБОНЕМЕНТЫ_ИНФОРМАЦИЯ!AB:AB,"да")=1,"да","нет")</f>
        <v>нет</v>
      </c>
      <c r="N951" s="188" t="str">
        <f ca="1">IF(M951="да",SUMIFS(АБОНЕМЕНТЫ_ИНФОРМАЦИЯ!AC:AC,АБОНЕМЕНТЫ_ИНФОРМАЦИЯ!H:H,БАЗА_ДАННЫХ!L951,АБОНЕМЕНТЫ_ИНФОРМАЦИЯ!G:G,БАЗА_ДАННЫХ!K951,АБОНЕМЕНТЫ_ИНФОРМАЦИЯ!F:F,БАЗА_ДАННЫХ!J951,АБОНЕМЕНТЫ_ИНФОРМАЦИЯ!AB:AB,БАЗА_ДАННЫХ!M951),"")</f>
        <v/>
      </c>
      <c r="R951" s="189" t="s">
        <v>21</v>
      </c>
      <c r="S951" s="17"/>
      <c r="U951" s="194">
        <f>IF(S951="перенос",0,SUMIFS(АБОНЕМЕНТЫ_ИНФОРМАЦИЯ!P:P,АБОНЕМЕНТЫ_ИНФОРМАЦИЯ!H:H,БАЗА_ДАННЫХ!L951,АБОНЕМЕНТЫ_ИНФОРМАЦИЯ!F:F,БАЗА_ДАННЫХ!J951,АБОНЕМЕНТЫ_ИНФОРМАЦИЯ!G:G,БАЗА_ДАННЫХ!K951,АБОНЕМЕНТЫ_ИНФОРМАЦИЯ!Q:Q,"&lt;="&amp;БАЗА_ДАННЫХ!D951,АБОНЕМЕНТЫ_ИНФОРМАЦИЯ!S:S,"&gt;="&amp;БАЗА_ДАННЫХ!D951))</f>
        <v>8.75</v>
      </c>
    </row>
    <row r="952" spans="4:21" ht="15" customHeight="1" x14ac:dyDescent="0.25">
      <c r="D952" s="185">
        <v>45321</v>
      </c>
      <c r="E952" s="187">
        <f t="shared" si="34"/>
        <v>5</v>
      </c>
      <c r="F952" s="9" t="str">
        <f t="shared" si="35"/>
        <v>Вт</v>
      </c>
      <c r="G952" s="18">
        <v>0.6875</v>
      </c>
      <c r="H952" s="8" t="s">
        <v>15</v>
      </c>
      <c r="I952" s="8" t="s">
        <v>27</v>
      </c>
      <c r="J952" s="8" t="s">
        <v>22</v>
      </c>
      <c r="K952" s="8" t="s">
        <v>29</v>
      </c>
      <c r="L952" s="188" t="s">
        <v>112</v>
      </c>
      <c r="M952" s="189" t="str">
        <f ca="1">IF(COUNTIFS(АБОНЕМЕНТЫ_ИНФОРМАЦИЯ!H:H,БАЗА_ДАННЫХ!L952,АБОНЕМЕНТЫ_ИНФОРМАЦИЯ!F:F,БАЗА_ДАННЫХ!J952,АБОНЕМЕНТЫ_ИНФОРМАЦИЯ!G:G,БАЗА_ДАННЫХ!K952,АБОНЕМЕНТЫ_ИНФОРМАЦИЯ!Q:Q,"&lt;="&amp;БАЗА_ДАННЫХ!D952,АБОНЕМЕНТЫ_ИНФОРМАЦИЯ!S:S,"&gt;="&amp;БАЗА_ДАННЫХ!D952,АБОНЕМЕНТЫ_ИНФОРМАЦИЯ!AB:AB,"да")=1,"да","нет")</f>
        <v>нет</v>
      </c>
      <c r="N952" s="188" t="str">
        <f ca="1">IF(M952="да",SUMIFS(АБОНЕМЕНТЫ_ИНФОРМАЦИЯ!AC:AC,АБОНЕМЕНТЫ_ИНФОРМАЦИЯ!H:H,БАЗА_ДАННЫХ!L952,АБОНЕМЕНТЫ_ИНФОРМАЦИЯ!G:G,БАЗА_ДАННЫХ!K952,АБОНЕМЕНТЫ_ИНФОРМАЦИЯ!F:F,БАЗА_ДАННЫХ!J952,АБОНЕМЕНТЫ_ИНФОРМАЦИЯ!AB:AB,БАЗА_ДАННЫХ!M952),"")</f>
        <v/>
      </c>
      <c r="R952" s="189" t="s">
        <v>21</v>
      </c>
      <c r="S952" s="17"/>
      <c r="U952" s="194">
        <f>IF(S952="перенос",0,SUMIFS(АБОНЕМЕНТЫ_ИНФОРМАЦИЯ!P:P,АБОНЕМЕНТЫ_ИНФОРМАЦИЯ!H:H,БАЗА_ДАННЫХ!L952,АБОНЕМЕНТЫ_ИНФОРМАЦИЯ!F:F,БАЗА_ДАННЫХ!J952,АБОНЕМЕНТЫ_ИНФОРМАЦИЯ!G:G,БАЗА_ДАННЫХ!K952,АБОНЕМЕНТЫ_ИНФОРМАЦИЯ!Q:Q,"&lt;="&amp;БАЗА_ДАННЫХ!D952,АБОНЕМЕНТЫ_ИНФОРМАЦИЯ!S:S,"&gt;="&amp;БАЗА_ДАННЫХ!D952))</f>
        <v>10</v>
      </c>
    </row>
    <row r="953" spans="4:21" ht="15" customHeight="1" x14ac:dyDescent="0.25">
      <c r="D953" s="185">
        <v>45321</v>
      </c>
      <c r="E953" s="187">
        <f t="shared" si="34"/>
        <v>5</v>
      </c>
      <c r="F953" s="9" t="str">
        <f t="shared" si="35"/>
        <v>Вт</v>
      </c>
      <c r="G953" s="18">
        <v>0.72916666666666663</v>
      </c>
      <c r="H953" s="8" t="s">
        <v>15</v>
      </c>
      <c r="I953" s="8" t="s">
        <v>27</v>
      </c>
      <c r="J953" s="8" t="s">
        <v>22</v>
      </c>
      <c r="K953" s="8" t="s">
        <v>12</v>
      </c>
      <c r="L953" s="188" t="s">
        <v>108</v>
      </c>
      <c r="M953" s="189" t="str">
        <f ca="1">IF(COUNTIFS(АБОНЕМЕНТЫ_ИНФОРМАЦИЯ!H:H,БАЗА_ДАННЫХ!L953,АБОНЕМЕНТЫ_ИНФОРМАЦИЯ!F:F,БАЗА_ДАННЫХ!J953,АБОНЕМЕНТЫ_ИНФОРМАЦИЯ!G:G,БАЗА_ДАННЫХ!K953,АБОНЕМЕНТЫ_ИНФОРМАЦИЯ!Q:Q,"&lt;="&amp;БАЗА_ДАННЫХ!D953,АБОНЕМЕНТЫ_ИНФОРМАЦИЯ!S:S,"&gt;="&amp;БАЗА_ДАННЫХ!D953,АБОНЕМЕНТЫ_ИНФОРМАЦИЯ!AB:AB,"да")=1,"да","нет")</f>
        <v>нет</v>
      </c>
      <c r="N953" s="188" t="str">
        <f ca="1">IF(M953="да",SUMIFS(АБОНЕМЕНТЫ_ИНФОРМАЦИЯ!AC:AC,АБОНЕМЕНТЫ_ИНФОРМАЦИЯ!H:H,БАЗА_ДАННЫХ!L953,АБОНЕМЕНТЫ_ИНФОРМАЦИЯ!G:G,БАЗА_ДАННЫХ!K953,АБОНЕМЕНТЫ_ИНФОРМАЦИЯ!F:F,БАЗА_ДАННЫХ!J953,АБОНЕМЕНТЫ_ИНФОРМАЦИЯ!AB:AB,БАЗА_ДАННЫХ!M953),"")</f>
        <v/>
      </c>
      <c r="R953" s="189" t="s">
        <v>21</v>
      </c>
      <c r="S953" s="17"/>
      <c r="U953" s="194">
        <f>IF(S953="перенос",0,SUMIFS(АБОНЕМЕНТЫ_ИНФОРМАЦИЯ!P:P,АБОНЕМЕНТЫ_ИНФОРМАЦИЯ!H:H,БАЗА_ДАННЫХ!L953,АБОНЕМЕНТЫ_ИНФОРМАЦИЯ!F:F,БАЗА_ДАННЫХ!J953,АБОНЕМЕНТЫ_ИНФОРМАЦИЯ!G:G,БАЗА_ДАННЫХ!K953,АБОНЕМЕНТЫ_ИНФОРМАЦИЯ!Q:Q,"&lt;="&amp;БАЗА_ДАННЫХ!D953,АБОНЕМЕНТЫ_ИНФОРМАЦИЯ!S:S,"&gt;="&amp;БАЗА_ДАННЫХ!D953))</f>
        <v>10</v>
      </c>
    </row>
    <row r="954" spans="4:21" ht="15" customHeight="1" x14ac:dyDescent="0.25">
      <c r="D954" s="185">
        <v>45321</v>
      </c>
      <c r="E954" s="187">
        <f t="shared" si="34"/>
        <v>5</v>
      </c>
      <c r="F954" s="9" t="str">
        <f t="shared" si="35"/>
        <v>Вт</v>
      </c>
      <c r="G954" s="18">
        <v>0.72916666666666663</v>
      </c>
      <c r="H954" s="8" t="s">
        <v>15</v>
      </c>
      <c r="I954" s="8" t="s">
        <v>27</v>
      </c>
      <c r="J954" s="8" t="s">
        <v>22</v>
      </c>
      <c r="K954" s="8" t="s">
        <v>12</v>
      </c>
      <c r="L954" s="188" t="s">
        <v>109</v>
      </c>
      <c r="M954" s="189" t="str">
        <f ca="1">IF(COUNTIFS(АБОНЕМЕНТЫ_ИНФОРМАЦИЯ!H:H,БАЗА_ДАННЫХ!L954,АБОНЕМЕНТЫ_ИНФОРМАЦИЯ!F:F,БАЗА_ДАННЫХ!J954,АБОНЕМЕНТЫ_ИНФОРМАЦИЯ!G:G,БАЗА_ДАННЫХ!K954,АБОНЕМЕНТЫ_ИНФОРМАЦИЯ!Q:Q,"&lt;="&amp;БАЗА_ДАННЫХ!D954,АБОНЕМЕНТЫ_ИНФОРМАЦИЯ!S:S,"&gt;="&amp;БАЗА_ДАННЫХ!D954,АБОНЕМЕНТЫ_ИНФОРМАЦИЯ!AB:AB,"да")=1,"да","нет")</f>
        <v>нет</v>
      </c>
      <c r="N954" s="188" t="str">
        <f ca="1">IF(M954="да",SUMIFS(АБОНЕМЕНТЫ_ИНФОРМАЦИЯ!AC:AC,АБОНЕМЕНТЫ_ИНФОРМАЦИЯ!H:H,БАЗА_ДАННЫХ!L954,АБОНЕМЕНТЫ_ИНФОРМАЦИЯ!G:G,БАЗА_ДАННЫХ!K954,АБОНЕМЕНТЫ_ИНФОРМАЦИЯ!F:F,БАЗА_ДАННЫХ!J954,АБОНЕМЕНТЫ_ИНФОРМАЦИЯ!AB:AB,БАЗА_ДАННЫХ!M954),"")</f>
        <v/>
      </c>
      <c r="R954" s="189" t="s">
        <v>21</v>
      </c>
      <c r="S954" s="17"/>
      <c r="U954" s="194">
        <f>IF(S954="перенос",0,SUMIFS(АБОНЕМЕНТЫ_ИНФОРМАЦИЯ!P:P,АБОНЕМЕНТЫ_ИНФОРМАЦИЯ!H:H,БАЗА_ДАННЫХ!L954,АБОНЕМЕНТЫ_ИНФОРМАЦИЯ!F:F,БАЗА_ДАННЫХ!J954,АБОНЕМЕНТЫ_ИНФОРМАЦИЯ!G:G,БАЗА_ДАННЫХ!K954,АБОНЕМЕНТЫ_ИНФОРМАЦИЯ!Q:Q,"&lt;="&amp;БАЗА_ДАННЫХ!D954,АБОНЕМЕНТЫ_ИНФОРМАЦИЯ!S:S,"&gt;="&amp;БАЗА_ДАННЫХ!D954))</f>
        <v>10</v>
      </c>
    </row>
    <row r="955" spans="4:21" ht="15" customHeight="1" x14ac:dyDescent="0.25">
      <c r="D955" s="185">
        <v>45321</v>
      </c>
      <c r="E955" s="187">
        <f t="shared" si="34"/>
        <v>5</v>
      </c>
      <c r="F955" s="9" t="str">
        <f t="shared" si="35"/>
        <v>Вт</v>
      </c>
      <c r="G955" s="18">
        <v>0.72916666666666663</v>
      </c>
      <c r="H955" s="8" t="s">
        <v>15</v>
      </c>
      <c r="I955" s="8" t="s">
        <v>27</v>
      </c>
      <c r="J955" s="8" t="s">
        <v>22</v>
      </c>
      <c r="K955" s="8" t="s">
        <v>12</v>
      </c>
      <c r="L955" s="188" t="s">
        <v>110</v>
      </c>
      <c r="M955" s="189" t="str">
        <f ca="1">IF(COUNTIFS(АБОНЕМЕНТЫ_ИНФОРМАЦИЯ!H:H,БАЗА_ДАННЫХ!L955,АБОНЕМЕНТЫ_ИНФОРМАЦИЯ!F:F,БАЗА_ДАННЫХ!J955,АБОНЕМЕНТЫ_ИНФОРМАЦИЯ!G:G,БАЗА_ДАННЫХ!K955,АБОНЕМЕНТЫ_ИНФОРМАЦИЯ!Q:Q,"&lt;="&amp;БАЗА_ДАННЫХ!D955,АБОНЕМЕНТЫ_ИНФОРМАЦИЯ!S:S,"&gt;="&amp;БАЗА_ДАННЫХ!D955,АБОНЕМЕНТЫ_ИНФОРМАЦИЯ!AB:AB,"да")=1,"да","нет")</f>
        <v>нет</v>
      </c>
      <c r="N955" s="188" t="str">
        <f ca="1">IF(M955="да",SUMIFS(АБОНЕМЕНТЫ_ИНФОРМАЦИЯ!AC:AC,АБОНЕМЕНТЫ_ИНФОРМАЦИЯ!H:H,БАЗА_ДАННЫХ!L955,АБОНЕМЕНТЫ_ИНФОРМАЦИЯ!G:G,БАЗА_ДАННЫХ!K955,АБОНЕМЕНТЫ_ИНФОРМАЦИЯ!F:F,БАЗА_ДАННЫХ!J955,АБОНЕМЕНТЫ_ИНФОРМАЦИЯ!AB:AB,БАЗА_ДАННЫХ!M955),"")</f>
        <v/>
      </c>
      <c r="R955" s="189" t="s">
        <v>21</v>
      </c>
      <c r="S955" s="17"/>
      <c r="U955" s="194">
        <f>IF(S955="перенос",0,SUMIFS(АБОНЕМЕНТЫ_ИНФОРМАЦИЯ!P:P,АБОНЕМЕНТЫ_ИНФОРМАЦИЯ!H:H,БАЗА_ДАННЫХ!L955,АБОНЕМЕНТЫ_ИНФОРМАЦИЯ!F:F,БАЗА_ДАННЫХ!J955,АБОНЕМЕНТЫ_ИНФОРМАЦИЯ!G:G,БАЗА_ДАННЫХ!K955,АБОНЕМЕНТЫ_ИНФОРМАЦИЯ!Q:Q,"&lt;="&amp;БАЗА_ДАННЫХ!D955,АБОНЕМЕНТЫ_ИНФОРМАЦИЯ!S:S,"&gt;="&amp;БАЗА_ДАННЫХ!D955))</f>
        <v>10</v>
      </c>
    </row>
    <row r="956" spans="4:21" ht="15" customHeight="1" x14ac:dyDescent="0.25">
      <c r="D956" s="185">
        <v>45321</v>
      </c>
      <c r="E956" s="187">
        <f t="shared" si="34"/>
        <v>5</v>
      </c>
      <c r="F956" s="9" t="str">
        <f t="shared" si="35"/>
        <v>Вт</v>
      </c>
      <c r="G956" s="18">
        <v>0.72916666666666663</v>
      </c>
      <c r="H956" s="8" t="s">
        <v>15</v>
      </c>
      <c r="I956" s="8" t="s">
        <v>27</v>
      </c>
      <c r="J956" s="8" t="s">
        <v>22</v>
      </c>
      <c r="K956" s="8" t="s">
        <v>12</v>
      </c>
      <c r="L956" s="188" t="s">
        <v>111</v>
      </c>
      <c r="M956" s="189" t="str">
        <f ca="1">IF(COUNTIFS(АБОНЕМЕНТЫ_ИНФОРМАЦИЯ!H:H,БАЗА_ДАННЫХ!L956,АБОНЕМЕНТЫ_ИНФОРМАЦИЯ!F:F,БАЗА_ДАННЫХ!J956,АБОНЕМЕНТЫ_ИНФОРМАЦИЯ!G:G,БАЗА_ДАННЫХ!K956,АБОНЕМЕНТЫ_ИНФОРМАЦИЯ!Q:Q,"&lt;="&amp;БАЗА_ДАННЫХ!D956,АБОНЕМЕНТЫ_ИНФОРМАЦИЯ!S:S,"&gt;="&amp;БАЗА_ДАННЫХ!D956,АБОНЕМЕНТЫ_ИНФОРМАЦИЯ!AB:AB,"да")=1,"да","нет")</f>
        <v>нет</v>
      </c>
      <c r="N956" s="188" t="str">
        <f ca="1">IF(M956="да",SUMIFS(АБОНЕМЕНТЫ_ИНФОРМАЦИЯ!AC:AC,АБОНЕМЕНТЫ_ИНФОРМАЦИЯ!H:H,БАЗА_ДАННЫХ!L956,АБОНЕМЕНТЫ_ИНФОРМАЦИЯ!G:G,БАЗА_ДАННЫХ!K956,АБОНЕМЕНТЫ_ИНФОРМАЦИЯ!F:F,БАЗА_ДАННЫХ!J956,АБОНЕМЕНТЫ_ИНФОРМАЦИЯ!AB:AB,БАЗА_ДАННЫХ!M956),"")</f>
        <v/>
      </c>
      <c r="R956" s="189" t="s">
        <v>21</v>
      </c>
      <c r="S956" s="17"/>
      <c r="U956" s="194">
        <f>IF(S956="перенос",0,SUMIFS(АБОНЕМЕНТЫ_ИНФОРМАЦИЯ!P:P,АБОНЕМЕНТЫ_ИНФОРМАЦИЯ!H:H,БАЗА_ДАННЫХ!L956,АБОНЕМЕНТЫ_ИНФОРМАЦИЯ!F:F,БАЗА_ДАННЫХ!J956,АБОНЕМЕНТЫ_ИНФОРМАЦИЯ!G:G,БАЗА_ДАННЫХ!K956,АБОНЕМЕНТЫ_ИНФОРМАЦИЯ!Q:Q,"&lt;="&amp;БАЗА_ДАННЫХ!D956,АБОНЕМЕНТЫ_ИНФОРМАЦИЯ!S:S,"&gt;="&amp;БАЗА_ДАННЫХ!D956))</f>
        <v>8.75</v>
      </c>
    </row>
    <row r="957" spans="4:21" ht="15" customHeight="1" x14ac:dyDescent="0.25">
      <c r="D957" s="185">
        <v>45321</v>
      </c>
      <c r="E957" s="187">
        <f t="shared" si="34"/>
        <v>5</v>
      </c>
      <c r="F957" s="9" t="str">
        <f t="shared" si="35"/>
        <v>Вт</v>
      </c>
      <c r="G957" s="18">
        <v>0.72916666666666663</v>
      </c>
      <c r="H957" s="8" t="s">
        <v>15</v>
      </c>
      <c r="I957" s="8" t="s">
        <v>27</v>
      </c>
      <c r="J957" s="8" t="s">
        <v>22</v>
      </c>
      <c r="K957" s="8" t="s">
        <v>12</v>
      </c>
      <c r="L957" s="188" t="s">
        <v>112</v>
      </c>
      <c r="M957" s="189" t="str">
        <f ca="1">IF(COUNTIFS(АБОНЕМЕНТЫ_ИНФОРМАЦИЯ!H:H,БАЗА_ДАННЫХ!L957,АБОНЕМЕНТЫ_ИНФОРМАЦИЯ!F:F,БАЗА_ДАННЫХ!J957,АБОНЕМЕНТЫ_ИНФОРМАЦИЯ!G:G,БАЗА_ДАННЫХ!K957,АБОНЕМЕНТЫ_ИНФОРМАЦИЯ!Q:Q,"&lt;="&amp;БАЗА_ДАННЫХ!D957,АБОНЕМЕНТЫ_ИНФОРМАЦИЯ!S:S,"&gt;="&amp;БАЗА_ДАННЫХ!D957,АБОНЕМЕНТЫ_ИНФОРМАЦИЯ!AB:AB,"да")=1,"да","нет")</f>
        <v>нет</v>
      </c>
      <c r="N957" s="188" t="str">
        <f ca="1">IF(M957="да",SUMIFS(АБОНЕМЕНТЫ_ИНФОРМАЦИЯ!AC:AC,АБОНЕМЕНТЫ_ИНФОРМАЦИЯ!H:H,БАЗА_ДАННЫХ!L957,АБОНЕМЕНТЫ_ИНФОРМАЦИЯ!G:G,БАЗА_ДАННЫХ!K957,АБОНЕМЕНТЫ_ИНФОРМАЦИЯ!F:F,БАЗА_ДАННЫХ!J957,АБОНЕМЕНТЫ_ИНФОРМАЦИЯ!AB:AB,БАЗА_ДАННЫХ!M957),"")</f>
        <v/>
      </c>
      <c r="R957" s="189" t="s">
        <v>21</v>
      </c>
      <c r="S957" s="17"/>
      <c r="U957" s="194">
        <f>IF(S957="перенос",0,SUMIFS(АБОНЕМЕНТЫ_ИНФОРМАЦИЯ!P:P,АБОНЕМЕНТЫ_ИНФОРМАЦИЯ!H:H,БАЗА_ДАННЫХ!L957,АБОНЕМЕНТЫ_ИНФОРМАЦИЯ!F:F,БАЗА_ДАННЫХ!J957,АБОНЕМЕНТЫ_ИНФОРМАЦИЯ!G:G,БАЗА_ДАННЫХ!K957,АБОНЕМЕНТЫ_ИНФОРМАЦИЯ!Q:Q,"&lt;="&amp;БАЗА_ДАННЫХ!D957,АБОНЕМЕНТЫ_ИНФОРМАЦИЯ!S:S,"&gt;="&amp;БАЗА_ДАННЫХ!D957))</f>
        <v>10</v>
      </c>
    </row>
    <row r="958" spans="4:21" ht="15" customHeight="1" x14ac:dyDescent="0.25">
      <c r="D958" s="185">
        <v>45322</v>
      </c>
      <c r="E958" s="187">
        <f t="shared" si="34"/>
        <v>5</v>
      </c>
      <c r="F958" s="9" t="str">
        <f t="shared" si="35"/>
        <v>Ср</v>
      </c>
      <c r="G958" s="18">
        <v>0.6875</v>
      </c>
      <c r="H958" s="8" t="s">
        <v>14</v>
      </c>
      <c r="I958" s="8" t="s">
        <v>30</v>
      </c>
      <c r="J958" s="8" t="s">
        <v>11</v>
      </c>
      <c r="K958" s="8" t="s">
        <v>36</v>
      </c>
      <c r="L958" s="188" t="s">
        <v>78</v>
      </c>
      <c r="M958" s="189" t="str">
        <f ca="1">IF(COUNTIFS(АБОНЕМЕНТЫ_ИНФОРМАЦИЯ!H:H,БАЗА_ДАННЫХ!L958,АБОНЕМЕНТЫ_ИНФОРМАЦИЯ!F:F,БАЗА_ДАННЫХ!J958,АБОНЕМЕНТЫ_ИНФОРМАЦИЯ!G:G,БАЗА_ДАННЫХ!K958,АБОНЕМЕНТЫ_ИНФОРМАЦИЯ!Q:Q,"&lt;="&amp;БАЗА_ДАННЫХ!D958,АБОНЕМЕНТЫ_ИНФОРМАЦИЯ!S:S,"&gt;="&amp;БАЗА_ДАННЫХ!D958,АБОНЕМЕНТЫ_ИНФОРМАЦИЯ!AB:AB,"да")=1,"да","нет")</f>
        <v>нет</v>
      </c>
      <c r="N958" s="188" t="str">
        <f ca="1">IF(M958="да",SUMIFS(АБОНЕМЕНТЫ_ИНФОРМАЦИЯ!AC:AC,АБОНЕМЕНТЫ_ИНФОРМАЦИЯ!H:H,БАЗА_ДАННЫХ!L958,АБОНЕМЕНТЫ_ИНФОРМАЦИЯ!G:G,БАЗА_ДАННЫХ!K958,АБОНЕМЕНТЫ_ИНФОРМАЦИЯ!F:F,БАЗА_ДАННЫХ!J958,АБОНЕМЕНТЫ_ИНФОРМАЦИЯ!AB:AB,БАЗА_ДАННЫХ!M958),"")</f>
        <v/>
      </c>
      <c r="R958" s="189" t="s">
        <v>21</v>
      </c>
      <c r="S958" s="17"/>
      <c r="U958" s="194">
        <f>IF(S958="перенос",0,SUMIFS(АБОНЕМЕНТЫ_ИНФОРМАЦИЯ!P:P,АБОНЕМЕНТЫ_ИНФОРМАЦИЯ!H:H,БАЗА_ДАННЫХ!L958,АБОНЕМЕНТЫ_ИНФОРМАЦИЯ!F:F,БАЗА_ДАННЫХ!J958,АБОНЕМЕНТЫ_ИНФОРМАЦИЯ!G:G,БАЗА_ДАННЫХ!K958,АБОНЕМЕНТЫ_ИНФОРМАЦИЯ!Q:Q,"&lt;="&amp;БАЗА_ДАННЫХ!D958,АБОНЕМЕНТЫ_ИНФОРМАЦИЯ!S:S,"&gt;="&amp;БАЗА_ДАННЫХ!D958))</f>
        <v>10</v>
      </c>
    </row>
    <row r="959" spans="4:21" ht="15" customHeight="1" x14ac:dyDescent="0.25">
      <c r="D959" s="185">
        <v>45322</v>
      </c>
      <c r="E959" s="187">
        <f t="shared" si="34"/>
        <v>5</v>
      </c>
      <c r="F959" s="9" t="str">
        <f t="shared" si="35"/>
        <v>Ср</v>
      </c>
      <c r="G959" s="18">
        <v>0.6875</v>
      </c>
      <c r="H959" s="8" t="s">
        <v>14</v>
      </c>
      <c r="I959" s="8" t="s">
        <v>30</v>
      </c>
      <c r="J959" s="8" t="s">
        <v>11</v>
      </c>
      <c r="K959" s="8" t="s">
        <v>36</v>
      </c>
      <c r="L959" s="188" t="s">
        <v>80</v>
      </c>
      <c r="M959" s="189" t="str">
        <f ca="1">IF(COUNTIFS(АБОНЕМЕНТЫ_ИНФОРМАЦИЯ!H:H,БАЗА_ДАННЫХ!L959,АБОНЕМЕНТЫ_ИНФОРМАЦИЯ!F:F,БАЗА_ДАННЫХ!J959,АБОНЕМЕНТЫ_ИНФОРМАЦИЯ!G:G,БАЗА_ДАННЫХ!K959,АБОНЕМЕНТЫ_ИНФОРМАЦИЯ!Q:Q,"&lt;="&amp;БАЗА_ДАННЫХ!D959,АБОНЕМЕНТЫ_ИНФОРМАЦИЯ!S:S,"&gt;="&amp;БАЗА_ДАННЫХ!D959,АБОНЕМЕНТЫ_ИНФОРМАЦИЯ!AB:AB,"да")=1,"да","нет")</f>
        <v>нет</v>
      </c>
      <c r="N959" s="188" t="str">
        <f ca="1">IF(M959="да",SUMIFS(АБОНЕМЕНТЫ_ИНФОРМАЦИЯ!AC:AC,АБОНЕМЕНТЫ_ИНФОРМАЦИЯ!H:H,БАЗА_ДАННЫХ!L959,АБОНЕМЕНТЫ_ИНФОРМАЦИЯ!G:G,БАЗА_ДАННЫХ!K959,АБОНЕМЕНТЫ_ИНФОРМАЦИЯ!F:F,БАЗА_ДАННЫХ!J959,АБОНЕМЕНТЫ_ИНФОРМАЦИЯ!AB:AB,БАЗА_ДАННЫХ!M959),"")</f>
        <v/>
      </c>
      <c r="R959" s="189" t="s">
        <v>21</v>
      </c>
      <c r="S959" s="17"/>
      <c r="U959" s="194">
        <f>IF(S959="перенос",0,SUMIFS(АБОНЕМЕНТЫ_ИНФОРМАЦИЯ!P:P,АБОНЕМЕНТЫ_ИНФОРМАЦИЯ!H:H,БАЗА_ДАННЫХ!L959,АБОНЕМЕНТЫ_ИНФОРМАЦИЯ!F:F,БАЗА_ДАННЫХ!J959,АБОНЕМЕНТЫ_ИНФОРМАЦИЯ!G:G,БАЗА_ДАННЫХ!K959,АБОНЕМЕНТЫ_ИНФОРМАЦИЯ!Q:Q,"&lt;="&amp;БАЗА_ДАННЫХ!D959,АБОНЕМЕНТЫ_ИНФОРМАЦИЯ!S:S,"&gt;="&amp;БАЗА_ДАННЫХ!D959))</f>
        <v>10</v>
      </c>
    </row>
    <row r="960" spans="4:21" ht="15" customHeight="1" x14ac:dyDescent="0.25">
      <c r="D960" s="185">
        <v>45322</v>
      </c>
      <c r="E960" s="187">
        <f t="shared" si="34"/>
        <v>5</v>
      </c>
      <c r="F960" s="9" t="str">
        <f t="shared" si="35"/>
        <v>Ср</v>
      </c>
      <c r="G960" s="18">
        <v>0.6875</v>
      </c>
      <c r="H960" s="8" t="s">
        <v>14</v>
      </c>
      <c r="I960" s="8" t="s">
        <v>30</v>
      </c>
      <c r="J960" s="8" t="s">
        <v>11</v>
      </c>
      <c r="K960" s="8" t="s">
        <v>36</v>
      </c>
      <c r="L960" s="188" t="s">
        <v>81</v>
      </c>
      <c r="M960" s="189" t="str">
        <f ca="1">IF(COUNTIFS(АБОНЕМЕНТЫ_ИНФОРМАЦИЯ!H:H,БАЗА_ДАННЫХ!L960,АБОНЕМЕНТЫ_ИНФОРМАЦИЯ!F:F,БАЗА_ДАННЫХ!J960,АБОНЕМЕНТЫ_ИНФОРМАЦИЯ!G:G,БАЗА_ДАННЫХ!K960,АБОНЕМЕНТЫ_ИНФОРМАЦИЯ!Q:Q,"&lt;="&amp;БАЗА_ДАННЫХ!D960,АБОНЕМЕНТЫ_ИНФОРМАЦИЯ!S:S,"&gt;="&amp;БАЗА_ДАННЫХ!D960,АБОНЕМЕНТЫ_ИНФОРМАЦИЯ!AB:AB,"да")=1,"да","нет")</f>
        <v>нет</v>
      </c>
      <c r="N960" s="188" t="str">
        <f ca="1">IF(M960="да",SUMIFS(АБОНЕМЕНТЫ_ИНФОРМАЦИЯ!AC:AC,АБОНЕМЕНТЫ_ИНФОРМАЦИЯ!H:H,БАЗА_ДАННЫХ!L960,АБОНЕМЕНТЫ_ИНФОРМАЦИЯ!G:G,БАЗА_ДАННЫХ!K960,АБОНЕМЕНТЫ_ИНФОРМАЦИЯ!F:F,БАЗА_ДАННЫХ!J960,АБОНЕМЕНТЫ_ИНФОРМАЦИЯ!AB:AB,БАЗА_ДАННЫХ!M960),"")</f>
        <v/>
      </c>
      <c r="R960" s="189" t="s">
        <v>21</v>
      </c>
      <c r="S960" s="17"/>
      <c r="U960" s="194">
        <f>IF(S960="перенос",0,SUMIFS(АБОНЕМЕНТЫ_ИНФОРМАЦИЯ!P:P,АБОНЕМЕНТЫ_ИНФОРМАЦИЯ!H:H,БАЗА_ДАННЫХ!L960,АБОНЕМЕНТЫ_ИНФОРМАЦИЯ!F:F,БАЗА_ДАННЫХ!J960,АБОНЕМЕНТЫ_ИНФОРМАЦИЯ!G:G,БАЗА_ДАННЫХ!K960,АБОНЕМЕНТЫ_ИНФОРМАЦИЯ!Q:Q,"&lt;="&amp;БАЗА_ДАННЫХ!D960,АБОНЕМЕНТЫ_ИНФОРМАЦИЯ!S:S,"&gt;="&amp;БАЗА_ДАННЫХ!D960))</f>
        <v>8.75</v>
      </c>
    </row>
    <row r="961" spans="4:21" ht="15" customHeight="1" x14ac:dyDescent="0.25">
      <c r="D961" s="185">
        <v>45322</v>
      </c>
      <c r="E961" s="187">
        <f t="shared" si="34"/>
        <v>5</v>
      </c>
      <c r="F961" s="9" t="str">
        <f t="shared" si="35"/>
        <v>Ср</v>
      </c>
      <c r="G961" s="18">
        <v>0.6875</v>
      </c>
      <c r="H961" s="8" t="s">
        <v>14</v>
      </c>
      <c r="I961" s="8" t="s">
        <v>30</v>
      </c>
      <c r="J961" s="8" t="s">
        <v>11</v>
      </c>
      <c r="K961" s="8" t="s">
        <v>36</v>
      </c>
      <c r="L961" s="188" t="s">
        <v>82</v>
      </c>
      <c r="M961" s="189" t="str">
        <f ca="1">IF(COUNTIFS(АБОНЕМЕНТЫ_ИНФОРМАЦИЯ!H:H,БАЗА_ДАННЫХ!L961,АБОНЕМЕНТЫ_ИНФОРМАЦИЯ!F:F,БАЗА_ДАННЫХ!J961,АБОНЕМЕНТЫ_ИНФОРМАЦИЯ!G:G,БАЗА_ДАННЫХ!K961,АБОНЕМЕНТЫ_ИНФОРМАЦИЯ!Q:Q,"&lt;="&amp;БАЗА_ДАННЫХ!D961,АБОНЕМЕНТЫ_ИНФОРМАЦИЯ!S:S,"&gt;="&amp;БАЗА_ДАННЫХ!D961,АБОНЕМЕНТЫ_ИНФОРМАЦИЯ!AB:AB,"да")=1,"да","нет")</f>
        <v>нет</v>
      </c>
      <c r="N961" s="188" t="str">
        <f ca="1">IF(M961="да",SUMIFS(АБОНЕМЕНТЫ_ИНФОРМАЦИЯ!AC:AC,АБОНЕМЕНТЫ_ИНФОРМАЦИЯ!H:H,БАЗА_ДАННЫХ!L961,АБОНЕМЕНТЫ_ИНФОРМАЦИЯ!G:G,БАЗА_ДАННЫХ!K961,АБОНЕМЕНТЫ_ИНФОРМАЦИЯ!F:F,БАЗА_ДАННЫХ!J961,АБОНЕМЕНТЫ_ИНФОРМАЦИЯ!AB:AB,БАЗА_ДАННЫХ!M961),"")</f>
        <v/>
      </c>
      <c r="R961" s="189" t="s">
        <v>21</v>
      </c>
      <c r="S961" s="17"/>
      <c r="U961" s="194">
        <f>IF(S961="перенос",0,SUMIFS(АБОНЕМЕНТЫ_ИНФОРМАЦИЯ!P:P,АБОНЕМЕНТЫ_ИНФОРМАЦИЯ!H:H,БАЗА_ДАННЫХ!L961,АБОНЕМЕНТЫ_ИНФОРМАЦИЯ!F:F,БАЗА_ДАННЫХ!J961,АБОНЕМЕНТЫ_ИНФОРМАЦИЯ!G:G,БАЗА_ДАННЫХ!K961,АБОНЕМЕНТЫ_ИНФОРМАЦИЯ!Q:Q,"&lt;="&amp;БАЗА_ДАННЫХ!D961,АБОНЕМЕНТЫ_ИНФОРМАЦИЯ!S:S,"&gt;="&amp;БАЗА_ДАННЫХ!D961))</f>
        <v>10</v>
      </c>
    </row>
    <row r="962" spans="4:21" ht="15" customHeight="1" x14ac:dyDescent="0.25">
      <c r="D962" s="185">
        <v>45322</v>
      </c>
      <c r="E962" s="187">
        <f t="shared" si="34"/>
        <v>5</v>
      </c>
      <c r="F962" s="9" t="str">
        <f t="shared" si="35"/>
        <v>Ср</v>
      </c>
      <c r="G962" s="18">
        <v>0.6875</v>
      </c>
      <c r="H962" s="8" t="s">
        <v>14</v>
      </c>
      <c r="I962" s="8" t="s">
        <v>30</v>
      </c>
      <c r="J962" s="8" t="s">
        <v>11</v>
      </c>
      <c r="K962" s="8" t="s">
        <v>36</v>
      </c>
      <c r="L962" s="188" t="s">
        <v>83</v>
      </c>
      <c r="M962" s="189" t="str">
        <f ca="1">IF(COUNTIFS(АБОНЕМЕНТЫ_ИНФОРМАЦИЯ!H:H,БАЗА_ДАННЫХ!L962,АБОНЕМЕНТЫ_ИНФОРМАЦИЯ!F:F,БАЗА_ДАННЫХ!J962,АБОНЕМЕНТЫ_ИНФОРМАЦИЯ!G:G,БАЗА_ДАННЫХ!K962,АБОНЕМЕНТЫ_ИНФОРМАЦИЯ!Q:Q,"&lt;="&amp;БАЗА_ДАННЫХ!D962,АБОНЕМЕНТЫ_ИНФОРМАЦИЯ!S:S,"&gt;="&amp;БАЗА_ДАННЫХ!D962,АБОНЕМЕНТЫ_ИНФОРМАЦИЯ!AB:AB,"да")=1,"да","нет")</f>
        <v>нет</v>
      </c>
      <c r="N962" s="188" t="str">
        <f ca="1">IF(M962="да",SUMIFS(АБОНЕМЕНТЫ_ИНФОРМАЦИЯ!AC:AC,АБОНЕМЕНТЫ_ИНФОРМАЦИЯ!H:H,БАЗА_ДАННЫХ!L962,АБОНЕМЕНТЫ_ИНФОРМАЦИЯ!G:G,БАЗА_ДАННЫХ!K962,АБОНЕМЕНТЫ_ИНФОРМАЦИЯ!F:F,БАЗА_ДАННЫХ!J962,АБОНЕМЕНТЫ_ИНФОРМАЦИЯ!AB:AB,БАЗА_ДАННЫХ!M962),"")</f>
        <v/>
      </c>
      <c r="R962" s="189" t="s">
        <v>21</v>
      </c>
      <c r="S962" s="17"/>
      <c r="U962" s="194">
        <f>IF(S962="перенос",0,SUMIFS(АБОНЕМЕНТЫ_ИНФОРМАЦИЯ!P:P,АБОНЕМЕНТЫ_ИНФОРМАЦИЯ!H:H,БАЗА_ДАННЫХ!L962,АБОНЕМЕНТЫ_ИНФОРМАЦИЯ!F:F,БАЗА_ДАННЫХ!J962,АБОНЕМЕНТЫ_ИНФОРМАЦИЯ!G:G,БАЗА_ДАННЫХ!K962,АБОНЕМЕНТЫ_ИНФОРМАЦИЯ!Q:Q,"&lt;="&amp;БАЗА_ДАННЫХ!D962,АБОНЕМЕНТЫ_ИНФОРМАЦИЯ!S:S,"&gt;="&amp;БАЗА_ДАННЫХ!D962))</f>
        <v>10</v>
      </c>
    </row>
    <row r="963" spans="4:21" ht="15" customHeight="1" x14ac:dyDescent="0.25">
      <c r="D963" s="185">
        <v>45322</v>
      </c>
      <c r="E963" s="187">
        <f t="shared" si="34"/>
        <v>5</v>
      </c>
      <c r="F963" s="9" t="str">
        <f t="shared" si="35"/>
        <v>Ср</v>
      </c>
      <c r="G963" s="18">
        <v>0.6875</v>
      </c>
      <c r="H963" s="8" t="s">
        <v>14</v>
      </c>
      <c r="I963" s="8" t="s">
        <v>30</v>
      </c>
      <c r="J963" s="8" t="s">
        <v>11</v>
      </c>
      <c r="K963" s="8" t="s">
        <v>36</v>
      </c>
      <c r="L963" s="188" t="s">
        <v>84</v>
      </c>
      <c r="M963" s="189" t="str">
        <f ca="1">IF(COUNTIFS(АБОНЕМЕНТЫ_ИНФОРМАЦИЯ!H:H,БАЗА_ДАННЫХ!L963,АБОНЕМЕНТЫ_ИНФОРМАЦИЯ!F:F,БАЗА_ДАННЫХ!J963,АБОНЕМЕНТЫ_ИНФОРМАЦИЯ!G:G,БАЗА_ДАННЫХ!K963,АБОНЕМЕНТЫ_ИНФОРМАЦИЯ!Q:Q,"&lt;="&amp;БАЗА_ДАННЫХ!D963,АБОНЕМЕНТЫ_ИНФОРМАЦИЯ!S:S,"&gt;="&amp;БАЗА_ДАННЫХ!D963,АБОНЕМЕНТЫ_ИНФОРМАЦИЯ!AB:AB,"да")=1,"да","нет")</f>
        <v>нет</v>
      </c>
      <c r="N963" s="188" t="str">
        <f ca="1">IF(M963="да",SUMIFS(АБОНЕМЕНТЫ_ИНФОРМАЦИЯ!AC:AC,АБОНЕМЕНТЫ_ИНФОРМАЦИЯ!H:H,БАЗА_ДАННЫХ!L963,АБОНЕМЕНТЫ_ИНФОРМАЦИЯ!G:G,БАЗА_ДАННЫХ!K963,АБОНЕМЕНТЫ_ИНФОРМАЦИЯ!F:F,БАЗА_ДАННЫХ!J963,АБОНЕМЕНТЫ_ИНФОРМАЦИЯ!AB:AB,БАЗА_ДАННЫХ!M963),"")</f>
        <v/>
      </c>
      <c r="R963" s="189" t="s">
        <v>21</v>
      </c>
      <c r="S963" s="17"/>
      <c r="U963" s="194">
        <f>IF(S963="перенос",0,SUMIFS(АБОНЕМЕНТЫ_ИНФОРМАЦИЯ!P:P,АБОНЕМЕНТЫ_ИНФОРМАЦИЯ!H:H,БАЗА_ДАННЫХ!L963,АБОНЕМЕНТЫ_ИНФОРМАЦИЯ!F:F,БАЗА_ДАННЫХ!J963,АБОНЕМЕНТЫ_ИНФОРМАЦИЯ!G:G,БАЗА_ДАННЫХ!K963,АБОНЕМЕНТЫ_ИНФОРМАЦИЯ!Q:Q,"&lt;="&amp;БАЗА_ДАННЫХ!D963,АБОНЕМЕНТЫ_ИНФОРМАЦИЯ!S:S,"&gt;="&amp;БАЗА_ДАННЫХ!D963))</f>
        <v>10</v>
      </c>
    </row>
    <row r="964" spans="4:21" ht="15" customHeight="1" x14ac:dyDescent="0.25">
      <c r="D964" s="185">
        <v>45322</v>
      </c>
      <c r="E964" s="187">
        <f t="shared" si="34"/>
        <v>5</v>
      </c>
      <c r="F964" s="9" t="str">
        <f t="shared" si="35"/>
        <v>Ср</v>
      </c>
      <c r="G964" s="18">
        <v>0.6875</v>
      </c>
      <c r="H964" s="8" t="s">
        <v>14</v>
      </c>
      <c r="I964" s="8" t="s">
        <v>30</v>
      </c>
      <c r="J964" s="8" t="s">
        <v>11</v>
      </c>
      <c r="K964" s="8" t="s">
        <v>36</v>
      </c>
      <c r="L964" s="188" t="s">
        <v>85</v>
      </c>
      <c r="M964" s="189" t="str">
        <f ca="1">IF(COUNTIFS(АБОНЕМЕНТЫ_ИНФОРМАЦИЯ!H:H,БАЗА_ДАННЫХ!L964,АБОНЕМЕНТЫ_ИНФОРМАЦИЯ!F:F,БАЗА_ДАННЫХ!J964,АБОНЕМЕНТЫ_ИНФОРМАЦИЯ!G:G,БАЗА_ДАННЫХ!K964,АБОНЕМЕНТЫ_ИНФОРМАЦИЯ!Q:Q,"&lt;="&amp;БАЗА_ДАННЫХ!D964,АБОНЕМЕНТЫ_ИНФОРМАЦИЯ!S:S,"&gt;="&amp;БАЗА_ДАННЫХ!D964,АБОНЕМЕНТЫ_ИНФОРМАЦИЯ!AB:AB,"да")=1,"да","нет")</f>
        <v>нет</v>
      </c>
      <c r="N964" s="188" t="str">
        <f ca="1">IF(M964="да",SUMIFS(АБОНЕМЕНТЫ_ИНФОРМАЦИЯ!AC:AC,АБОНЕМЕНТЫ_ИНФОРМАЦИЯ!H:H,БАЗА_ДАННЫХ!L964,АБОНЕМЕНТЫ_ИНФОРМАЦИЯ!G:G,БАЗА_ДАННЫХ!K964,АБОНЕМЕНТЫ_ИНФОРМАЦИЯ!F:F,БАЗА_ДАННЫХ!J964,АБОНЕМЕНТЫ_ИНФОРМАЦИЯ!AB:AB,БАЗА_ДАННЫХ!M964),"")</f>
        <v/>
      </c>
      <c r="R964" s="189" t="s">
        <v>21</v>
      </c>
      <c r="S964" s="17"/>
      <c r="U964" s="194">
        <f>IF(S964="перенос",0,SUMIFS(АБОНЕМЕНТЫ_ИНФОРМАЦИЯ!P:P,АБОНЕМЕНТЫ_ИНФОРМАЦИЯ!H:H,БАЗА_ДАННЫХ!L964,АБОНЕМЕНТЫ_ИНФОРМАЦИЯ!F:F,БАЗА_ДАННЫХ!J964,АБОНЕМЕНТЫ_ИНФОРМАЦИЯ!G:G,БАЗА_ДАННЫХ!K964,АБОНЕМЕНТЫ_ИНФОРМАЦИЯ!Q:Q,"&lt;="&amp;БАЗА_ДАННЫХ!D964,АБОНЕМЕНТЫ_ИНФОРМАЦИЯ!S:S,"&gt;="&amp;БАЗА_ДАННЫХ!D964))</f>
        <v>10</v>
      </c>
    </row>
    <row r="965" spans="4:21" ht="15" customHeight="1" x14ac:dyDescent="0.25">
      <c r="D965" s="185">
        <v>45322</v>
      </c>
      <c r="E965" s="187">
        <f t="shared" si="34"/>
        <v>5</v>
      </c>
      <c r="F965" s="9" t="str">
        <f t="shared" si="35"/>
        <v>Ср</v>
      </c>
      <c r="G965" s="18">
        <v>0.6875</v>
      </c>
      <c r="H965" s="8" t="s">
        <v>14</v>
      </c>
      <c r="I965" s="8" t="s">
        <v>30</v>
      </c>
      <c r="J965" s="8" t="s">
        <v>11</v>
      </c>
      <c r="K965" s="8" t="s">
        <v>36</v>
      </c>
      <c r="L965" s="188" t="s">
        <v>86</v>
      </c>
      <c r="M965" s="189" t="str">
        <f ca="1">IF(COUNTIFS(АБОНЕМЕНТЫ_ИНФОРМАЦИЯ!H:H,БАЗА_ДАННЫХ!L965,АБОНЕМЕНТЫ_ИНФОРМАЦИЯ!F:F,БАЗА_ДАННЫХ!J965,АБОНЕМЕНТЫ_ИНФОРМАЦИЯ!G:G,БАЗА_ДАННЫХ!K965,АБОНЕМЕНТЫ_ИНФОРМАЦИЯ!Q:Q,"&lt;="&amp;БАЗА_ДАННЫХ!D965,АБОНЕМЕНТЫ_ИНФОРМАЦИЯ!S:S,"&gt;="&amp;БАЗА_ДАННЫХ!D965,АБОНЕМЕНТЫ_ИНФОРМАЦИЯ!AB:AB,"да")=1,"да","нет")</f>
        <v>нет</v>
      </c>
      <c r="N965" s="188" t="str">
        <f ca="1">IF(M965="да",SUMIFS(АБОНЕМЕНТЫ_ИНФОРМАЦИЯ!AC:AC,АБОНЕМЕНТЫ_ИНФОРМАЦИЯ!H:H,БАЗА_ДАННЫХ!L965,АБОНЕМЕНТЫ_ИНФОРМАЦИЯ!G:G,БАЗА_ДАННЫХ!K965,АБОНЕМЕНТЫ_ИНФОРМАЦИЯ!F:F,БАЗА_ДАННЫХ!J965,АБОНЕМЕНТЫ_ИНФОРМАЦИЯ!AB:AB,БАЗА_ДАННЫХ!M965),"")</f>
        <v/>
      </c>
      <c r="R965" s="189" t="s">
        <v>21</v>
      </c>
      <c r="S965" s="17"/>
      <c r="U965" s="194">
        <f>IF(S965="перенос",0,SUMIFS(АБОНЕМЕНТЫ_ИНФОРМАЦИЯ!P:P,АБОНЕМЕНТЫ_ИНФОРМАЦИЯ!H:H,БАЗА_ДАННЫХ!L965,АБОНЕМЕНТЫ_ИНФОРМАЦИЯ!F:F,БАЗА_ДАННЫХ!J965,АБОНЕМЕНТЫ_ИНФОРМАЦИЯ!G:G,БАЗА_ДАННЫХ!K965,АБОНЕМЕНТЫ_ИНФОРМАЦИЯ!Q:Q,"&lt;="&amp;БАЗА_ДАННЫХ!D965,АБОНЕМЕНТЫ_ИНФОРМАЦИЯ!S:S,"&gt;="&amp;БАЗА_ДАННЫХ!D965))</f>
        <v>10</v>
      </c>
    </row>
    <row r="966" spans="4:21" ht="15" customHeight="1" x14ac:dyDescent="0.25">
      <c r="D966" s="185">
        <v>45322</v>
      </c>
      <c r="E966" s="187">
        <f t="shared" si="34"/>
        <v>5</v>
      </c>
      <c r="F966" s="9" t="str">
        <f t="shared" si="35"/>
        <v>Ср</v>
      </c>
      <c r="G966" s="18">
        <v>0.75</v>
      </c>
      <c r="H966" s="8" t="s">
        <v>14</v>
      </c>
      <c r="I966" s="8" t="s">
        <v>30</v>
      </c>
      <c r="J966" s="8" t="s">
        <v>11</v>
      </c>
      <c r="K966" s="8" t="s">
        <v>17</v>
      </c>
      <c r="L966" s="188" t="s">
        <v>78</v>
      </c>
      <c r="M966" s="189" t="str">
        <f ca="1">IF(COUNTIFS(АБОНЕМЕНТЫ_ИНФОРМАЦИЯ!H:H,БАЗА_ДАННЫХ!L966,АБОНЕМЕНТЫ_ИНФОРМАЦИЯ!F:F,БАЗА_ДАННЫХ!J966,АБОНЕМЕНТЫ_ИНФОРМАЦИЯ!G:G,БАЗА_ДАННЫХ!K966,АБОНЕМЕНТЫ_ИНФОРМАЦИЯ!Q:Q,"&lt;="&amp;БАЗА_ДАННЫХ!D966,АБОНЕМЕНТЫ_ИНФОРМАЦИЯ!S:S,"&gt;="&amp;БАЗА_ДАННЫХ!D966,АБОНЕМЕНТЫ_ИНФОРМАЦИЯ!AB:AB,"да")=1,"да","нет")</f>
        <v>нет</v>
      </c>
      <c r="N966" s="188" t="str">
        <f ca="1">IF(M966="да",SUMIFS(АБОНЕМЕНТЫ_ИНФОРМАЦИЯ!AC:AC,АБОНЕМЕНТЫ_ИНФОРМАЦИЯ!H:H,БАЗА_ДАННЫХ!L966,АБОНЕМЕНТЫ_ИНФОРМАЦИЯ!G:G,БАЗА_ДАННЫХ!K966,АБОНЕМЕНТЫ_ИНФОРМАЦИЯ!F:F,БАЗА_ДАННЫХ!J966,АБОНЕМЕНТЫ_ИНФОРМАЦИЯ!AB:AB,БАЗА_ДАННЫХ!M966),"")</f>
        <v/>
      </c>
      <c r="R966" s="189" t="s">
        <v>21</v>
      </c>
      <c r="S966" s="17"/>
      <c r="U966" s="194">
        <f>IF(S966="перенос",0,SUMIFS(АБОНЕМЕНТЫ_ИНФОРМАЦИЯ!P:P,АБОНЕМЕНТЫ_ИНФОРМАЦИЯ!H:H,БАЗА_ДАННЫХ!L966,АБОНЕМЕНТЫ_ИНФОРМАЦИЯ!F:F,БАЗА_ДАННЫХ!J966,АБОНЕМЕНТЫ_ИНФОРМАЦИЯ!G:G,БАЗА_ДАННЫХ!K966,АБОНЕМЕНТЫ_ИНФОРМАЦИЯ!Q:Q,"&lt;="&amp;БАЗА_ДАННЫХ!D966,АБОНЕМЕНТЫ_ИНФОРМАЦИЯ!S:S,"&gt;="&amp;БАЗА_ДАННЫХ!D966))</f>
        <v>10</v>
      </c>
    </row>
    <row r="967" spans="4:21" ht="15" customHeight="1" x14ac:dyDescent="0.25">
      <c r="D967" s="185">
        <v>45322</v>
      </c>
      <c r="E967" s="187">
        <f t="shared" si="34"/>
        <v>5</v>
      </c>
      <c r="F967" s="9" t="str">
        <f t="shared" si="35"/>
        <v>Ср</v>
      </c>
      <c r="G967" s="18">
        <v>0.75</v>
      </c>
      <c r="H967" s="8" t="s">
        <v>14</v>
      </c>
      <c r="I967" s="8" t="s">
        <v>30</v>
      </c>
      <c r="J967" s="8" t="s">
        <v>11</v>
      </c>
      <c r="K967" s="8" t="s">
        <v>17</v>
      </c>
      <c r="L967" s="188" t="s">
        <v>80</v>
      </c>
      <c r="M967" s="189" t="str">
        <f ca="1">IF(COUNTIFS(АБОНЕМЕНТЫ_ИНФОРМАЦИЯ!H:H,БАЗА_ДАННЫХ!L967,АБОНЕМЕНТЫ_ИНФОРМАЦИЯ!F:F,БАЗА_ДАННЫХ!J967,АБОНЕМЕНТЫ_ИНФОРМАЦИЯ!G:G,БАЗА_ДАННЫХ!K967,АБОНЕМЕНТЫ_ИНФОРМАЦИЯ!Q:Q,"&lt;="&amp;БАЗА_ДАННЫХ!D967,АБОНЕМЕНТЫ_ИНФОРМАЦИЯ!S:S,"&gt;="&amp;БАЗА_ДАННЫХ!D967,АБОНЕМЕНТЫ_ИНФОРМАЦИЯ!AB:AB,"да")=1,"да","нет")</f>
        <v>нет</v>
      </c>
      <c r="N967" s="188" t="str">
        <f ca="1">IF(M967="да",SUMIFS(АБОНЕМЕНТЫ_ИНФОРМАЦИЯ!AC:AC,АБОНЕМЕНТЫ_ИНФОРМАЦИЯ!H:H,БАЗА_ДАННЫХ!L967,АБОНЕМЕНТЫ_ИНФОРМАЦИЯ!G:G,БАЗА_ДАННЫХ!K967,АБОНЕМЕНТЫ_ИНФОРМАЦИЯ!F:F,БАЗА_ДАННЫХ!J967,АБОНЕМЕНТЫ_ИНФОРМАЦИЯ!AB:AB,БАЗА_ДАННЫХ!M967),"")</f>
        <v/>
      </c>
      <c r="R967" s="189" t="s">
        <v>21</v>
      </c>
      <c r="S967" s="17"/>
      <c r="U967" s="194">
        <f>IF(S967="перенос",0,SUMIFS(АБОНЕМЕНТЫ_ИНФОРМАЦИЯ!P:P,АБОНЕМЕНТЫ_ИНФОРМАЦИЯ!H:H,БАЗА_ДАННЫХ!L967,АБОНЕМЕНТЫ_ИНФОРМАЦИЯ!F:F,БАЗА_ДАННЫХ!J967,АБОНЕМЕНТЫ_ИНФОРМАЦИЯ!G:G,БАЗА_ДАННЫХ!K967,АБОНЕМЕНТЫ_ИНФОРМАЦИЯ!Q:Q,"&lt;="&amp;БАЗА_ДАННЫХ!D967,АБОНЕМЕНТЫ_ИНФОРМАЦИЯ!S:S,"&gt;="&amp;БАЗА_ДАННЫХ!D967))</f>
        <v>10</v>
      </c>
    </row>
    <row r="968" spans="4:21" ht="15" customHeight="1" x14ac:dyDescent="0.25">
      <c r="D968" s="185">
        <v>45322</v>
      </c>
      <c r="E968" s="187">
        <f t="shared" ref="E968:E1030" si="36">WEEKNUM(D968)</f>
        <v>5</v>
      </c>
      <c r="F968" s="9" t="str">
        <f t="shared" ref="F968:F1031" si="37">TEXT(D968,"ддд")</f>
        <v>Ср</v>
      </c>
      <c r="G968" s="18">
        <v>0.75</v>
      </c>
      <c r="H968" s="8" t="s">
        <v>14</v>
      </c>
      <c r="I968" s="8" t="s">
        <v>30</v>
      </c>
      <c r="J968" s="8" t="s">
        <v>11</v>
      </c>
      <c r="K968" s="8" t="s">
        <v>17</v>
      </c>
      <c r="L968" s="188" t="s">
        <v>81</v>
      </c>
      <c r="M968" s="189" t="str">
        <f ca="1">IF(COUNTIFS(АБОНЕМЕНТЫ_ИНФОРМАЦИЯ!H:H,БАЗА_ДАННЫХ!L968,АБОНЕМЕНТЫ_ИНФОРМАЦИЯ!F:F,БАЗА_ДАННЫХ!J968,АБОНЕМЕНТЫ_ИНФОРМАЦИЯ!G:G,БАЗА_ДАННЫХ!K968,АБОНЕМЕНТЫ_ИНФОРМАЦИЯ!Q:Q,"&lt;="&amp;БАЗА_ДАННЫХ!D968,АБОНЕМЕНТЫ_ИНФОРМАЦИЯ!S:S,"&gt;="&amp;БАЗА_ДАННЫХ!D968,АБОНЕМЕНТЫ_ИНФОРМАЦИЯ!AB:AB,"да")=1,"да","нет")</f>
        <v>нет</v>
      </c>
      <c r="N968" s="188" t="str">
        <f ca="1">IF(M968="да",SUMIFS(АБОНЕМЕНТЫ_ИНФОРМАЦИЯ!AC:AC,АБОНЕМЕНТЫ_ИНФОРМАЦИЯ!H:H,БАЗА_ДАННЫХ!L968,АБОНЕМЕНТЫ_ИНФОРМАЦИЯ!G:G,БАЗА_ДАННЫХ!K968,АБОНЕМЕНТЫ_ИНФОРМАЦИЯ!F:F,БАЗА_ДАННЫХ!J968,АБОНЕМЕНТЫ_ИНФОРМАЦИЯ!AB:AB,БАЗА_ДАННЫХ!M968),"")</f>
        <v/>
      </c>
      <c r="R968" s="189" t="s">
        <v>21</v>
      </c>
      <c r="S968" s="17"/>
      <c r="U968" s="194">
        <f>IF(S968="перенос",0,SUMIFS(АБОНЕМЕНТЫ_ИНФОРМАЦИЯ!P:P,АБОНЕМЕНТЫ_ИНФОРМАЦИЯ!H:H,БАЗА_ДАННЫХ!L968,АБОНЕМЕНТЫ_ИНФОРМАЦИЯ!F:F,БАЗА_ДАННЫХ!J968,АБОНЕМЕНТЫ_ИНФОРМАЦИЯ!G:G,БАЗА_ДАННЫХ!K968,АБОНЕМЕНТЫ_ИНФОРМАЦИЯ!Q:Q,"&lt;="&amp;БАЗА_ДАННЫХ!D968,АБОНЕМЕНТЫ_ИНФОРМАЦИЯ!S:S,"&gt;="&amp;БАЗА_ДАННЫХ!D968))</f>
        <v>8.75</v>
      </c>
    </row>
    <row r="969" spans="4:21" ht="15" customHeight="1" x14ac:dyDescent="0.25">
      <c r="D969" s="185">
        <v>45322</v>
      </c>
      <c r="E969" s="187">
        <f t="shared" si="36"/>
        <v>5</v>
      </c>
      <c r="F969" s="9" t="str">
        <f t="shared" si="37"/>
        <v>Ср</v>
      </c>
      <c r="G969" s="18">
        <v>0.75</v>
      </c>
      <c r="H969" s="8" t="s">
        <v>14</v>
      </c>
      <c r="I969" s="8" t="s">
        <v>30</v>
      </c>
      <c r="J969" s="8" t="s">
        <v>11</v>
      </c>
      <c r="K969" s="8" t="s">
        <v>17</v>
      </c>
      <c r="L969" s="188" t="s">
        <v>82</v>
      </c>
      <c r="M969" s="189" t="str">
        <f ca="1">IF(COUNTIFS(АБОНЕМЕНТЫ_ИНФОРМАЦИЯ!H:H,БАЗА_ДАННЫХ!L969,АБОНЕМЕНТЫ_ИНФОРМАЦИЯ!F:F,БАЗА_ДАННЫХ!J969,АБОНЕМЕНТЫ_ИНФОРМАЦИЯ!G:G,БАЗА_ДАННЫХ!K969,АБОНЕМЕНТЫ_ИНФОРМАЦИЯ!Q:Q,"&lt;="&amp;БАЗА_ДАННЫХ!D969,АБОНЕМЕНТЫ_ИНФОРМАЦИЯ!S:S,"&gt;="&amp;БАЗА_ДАННЫХ!D969,АБОНЕМЕНТЫ_ИНФОРМАЦИЯ!AB:AB,"да")=1,"да","нет")</f>
        <v>нет</v>
      </c>
      <c r="N969" s="188" t="str">
        <f ca="1">IF(M969="да",SUMIFS(АБОНЕМЕНТЫ_ИНФОРМАЦИЯ!AC:AC,АБОНЕМЕНТЫ_ИНФОРМАЦИЯ!H:H,БАЗА_ДАННЫХ!L969,АБОНЕМЕНТЫ_ИНФОРМАЦИЯ!G:G,БАЗА_ДАННЫХ!K969,АБОНЕМЕНТЫ_ИНФОРМАЦИЯ!F:F,БАЗА_ДАННЫХ!J969,АБОНЕМЕНТЫ_ИНФОРМАЦИЯ!AB:AB,БАЗА_ДАННЫХ!M969),"")</f>
        <v/>
      </c>
      <c r="R969" s="189" t="s">
        <v>21</v>
      </c>
      <c r="S969" s="17"/>
      <c r="U969" s="194">
        <f>IF(S969="перенос",0,SUMIFS(АБОНЕМЕНТЫ_ИНФОРМАЦИЯ!P:P,АБОНЕМЕНТЫ_ИНФОРМАЦИЯ!H:H,БАЗА_ДАННЫХ!L969,АБОНЕМЕНТЫ_ИНФОРМАЦИЯ!F:F,БАЗА_ДАННЫХ!J969,АБОНЕМЕНТЫ_ИНФОРМАЦИЯ!G:G,БАЗА_ДАННЫХ!K969,АБОНЕМЕНТЫ_ИНФОРМАЦИЯ!Q:Q,"&lt;="&amp;БАЗА_ДАННЫХ!D969,АБОНЕМЕНТЫ_ИНФОРМАЦИЯ!S:S,"&gt;="&amp;БАЗА_ДАННЫХ!D969))</f>
        <v>10</v>
      </c>
    </row>
    <row r="970" spans="4:21" ht="15" customHeight="1" x14ac:dyDescent="0.25">
      <c r="D970" s="185">
        <v>45323</v>
      </c>
      <c r="E970" s="187">
        <f t="shared" si="36"/>
        <v>5</v>
      </c>
      <c r="F970" s="9" t="str">
        <f t="shared" si="37"/>
        <v>Чт</v>
      </c>
      <c r="G970" s="18">
        <v>0.66666666666666663</v>
      </c>
      <c r="H970" s="8" t="s">
        <v>7</v>
      </c>
      <c r="I970" s="8" t="s">
        <v>32</v>
      </c>
      <c r="J970" s="8" t="s">
        <v>9</v>
      </c>
      <c r="K970" s="8" t="s">
        <v>8</v>
      </c>
      <c r="L970" s="188" t="s">
        <v>64</v>
      </c>
      <c r="M970" s="189" t="str">
        <f ca="1">IF(COUNTIFS(АБОНЕМЕНТЫ_ИНФОРМАЦИЯ!H:H,БАЗА_ДАННЫХ!L970,АБОНЕМЕНТЫ_ИНФОРМАЦИЯ!F:F,БАЗА_ДАННЫХ!J970,АБОНЕМЕНТЫ_ИНФОРМАЦИЯ!G:G,БАЗА_ДАННЫХ!K970,АБОНЕМЕНТЫ_ИНФОРМАЦИЯ!Q:Q,"&lt;="&amp;БАЗА_ДАННЫХ!D970,АБОНЕМЕНТЫ_ИНФОРМАЦИЯ!S:S,"&gt;="&amp;БАЗА_ДАННЫХ!D970,АБОНЕМЕНТЫ_ИНФОРМАЦИЯ!AB:AB,"да")=1,"да","нет")</f>
        <v>нет</v>
      </c>
      <c r="N970" s="188" t="str">
        <f ca="1">IF(M970="да",SUMIFS(АБОНЕМЕНТЫ_ИНФОРМАЦИЯ!AC:AC,АБОНЕМЕНТЫ_ИНФОРМАЦИЯ!H:H,БАЗА_ДАННЫХ!L970,АБОНЕМЕНТЫ_ИНФОРМАЦИЯ!G:G,БАЗА_ДАННЫХ!K970,АБОНЕМЕНТЫ_ИНФОРМАЦИЯ!F:F,БАЗА_ДАННЫХ!J970,АБОНЕМЕНТЫ_ИНФОРМАЦИЯ!AB:AB,БАЗА_ДАННЫХ!M970),"")</f>
        <v/>
      </c>
      <c r="R970" s="189" t="s">
        <v>21</v>
      </c>
      <c r="S970" s="17"/>
      <c r="U970" s="194">
        <f>IF(S970="перенос",0,SUMIFS(АБОНЕМЕНТЫ_ИНФОРМАЦИЯ!P:P,АБОНЕМЕНТЫ_ИНФОРМАЦИЯ!H:H,БАЗА_ДАННЫХ!L970,АБОНЕМЕНТЫ_ИНФОРМАЦИЯ!F:F,БАЗА_ДАННЫХ!J970,АБОНЕМЕНТЫ_ИНФОРМАЦИЯ!G:G,БАЗА_ДАННЫХ!K970,АБОНЕМЕНТЫ_ИНФОРМАЦИЯ!Q:Q,"&lt;="&amp;БАЗА_ДАННЫХ!D970,АБОНЕМЕНТЫ_ИНФОРМАЦИЯ!S:S,"&gt;="&amp;БАЗА_ДАННЫХ!D970))</f>
        <v>10</v>
      </c>
    </row>
    <row r="971" spans="4:21" ht="15" customHeight="1" x14ac:dyDescent="0.25">
      <c r="D971" s="185">
        <v>45323</v>
      </c>
      <c r="E971" s="187">
        <f t="shared" si="36"/>
        <v>5</v>
      </c>
      <c r="F971" s="9" t="str">
        <f t="shared" si="37"/>
        <v>Чт</v>
      </c>
      <c r="G971" s="18">
        <v>0.66666666666666663</v>
      </c>
      <c r="H971" s="8" t="s">
        <v>7</v>
      </c>
      <c r="I971" s="8" t="s">
        <v>32</v>
      </c>
      <c r="J971" s="8" t="s">
        <v>9</v>
      </c>
      <c r="K971" s="8" t="s">
        <v>8</v>
      </c>
      <c r="L971" s="188" t="s">
        <v>66</v>
      </c>
      <c r="M971" s="189" t="str">
        <f ca="1">IF(COUNTIFS(АБОНЕМЕНТЫ_ИНФОРМАЦИЯ!H:H,БАЗА_ДАННЫХ!L971,АБОНЕМЕНТЫ_ИНФОРМАЦИЯ!F:F,БАЗА_ДАННЫХ!J971,АБОНЕМЕНТЫ_ИНФОРМАЦИЯ!G:G,БАЗА_ДАННЫХ!K971,АБОНЕМЕНТЫ_ИНФОРМАЦИЯ!Q:Q,"&lt;="&amp;БАЗА_ДАННЫХ!D971,АБОНЕМЕНТЫ_ИНФОРМАЦИЯ!S:S,"&gt;="&amp;БАЗА_ДАННЫХ!D971,АБОНЕМЕНТЫ_ИНФОРМАЦИЯ!AB:AB,"да")=1,"да","нет")</f>
        <v>нет</v>
      </c>
      <c r="N971" s="188" t="str">
        <f ca="1">IF(M971="да",SUMIFS(АБОНЕМЕНТЫ_ИНФОРМАЦИЯ!AC:AC,АБОНЕМЕНТЫ_ИНФОРМАЦИЯ!H:H,БАЗА_ДАННЫХ!L971,АБОНЕМЕНТЫ_ИНФОРМАЦИЯ!G:G,БАЗА_ДАННЫХ!K971,АБОНЕМЕНТЫ_ИНФОРМАЦИЯ!F:F,БАЗА_ДАННЫХ!J971,АБОНЕМЕНТЫ_ИНФОРМАЦИЯ!AB:AB,БАЗА_ДАННЫХ!M971),"")</f>
        <v/>
      </c>
      <c r="R971" s="189" t="s">
        <v>21</v>
      </c>
      <c r="S971" s="17"/>
      <c r="U971" s="194">
        <f>IF(S971="перенос",0,SUMIFS(АБОНЕМЕНТЫ_ИНФОРМАЦИЯ!P:P,АБОНЕМЕНТЫ_ИНФОРМАЦИЯ!H:H,БАЗА_ДАННЫХ!L971,АБОНЕМЕНТЫ_ИНФОРМАЦИЯ!F:F,БАЗА_ДАННЫХ!J971,АБОНЕМЕНТЫ_ИНФОРМАЦИЯ!G:G,БАЗА_ДАННЫХ!K971,АБОНЕМЕНТЫ_ИНФОРМАЦИЯ!Q:Q,"&lt;="&amp;БАЗА_ДАННЫХ!D971,АБОНЕМЕНТЫ_ИНФОРМАЦИЯ!S:S,"&gt;="&amp;БАЗА_ДАННЫХ!D971))</f>
        <v>10</v>
      </c>
    </row>
    <row r="972" spans="4:21" ht="15" customHeight="1" x14ac:dyDescent="0.25">
      <c r="D972" s="185">
        <v>45323</v>
      </c>
      <c r="E972" s="187">
        <f t="shared" si="36"/>
        <v>5</v>
      </c>
      <c r="F972" s="9" t="str">
        <f t="shared" si="37"/>
        <v>Чт</v>
      </c>
      <c r="G972" s="18">
        <v>0.66666666666666663</v>
      </c>
      <c r="H972" s="8" t="s">
        <v>7</v>
      </c>
      <c r="I972" s="8" t="s">
        <v>32</v>
      </c>
      <c r="J972" s="8" t="s">
        <v>9</v>
      </c>
      <c r="K972" s="8" t="s">
        <v>8</v>
      </c>
      <c r="L972" s="188" t="s">
        <v>67</v>
      </c>
      <c r="M972" s="189" t="str">
        <f ca="1">IF(COUNTIFS(АБОНЕМЕНТЫ_ИНФОРМАЦИЯ!H:H,БАЗА_ДАННЫХ!L972,АБОНЕМЕНТЫ_ИНФОРМАЦИЯ!F:F,БАЗА_ДАННЫХ!J972,АБОНЕМЕНТЫ_ИНФОРМАЦИЯ!G:G,БАЗА_ДАННЫХ!K972,АБОНЕМЕНТЫ_ИНФОРМАЦИЯ!Q:Q,"&lt;="&amp;БАЗА_ДАННЫХ!D972,АБОНЕМЕНТЫ_ИНФОРМАЦИЯ!S:S,"&gt;="&amp;БАЗА_ДАННЫХ!D972,АБОНЕМЕНТЫ_ИНФОРМАЦИЯ!AB:AB,"да")=1,"да","нет")</f>
        <v>нет</v>
      </c>
      <c r="N972" s="188" t="str">
        <f ca="1">IF(M972="да",SUMIFS(АБОНЕМЕНТЫ_ИНФОРМАЦИЯ!AC:AC,АБОНЕМЕНТЫ_ИНФОРМАЦИЯ!H:H,БАЗА_ДАННЫХ!L972,АБОНЕМЕНТЫ_ИНФОРМАЦИЯ!G:G,БАЗА_ДАННЫХ!K972,АБОНЕМЕНТЫ_ИНФОРМАЦИЯ!F:F,БАЗА_ДАННЫХ!J972,АБОНЕМЕНТЫ_ИНФОРМАЦИЯ!AB:AB,БАЗА_ДАННЫХ!M972),"")</f>
        <v/>
      </c>
      <c r="R972" s="189" t="s">
        <v>21</v>
      </c>
      <c r="S972" s="17"/>
      <c r="U972" s="194">
        <f>IF(S972="перенос",0,SUMIFS(АБОНЕМЕНТЫ_ИНФОРМАЦИЯ!P:P,АБОНЕМЕНТЫ_ИНФОРМАЦИЯ!H:H,БАЗА_ДАННЫХ!L972,АБОНЕМЕНТЫ_ИНФОРМАЦИЯ!F:F,БАЗА_ДАННЫХ!J972,АБОНЕМЕНТЫ_ИНФОРМАЦИЯ!G:G,БАЗА_ДАННЫХ!K972,АБОНЕМЕНТЫ_ИНФОРМАЦИЯ!Q:Q,"&lt;="&amp;БАЗА_ДАННЫХ!D972,АБОНЕМЕНТЫ_ИНФОРМАЦИЯ!S:S,"&gt;="&amp;БАЗА_ДАННЫХ!D972))</f>
        <v>8.75</v>
      </c>
    </row>
    <row r="973" spans="4:21" ht="15" customHeight="1" x14ac:dyDescent="0.25">
      <c r="D973" s="185">
        <v>45323</v>
      </c>
      <c r="E973" s="187">
        <f t="shared" si="36"/>
        <v>5</v>
      </c>
      <c r="F973" s="9" t="str">
        <f t="shared" si="37"/>
        <v>Чт</v>
      </c>
      <c r="G973" s="18">
        <v>0.66666666666666663</v>
      </c>
      <c r="H973" s="8" t="s">
        <v>7</v>
      </c>
      <c r="I973" s="8" t="s">
        <v>32</v>
      </c>
      <c r="J973" s="8" t="s">
        <v>9</v>
      </c>
      <c r="K973" s="8" t="s">
        <v>8</v>
      </c>
      <c r="L973" s="188" t="s">
        <v>68</v>
      </c>
      <c r="M973" s="189" t="str">
        <f ca="1">IF(COUNTIFS(АБОНЕМЕНТЫ_ИНФОРМАЦИЯ!H:H,БАЗА_ДАННЫХ!L973,АБОНЕМЕНТЫ_ИНФОРМАЦИЯ!F:F,БАЗА_ДАННЫХ!J973,АБОНЕМЕНТЫ_ИНФОРМАЦИЯ!G:G,БАЗА_ДАННЫХ!K973,АБОНЕМЕНТЫ_ИНФОРМАЦИЯ!Q:Q,"&lt;="&amp;БАЗА_ДАННЫХ!D973,АБОНЕМЕНТЫ_ИНФОРМАЦИЯ!S:S,"&gt;="&amp;БАЗА_ДАННЫХ!D973,АБОНЕМЕНТЫ_ИНФОРМАЦИЯ!AB:AB,"да")=1,"да","нет")</f>
        <v>нет</v>
      </c>
      <c r="N973" s="188" t="str">
        <f ca="1">IF(M973="да",SUMIFS(АБОНЕМЕНТЫ_ИНФОРМАЦИЯ!AC:AC,АБОНЕМЕНТЫ_ИНФОРМАЦИЯ!H:H,БАЗА_ДАННЫХ!L973,АБОНЕМЕНТЫ_ИНФОРМАЦИЯ!G:G,БАЗА_ДАННЫХ!K973,АБОНЕМЕНТЫ_ИНФОРМАЦИЯ!F:F,БАЗА_ДАННЫХ!J973,АБОНЕМЕНТЫ_ИНФОРМАЦИЯ!AB:AB,БАЗА_ДАННЫХ!M973),"")</f>
        <v/>
      </c>
      <c r="R973" s="189" t="s">
        <v>21</v>
      </c>
      <c r="S973" s="17"/>
      <c r="U973" s="194">
        <f>IF(S973="перенос",0,SUMIFS(АБОНЕМЕНТЫ_ИНФОРМАЦИЯ!P:P,АБОНЕМЕНТЫ_ИНФОРМАЦИЯ!H:H,БАЗА_ДАННЫХ!L973,АБОНЕМЕНТЫ_ИНФОРМАЦИЯ!F:F,БАЗА_ДАННЫХ!J973,АБОНЕМЕНТЫ_ИНФОРМАЦИЯ!G:G,БАЗА_ДАННЫХ!K973,АБОНЕМЕНТЫ_ИНФОРМАЦИЯ!Q:Q,"&lt;="&amp;БАЗА_ДАННЫХ!D973,АБОНЕМЕНТЫ_ИНФОРМАЦИЯ!S:S,"&gt;="&amp;БАЗА_ДАННЫХ!D973))</f>
        <v>10</v>
      </c>
    </row>
    <row r="974" spans="4:21" ht="15" customHeight="1" x14ac:dyDescent="0.25">
      <c r="D974" s="185">
        <v>45323</v>
      </c>
      <c r="E974" s="187">
        <f t="shared" si="36"/>
        <v>5</v>
      </c>
      <c r="F974" s="9" t="str">
        <f t="shared" si="37"/>
        <v>Чт</v>
      </c>
      <c r="G974" s="18">
        <v>0.66666666666666663</v>
      </c>
      <c r="H974" s="8" t="s">
        <v>7</v>
      </c>
      <c r="I974" s="8" t="s">
        <v>32</v>
      </c>
      <c r="J974" s="8" t="s">
        <v>9</v>
      </c>
      <c r="K974" s="8" t="s">
        <v>8</v>
      </c>
      <c r="L974" s="188" t="s">
        <v>69</v>
      </c>
      <c r="M974" s="189" t="str">
        <f ca="1">IF(COUNTIFS(АБОНЕМЕНТЫ_ИНФОРМАЦИЯ!H:H,БАЗА_ДАННЫХ!L974,АБОНЕМЕНТЫ_ИНФОРМАЦИЯ!F:F,БАЗА_ДАННЫХ!J974,АБОНЕМЕНТЫ_ИНФОРМАЦИЯ!G:G,БАЗА_ДАННЫХ!K974,АБОНЕМЕНТЫ_ИНФОРМАЦИЯ!Q:Q,"&lt;="&amp;БАЗА_ДАННЫХ!D974,АБОНЕМЕНТЫ_ИНФОРМАЦИЯ!S:S,"&gt;="&amp;БАЗА_ДАННЫХ!D974,АБОНЕМЕНТЫ_ИНФОРМАЦИЯ!AB:AB,"да")=1,"да","нет")</f>
        <v>нет</v>
      </c>
      <c r="N974" s="188" t="str">
        <f ca="1">IF(M974="да",SUMIFS(АБОНЕМЕНТЫ_ИНФОРМАЦИЯ!AC:AC,АБОНЕМЕНТЫ_ИНФОРМАЦИЯ!H:H,БАЗА_ДАННЫХ!L974,АБОНЕМЕНТЫ_ИНФОРМАЦИЯ!G:G,БАЗА_ДАННЫХ!K974,АБОНЕМЕНТЫ_ИНФОРМАЦИЯ!F:F,БАЗА_ДАННЫХ!J974,АБОНЕМЕНТЫ_ИНФОРМАЦИЯ!AB:AB,БАЗА_ДАННЫХ!M974),"")</f>
        <v/>
      </c>
      <c r="R974" s="189" t="s">
        <v>21</v>
      </c>
      <c r="S974" s="17"/>
      <c r="U974" s="194">
        <f>IF(S974="перенос",0,SUMIFS(АБОНЕМЕНТЫ_ИНФОРМАЦИЯ!P:P,АБОНЕМЕНТЫ_ИНФОРМАЦИЯ!H:H,БАЗА_ДАННЫХ!L974,АБОНЕМЕНТЫ_ИНФОРМАЦИЯ!F:F,БАЗА_ДАННЫХ!J974,АБОНЕМЕНТЫ_ИНФОРМАЦИЯ!G:G,БАЗА_ДАННЫХ!K974,АБОНЕМЕНТЫ_ИНФОРМАЦИЯ!Q:Q,"&lt;="&amp;БАЗА_ДАННЫХ!D974,АБОНЕМЕНТЫ_ИНФОРМАЦИЯ!S:S,"&gt;="&amp;БАЗА_ДАННЫХ!D974))</f>
        <v>10</v>
      </c>
    </row>
    <row r="975" spans="4:21" ht="15" customHeight="1" x14ac:dyDescent="0.25">
      <c r="D975" s="185">
        <v>45323</v>
      </c>
      <c r="E975" s="187">
        <f t="shared" si="36"/>
        <v>5</v>
      </c>
      <c r="F975" s="9" t="str">
        <f t="shared" si="37"/>
        <v>Чт</v>
      </c>
      <c r="G975" s="18">
        <v>0.66666666666666663</v>
      </c>
      <c r="H975" s="8" t="s">
        <v>7</v>
      </c>
      <c r="I975" s="8" t="s">
        <v>32</v>
      </c>
      <c r="J975" s="8" t="s">
        <v>9</v>
      </c>
      <c r="K975" s="8" t="s">
        <v>8</v>
      </c>
      <c r="L975" s="188" t="s">
        <v>70</v>
      </c>
      <c r="M975" s="189" t="str">
        <f ca="1">IF(COUNTIFS(АБОНЕМЕНТЫ_ИНФОРМАЦИЯ!H:H,БАЗА_ДАННЫХ!L975,АБОНЕМЕНТЫ_ИНФОРМАЦИЯ!F:F,БАЗА_ДАННЫХ!J975,АБОНЕМЕНТЫ_ИНФОРМАЦИЯ!G:G,БАЗА_ДАННЫХ!K975,АБОНЕМЕНТЫ_ИНФОРМАЦИЯ!Q:Q,"&lt;="&amp;БАЗА_ДАННЫХ!D975,АБОНЕМЕНТЫ_ИНФОРМАЦИЯ!S:S,"&gt;="&amp;БАЗА_ДАННЫХ!D975,АБОНЕМЕНТЫ_ИНФОРМАЦИЯ!AB:AB,"да")=1,"да","нет")</f>
        <v>нет</v>
      </c>
      <c r="N975" s="188" t="str">
        <f ca="1">IF(M975="да",SUMIFS(АБОНЕМЕНТЫ_ИНФОРМАЦИЯ!AC:AC,АБОНЕМЕНТЫ_ИНФОРМАЦИЯ!H:H,БАЗА_ДАННЫХ!L975,АБОНЕМЕНТЫ_ИНФОРМАЦИЯ!G:G,БАЗА_ДАННЫХ!K975,АБОНЕМЕНТЫ_ИНФОРМАЦИЯ!F:F,БАЗА_ДАННЫХ!J975,АБОНЕМЕНТЫ_ИНФОРМАЦИЯ!AB:AB,БАЗА_ДАННЫХ!M975),"")</f>
        <v/>
      </c>
      <c r="R975" s="189" t="s">
        <v>21</v>
      </c>
      <c r="S975" s="17"/>
      <c r="U975" s="194">
        <f>IF(S975="перенос",0,SUMIFS(АБОНЕМЕНТЫ_ИНФОРМАЦИЯ!P:P,АБОНЕМЕНТЫ_ИНФОРМАЦИЯ!H:H,БАЗА_ДАННЫХ!L975,АБОНЕМЕНТЫ_ИНФОРМАЦИЯ!F:F,БАЗА_ДАННЫХ!J975,АБОНЕМЕНТЫ_ИНФОРМАЦИЯ!G:G,БАЗА_ДАННЫХ!K975,АБОНЕМЕНТЫ_ИНФОРМАЦИЯ!Q:Q,"&lt;="&amp;БАЗА_ДАННЫХ!D975,АБОНЕМЕНТЫ_ИНФОРМАЦИЯ!S:S,"&gt;="&amp;БАЗА_ДАННЫХ!D975))</f>
        <v>10</v>
      </c>
    </row>
    <row r="976" spans="4:21" ht="15" customHeight="1" x14ac:dyDescent="0.25">
      <c r="D976" s="185">
        <v>45323</v>
      </c>
      <c r="E976" s="187">
        <f t="shared" si="36"/>
        <v>5</v>
      </c>
      <c r="F976" s="9" t="str">
        <f t="shared" si="37"/>
        <v>Чт</v>
      </c>
      <c r="G976" s="18">
        <v>0.66666666666666663</v>
      </c>
      <c r="H976" s="8" t="s">
        <v>7</v>
      </c>
      <c r="I976" s="8" t="s">
        <v>32</v>
      </c>
      <c r="J976" s="8" t="s">
        <v>9</v>
      </c>
      <c r="K976" s="8" t="s">
        <v>8</v>
      </c>
      <c r="L976" s="188" t="s">
        <v>71</v>
      </c>
      <c r="M976" s="189" t="str">
        <f ca="1">IF(COUNTIFS(АБОНЕМЕНТЫ_ИНФОРМАЦИЯ!H:H,БАЗА_ДАННЫХ!L976,АБОНЕМЕНТЫ_ИНФОРМАЦИЯ!F:F,БАЗА_ДАННЫХ!J976,АБОНЕМЕНТЫ_ИНФОРМАЦИЯ!G:G,БАЗА_ДАННЫХ!K976,АБОНЕМЕНТЫ_ИНФОРМАЦИЯ!Q:Q,"&lt;="&amp;БАЗА_ДАННЫХ!D976,АБОНЕМЕНТЫ_ИНФОРМАЦИЯ!S:S,"&gt;="&amp;БАЗА_ДАННЫХ!D976,АБОНЕМЕНТЫ_ИНФОРМАЦИЯ!AB:AB,"да")=1,"да","нет")</f>
        <v>нет</v>
      </c>
      <c r="N976" s="188" t="str">
        <f ca="1">IF(M976="да",SUMIFS(АБОНЕМЕНТЫ_ИНФОРМАЦИЯ!AC:AC,АБОНЕМЕНТЫ_ИНФОРМАЦИЯ!H:H,БАЗА_ДАННЫХ!L976,АБОНЕМЕНТЫ_ИНФОРМАЦИЯ!G:G,БАЗА_ДАННЫХ!K976,АБОНЕМЕНТЫ_ИНФОРМАЦИЯ!F:F,БАЗА_ДАННЫХ!J976,АБОНЕМЕНТЫ_ИНФОРМАЦИЯ!AB:AB,БАЗА_ДАННЫХ!M976),"")</f>
        <v/>
      </c>
      <c r="R976" s="189" t="s">
        <v>21</v>
      </c>
      <c r="S976" s="17"/>
      <c r="U976" s="194">
        <f>IF(S976="перенос",0,SUMIFS(АБОНЕМЕНТЫ_ИНФОРМАЦИЯ!P:P,АБОНЕМЕНТЫ_ИНФОРМАЦИЯ!H:H,БАЗА_ДАННЫХ!L976,АБОНЕМЕНТЫ_ИНФОРМАЦИЯ!F:F,БАЗА_ДАННЫХ!J976,АБОНЕМЕНТЫ_ИНФОРМАЦИЯ!G:G,БАЗА_ДАННЫХ!K976,АБОНЕМЕНТЫ_ИНФОРМАЦИЯ!Q:Q,"&lt;="&amp;БАЗА_ДАННЫХ!D976,АБОНЕМЕНТЫ_ИНФОРМАЦИЯ!S:S,"&gt;="&amp;БАЗА_ДАННЫХ!D976))</f>
        <v>10</v>
      </c>
    </row>
    <row r="977" spans="4:21" ht="15" customHeight="1" x14ac:dyDescent="0.25">
      <c r="D977" s="185">
        <v>45323</v>
      </c>
      <c r="E977" s="187">
        <f t="shared" si="36"/>
        <v>5</v>
      </c>
      <c r="F977" s="9" t="str">
        <f t="shared" si="37"/>
        <v>Чт</v>
      </c>
      <c r="G977" s="18">
        <v>0.66666666666666663</v>
      </c>
      <c r="H977" s="8" t="s">
        <v>7</v>
      </c>
      <c r="I977" s="8" t="s">
        <v>32</v>
      </c>
      <c r="J977" s="8" t="s">
        <v>9</v>
      </c>
      <c r="K977" s="8" t="s">
        <v>8</v>
      </c>
      <c r="L977" s="188" t="s">
        <v>72</v>
      </c>
      <c r="M977" s="189" t="str">
        <f ca="1">IF(COUNTIFS(АБОНЕМЕНТЫ_ИНФОРМАЦИЯ!H:H,БАЗА_ДАННЫХ!L977,АБОНЕМЕНТЫ_ИНФОРМАЦИЯ!F:F,БАЗА_ДАННЫХ!J977,АБОНЕМЕНТЫ_ИНФОРМАЦИЯ!G:G,БАЗА_ДАННЫХ!K977,АБОНЕМЕНТЫ_ИНФОРМАЦИЯ!Q:Q,"&lt;="&amp;БАЗА_ДАННЫХ!D977,АБОНЕМЕНТЫ_ИНФОРМАЦИЯ!S:S,"&gt;="&amp;БАЗА_ДАННЫХ!D977,АБОНЕМЕНТЫ_ИНФОРМАЦИЯ!AB:AB,"да")=1,"да","нет")</f>
        <v>нет</v>
      </c>
      <c r="N977" s="188" t="str">
        <f ca="1">IF(M977="да",SUMIFS(АБОНЕМЕНТЫ_ИНФОРМАЦИЯ!AC:AC,АБОНЕМЕНТЫ_ИНФОРМАЦИЯ!H:H,БАЗА_ДАННЫХ!L977,АБОНЕМЕНТЫ_ИНФОРМАЦИЯ!G:G,БАЗА_ДАННЫХ!K977,АБОНЕМЕНТЫ_ИНФОРМАЦИЯ!F:F,БАЗА_ДАННЫХ!J977,АБОНЕМЕНТЫ_ИНФОРМАЦИЯ!AB:AB,БАЗА_ДАННЫХ!M977),"")</f>
        <v/>
      </c>
      <c r="R977" s="189" t="s">
        <v>21</v>
      </c>
      <c r="S977" s="17"/>
      <c r="U977" s="194">
        <f>IF(S977="перенос",0,SUMIFS(АБОНЕМЕНТЫ_ИНФОРМАЦИЯ!P:P,АБОНЕМЕНТЫ_ИНФОРМАЦИЯ!H:H,БАЗА_ДАННЫХ!L977,АБОНЕМЕНТЫ_ИНФОРМАЦИЯ!F:F,БАЗА_ДАННЫХ!J977,АБОНЕМЕНТЫ_ИНФОРМАЦИЯ!G:G,БАЗА_ДАННЫХ!K977,АБОНЕМЕНТЫ_ИНФОРМАЦИЯ!Q:Q,"&lt;="&amp;БАЗА_ДАННЫХ!D977,АБОНЕМЕНТЫ_ИНФОРМАЦИЯ!S:S,"&gt;="&amp;БАЗА_ДАННЫХ!D977))</f>
        <v>10</v>
      </c>
    </row>
    <row r="978" spans="4:21" ht="15" customHeight="1" x14ac:dyDescent="0.25">
      <c r="D978" s="185">
        <v>45323</v>
      </c>
      <c r="E978" s="187">
        <f t="shared" si="36"/>
        <v>5</v>
      </c>
      <c r="F978" s="9" t="str">
        <f t="shared" si="37"/>
        <v>Чт</v>
      </c>
      <c r="G978" s="18">
        <v>0.66666666666666663</v>
      </c>
      <c r="H978" s="8" t="s">
        <v>7</v>
      </c>
      <c r="I978" s="8" t="s">
        <v>32</v>
      </c>
      <c r="J978" s="8" t="s">
        <v>9</v>
      </c>
      <c r="K978" s="8" t="s">
        <v>8</v>
      </c>
      <c r="L978" s="188" t="s">
        <v>73</v>
      </c>
      <c r="M978" s="189" t="str">
        <f ca="1">IF(COUNTIFS(АБОНЕМЕНТЫ_ИНФОРМАЦИЯ!H:H,БАЗА_ДАННЫХ!L978,АБОНЕМЕНТЫ_ИНФОРМАЦИЯ!F:F,БАЗА_ДАННЫХ!J978,АБОНЕМЕНТЫ_ИНФОРМАЦИЯ!G:G,БАЗА_ДАННЫХ!K978,АБОНЕМЕНТЫ_ИНФОРМАЦИЯ!Q:Q,"&lt;="&amp;БАЗА_ДАННЫХ!D978,АБОНЕМЕНТЫ_ИНФОРМАЦИЯ!S:S,"&gt;="&amp;БАЗА_ДАННЫХ!D978,АБОНЕМЕНТЫ_ИНФОРМАЦИЯ!AB:AB,"да")=1,"да","нет")</f>
        <v>нет</v>
      </c>
      <c r="N978" s="188" t="str">
        <f ca="1">IF(M978="да",SUMIFS(АБОНЕМЕНТЫ_ИНФОРМАЦИЯ!AC:AC,АБОНЕМЕНТЫ_ИНФОРМАЦИЯ!H:H,БАЗА_ДАННЫХ!L978,АБОНЕМЕНТЫ_ИНФОРМАЦИЯ!G:G,БАЗА_ДАННЫХ!K978,АБОНЕМЕНТЫ_ИНФОРМАЦИЯ!F:F,БАЗА_ДАННЫХ!J978,АБОНЕМЕНТЫ_ИНФОРМАЦИЯ!AB:AB,БАЗА_ДАННЫХ!M978),"")</f>
        <v/>
      </c>
      <c r="R978" s="189" t="s">
        <v>21</v>
      </c>
      <c r="S978" s="17"/>
      <c r="U978" s="194">
        <f>IF(S978="перенос",0,SUMIFS(АБОНЕМЕНТЫ_ИНФОРМАЦИЯ!P:P,АБОНЕМЕНТЫ_ИНФОРМАЦИЯ!H:H,БАЗА_ДАННЫХ!L978,АБОНЕМЕНТЫ_ИНФОРМАЦИЯ!F:F,БАЗА_ДАННЫХ!J978,АБОНЕМЕНТЫ_ИНФОРМАЦИЯ!G:G,БАЗА_ДАННЫХ!K978,АБОНЕМЕНТЫ_ИНФОРМАЦИЯ!Q:Q,"&lt;="&amp;БАЗА_ДАННЫХ!D978,АБОНЕМЕНТЫ_ИНФОРМАЦИЯ!S:S,"&gt;="&amp;БАЗА_ДАННЫХ!D978))</f>
        <v>10</v>
      </c>
    </row>
    <row r="979" spans="4:21" ht="15" customHeight="1" x14ac:dyDescent="0.25">
      <c r="D979" s="185">
        <v>45323</v>
      </c>
      <c r="E979" s="187">
        <f t="shared" si="36"/>
        <v>5</v>
      </c>
      <c r="F979" s="9" t="str">
        <f t="shared" si="37"/>
        <v>Чт</v>
      </c>
      <c r="G979" s="18">
        <v>0.66666666666666663</v>
      </c>
      <c r="H979" s="8" t="s">
        <v>7</v>
      </c>
      <c r="I979" s="8" t="s">
        <v>32</v>
      </c>
      <c r="J979" s="8" t="s">
        <v>9</v>
      </c>
      <c r="K979" s="8" t="s">
        <v>8</v>
      </c>
      <c r="L979" s="188" t="s">
        <v>74</v>
      </c>
      <c r="M979" s="189" t="str">
        <f ca="1">IF(COUNTIFS(АБОНЕМЕНТЫ_ИНФОРМАЦИЯ!H:H,БАЗА_ДАННЫХ!L979,АБОНЕМЕНТЫ_ИНФОРМАЦИЯ!F:F,БАЗА_ДАННЫХ!J979,АБОНЕМЕНТЫ_ИНФОРМАЦИЯ!G:G,БАЗА_ДАННЫХ!K979,АБОНЕМЕНТЫ_ИНФОРМАЦИЯ!Q:Q,"&lt;="&amp;БАЗА_ДАННЫХ!D979,АБОНЕМЕНТЫ_ИНФОРМАЦИЯ!S:S,"&gt;="&amp;БАЗА_ДАННЫХ!D979,АБОНЕМЕНТЫ_ИНФОРМАЦИЯ!AB:AB,"да")=1,"да","нет")</f>
        <v>нет</v>
      </c>
      <c r="N979" s="188" t="str">
        <f ca="1">IF(M979="да",SUMIFS(АБОНЕМЕНТЫ_ИНФОРМАЦИЯ!AC:AC,АБОНЕМЕНТЫ_ИНФОРМАЦИЯ!H:H,БАЗА_ДАННЫХ!L979,АБОНЕМЕНТЫ_ИНФОРМАЦИЯ!G:G,БАЗА_ДАННЫХ!K979,АБОНЕМЕНТЫ_ИНФОРМАЦИЯ!F:F,БАЗА_ДАННЫХ!J979,АБОНЕМЕНТЫ_ИНФОРМАЦИЯ!AB:AB,БАЗА_ДАННЫХ!M979),"")</f>
        <v/>
      </c>
      <c r="R979" s="189" t="s">
        <v>21</v>
      </c>
      <c r="S979" s="17"/>
      <c r="U979" s="194">
        <f>IF(S979="перенос",0,SUMIFS(АБОНЕМЕНТЫ_ИНФОРМАЦИЯ!P:P,АБОНЕМЕНТЫ_ИНФОРМАЦИЯ!H:H,БАЗА_ДАННЫХ!L979,АБОНЕМЕНТЫ_ИНФОРМАЦИЯ!F:F,БАЗА_ДАННЫХ!J979,АБОНЕМЕНТЫ_ИНФОРМАЦИЯ!G:G,БАЗА_ДАННЫХ!K979,АБОНЕМЕНТЫ_ИНФОРМАЦИЯ!Q:Q,"&lt;="&amp;БАЗА_ДАННЫХ!D979,АБОНЕМЕНТЫ_ИНФОРМАЦИЯ!S:S,"&gt;="&amp;БАЗА_ДАННЫХ!D979))</f>
        <v>10</v>
      </c>
    </row>
    <row r="980" spans="4:21" ht="15" customHeight="1" x14ac:dyDescent="0.25">
      <c r="D980" s="185">
        <v>45323</v>
      </c>
      <c r="E980" s="187">
        <f t="shared" si="36"/>
        <v>5</v>
      </c>
      <c r="F980" s="9" t="str">
        <f t="shared" si="37"/>
        <v>Чт</v>
      </c>
      <c r="G980" s="18">
        <v>0.66666666666666663</v>
      </c>
      <c r="H980" s="8" t="s">
        <v>7</v>
      </c>
      <c r="I980" s="8" t="s">
        <v>32</v>
      </c>
      <c r="J980" s="8" t="s">
        <v>9</v>
      </c>
      <c r="K980" s="8" t="s">
        <v>8</v>
      </c>
      <c r="L980" s="188" t="s">
        <v>75</v>
      </c>
      <c r="M980" s="189" t="str">
        <f ca="1">IF(COUNTIFS(АБОНЕМЕНТЫ_ИНФОРМАЦИЯ!H:H,БАЗА_ДАННЫХ!L980,АБОНЕМЕНТЫ_ИНФОРМАЦИЯ!F:F,БАЗА_ДАННЫХ!J980,АБОНЕМЕНТЫ_ИНФОРМАЦИЯ!G:G,БАЗА_ДАННЫХ!K980,АБОНЕМЕНТЫ_ИНФОРМАЦИЯ!Q:Q,"&lt;="&amp;БАЗА_ДАННЫХ!D980,АБОНЕМЕНТЫ_ИНФОРМАЦИЯ!S:S,"&gt;="&amp;БАЗА_ДАННЫХ!D980,АБОНЕМЕНТЫ_ИНФОРМАЦИЯ!AB:AB,"да")=1,"да","нет")</f>
        <v>нет</v>
      </c>
      <c r="N980" s="188" t="str">
        <f ca="1">IF(M980="да",SUMIFS(АБОНЕМЕНТЫ_ИНФОРМАЦИЯ!AC:AC,АБОНЕМЕНТЫ_ИНФОРМАЦИЯ!H:H,БАЗА_ДАННЫХ!L980,АБОНЕМЕНТЫ_ИНФОРМАЦИЯ!G:G,БАЗА_ДАННЫХ!K980,АБОНЕМЕНТЫ_ИНФОРМАЦИЯ!F:F,БАЗА_ДАННЫХ!J980,АБОНЕМЕНТЫ_ИНФОРМАЦИЯ!AB:AB,БАЗА_ДАННЫХ!M980),"")</f>
        <v/>
      </c>
      <c r="R980" s="189" t="s">
        <v>21</v>
      </c>
      <c r="S980" s="17"/>
      <c r="U980" s="194">
        <f>IF(S980="перенос",0,SUMIFS(АБОНЕМЕНТЫ_ИНФОРМАЦИЯ!P:P,АБОНЕМЕНТЫ_ИНФОРМАЦИЯ!H:H,БАЗА_ДАННЫХ!L980,АБОНЕМЕНТЫ_ИНФОРМАЦИЯ!F:F,БАЗА_ДАННЫХ!J980,АБОНЕМЕНТЫ_ИНФОРМАЦИЯ!G:G,БАЗА_ДАННЫХ!K980,АБОНЕМЕНТЫ_ИНФОРМАЦИЯ!Q:Q,"&lt;="&amp;БАЗА_ДАННЫХ!D980,АБОНЕМЕНТЫ_ИНФОРМАЦИЯ!S:S,"&gt;="&amp;БАЗА_ДАННЫХ!D980))</f>
        <v>10</v>
      </c>
    </row>
    <row r="981" spans="4:21" ht="15" customHeight="1" x14ac:dyDescent="0.25">
      <c r="D981" s="185">
        <v>45323</v>
      </c>
      <c r="E981" s="187">
        <f t="shared" si="36"/>
        <v>5</v>
      </c>
      <c r="F981" s="9" t="str">
        <f t="shared" si="37"/>
        <v>Чт</v>
      </c>
      <c r="G981" s="18">
        <v>0.66666666666666663</v>
      </c>
      <c r="H981" s="8" t="s">
        <v>7</v>
      </c>
      <c r="I981" s="8" t="s">
        <v>32</v>
      </c>
      <c r="J981" s="8" t="s">
        <v>9</v>
      </c>
      <c r="K981" s="8" t="s">
        <v>8</v>
      </c>
      <c r="L981" s="188" t="s">
        <v>76</v>
      </c>
      <c r="M981" s="189" t="str">
        <f ca="1">IF(COUNTIFS(АБОНЕМЕНТЫ_ИНФОРМАЦИЯ!H:H,БАЗА_ДАННЫХ!L981,АБОНЕМЕНТЫ_ИНФОРМАЦИЯ!F:F,БАЗА_ДАННЫХ!J981,АБОНЕМЕНТЫ_ИНФОРМАЦИЯ!G:G,БАЗА_ДАННЫХ!K981,АБОНЕМЕНТЫ_ИНФОРМАЦИЯ!Q:Q,"&lt;="&amp;БАЗА_ДАННЫХ!D981,АБОНЕМЕНТЫ_ИНФОРМАЦИЯ!S:S,"&gt;="&amp;БАЗА_ДАННЫХ!D981,АБОНЕМЕНТЫ_ИНФОРМАЦИЯ!AB:AB,"да")=1,"да","нет")</f>
        <v>нет</v>
      </c>
      <c r="N981" s="188" t="str">
        <f ca="1">IF(M981="да",SUMIFS(АБОНЕМЕНТЫ_ИНФОРМАЦИЯ!AC:AC,АБОНЕМЕНТЫ_ИНФОРМАЦИЯ!H:H,БАЗА_ДАННЫХ!L981,АБОНЕМЕНТЫ_ИНФОРМАЦИЯ!G:G,БАЗА_ДАННЫХ!K981,АБОНЕМЕНТЫ_ИНФОРМАЦИЯ!F:F,БАЗА_ДАННЫХ!J981,АБОНЕМЕНТЫ_ИНФОРМАЦИЯ!AB:AB,БАЗА_ДАННЫХ!M981),"")</f>
        <v/>
      </c>
      <c r="R981" s="189" t="s">
        <v>21</v>
      </c>
      <c r="S981" s="17"/>
      <c r="U981" s="194">
        <f>IF(S981="перенос",0,SUMIFS(АБОНЕМЕНТЫ_ИНФОРМАЦИЯ!P:P,АБОНЕМЕНТЫ_ИНФОРМАЦИЯ!H:H,БАЗА_ДАННЫХ!L981,АБОНЕМЕНТЫ_ИНФОРМАЦИЯ!F:F,БАЗА_ДАННЫХ!J981,АБОНЕМЕНТЫ_ИНФОРМАЦИЯ!G:G,БАЗА_ДАННЫХ!K981,АБОНЕМЕНТЫ_ИНФОРМАЦИЯ!Q:Q,"&lt;="&amp;БАЗА_ДАННЫХ!D981,АБОНЕМЕНТЫ_ИНФОРМАЦИЯ!S:S,"&gt;="&amp;БАЗА_ДАННЫХ!D981))</f>
        <v>10</v>
      </c>
    </row>
    <row r="982" spans="4:21" ht="15" customHeight="1" x14ac:dyDescent="0.25">
      <c r="D982" s="185">
        <v>45323</v>
      </c>
      <c r="E982" s="187">
        <f t="shared" si="36"/>
        <v>5</v>
      </c>
      <c r="F982" s="9" t="str">
        <f t="shared" si="37"/>
        <v>Чт</v>
      </c>
      <c r="G982" s="18">
        <v>0.66666666666666663</v>
      </c>
      <c r="H982" s="8" t="s">
        <v>7</v>
      </c>
      <c r="I982" s="8" t="s">
        <v>32</v>
      </c>
      <c r="J982" s="8" t="s">
        <v>9</v>
      </c>
      <c r="K982" s="8" t="s">
        <v>8</v>
      </c>
      <c r="L982" s="188" t="s">
        <v>77</v>
      </c>
      <c r="M982" s="189" t="str">
        <f ca="1">IF(COUNTIFS(АБОНЕМЕНТЫ_ИНФОРМАЦИЯ!H:H,БАЗА_ДАННЫХ!L982,АБОНЕМЕНТЫ_ИНФОРМАЦИЯ!F:F,БАЗА_ДАННЫХ!J982,АБОНЕМЕНТЫ_ИНФОРМАЦИЯ!G:G,БАЗА_ДАННЫХ!K982,АБОНЕМЕНТЫ_ИНФОРМАЦИЯ!Q:Q,"&lt;="&amp;БАЗА_ДАННЫХ!D982,АБОНЕМЕНТЫ_ИНФОРМАЦИЯ!S:S,"&gt;="&amp;БАЗА_ДАННЫХ!D982,АБОНЕМЕНТЫ_ИНФОРМАЦИЯ!AB:AB,"да")=1,"да","нет")</f>
        <v>нет</v>
      </c>
      <c r="N982" s="188" t="str">
        <f ca="1">IF(M982="да",SUMIFS(АБОНЕМЕНТЫ_ИНФОРМАЦИЯ!AC:AC,АБОНЕМЕНТЫ_ИНФОРМАЦИЯ!H:H,БАЗА_ДАННЫХ!L982,АБОНЕМЕНТЫ_ИНФОРМАЦИЯ!G:G,БАЗА_ДАННЫХ!K982,АБОНЕМЕНТЫ_ИНФОРМАЦИЯ!F:F,БАЗА_ДАННЫХ!J982,АБОНЕМЕНТЫ_ИНФОРМАЦИЯ!AB:AB,БАЗА_ДАННЫХ!M982),"")</f>
        <v/>
      </c>
      <c r="R982" s="189" t="s">
        <v>21</v>
      </c>
      <c r="S982" s="17"/>
      <c r="U982" s="194">
        <f>IF(S982="перенос",0,SUMIFS(АБОНЕМЕНТЫ_ИНФОРМАЦИЯ!P:P,АБОНЕМЕНТЫ_ИНФОРМАЦИЯ!H:H,БАЗА_ДАННЫХ!L982,АБОНЕМЕНТЫ_ИНФОРМАЦИЯ!F:F,БАЗА_ДАННЫХ!J982,АБОНЕМЕНТЫ_ИНФОРМАЦИЯ!G:G,БАЗА_ДАННЫХ!K982,АБОНЕМЕНТЫ_ИНФОРМАЦИЯ!Q:Q,"&lt;="&amp;БАЗА_ДАННЫХ!D982,АБОНЕМЕНТЫ_ИНФОРМАЦИЯ!S:S,"&gt;="&amp;БАЗА_ДАННЫХ!D982))</f>
        <v>10</v>
      </c>
    </row>
    <row r="983" spans="4:21" ht="15" customHeight="1" x14ac:dyDescent="0.25">
      <c r="D983" s="185">
        <v>45323</v>
      </c>
      <c r="E983" s="187">
        <f t="shared" si="36"/>
        <v>5</v>
      </c>
      <c r="F983" s="9" t="str">
        <f t="shared" si="37"/>
        <v>Чт</v>
      </c>
      <c r="G983" s="18">
        <v>0.6875</v>
      </c>
      <c r="H983" s="8" t="s">
        <v>14</v>
      </c>
      <c r="I983" s="8" t="s">
        <v>39</v>
      </c>
      <c r="J983" s="8" t="s">
        <v>10</v>
      </c>
      <c r="K983" s="8" t="s">
        <v>28</v>
      </c>
      <c r="L983" s="188" t="s">
        <v>98</v>
      </c>
      <c r="M983" s="189" t="str">
        <f ca="1">IF(COUNTIFS(АБОНЕМЕНТЫ_ИНФОРМАЦИЯ!H:H,БАЗА_ДАННЫХ!L983,АБОНЕМЕНТЫ_ИНФОРМАЦИЯ!F:F,БАЗА_ДАННЫХ!J983,АБОНЕМЕНТЫ_ИНФОРМАЦИЯ!G:G,БАЗА_ДАННЫХ!K983,АБОНЕМЕНТЫ_ИНФОРМАЦИЯ!Q:Q,"&lt;="&amp;БАЗА_ДАННЫХ!D983,АБОНЕМЕНТЫ_ИНФОРМАЦИЯ!S:S,"&gt;="&amp;БАЗА_ДАННЫХ!D983,АБОНЕМЕНТЫ_ИНФОРМАЦИЯ!AB:AB,"да")=1,"да","нет")</f>
        <v>нет</v>
      </c>
      <c r="N983" s="188" t="str">
        <f ca="1">IF(M983="да",SUMIFS(АБОНЕМЕНТЫ_ИНФОРМАЦИЯ!AC:AC,АБОНЕМЕНТЫ_ИНФОРМАЦИЯ!H:H,БАЗА_ДАННЫХ!L983,АБОНЕМЕНТЫ_ИНФОРМАЦИЯ!G:G,БАЗА_ДАННЫХ!K983,АБОНЕМЕНТЫ_ИНФОРМАЦИЯ!F:F,БАЗА_ДАННЫХ!J983,АБОНЕМЕНТЫ_ИНФОРМАЦИЯ!AB:AB,БАЗА_ДАННЫХ!M983),"")</f>
        <v/>
      </c>
      <c r="R983" s="189" t="s">
        <v>21</v>
      </c>
      <c r="S983" s="17"/>
      <c r="U983" s="194">
        <f>IF(S983="перенос",0,SUMIFS(АБОНЕМЕНТЫ_ИНФОРМАЦИЯ!P:P,АБОНЕМЕНТЫ_ИНФОРМАЦИЯ!H:H,БАЗА_ДАННЫХ!L983,АБОНЕМЕНТЫ_ИНФОРМАЦИЯ!F:F,БАЗА_ДАННЫХ!J983,АБОНЕМЕНТЫ_ИНФОРМАЦИЯ!G:G,БАЗА_ДАННЫХ!K983,АБОНЕМЕНТЫ_ИНФОРМАЦИЯ!Q:Q,"&lt;="&amp;БАЗА_ДАННЫХ!D983,АБОНЕМЕНТЫ_ИНФОРМАЦИЯ!S:S,"&gt;="&amp;БАЗА_ДАННЫХ!D983))</f>
        <v>10</v>
      </c>
    </row>
    <row r="984" spans="4:21" ht="15" customHeight="1" x14ac:dyDescent="0.25">
      <c r="D984" s="185">
        <v>45323</v>
      </c>
      <c r="E984" s="187">
        <f t="shared" si="36"/>
        <v>5</v>
      </c>
      <c r="F984" s="9" t="str">
        <f t="shared" si="37"/>
        <v>Чт</v>
      </c>
      <c r="G984" s="18">
        <v>0.6875</v>
      </c>
      <c r="H984" s="8" t="s">
        <v>14</v>
      </c>
      <c r="I984" s="8" t="s">
        <v>39</v>
      </c>
      <c r="J984" s="8" t="s">
        <v>10</v>
      </c>
      <c r="K984" s="8" t="s">
        <v>28</v>
      </c>
      <c r="L984" s="188" t="s">
        <v>100</v>
      </c>
      <c r="M984" s="189" t="str">
        <f ca="1">IF(COUNTIFS(АБОНЕМЕНТЫ_ИНФОРМАЦИЯ!H:H,БАЗА_ДАННЫХ!L984,АБОНЕМЕНТЫ_ИНФОРМАЦИЯ!F:F,БАЗА_ДАННЫХ!J984,АБОНЕМЕНТЫ_ИНФОРМАЦИЯ!G:G,БАЗА_ДАННЫХ!K984,АБОНЕМЕНТЫ_ИНФОРМАЦИЯ!Q:Q,"&lt;="&amp;БАЗА_ДАННЫХ!D984,АБОНЕМЕНТЫ_ИНФОРМАЦИЯ!S:S,"&gt;="&amp;БАЗА_ДАННЫХ!D984,АБОНЕМЕНТЫ_ИНФОРМАЦИЯ!AB:AB,"да")=1,"да","нет")</f>
        <v>нет</v>
      </c>
      <c r="N984" s="188" t="str">
        <f ca="1">IF(M984="да",SUMIFS(АБОНЕМЕНТЫ_ИНФОРМАЦИЯ!AC:AC,АБОНЕМЕНТЫ_ИНФОРМАЦИЯ!H:H,БАЗА_ДАННЫХ!L984,АБОНЕМЕНТЫ_ИНФОРМАЦИЯ!G:G,БАЗА_ДАННЫХ!K984,АБОНЕМЕНТЫ_ИНФОРМАЦИЯ!F:F,БАЗА_ДАННЫХ!J984,АБОНЕМЕНТЫ_ИНФОРМАЦИЯ!AB:AB,БАЗА_ДАННЫХ!M984),"")</f>
        <v/>
      </c>
      <c r="R984" s="189" t="s">
        <v>21</v>
      </c>
      <c r="S984" s="17"/>
      <c r="U984" s="194">
        <f>IF(S984="перенос",0,SUMIFS(АБОНЕМЕНТЫ_ИНФОРМАЦИЯ!P:P,АБОНЕМЕНТЫ_ИНФОРМАЦИЯ!H:H,БАЗА_ДАННЫХ!L984,АБОНЕМЕНТЫ_ИНФОРМАЦИЯ!F:F,БАЗА_ДАННЫХ!J984,АБОНЕМЕНТЫ_ИНФОРМАЦИЯ!G:G,БАЗА_ДАННЫХ!K984,АБОНЕМЕНТЫ_ИНФОРМАЦИЯ!Q:Q,"&lt;="&amp;БАЗА_ДАННЫХ!D984,АБОНЕМЕНТЫ_ИНФОРМАЦИЯ!S:S,"&gt;="&amp;БАЗА_ДАННЫХ!D984))</f>
        <v>10</v>
      </c>
    </row>
    <row r="985" spans="4:21" ht="15" customHeight="1" x14ac:dyDescent="0.25">
      <c r="D985" s="185">
        <v>45323</v>
      </c>
      <c r="E985" s="187">
        <f t="shared" si="36"/>
        <v>5</v>
      </c>
      <c r="F985" s="9" t="str">
        <f t="shared" si="37"/>
        <v>Чт</v>
      </c>
      <c r="G985" s="18">
        <v>0.6875</v>
      </c>
      <c r="H985" s="8" t="s">
        <v>14</v>
      </c>
      <c r="I985" s="8" t="s">
        <v>39</v>
      </c>
      <c r="J985" s="8" t="s">
        <v>10</v>
      </c>
      <c r="K985" s="8" t="s">
        <v>28</v>
      </c>
      <c r="L985" s="188" t="s">
        <v>101</v>
      </c>
      <c r="M985" s="189" t="str">
        <f ca="1">IF(COUNTIFS(АБОНЕМЕНТЫ_ИНФОРМАЦИЯ!H:H,БАЗА_ДАННЫХ!L985,АБОНЕМЕНТЫ_ИНФОРМАЦИЯ!F:F,БАЗА_ДАННЫХ!J985,АБОНЕМЕНТЫ_ИНФОРМАЦИЯ!G:G,БАЗА_ДАННЫХ!K985,АБОНЕМЕНТЫ_ИНФОРМАЦИЯ!Q:Q,"&lt;="&amp;БАЗА_ДАННЫХ!D985,АБОНЕМЕНТЫ_ИНФОРМАЦИЯ!S:S,"&gt;="&amp;БАЗА_ДАННЫХ!D985,АБОНЕМЕНТЫ_ИНФОРМАЦИЯ!AB:AB,"да")=1,"да","нет")</f>
        <v>нет</v>
      </c>
      <c r="N985" s="188" t="str">
        <f ca="1">IF(M985="да",SUMIFS(АБОНЕМЕНТЫ_ИНФОРМАЦИЯ!AC:AC,АБОНЕМЕНТЫ_ИНФОРМАЦИЯ!H:H,БАЗА_ДАННЫХ!L985,АБОНЕМЕНТЫ_ИНФОРМАЦИЯ!G:G,БАЗА_ДАННЫХ!K985,АБОНЕМЕНТЫ_ИНФОРМАЦИЯ!F:F,БАЗА_ДАННЫХ!J985,АБОНЕМЕНТЫ_ИНФОРМАЦИЯ!AB:AB,БАЗА_ДАННЫХ!M985),"")</f>
        <v/>
      </c>
      <c r="R985" s="189" t="s">
        <v>21</v>
      </c>
      <c r="S985" s="17"/>
      <c r="U985" s="194">
        <f>IF(S985="перенос",0,SUMIFS(АБОНЕМЕНТЫ_ИНФОРМАЦИЯ!P:P,АБОНЕМЕНТЫ_ИНФОРМАЦИЯ!H:H,БАЗА_ДАННЫХ!L985,АБОНЕМЕНТЫ_ИНФОРМАЦИЯ!F:F,БАЗА_ДАННЫХ!J985,АБОНЕМЕНТЫ_ИНФОРМАЦИЯ!G:G,БАЗА_ДАННЫХ!K985,АБОНЕМЕНТЫ_ИНФОРМАЦИЯ!Q:Q,"&lt;="&amp;БАЗА_ДАННЫХ!D985,АБОНЕМЕНТЫ_ИНФОРМАЦИЯ!S:S,"&gt;="&amp;БАЗА_ДАННЫХ!D985))</f>
        <v>8.75</v>
      </c>
    </row>
    <row r="986" spans="4:21" ht="15" customHeight="1" x14ac:dyDescent="0.25">
      <c r="D986" s="185">
        <v>45323</v>
      </c>
      <c r="E986" s="187">
        <f t="shared" si="36"/>
        <v>5</v>
      </c>
      <c r="F986" s="9" t="str">
        <f t="shared" si="37"/>
        <v>Чт</v>
      </c>
      <c r="G986" s="18">
        <v>0.6875</v>
      </c>
      <c r="H986" s="8" t="s">
        <v>14</v>
      </c>
      <c r="I986" s="8" t="s">
        <v>39</v>
      </c>
      <c r="J986" s="8" t="s">
        <v>10</v>
      </c>
      <c r="K986" s="8" t="s">
        <v>28</v>
      </c>
      <c r="L986" s="188" t="s">
        <v>102</v>
      </c>
      <c r="M986" s="189" t="str">
        <f ca="1">IF(COUNTIFS(АБОНЕМЕНТЫ_ИНФОРМАЦИЯ!H:H,БАЗА_ДАННЫХ!L986,АБОНЕМЕНТЫ_ИНФОРМАЦИЯ!F:F,БАЗА_ДАННЫХ!J986,АБОНЕМЕНТЫ_ИНФОРМАЦИЯ!G:G,БАЗА_ДАННЫХ!K986,АБОНЕМЕНТЫ_ИНФОРМАЦИЯ!Q:Q,"&lt;="&amp;БАЗА_ДАННЫХ!D986,АБОНЕМЕНТЫ_ИНФОРМАЦИЯ!S:S,"&gt;="&amp;БАЗА_ДАННЫХ!D986,АБОНЕМЕНТЫ_ИНФОРМАЦИЯ!AB:AB,"да")=1,"да","нет")</f>
        <v>нет</v>
      </c>
      <c r="N986" s="188" t="str">
        <f ca="1">IF(M986="да",SUMIFS(АБОНЕМЕНТЫ_ИНФОРМАЦИЯ!AC:AC,АБОНЕМЕНТЫ_ИНФОРМАЦИЯ!H:H,БАЗА_ДАННЫХ!L986,АБОНЕМЕНТЫ_ИНФОРМАЦИЯ!G:G,БАЗА_ДАННЫХ!K986,АБОНЕМЕНТЫ_ИНФОРМАЦИЯ!F:F,БАЗА_ДАННЫХ!J986,АБОНЕМЕНТЫ_ИНФОРМАЦИЯ!AB:AB,БАЗА_ДАННЫХ!M986),"")</f>
        <v/>
      </c>
      <c r="R986" s="189" t="s">
        <v>21</v>
      </c>
      <c r="S986" s="17"/>
      <c r="U986" s="194">
        <f>IF(S986="перенос",0,SUMIFS(АБОНЕМЕНТЫ_ИНФОРМАЦИЯ!P:P,АБОНЕМЕНТЫ_ИНФОРМАЦИЯ!H:H,БАЗА_ДАННЫХ!L986,АБОНЕМЕНТЫ_ИНФОРМАЦИЯ!F:F,БАЗА_ДАННЫХ!J986,АБОНЕМЕНТЫ_ИНФОРМАЦИЯ!G:G,БАЗА_ДАННЫХ!K986,АБОНЕМЕНТЫ_ИНФОРМАЦИЯ!Q:Q,"&lt;="&amp;БАЗА_ДАННЫХ!D986,АБОНЕМЕНТЫ_ИНФОРМАЦИЯ!S:S,"&gt;="&amp;БАЗА_ДАННЫХ!D986))</f>
        <v>10</v>
      </c>
    </row>
    <row r="987" spans="4:21" ht="15" customHeight="1" x14ac:dyDescent="0.25">
      <c r="D987" s="185">
        <v>45323</v>
      </c>
      <c r="E987" s="187">
        <f t="shared" si="36"/>
        <v>5</v>
      </c>
      <c r="F987" s="9" t="str">
        <f t="shared" si="37"/>
        <v>Чт</v>
      </c>
      <c r="G987" s="18">
        <v>0.6875</v>
      </c>
      <c r="H987" s="8" t="s">
        <v>14</v>
      </c>
      <c r="I987" s="8" t="s">
        <v>39</v>
      </c>
      <c r="J987" s="8" t="s">
        <v>10</v>
      </c>
      <c r="K987" s="8" t="s">
        <v>28</v>
      </c>
      <c r="L987" s="188" t="s">
        <v>103</v>
      </c>
      <c r="M987" s="189" t="str">
        <f ca="1">IF(COUNTIFS(АБОНЕМЕНТЫ_ИНФОРМАЦИЯ!H:H,БАЗА_ДАННЫХ!L987,АБОНЕМЕНТЫ_ИНФОРМАЦИЯ!F:F,БАЗА_ДАННЫХ!J987,АБОНЕМЕНТЫ_ИНФОРМАЦИЯ!G:G,БАЗА_ДАННЫХ!K987,АБОНЕМЕНТЫ_ИНФОРМАЦИЯ!Q:Q,"&lt;="&amp;БАЗА_ДАННЫХ!D987,АБОНЕМЕНТЫ_ИНФОРМАЦИЯ!S:S,"&gt;="&amp;БАЗА_ДАННЫХ!D987,АБОНЕМЕНТЫ_ИНФОРМАЦИЯ!AB:AB,"да")=1,"да","нет")</f>
        <v>нет</v>
      </c>
      <c r="N987" s="188" t="str">
        <f ca="1">IF(M987="да",SUMIFS(АБОНЕМЕНТЫ_ИНФОРМАЦИЯ!AC:AC,АБОНЕМЕНТЫ_ИНФОРМАЦИЯ!H:H,БАЗА_ДАННЫХ!L987,АБОНЕМЕНТЫ_ИНФОРМАЦИЯ!G:G,БАЗА_ДАННЫХ!K987,АБОНЕМЕНТЫ_ИНФОРМАЦИЯ!F:F,БАЗА_ДАННЫХ!J987,АБОНЕМЕНТЫ_ИНФОРМАЦИЯ!AB:AB,БАЗА_ДАННЫХ!M987),"")</f>
        <v/>
      </c>
      <c r="R987" s="189" t="s">
        <v>21</v>
      </c>
      <c r="S987" s="17"/>
      <c r="U987" s="194">
        <f>IF(S987="перенос",0,SUMIFS(АБОНЕМЕНТЫ_ИНФОРМАЦИЯ!P:P,АБОНЕМЕНТЫ_ИНФОРМАЦИЯ!H:H,БАЗА_ДАННЫХ!L987,АБОНЕМЕНТЫ_ИНФОРМАЦИЯ!F:F,БАЗА_ДАННЫХ!J987,АБОНЕМЕНТЫ_ИНФОРМАЦИЯ!G:G,БАЗА_ДАННЫХ!K987,АБОНЕМЕНТЫ_ИНФОРМАЦИЯ!Q:Q,"&lt;="&amp;БАЗА_ДАННЫХ!D987,АБОНЕМЕНТЫ_ИНФОРМАЦИЯ!S:S,"&gt;="&amp;БАЗА_ДАННЫХ!D987))</f>
        <v>10</v>
      </c>
    </row>
    <row r="988" spans="4:21" ht="15" customHeight="1" x14ac:dyDescent="0.25">
      <c r="D988" s="185">
        <v>45323</v>
      </c>
      <c r="E988" s="187">
        <f t="shared" si="36"/>
        <v>5</v>
      </c>
      <c r="F988" s="9" t="str">
        <f t="shared" si="37"/>
        <v>Чт</v>
      </c>
      <c r="G988" s="18">
        <v>0.6875</v>
      </c>
      <c r="H988" s="8" t="s">
        <v>14</v>
      </c>
      <c r="I988" s="8" t="s">
        <v>39</v>
      </c>
      <c r="J988" s="8" t="s">
        <v>10</v>
      </c>
      <c r="K988" s="8" t="s">
        <v>28</v>
      </c>
      <c r="L988" s="188" t="s">
        <v>104</v>
      </c>
      <c r="M988" s="189" t="str">
        <f ca="1">IF(COUNTIFS(АБОНЕМЕНТЫ_ИНФОРМАЦИЯ!H:H,БАЗА_ДАННЫХ!L988,АБОНЕМЕНТЫ_ИНФОРМАЦИЯ!F:F,БАЗА_ДАННЫХ!J988,АБОНЕМЕНТЫ_ИНФОРМАЦИЯ!G:G,БАЗА_ДАННЫХ!K988,АБОНЕМЕНТЫ_ИНФОРМАЦИЯ!Q:Q,"&lt;="&amp;БАЗА_ДАННЫХ!D988,АБОНЕМЕНТЫ_ИНФОРМАЦИЯ!S:S,"&gt;="&amp;БАЗА_ДАННЫХ!D988,АБОНЕМЕНТЫ_ИНФОРМАЦИЯ!AB:AB,"да")=1,"да","нет")</f>
        <v>нет</v>
      </c>
      <c r="N988" s="188" t="str">
        <f ca="1">IF(M988="да",SUMIFS(АБОНЕМЕНТЫ_ИНФОРМАЦИЯ!AC:AC,АБОНЕМЕНТЫ_ИНФОРМАЦИЯ!H:H,БАЗА_ДАННЫХ!L988,АБОНЕМЕНТЫ_ИНФОРМАЦИЯ!G:G,БАЗА_ДАННЫХ!K988,АБОНЕМЕНТЫ_ИНФОРМАЦИЯ!F:F,БАЗА_ДАННЫХ!J988,АБОНЕМЕНТЫ_ИНФОРМАЦИЯ!AB:AB,БАЗА_ДАННЫХ!M988),"")</f>
        <v/>
      </c>
      <c r="R988" s="189" t="s">
        <v>21</v>
      </c>
      <c r="S988" s="17"/>
      <c r="U988" s="194">
        <f>IF(S988="перенос",0,SUMIFS(АБОНЕМЕНТЫ_ИНФОРМАЦИЯ!P:P,АБОНЕМЕНТЫ_ИНФОРМАЦИЯ!H:H,БАЗА_ДАННЫХ!L988,АБОНЕМЕНТЫ_ИНФОРМАЦИЯ!F:F,БАЗА_ДАННЫХ!J988,АБОНЕМЕНТЫ_ИНФОРМАЦИЯ!G:G,БАЗА_ДАННЫХ!K988,АБОНЕМЕНТЫ_ИНФОРМАЦИЯ!Q:Q,"&lt;="&amp;БАЗА_ДАННЫХ!D988,АБОНЕМЕНТЫ_ИНФОРМАЦИЯ!S:S,"&gt;="&amp;БАЗА_ДАННЫХ!D988))</f>
        <v>10</v>
      </c>
    </row>
    <row r="989" spans="4:21" ht="15" customHeight="1" x14ac:dyDescent="0.25">
      <c r="D989" s="185">
        <v>45323</v>
      </c>
      <c r="E989" s="187">
        <f t="shared" si="36"/>
        <v>5</v>
      </c>
      <c r="F989" s="9" t="str">
        <f t="shared" si="37"/>
        <v>Чт</v>
      </c>
      <c r="G989" s="18">
        <v>0.6875</v>
      </c>
      <c r="H989" s="8" t="s">
        <v>14</v>
      </c>
      <c r="I989" s="8" t="s">
        <v>39</v>
      </c>
      <c r="J989" s="8" t="s">
        <v>10</v>
      </c>
      <c r="K989" s="8" t="s">
        <v>28</v>
      </c>
      <c r="L989" s="188" t="s">
        <v>105</v>
      </c>
      <c r="M989" s="189" t="str">
        <f ca="1">IF(COUNTIFS(АБОНЕМЕНТЫ_ИНФОРМАЦИЯ!H:H,БАЗА_ДАННЫХ!L989,АБОНЕМЕНТЫ_ИНФОРМАЦИЯ!F:F,БАЗА_ДАННЫХ!J989,АБОНЕМЕНТЫ_ИНФОРМАЦИЯ!G:G,БАЗА_ДАННЫХ!K989,АБОНЕМЕНТЫ_ИНФОРМАЦИЯ!Q:Q,"&lt;="&amp;БАЗА_ДАННЫХ!D989,АБОНЕМЕНТЫ_ИНФОРМАЦИЯ!S:S,"&gt;="&amp;БАЗА_ДАННЫХ!D989,АБОНЕМЕНТЫ_ИНФОРМАЦИЯ!AB:AB,"да")=1,"да","нет")</f>
        <v>нет</v>
      </c>
      <c r="N989" s="188" t="str">
        <f ca="1">IF(M989="да",SUMIFS(АБОНЕМЕНТЫ_ИНФОРМАЦИЯ!AC:AC,АБОНЕМЕНТЫ_ИНФОРМАЦИЯ!H:H,БАЗА_ДАННЫХ!L989,АБОНЕМЕНТЫ_ИНФОРМАЦИЯ!G:G,БАЗА_ДАННЫХ!K989,АБОНЕМЕНТЫ_ИНФОРМАЦИЯ!F:F,БАЗА_ДАННЫХ!J989,АБОНЕМЕНТЫ_ИНФОРМАЦИЯ!AB:AB,БАЗА_ДАННЫХ!M989),"")</f>
        <v/>
      </c>
      <c r="R989" s="189" t="s">
        <v>21</v>
      </c>
      <c r="S989" s="17"/>
      <c r="U989" s="194">
        <f>IF(S989="перенос",0,SUMIFS(АБОНЕМЕНТЫ_ИНФОРМАЦИЯ!P:P,АБОНЕМЕНТЫ_ИНФОРМАЦИЯ!H:H,БАЗА_ДАННЫХ!L989,АБОНЕМЕНТЫ_ИНФОРМАЦИЯ!F:F,БАЗА_ДАННЫХ!J989,АБОНЕМЕНТЫ_ИНФОРМАЦИЯ!G:G,БАЗА_ДАННЫХ!K989,АБОНЕМЕНТЫ_ИНФОРМАЦИЯ!Q:Q,"&lt;="&amp;БАЗА_ДАННЫХ!D989,АБОНЕМЕНТЫ_ИНФОРМАЦИЯ!S:S,"&gt;="&amp;БАЗА_ДАННЫХ!D989))</f>
        <v>10</v>
      </c>
    </row>
    <row r="990" spans="4:21" ht="15" customHeight="1" x14ac:dyDescent="0.25">
      <c r="D990" s="185">
        <v>45323</v>
      </c>
      <c r="E990" s="187">
        <f t="shared" si="36"/>
        <v>5</v>
      </c>
      <c r="F990" s="9" t="str">
        <f t="shared" si="37"/>
        <v>Чт</v>
      </c>
      <c r="G990" s="18">
        <v>0.6875</v>
      </c>
      <c r="H990" s="8" t="s">
        <v>14</v>
      </c>
      <c r="I990" s="8" t="s">
        <v>39</v>
      </c>
      <c r="J990" s="8" t="s">
        <v>10</v>
      </c>
      <c r="K990" s="8" t="s">
        <v>28</v>
      </c>
      <c r="L990" s="188" t="s">
        <v>106</v>
      </c>
      <c r="M990" s="189" t="str">
        <f ca="1">IF(COUNTIFS(АБОНЕМЕНТЫ_ИНФОРМАЦИЯ!H:H,БАЗА_ДАННЫХ!L990,АБОНЕМЕНТЫ_ИНФОРМАЦИЯ!F:F,БАЗА_ДАННЫХ!J990,АБОНЕМЕНТЫ_ИНФОРМАЦИЯ!G:G,БАЗА_ДАННЫХ!K990,АБОНЕМЕНТЫ_ИНФОРМАЦИЯ!Q:Q,"&lt;="&amp;БАЗА_ДАННЫХ!D990,АБОНЕМЕНТЫ_ИНФОРМАЦИЯ!S:S,"&gt;="&amp;БАЗА_ДАННЫХ!D990,АБОНЕМЕНТЫ_ИНФОРМАЦИЯ!AB:AB,"да")=1,"да","нет")</f>
        <v>нет</v>
      </c>
      <c r="N990" s="188" t="str">
        <f ca="1">IF(M990="да",SUMIFS(АБОНЕМЕНТЫ_ИНФОРМАЦИЯ!AC:AC,АБОНЕМЕНТЫ_ИНФОРМАЦИЯ!H:H,БАЗА_ДАННЫХ!L990,АБОНЕМЕНТЫ_ИНФОРМАЦИЯ!G:G,БАЗА_ДАННЫХ!K990,АБОНЕМЕНТЫ_ИНФОРМАЦИЯ!F:F,БАЗА_ДАННЫХ!J990,АБОНЕМЕНТЫ_ИНФОРМАЦИЯ!AB:AB,БАЗА_ДАННЫХ!M990),"")</f>
        <v/>
      </c>
      <c r="R990" s="189" t="s">
        <v>21</v>
      </c>
      <c r="S990" s="17"/>
      <c r="U990" s="194">
        <f>IF(S990="перенос",0,SUMIFS(АБОНЕМЕНТЫ_ИНФОРМАЦИЯ!P:P,АБОНЕМЕНТЫ_ИНФОРМАЦИЯ!H:H,БАЗА_ДАННЫХ!L990,АБОНЕМЕНТЫ_ИНФОРМАЦИЯ!F:F,БАЗА_ДАННЫХ!J990,АБОНЕМЕНТЫ_ИНФОРМАЦИЯ!G:G,БАЗА_ДАННЫХ!K990,АБОНЕМЕНТЫ_ИНФОРМАЦИЯ!Q:Q,"&lt;="&amp;БАЗА_ДАННЫХ!D990,АБОНЕМЕНТЫ_ИНФОРМАЦИЯ!S:S,"&gt;="&amp;БАЗА_ДАННЫХ!D990))</f>
        <v>10</v>
      </c>
    </row>
    <row r="991" spans="4:21" ht="15" customHeight="1" x14ac:dyDescent="0.25">
      <c r="D991" s="185">
        <v>45323</v>
      </c>
      <c r="E991" s="187">
        <f t="shared" si="36"/>
        <v>5</v>
      </c>
      <c r="F991" s="9" t="str">
        <f t="shared" si="37"/>
        <v>Чт</v>
      </c>
      <c r="G991" s="18">
        <v>0.6875</v>
      </c>
      <c r="H991" s="8" t="s">
        <v>14</v>
      </c>
      <c r="I991" s="8" t="s">
        <v>39</v>
      </c>
      <c r="J991" s="8" t="s">
        <v>10</v>
      </c>
      <c r="K991" s="8" t="s">
        <v>28</v>
      </c>
      <c r="L991" s="188" t="s">
        <v>107</v>
      </c>
      <c r="M991" s="189" t="str">
        <f ca="1">IF(COUNTIFS(АБОНЕМЕНТЫ_ИНФОРМАЦИЯ!H:H,БАЗА_ДАННЫХ!L991,АБОНЕМЕНТЫ_ИНФОРМАЦИЯ!F:F,БАЗА_ДАННЫХ!J991,АБОНЕМЕНТЫ_ИНФОРМАЦИЯ!G:G,БАЗА_ДАННЫХ!K991,АБОНЕМЕНТЫ_ИНФОРМАЦИЯ!Q:Q,"&lt;="&amp;БАЗА_ДАННЫХ!D991,АБОНЕМЕНТЫ_ИНФОРМАЦИЯ!S:S,"&gt;="&amp;БАЗА_ДАННЫХ!D991,АБОНЕМЕНТЫ_ИНФОРМАЦИЯ!AB:AB,"да")=1,"да","нет")</f>
        <v>нет</v>
      </c>
      <c r="N991" s="188" t="str">
        <f ca="1">IF(M991="да",SUMIFS(АБОНЕМЕНТЫ_ИНФОРМАЦИЯ!AC:AC,АБОНЕМЕНТЫ_ИНФОРМАЦИЯ!H:H,БАЗА_ДАННЫХ!L991,АБОНЕМЕНТЫ_ИНФОРМАЦИЯ!G:G,БАЗА_ДАННЫХ!K991,АБОНЕМЕНТЫ_ИНФОРМАЦИЯ!F:F,БАЗА_ДАННЫХ!J991,АБОНЕМЕНТЫ_ИНФОРМАЦИЯ!AB:AB,БАЗА_ДАННЫХ!M991),"")</f>
        <v/>
      </c>
      <c r="R991" s="189" t="s">
        <v>21</v>
      </c>
      <c r="S991" s="17"/>
      <c r="U991" s="194">
        <f>IF(S991="перенос",0,SUMIFS(АБОНЕМЕНТЫ_ИНФОРМАЦИЯ!P:P,АБОНЕМЕНТЫ_ИНФОРМАЦИЯ!H:H,БАЗА_ДАННЫХ!L991,АБОНЕМЕНТЫ_ИНФОРМАЦИЯ!F:F,БАЗА_ДАННЫХ!J991,АБОНЕМЕНТЫ_ИНФОРМАЦИЯ!G:G,БАЗА_ДАННЫХ!K991,АБОНЕМЕНТЫ_ИНФОРМАЦИЯ!Q:Q,"&lt;="&amp;БАЗА_ДАННЫХ!D991,АБОНЕМЕНТЫ_ИНФОРМАЦИЯ!S:S,"&gt;="&amp;БАЗА_ДАННЫХ!D991))</f>
        <v>10</v>
      </c>
    </row>
    <row r="992" spans="4:21" ht="15" customHeight="1" x14ac:dyDescent="0.25">
      <c r="D992" s="185">
        <v>45323</v>
      </c>
      <c r="E992" s="187">
        <f t="shared" si="36"/>
        <v>5</v>
      </c>
      <c r="F992" s="9" t="str">
        <f t="shared" si="37"/>
        <v>Чт</v>
      </c>
      <c r="G992" s="18">
        <v>0.72916666666666663</v>
      </c>
      <c r="H992" s="8" t="s">
        <v>15</v>
      </c>
      <c r="I992" s="8" t="s">
        <v>27</v>
      </c>
      <c r="J992" s="8" t="s">
        <v>22</v>
      </c>
      <c r="K992" s="8" t="s">
        <v>29</v>
      </c>
      <c r="L992" s="188" t="s">
        <v>108</v>
      </c>
      <c r="M992" s="189" t="str">
        <f ca="1">IF(COUNTIFS(АБОНЕМЕНТЫ_ИНФОРМАЦИЯ!H:H,БАЗА_ДАННЫХ!L992,АБОНЕМЕНТЫ_ИНФОРМАЦИЯ!F:F,БАЗА_ДАННЫХ!J992,АБОНЕМЕНТЫ_ИНФОРМАЦИЯ!G:G,БАЗА_ДАННЫХ!K992,АБОНЕМЕНТЫ_ИНФОРМАЦИЯ!Q:Q,"&lt;="&amp;БАЗА_ДАННЫХ!D992,АБОНЕМЕНТЫ_ИНФОРМАЦИЯ!S:S,"&gt;="&amp;БАЗА_ДАННЫХ!D992,АБОНЕМЕНТЫ_ИНФОРМАЦИЯ!AB:AB,"да")=1,"да","нет")</f>
        <v>нет</v>
      </c>
      <c r="N992" s="188" t="str">
        <f ca="1">IF(M992="да",SUMIFS(АБОНЕМЕНТЫ_ИНФОРМАЦИЯ!AC:AC,АБОНЕМЕНТЫ_ИНФОРМАЦИЯ!H:H,БАЗА_ДАННЫХ!L992,АБОНЕМЕНТЫ_ИНФОРМАЦИЯ!G:G,БАЗА_ДАННЫХ!K992,АБОНЕМЕНТЫ_ИНФОРМАЦИЯ!F:F,БАЗА_ДАННЫХ!J992,АБОНЕМЕНТЫ_ИНФОРМАЦИЯ!AB:AB,БАЗА_ДАННЫХ!M992),"")</f>
        <v/>
      </c>
      <c r="R992" s="189" t="s">
        <v>21</v>
      </c>
      <c r="S992" s="17"/>
      <c r="U992" s="194">
        <f>IF(S992="перенос",0,SUMIFS(АБОНЕМЕНТЫ_ИНФОРМАЦИЯ!P:P,АБОНЕМЕНТЫ_ИНФОРМАЦИЯ!H:H,БАЗА_ДАННЫХ!L992,АБОНЕМЕНТЫ_ИНФОРМАЦИЯ!F:F,БАЗА_ДАННЫХ!J992,АБОНЕМЕНТЫ_ИНФОРМАЦИЯ!G:G,БАЗА_ДАННЫХ!K992,АБОНЕМЕНТЫ_ИНФОРМАЦИЯ!Q:Q,"&lt;="&amp;БАЗА_ДАННЫХ!D992,АБОНЕМЕНТЫ_ИНФОРМАЦИЯ!S:S,"&gt;="&amp;БАЗА_ДАННЫХ!D992))</f>
        <v>10</v>
      </c>
    </row>
    <row r="993" spans="4:21" ht="15" customHeight="1" x14ac:dyDescent="0.25">
      <c r="D993" s="185">
        <v>45323</v>
      </c>
      <c r="E993" s="187">
        <f t="shared" si="36"/>
        <v>5</v>
      </c>
      <c r="F993" s="9" t="str">
        <f t="shared" si="37"/>
        <v>Чт</v>
      </c>
      <c r="G993" s="18">
        <v>0.72916666666666663</v>
      </c>
      <c r="H993" s="8" t="s">
        <v>15</v>
      </c>
      <c r="I993" s="8" t="s">
        <v>27</v>
      </c>
      <c r="J993" s="8" t="s">
        <v>22</v>
      </c>
      <c r="K993" s="8" t="s">
        <v>29</v>
      </c>
      <c r="L993" s="188" t="s">
        <v>110</v>
      </c>
      <c r="M993" s="189" t="str">
        <f ca="1">IF(COUNTIFS(АБОНЕМЕНТЫ_ИНФОРМАЦИЯ!H:H,БАЗА_ДАННЫХ!L993,АБОНЕМЕНТЫ_ИНФОРМАЦИЯ!F:F,БАЗА_ДАННЫХ!J993,АБОНЕМЕНТЫ_ИНФОРМАЦИЯ!G:G,БАЗА_ДАННЫХ!K993,АБОНЕМЕНТЫ_ИНФОРМАЦИЯ!Q:Q,"&lt;="&amp;БАЗА_ДАННЫХ!D993,АБОНЕМЕНТЫ_ИНФОРМАЦИЯ!S:S,"&gt;="&amp;БАЗА_ДАННЫХ!D993,АБОНЕМЕНТЫ_ИНФОРМАЦИЯ!AB:AB,"да")=1,"да","нет")</f>
        <v>нет</v>
      </c>
      <c r="N993" s="188" t="str">
        <f ca="1">IF(M993="да",SUMIFS(АБОНЕМЕНТЫ_ИНФОРМАЦИЯ!AC:AC,АБОНЕМЕНТЫ_ИНФОРМАЦИЯ!H:H,БАЗА_ДАННЫХ!L993,АБОНЕМЕНТЫ_ИНФОРМАЦИЯ!G:G,БАЗА_ДАННЫХ!K993,АБОНЕМЕНТЫ_ИНФОРМАЦИЯ!F:F,БАЗА_ДАННЫХ!J993,АБОНЕМЕНТЫ_ИНФОРМАЦИЯ!AB:AB,БАЗА_ДАННЫХ!M993),"")</f>
        <v/>
      </c>
      <c r="R993" s="189" t="s">
        <v>21</v>
      </c>
      <c r="S993" s="17"/>
      <c r="U993" s="194">
        <f>IF(S993="перенос",0,SUMIFS(АБОНЕМЕНТЫ_ИНФОРМАЦИЯ!P:P,АБОНЕМЕНТЫ_ИНФОРМАЦИЯ!H:H,БАЗА_ДАННЫХ!L993,АБОНЕМЕНТЫ_ИНФОРМАЦИЯ!F:F,БАЗА_ДАННЫХ!J993,АБОНЕМЕНТЫ_ИНФОРМАЦИЯ!G:G,БАЗА_ДАННЫХ!K993,АБОНЕМЕНТЫ_ИНФОРМАЦИЯ!Q:Q,"&lt;="&amp;БАЗА_ДАННЫХ!D993,АБОНЕМЕНТЫ_ИНФОРМАЦИЯ!S:S,"&gt;="&amp;БАЗА_ДАННЫХ!D993))</f>
        <v>10</v>
      </c>
    </row>
    <row r="994" spans="4:21" ht="15" customHeight="1" x14ac:dyDescent="0.25">
      <c r="D994" s="185">
        <v>45323</v>
      </c>
      <c r="E994" s="187">
        <f t="shared" si="36"/>
        <v>5</v>
      </c>
      <c r="F994" s="9" t="str">
        <f t="shared" si="37"/>
        <v>Чт</v>
      </c>
      <c r="G994" s="18">
        <v>0.72916666666666663</v>
      </c>
      <c r="H994" s="8" t="s">
        <v>15</v>
      </c>
      <c r="I994" s="8" t="s">
        <v>27</v>
      </c>
      <c r="J994" s="8" t="s">
        <v>22</v>
      </c>
      <c r="K994" s="8" t="s">
        <v>29</v>
      </c>
      <c r="L994" s="188" t="s">
        <v>111</v>
      </c>
      <c r="M994" s="189" t="str">
        <f ca="1">IF(COUNTIFS(АБОНЕМЕНТЫ_ИНФОРМАЦИЯ!H:H,БАЗА_ДАННЫХ!L994,АБОНЕМЕНТЫ_ИНФОРМАЦИЯ!F:F,БАЗА_ДАННЫХ!J994,АБОНЕМЕНТЫ_ИНФОРМАЦИЯ!G:G,БАЗА_ДАННЫХ!K994,АБОНЕМЕНТЫ_ИНФОРМАЦИЯ!Q:Q,"&lt;="&amp;БАЗА_ДАННЫХ!D994,АБОНЕМЕНТЫ_ИНФОРМАЦИЯ!S:S,"&gt;="&amp;БАЗА_ДАННЫХ!D994,АБОНЕМЕНТЫ_ИНФОРМАЦИЯ!AB:AB,"да")=1,"да","нет")</f>
        <v>нет</v>
      </c>
      <c r="N994" s="188" t="str">
        <f ca="1">IF(M994="да",SUMIFS(АБОНЕМЕНТЫ_ИНФОРМАЦИЯ!AC:AC,АБОНЕМЕНТЫ_ИНФОРМАЦИЯ!H:H,БАЗА_ДАННЫХ!L994,АБОНЕМЕНТЫ_ИНФОРМАЦИЯ!G:G,БАЗА_ДАННЫХ!K994,АБОНЕМЕНТЫ_ИНФОРМАЦИЯ!F:F,БАЗА_ДАННЫХ!J994,АБОНЕМЕНТЫ_ИНФОРМАЦИЯ!AB:AB,БАЗА_ДАННЫХ!M994),"")</f>
        <v/>
      </c>
      <c r="R994" s="189" t="s">
        <v>21</v>
      </c>
      <c r="S994" s="17"/>
      <c r="U994" s="194">
        <f>IF(S994="перенос",0,SUMIFS(АБОНЕМЕНТЫ_ИНФОРМАЦИЯ!P:P,АБОНЕМЕНТЫ_ИНФОРМАЦИЯ!H:H,БАЗА_ДАННЫХ!L994,АБОНЕМЕНТЫ_ИНФОРМАЦИЯ!F:F,БАЗА_ДАННЫХ!J994,АБОНЕМЕНТЫ_ИНФОРМАЦИЯ!G:G,БАЗА_ДАННЫХ!K994,АБОНЕМЕНТЫ_ИНФОРМАЦИЯ!Q:Q,"&lt;="&amp;БАЗА_ДАННЫХ!D994,АБОНЕМЕНТЫ_ИНФОРМАЦИЯ!S:S,"&gt;="&amp;БАЗА_ДАННЫХ!D994))</f>
        <v>8.75</v>
      </c>
    </row>
    <row r="995" spans="4:21" ht="15" customHeight="1" x14ac:dyDescent="0.25">
      <c r="D995" s="185">
        <v>45323</v>
      </c>
      <c r="E995" s="187">
        <f t="shared" si="36"/>
        <v>5</v>
      </c>
      <c r="F995" s="9" t="str">
        <f t="shared" si="37"/>
        <v>Чт</v>
      </c>
      <c r="G995" s="18">
        <v>0.72916666666666663</v>
      </c>
      <c r="H995" s="8" t="s">
        <v>15</v>
      </c>
      <c r="I995" s="8" t="s">
        <v>27</v>
      </c>
      <c r="J995" s="8" t="s">
        <v>22</v>
      </c>
      <c r="K995" s="8" t="s">
        <v>29</v>
      </c>
      <c r="L995" s="188" t="s">
        <v>112</v>
      </c>
      <c r="M995" s="189" t="str">
        <f ca="1">IF(COUNTIFS(АБОНЕМЕНТЫ_ИНФОРМАЦИЯ!H:H,БАЗА_ДАННЫХ!L995,АБОНЕМЕНТЫ_ИНФОРМАЦИЯ!F:F,БАЗА_ДАННЫХ!J995,АБОНЕМЕНТЫ_ИНФОРМАЦИЯ!G:G,БАЗА_ДАННЫХ!K995,АБОНЕМЕНТЫ_ИНФОРМАЦИЯ!Q:Q,"&lt;="&amp;БАЗА_ДАННЫХ!D995,АБОНЕМЕНТЫ_ИНФОРМАЦИЯ!S:S,"&gt;="&amp;БАЗА_ДАННЫХ!D995,АБОНЕМЕНТЫ_ИНФОРМАЦИЯ!AB:AB,"да")=1,"да","нет")</f>
        <v>нет</v>
      </c>
      <c r="N995" s="188" t="str">
        <f ca="1">IF(M995="да",SUMIFS(АБОНЕМЕНТЫ_ИНФОРМАЦИЯ!AC:AC,АБОНЕМЕНТЫ_ИНФОРМАЦИЯ!H:H,БАЗА_ДАННЫХ!L995,АБОНЕМЕНТЫ_ИНФОРМАЦИЯ!G:G,БАЗА_ДАННЫХ!K995,АБОНЕМЕНТЫ_ИНФОРМАЦИЯ!F:F,БАЗА_ДАННЫХ!J995,АБОНЕМЕНТЫ_ИНФОРМАЦИЯ!AB:AB,БАЗА_ДАННЫХ!M995),"")</f>
        <v/>
      </c>
      <c r="R995" s="189" t="s">
        <v>21</v>
      </c>
      <c r="S995" s="17"/>
      <c r="U995" s="194">
        <f>IF(S995="перенос",0,SUMIFS(АБОНЕМЕНТЫ_ИНФОРМАЦИЯ!P:P,АБОНЕМЕНТЫ_ИНФОРМАЦИЯ!H:H,БАЗА_ДАННЫХ!L995,АБОНЕМЕНТЫ_ИНФОРМАЦИЯ!F:F,БАЗА_ДАННЫХ!J995,АБОНЕМЕНТЫ_ИНФОРМАЦИЯ!G:G,БАЗА_ДАННЫХ!K995,АБОНЕМЕНТЫ_ИНФОРМАЦИЯ!Q:Q,"&lt;="&amp;БАЗА_ДАННЫХ!D995,АБОНЕМЕНТЫ_ИНФОРМАЦИЯ!S:S,"&gt;="&amp;БАЗА_ДАННЫХ!D995))</f>
        <v>10</v>
      </c>
    </row>
    <row r="996" spans="4:21" ht="15" customHeight="1" x14ac:dyDescent="0.25">
      <c r="D996" s="185">
        <v>45323</v>
      </c>
      <c r="E996" s="187">
        <f t="shared" si="36"/>
        <v>5</v>
      </c>
      <c r="F996" s="9" t="str">
        <f t="shared" si="37"/>
        <v>Чт</v>
      </c>
      <c r="G996" s="18">
        <v>0.77083333333333337</v>
      </c>
      <c r="H996" s="8" t="s">
        <v>15</v>
      </c>
      <c r="I996" s="8" t="s">
        <v>27</v>
      </c>
      <c r="J996" s="8" t="s">
        <v>22</v>
      </c>
      <c r="K996" s="8" t="s">
        <v>12</v>
      </c>
      <c r="L996" s="188" t="s">
        <v>108</v>
      </c>
      <c r="M996" s="189" t="str">
        <f ca="1">IF(COUNTIFS(АБОНЕМЕНТЫ_ИНФОРМАЦИЯ!H:H,БАЗА_ДАННЫХ!L996,АБОНЕМЕНТЫ_ИНФОРМАЦИЯ!F:F,БАЗА_ДАННЫХ!J996,АБОНЕМЕНТЫ_ИНФОРМАЦИЯ!G:G,БАЗА_ДАННЫХ!K996,АБОНЕМЕНТЫ_ИНФОРМАЦИЯ!Q:Q,"&lt;="&amp;БАЗА_ДАННЫХ!D996,АБОНЕМЕНТЫ_ИНФОРМАЦИЯ!S:S,"&gt;="&amp;БАЗА_ДАННЫХ!D996,АБОНЕМЕНТЫ_ИНФОРМАЦИЯ!AB:AB,"да")=1,"да","нет")</f>
        <v>нет</v>
      </c>
      <c r="N996" s="188" t="str">
        <f ca="1">IF(M996="да",SUMIFS(АБОНЕМЕНТЫ_ИНФОРМАЦИЯ!AC:AC,АБОНЕМЕНТЫ_ИНФОРМАЦИЯ!H:H,БАЗА_ДАННЫХ!L996,АБОНЕМЕНТЫ_ИНФОРМАЦИЯ!G:G,БАЗА_ДАННЫХ!K996,АБОНЕМЕНТЫ_ИНФОРМАЦИЯ!F:F,БАЗА_ДАННЫХ!J996,АБОНЕМЕНТЫ_ИНФОРМАЦИЯ!AB:AB,БАЗА_ДАННЫХ!M996),"")</f>
        <v/>
      </c>
      <c r="R996" s="189" t="s">
        <v>21</v>
      </c>
      <c r="S996" s="17"/>
      <c r="U996" s="194">
        <f>IF(S996="перенос",0,SUMIFS(АБОНЕМЕНТЫ_ИНФОРМАЦИЯ!P:P,АБОНЕМЕНТЫ_ИНФОРМАЦИЯ!H:H,БАЗА_ДАННЫХ!L996,АБОНЕМЕНТЫ_ИНФОРМАЦИЯ!F:F,БАЗА_ДАННЫХ!J996,АБОНЕМЕНТЫ_ИНФОРМАЦИЯ!G:G,БАЗА_ДАННЫХ!K996,АБОНЕМЕНТЫ_ИНФОРМАЦИЯ!Q:Q,"&lt;="&amp;БАЗА_ДАННЫХ!D996,АБОНЕМЕНТЫ_ИНФОРМАЦИЯ!S:S,"&gt;="&amp;БАЗА_ДАННЫХ!D996))</f>
        <v>10</v>
      </c>
    </row>
    <row r="997" spans="4:21" ht="15" customHeight="1" x14ac:dyDescent="0.25">
      <c r="D997" s="185">
        <v>45323</v>
      </c>
      <c r="E997" s="187">
        <f t="shared" si="36"/>
        <v>5</v>
      </c>
      <c r="F997" s="9" t="str">
        <f t="shared" si="37"/>
        <v>Чт</v>
      </c>
      <c r="G997" s="18">
        <v>0.77083333333333337</v>
      </c>
      <c r="H997" s="8" t="s">
        <v>15</v>
      </c>
      <c r="I997" s="8" t="s">
        <v>27</v>
      </c>
      <c r="J997" s="8" t="s">
        <v>22</v>
      </c>
      <c r="K997" s="8" t="s">
        <v>12</v>
      </c>
      <c r="L997" s="188" t="s">
        <v>110</v>
      </c>
      <c r="M997" s="189" t="str">
        <f ca="1">IF(COUNTIFS(АБОНЕМЕНТЫ_ИНФОРМАЦИЯ!H:H,БАЗА_ДАННЫХ!L997,АБОНЕМЕНТЫ_ИНФОРМАЦИЯ!F:F,БАЗА_ДАННЫХ!J997,АБОНЕМЕНТЫ_ИНФОРМАЦИЯ!G:G,БАЗА_ДАННЫХ!K997,АБОНЕМЕНТЫ_ИНФОРМАЦИЯ!Q:Q,"&lt;="&amp;БАЗА_ДАННЫХ!D997,АБОНЕМЕНТЫ_ИНФОРМАЦИЯ!S:S,"&gt;="&amp;БАЗА_ДАННЫХ!D997,АБОНЕМЕНТЫ_ИНФОРМАЦИЯ!AB:AB,"да")=1,"да","нет")</f>
        <v>нет</v>
      </c>
      <c r="N997" s="188" t="str">
        <f ca="1">IF(M997="да",SUMIFS(АБОНЕМЕНТЫ_ИНФОРМАЦИЯ!AC:AC,АБОНЕМЕНТЫ_ИНФОРМАЦИЯ!H:H,БАЗА_ДАННЫХ!L997,АБОНЕМЕНТЫ_ИНФОРМАЦИЯ!G:G,БАЗА_ДАННЫХ!K997,АБОНЕМЕНТЫ_ИНФОРМАЦИЯ!F:F,БАЗА_ДАННЫХ!J997,АБОНЕМЕНТЫ_ИНФОРМАЦИЯ!AB:AB,БАЗА_ДАННЫХ!M997),"")</f>
        <v/>
      </c>
      <c r="R997" s="189" t="s">
        <v>21</v>
      </c>
      <c r="S997" s="17"/>
      <c r="U997" s="194">
        <f>IF(S997="перенос",0,SUMIFS(АБОНЕМЕНТЫ_ИНФОРМАЦИЯ!P:P,АБОНЕМЕНТЫ_ИНФОРМАЦИЯ!H:H,БАЗА_ДАННЫХ!L997,АБОНЕМЕНТЫ_ИНФОРМАЦИЯ!F:F,БАЗА_ДАННЫХ!J997,АБОНЕМЕНТЫ_ИНФОРМАЦИЯ!G:G,БАЗА_ДАННЫХ!K997,АБОНЕМЕНТЫ_ИНФОРМАЦИЯ!Q:Q,"&lt;="&amp;БАЗА_ДАННЫХ!D997,АБОНЕМЕНТЫ_ИНФОРМАЦИЯ!S:S,"&gt;="&amp;БАЗА_ДАННЫХ!D997))</f>
        <v>10</v>
      </c>
    </row>
    <row r="998" spans="4:21" ht="15" customHeight="1" x14ac:dyDescent="0.25">
      <c r="D998" s="185">
        <v>45323</v>
      </c>
      <c r="E998" s="187">
        <f t="shared" si="36"/>
        <v>5</v>
      </c>
      <c r="F998" s="9" t="str">
        <f t="shared" si="37"/>
        <v>Чт</v>
      </c>
      <c r="G998" s="18">
        <v>0.77083333333333337</v>
      </c>
      <c r="H998" s="8" t="s">
        <v>15</v>
      </c>
      <c r="I998" s="8" t="s">
        <v>27</v>
      </c>
      <c r="J998" s="8" t="s">
        <v>22</v>
      </c>
      <c r="K998" s="8" t="s">
        <v>12</v>
      </c>
      <c r="L998" s="188" t="s">
        <v>111</v>
      </c>
      <c r="M998" s="189" t="str">
        <f ca="1">IF(COUNTIFS(АБОНЕМЕНТЫ_ИНФОРМАЦИЯ!H:H,БАЗА_ДАННЫХ!L998,АБОНЕМЕНТЫ_ИНФОРМАЦИЯ!F:F,БАЗА_ДАННЫХ!J998,АБОНЕМЕНТЫ_ИНФОРМАЦИЯ!G:G,БАЗА_ДАННЫХ!K998,АБОНЕМЕНТЫ_ИНФОРМАЦИЯ!Q:Q,"&lt;="&amp;БАЗА_ДАННЫХ!D998,АБОНЕМЕНТЫ_ИНФОРМАЦИЯ!S:S,"&gt;="&amp;БАЗА_ДАННЫХ!D998,АБОНЕМЕНТЫ_ИНФОРМАЦИЯ!AB:AB,"да")=1,"да","нет")</f>
        <v>нет</v>
      </c>
      <c r="N998" s="188" t="str">
        <f ca="1">IF(M998="да",SUMIFS(АБОНЕМЕНТЫ_ИНФОРМАЦИЯ!AC:AC,АБОНЕМЕНТЫ_ИНФОРМАЦИЯ!H:H,БАЗА_ДАННЫХ!L998,АБОНЕМЕНТЫ_ИНФОРМАЦИЯ!G:G,БАЗА_ДАННЫХ!K998,АБОНЕМЕНТЫ_ИНФОРМАЦИЯ!F:F,БАЗА_ДАННЫХ!J998,АБОНЕМЕНТЫ_ИНФОРМАЦИЯ!AB:AB,БАЗА_ДАННЫХ!M998),"")</f>
        <v/>
      </c>
      <c r="R998" s="189" t="s">
        <v>21</v>
      </c>
      <c r="S998" s="17"/>
      <c r="U998" s="194">
        <f>IF(S998="перенос",0,SUMIFS(АБОНЕМЕНТЫ_ИНФОРМАЦИЯ!P:P,АБОНЕМЕНТЫ_ИНФОРМАЦИЯ!H:H,БАЗА_ДАННЫХ!L998,АБОНЕМЕНТЫ_ИНФОРМАЦИЯ!F:F,БАЗА_ДАННЫХ!J998,АБОНЕМЕНТЫ_ИНФОРМАЦИЯ!G:G,БАЗА_ДАННЫХ!K998,АБОНЕМЕНТЫ_ИНФОРМАЦИЯ!Q:Q,"&lt;="&amp;БАЗА_ДАННЫХ!D998,АБОНЕМЕНТЫ_ИНФОРМАЦИЯ!S:S,"&gt;="&amp;БАЗА_ДАННЫХ!D998))</f>
        <v>8.75</v>
      </c>
    </row>
    <row r="999" spans="4:21" ht="15" customHeight="1" x14ac:dyDescent="0.25">
      <c r="D999" s="185">
        <v>45323</v>
      </c>
      <c r="E999" s="187">
        <f t="shared" si="36"/>
        <v>5</v>
      </c>
      <c r="F999" s="9" t="str">
        <f t="shared" si="37"/>
        <v>Чт</v>
      </c>
      <c r="G999" s="18">
        <v>0.77083333333333337</v>
      </c>
      <c r="H999" s="8" t="s">
        <v>15</v>
      </c>
      <c r="I999" s="8" t="s">
        <v>27</v>
      </c>
      <c r="J999" s="8" t="s">
        <v>22</v>
      </c>
      <c r="K999" s="8" t="s">
        <v>12</v>
      </c>
      <c r="L999" s="188" t="s">
        <v>112</v>
      </c>
      <c r="M999" s="189" t="str">
        <f ca="1">IF(COUNTIFS(АБОНЕМЕНТЫ_ИНФОРМАЦИЯ!H:H,БАЗА_ДАННЫХ!L999,АБОНЕМЕНТЫ_ИНФОРМАЦИЯ!F:F,БАЗА_ДАННЫХ!J999,АБОНЕМЕНТЫ_ИНФОРМАЦИЯ!G:G,БАЗА_ДАННЫХ!K999,АБОНЕМЕНТЫ_ИНФОРМАЦИЯ!Q:Q,"&lt;="&amp;БАЗА_ДАННЫХ!D999,АБОНЕМЕНТЫ_ИНФОРМАЦИЯ!S:S,"&gt;="&amp;БАЗА_ДАННЫХ!D999,АБОНЕМЕНТЫ_ИНФОРМАЦИЯ!AB:AB,"да")=1,"да","нет")</f>
        <v>нет</v>
      </c>
      <c r="N999" s="188" t="str">
        <f ca="1">IF(M999="да",SUMIFS(АБОНЕМЕНТЫ_ИНФОРМАЦИЯ!AC:AC,АБОНЕМЕНТЫ_ИНФОРМАЦИЯ!H:H,БАЗА_ДАННЫХ!L999,АБОНЕМЕНТЫ_ИНФОРМАЦИЯ!G:G,БАЗА_ДАННЫХ!K999,АБОНЕМЕНТЫ_ИНФОРМАЦИЯ!F:F,БАЗА_ДАННЫХ!J999,АБОНЕМЕНТЫ_ИНФОРМАЦИЯ!AB:AB,БАЗА_ДАННЫХ!M999),"")</f>
        <v/>
      </c>
      <c r="R999" s="189" t="s">
        <v>21</v>
      </c>
      <c r="S999" s="17"/>
      <c r="U999" s="194">
        <f>IF(S999="перенос",0,SUMIFS(АБОНЕМЕНТЫ_ИНФОРМАЦИЯ!P:P,АБОНЕМЕНТЫ_ИНФОРМАЦИЯ!H:H,БАЗА_ДАННЫХ!L999,АБОНЕМЕНТЫ_ИНФОРМАЦИЯ!F:F,БАЗА_ДАННЫХ!J999,АБОНЕМЕНТЫ_ИНФОРМАЦИЯ!G:G,БАЗА_ДАННЫХ!K999,АБОНЕМЕНТЫ_ИНФОРМАЦИЯ!Q:Q,"&lt;="&amp;БАЗА_ДАННЫХ!D999,АБОНЕМЕНТЫ_ИНФОРМАЦИЯ!S:S,"&gt;="&amp;БАЗА_ДАННЫХ!D999))</f>
        <v>10</v>
      </c>
    </row>
    <row r="1000" spans="4:21" ht="15" customHeight="1" x14ac:dyDescent="0.25">
      <c r="D1000" s="185">
        <v>45324</v>
      </c>
      <c r="E1000" s="187">
        <f t="shared" si="36"/>
        <v>5</v>
      </c>
      <c r="F1000" s="9" t="str">
        <f t="shared" si="37"/>
        <v>Пт</v>
      </c>
      <c r="G1000" s="18">
        <v>0.66666666666666663</v>
      </c>
      <c r="H1000" s="8" t="s">
        <v>7</v>
      </c>
      <c r="I1000" s="8" t="s">
        <v>33</v>
      </c>
      <c r="J1000" s="8" t="s">
        <v>6</v>
      </c>
      <c r="K1000" s="8" t="s">
        <v>31</v>
      </c>
      <c r="L1000" s="188" t="s">
        <v>87</v>
      </c>
      <c r="M1000" s="189" t="str">
        <f ca="1">IF(COUNTIFS(АБОНЕМЕНТЫ_ИНФОРМАЦИЯ!H:H,БАЗА_ДАННЫХ!L1000,АБОНЕМЕНТЫ_ИНФОРМАЦИЯ!F:F,БАЗА_ДАННЫХ!J1000,АБОНЕМЕНТЫ_ИНФОРМАЦИЯ!G:G,БАЗА_ДАННЫХ!K1000,АБОНЕМЕНТЫ_ИНФОРМАЦИЯ!Q:Q,"&lt;="&amp;БАЗА_ДАННЫХ!D1000,АБОНЕМЕНТЫ_ИНФОРМАЦИЯ!S:S,"&gt;="&amp;БАЗА_ДАННЫХ!D1000,АБОНЕМЕНТЫ_ИНФОРМАЦИЯ!AB:AB,"да")=1,"да","нет")</f>
        <v>нет</v>
      </c>
      <c r="N1000" s="188" t="str">
        <f ca="1">IF(M1000="да",SUMIFS(АБОНЕМЕНТЫ_ИНФОРМАЦИЯ!AC:AC,АБОНЕМЕНТЫ_ИНФОРМАЦИЯ!H:H,БАЗА_ДАННЫХ!L1000,АБОНЕМЕНТЫ_ИНФОРМАЦИЯ!G:G,БАЗА_ДАННЫХ!K1000,АБОНЕМЕНТЫ_ИНФОРМАЦИЯ!F:F,БАЗА_ДАННЫХ!J1000,АБОНЕМЕНТЫ_ИНФОРМАЦИЯ!AB:AB,БАЗА_ДАННЫХ!M1000),"")</f>
        <v/>
      </c>
      <c r="R1000" s="189" t="s">
        <v>21</v>
      </c>
      <c r="S1000" s="17"/>
      <c r="U1000" s="194">
        <f>IF(S1000="перенос",0,SUMIFS(АБОНЕМЕНТЫ_ИНФОРМАЦИЯ!P:P,АБОНЕМЕНТЫ_ИНФОРМАЦИЯ!H:H,БАЗА_ДАННЫХ!L1000,АБОНЕМЕНТЫ_ИНФОРМАЦИЯ!F:F,БАЗА_ДАННЫХ!J1000,АБОНЕМЕНТЫ_ИНФОРМАЦИЯ!G:G,БАЗА_ДАННЫХ!K1000,АБОНЕМЕНТЫ_ИНФОРМАЦИЯ!Q:Q,"&lt;="&amp;БАЗА_ДАННЫХ!D1000,АБОНЕМЕНТЫ_ИНФОРМАЦИЯ!S:S,"&gt;="&amp;БАЗА_ДАННЫХ!D1000))</f>
        <v>10</v>
      </c>
    </row>
    <row r="1001" spans="4:21" ht="15" customHeight="1" x14ac:dyDescent="0.25">
      <c r="D1001" s="185">
        <v>45324</v>
      </c>
      <c r="E1001" s="187">
        <f t="shared" si="36"/>
        <v>5</v>
      </c>
      <c r="F1001" s="9" t="str">
        <f t="shared" si="37"/>
        <v>Пт</v>
      </c>
      <c r="G1001" s="18">
        <v>0.66666666666666663</v>
      </c>
      <c r="H1001" s="8" t="s">
        <v>7</v>
      </c>
      <c r="I1001" s="8" t="s">
        <v>33</v>
      </c>
      <c r="J1001" s="8" t="s">
        <v>6</v>
      </c>
      <c r="K1001" s="8" t="s">
        <v>31</v>
      </c>
      <c r="L1001" s="188" t="s">
        <v>89</v>
      </c>
      <c r="M1001" s="189" t="str">
        <f ca="1">IF(COUNTIFS(АБОНЕМЕНТЫ_ИНФОРМАЦИЯ!H:H,БАЗА_ДАННЫХ!L1001,АБОНЕМЕНТЫ_ИНФОРМАЦИЯ!F:F,БАЗА_ДАННЫХ!J1001,АБОНЕМЕНТЫ_ИНФОРМАЦИЯ!G:G,БАЗА_ДАННЫХ!K1001,АБОНЕМЕНТЫ_ИНФОРМАЦИЯ!Q:Q,"&lt;="&amp;БАЗА_ДАННЫХ!D1001,АБОНЕМЕНТЫ_ИНФОРМАЦИЯ!S:S,"&gt;="&amp;БАЗА_ДАННЫХ!D1001,АБОНЕМЕНТЫ_ИНФОРМАЦИЯ!AB:AB,"да")=1,"да","нет")</f>
        <v>нет</v>
      </c>
      <c r="N1001" s="188" t="str">
        <f ca="1">IF(M1001="да",SUMIFS(АБОНЕМЕНТЫ_ИНФОРМАЦИЯ!AC:AC,АБОНЕМЕНТЫ_ИНФОРМАЦИЯ!H:H,БАЗА_ДАННЫХ!L1001,АБОНЕМЕНТЫ_ИНФОРМАЦИЯ!G:G,БАЗА_ДАННЫХ!K1001,АБОНЕМЕНТЫ_ИНФОРМАЦИЯ!F:F,БАЗА_ДАННЫХ!J1001,АБОНЕМЕНТЫ_ИНФОРМАЦИЯ!AB:AB,БАЗА_ДАННЫХ!M1001),"")</f>
        <v/>
      </c>
      <c r="R1001" s="189" t="s">
        <v>21</v>
      </c>
      <c r="S1001" s="17"/>
      <c r="U1001" s="194">
        <f>IF(S1001="перенос",0,SUMIFS(АБОНЕМЕНТЫ_ИНФОРМАЦИЯ!P:P,АБОНЕМЕНТЫ_ИНФОРМАЦИЯ!H:H,БАЗА_ДАННЫХ!L1001,АБОНЕМЕНТЫ_ИНФОРМАЦИЯ!F:F,БАЗА_ДАННЫХ!J1001,АБОНЕМЕНТЫ_ИНФОРМАЦИЯ!G:G,БАЗА_ДАННЫХ!K1001,АБОНЕМЕНТЫ_ИНФОРМАЦИЯ!Q:Q,"&lt;="&amp;БАЗА_ДАННЫХ!D1001,АБОНЕМЕНТЫ_ИНФОРМАЦИЯ!S:S,"&gt;="&amp;БАЗА_ДАННЫХ!D1001))</f>
        <v>10</v>
      </c>
    </row>
    <row r="1002" spans="4:21" ht="15" customHeight="1" x14ac:dyDescent="0.25">
      <c r="D1002" s="185">
        <v>45324</v>
      </c>
      <c r="E1002" s="187">
        <f t="shared" si="36"/>
        <v>5</v>
      </c>
      <c r="F1002" s="9" t="str">
        <f t="shared" si="37"/>
        <v>Пт</v>
      </c>
      <c r="G1002" s="18">
        <v>0.66666666666666663</v>
      </c>
      <c r="H1002" s="8" t="s">
        <v>7</v>
      </c>
      <c r="I1002" s="8" t="s">
        <v>33</v>
      </c>
      <c r="J1002" s="8" t="s">
        <v>6</v>
      </c>
      <c r="K1002" s="8" t="s">
        <v>31</v>
      </c>
      <c r="L1002" s="188" t="s">
        <v>90</v>
      </c>
      <c r="M1002" s="189" t="str">
        <f ca="1">IF(COUNTIFS(АБОНЕМЕНТЫ_ИНФОРМАЦИЯ!H:H,БАЗА_ДАННЫХ!L1002,АБОНЕМЕНТЫ_ИНФОРМАЦИЯ!F:F,БАЗА_ДАННЫХ!J1002,АБОНЕМЕНТЫ_ИНФОРМАЦИЯ!G:G,БАЗА_ДАННЫХ!K1002,АБОНЕМЕНТЫ_ИНФОРМАЦИЯ!Q:Q,"&lt;="&amp;БАЗА_ДАННЫХ!D1002,АБОНЕМЕНТЫ_ИНФОРМАЦИЯ!S:S,"&gt;="&amp;БАЗА_ДАННЫХ!D1002,АБОНЕМЕНТЫ_ИНФОРМАЦИЯ!AB:AB,"да")=1,"да","нет")</f>
        <v>нет</v>
      </c>
      <c r="N1002" s="188" t="str">
        <f ca="1">IF(M1002="да",SUMIFS(АБОНЕМЕНТЫ_ИНФОРМАЦИЯ!AC:AC,АБОНЕМЕНТЫ_ИНФОРМАЦИЯ!H:H,БАЗА_ДАННЫХ!L1002,АБОНЕМЕНТЫ_ИНФОРМАЦИЯ!G:G,БАЗА_ДАННЫХ!K1002,АБОНЕМЕНТЫ_ИНФОРМАЦИЯ!F:F,БАЗА_ДАННЫХ!J1002,АБОНЕМЕНТЫ_ИНФОРМАЦИЯ!AB:AB,БАЗА_ДАННЫХ!M1002),"")</f>
        <v/>
      </c>
      <c r="R1002" s="189" t="s">
        <v>21</v>
      </c>
      <c r="S1002" s="17"/>
      <c r="U1002" s="194">
        <f>IF(S1002="перенос",0,SUMIFS(АБОНЕМЕНТЫ_ИНФОРМАЦИЯ!P:P,АБОНЕМЕНТЫ_ИНФОРМАЦИЯ!H:H,БАЗА_ДАННЫХ!L1002,АБОНЕМЕНТЫ_ИНФОРМАЦИЯ!F:F,БАЗА_ДАННЫХ!J1002,АБОНЕМЕНТЫ_ИНФОРМАЦИЯ!G:G,БАЗА_ДАННЫХ!K1002,АБОНЕМЕНТЫ_ИНФОРМАЦИЯ!Q:Q,"&lt;="&amp;БАЗА_ДАННЫХ!D1002,АБОНЕМЕНТЫ_ИНФОРМАЦИЯ!S:S,"&gt;="&amp;БАЗА_ДАННЫХ!D1002))</f>
        <v>8.75</v>
      </c>
    </row>
    <row r="1003" spans="4:21" ht="15" customHeight="1" x14ac:dyDescent="0.25">
      <c r="D1003" s="185">
        <v>45324</v>
      </c>
      <c r="E1003" s="187">
        <f t="shared" si="36"/>
        <v>5</v>
      </c>
      <c r="F1003" s="9" t="str">
        <f t="shared" si="37"/>
        <v>Пт</v>
      </c>
      <c r="G1003" s="18">
        <v>0.66666666666666663</v>
      </c>
      <c r="H1003" s="8" t="s">
        <v>7</v>
      </c>
      <c r="I1003" s="8" t="s">
        <v>33</v>
      </c>
      <c r="J1003" s="8" t="s">
        <v>6</v>
      </c>
      <c r="K1003" s="8" t="s">
        <v>31</v>
      </c>
      <c r="L1003" s="188" t="s">
        <v>91</v>
      </c>
      <c r="M1003" s="189" t="str">
        <f ca="1">IF(COUNTIFS(АБОНЕМЕНТЫ_ИНФОРМАЦИЯ!H:H,БАЗА_ДАННЫХ!L1003,АБОНЕМЕНТЫ_ИНФОРМАЦИЯ!F:F,БАЗА_ДАННЫХ!J1003,АБОНЕМЕНТЫ_ИНФОРМАЦИЯ!G:G,БАЗА_ДАННЫХ!K1003,АБОНЕМЕНТЫ_ИНФОРМАЦИЯ!Q:Q,"&lt;="&amp;БАЗА_ДАННЫХ!D1003,АБОНЕМЕНТЫ_ИНФОРМАЦИЯ!S:S,"&gt;="&amp;БАЗА_ДАННЫХ!D1003,АБОНЕМЕНТЫ_ИНФОРМАЦИЯ!AB:AB,"да")=1,"да","нет")</f>
        <v>нет</v>
      </c>
      <c r="N1003" s="188" t="str">
        <f ca="1">IF(M1003="да",SUMIFS(АБОНЕМЕНТЫ_ИНФОРМАЦИЯ!AC:AC,АБОНЕМЕНТЫ_ИНФОРМАЦИЯ!H:H,БАЗА_ДАННЫХ!L1003,АБОНЕМЕНТЫ_ИНФОРМАЦИЯ!G:G,БАЗА_ДАННЫХ!K1003,АБОНЕМЕНТЫ_ИНФОРМАЦИЯ!F:F,БАЗА_ДАННЫХ!J1003,АБОНЕМЕНТЫ_ИНФОРМАЦИЯ!AB:AB,БАЗА_ДАННЫХ!M1003),"")</f>
        <v/>
      </c>
      <c r="R1003" s="189" t="s">
        <v>21</v>
      </c>
      <c r="S1003" s="17"/>
      <c r="U1003" s="194">
        <f>IF(S1003="перенос",0,SUMIFS(АБОНЕМЕНТЫ_ИНФОРМАЦИЯ!P:P,АБОНЕМЕНТЫ_ИНФОРМАЦИЯ!H:H,БАЗА_ДАННЫХ!L1003,АБОНЕМЕНТЫ_ИНФОРМАЦИЯ!F:F,БАЗА_ДАННЫХ!J1003,АБОНЕМЕНТЫ_ИНФОРМАЦИЯ!G:G,БАЗА_ДАННЫХ!K1003,АБОНЕМЕНТЫ_ИНФОРМАЦИЯ!Q:Q,"&lt;="&amp;БАЗА_ДАННЫХ!D1003,АБОНЕМЕНТЫ_ИНФОРМАЦИЯ!S:S,"&gt;="&amp;БАЗА_ДАННЫХ!D1003))</f>
        <v>10</v>
      </c>
    </row>
    <row r="1004" spans="4:21" ht="15" customHeight="1" x14ac:dyDescent="0.25">
      <c r="D1004" s="185">
        <v>45324</v>
      </c>
      <c r="E1004" s="187">
        <f t="shared" si="36"/>
        <v>5</v>
      </c>
      <c r="F1004" s="9" t="str">
        <f t="shared" si="37"/>
        <v>Пт</v>
      </c>
      <c r="G1004" s="18">
        <v>0.66666666666666663</v>
      </c>
      <c r="H1004" s="8" t="s">
        <v>7</v>
      </c>
      <c r="I1004" s="8" t="s">
        <v>33</v>
      </c>
      <c r="J1004" s="8" t="s">
        <v>6</v>
      </c>
      <c r="K1004" s="8" t="s">
        <v>31</v>
      </c>
      <c r="L1004" s="188" t="s">
        <v>92</v>
      </c>
      <c r="M1004" s="189" t="str">
        <f ca="1">IF(COUNTIFS(АБОНЕМЕНТЫ_ИНФОРМАЦИЯ!H:H,БАЗА_ДАННЫХ!L1004,АБОНЕМЕНТЫ_ИНФОРМАЦИЯ!F:F,БАЗА_ДАННЫХ!J1004,АБОНЕМЕНТЫ_ИНФОРМАЦИЯ!G:G,БАЗА_ДАННЫХ!K1004,АБОНЕМЕНТЫ_ИНФОРМАЦИЯ!Q:Q,"&lt;="&amp;БАЗА_ДАННЫХ!D1004,АБОНЕМЕНТЫ_ИНФОРМАЦИЯ!S:S,"&gt;="&amp;БАЗА_ДАННЫХ!D1004,АБОНЕМЕНТЫ_ИНФОРМАЦИЯ!AB:AB,"да")=1,"да","нет")</f>
        <v>нет</v>
      </c>
      <c r="N1004" s="188" t="str">
        <f ca="1">IF(M1004="да",SUMIFS(АБОНЕМЕНТЫ_ИНФОРМАЦИЯ!AC:AC,АБОНЕМЕНТЫ_ИНФОРМАЦИЯ!H:H,БАЗА_ДАННЫХ!L1004,АБОНЕМЕНТЫ_ИНФОРМАЦИЯ!G:G,БАЗА_ДАННЫХ!K1004,АБОНЕМЕНТЫ_ИНФОРМАЦИЯ!F:F,БАЗА_ДАННЫХ!J1004,АБОНЕМЕНТЫ_ИНФОРМАЦИЯ!AB:AB,БАЗА_ДАННЫХ!M1004),"")</f>
        <v/>
      </c>
      <c r="R1004" s="189" t="s">
        <v>21</v>
      </c>
      <c r="S1004" s="17"/>
      <c r="U1004" s="194">
        <f>IF(S1004="перенос",0,SUMIFS(АБОНЕМЕНТЫ_ИНФОРМАЦИЯ!P:P,АБОНЕМЕНТЫ_ИНФОРМАЦИЯ!H:H,БАЗА_ДАННЫХ!L1004,АБОНЕМЕНТЫ_ИНФОРМАЦИЯ!F:F,БАЗА_ДАННЫХ!J1004,АБОНЕМЕНТЫ_ИНФОРМАЦИЯ!G:G,БАЗА_ДАННЫХ!K1004,АБОНЕМЕНТЫ_ИНФОРМАЦИЯ!Q:Q,"&lt;="&amp;БАЗА_ДАННЫХ!D1004,АБОНЕМЕНТЫ_ИНФОРМАЦИЯ!S:S,"&gt;="&amp;БАЗА_ДАННЫХ!D1004))</f>
        <v>10</v>
      </c>
    </row>
    <row r="1005" spans="4:21" ht="15" customHeight="1" x14ac:dyDescent="0.25">
      <c r="D1005" s="185">
        <v>45324</v>
      </c>
      <c r="E1005" s="187">
        <f t="shared" si="36"/>
        <v>5</v>
      </c>
      <c r="F1005" s="9" t="str">
        <f t="shared" si="37"/>
        <v>Пт</v>
      </c>
      <c r="G1005" s="18">
        <v>0.66666666666666663</v>
      </c>
      <c r="H1005" s="8" t="s">
        <v>7</v>
      </c>
      <c r="I1005" s="8" t="s">
        <v>33</v>
      </c>
      <c r="J1005" s="8" t="s">
        <v>6</v>
      </c>
      <c r="K1005" s="8" t="s">
        <v>31</v>
      </c>
      <c r="L1005" s="188" t="s">
        <v>93</v>
      </c>
      <c r="M1005" s="189" t="str">
        <f ca="1">IF(COUNTIFS(АБОНЕМЕНТЫ_ИНФОРМАЦИЯ!H:H,БАЗА_ДАННЫХ!L1005,АБОНЕМЕНТЫ_ИНФОРМАЦИЯ!F:F,БАЗА_ДАННЫХ!J1005,АБОНЕМЕНТЫ_ИНФОРМАЦИЯ!G:G,БАЗА_ДАННЫХ!K1005,АБОНЕМЕНТЫ_ИНФОРМАЦИЯ!Q:Q,"&lt;="&amp;БАЗА_ДАННЫХ!D1005,АБОНЕМЕНТЫ_ИНФОРМАЦИЯ!S:S,"&gt;="&amp;БАЗА_ДАННЫХ!D1005,АБОНЕМЕНТЫ_ИНФОРМАЦИЯ!AB:AB,"да")=1,"да","нет")</f>
        <v>нет</v>
      </c>
      <c r="N1005" s="188" t="str">
        <f ca="1">IF(M1005="да",SUMIFS(АБОНЕМЕНТЫ_ИНФОРМАЦИЯ!AC:AC,АБОНЕМЕНТЫ_ИНФОРМАЦИЯ!H:H,БАЗА_ДАННЫХ!L1005,АБОНЕМЕНТЫ_ИНФОРМАЦИЯ!G:G,БАЗА_ДАННЫХ!K1005,АБОНЕМЕНТЫ_ИНФОРМАЦИЯ!F:F,БАЗА_ДАННЫХ!J1005,АБОНЕМЕНТЫ_ИНФОРМАЦИЯ!AB:AB,БАЗА_ДАННЫХ!M1005),"")</f>
        <v/>
      </c>
      <c r="R1005" s="189" t="s">
        <v>21</v>
      </c>
      <c r="S1005" s="17"/>
      <c r="U1005" s="194">
        <f>IF(S1005="перенос",0,SUMIFS(АБОНЕМЕНТЫ_ИНФОРМАЦИЯ!P:P,АБОНЕМЕНТЫ_ИНФОРМАЦИЯ!H:H,БАЗА_ДАННЫХ!L1005,АБОНЕМЕНТЫ_ИНФОРМАЦИЯ!F:F,БАЗА_ДАННЫХ!J1005,АБОНЕМЕНТЫ_ИНФОРМАЦИЯ!G:G,БАЗА_ДАННЫХ!K1005,АБОНЕМЕНТЫ_ИНФОРМАЦИЯ!Q:Q,"&lt;="&amp;БАЗА_ДАННЫХ!D1005,АБОНЕМЕНТЫ_ИНФОРМАЦИЯ!S:S,"&gt;="&amp;БАЗА_ДАННЫХ!D1005))</f>
        <v>10</v>
      </c>
    </row>
    <row r="1006" spans="4:21" ht="15" customHeight="1" x14ac:dyDescent="0.25">
      <c r="D1006" s="185">
        <v>45324</v>
      </c>
      <c r="E1006" s="187">
        <f t="shared" si="36"/>
        <v>5</v>
      </c>
      <c r="F1006" s="9" t="str">
        <f t="shared" si="37"/>
        <v>Пт</v>
      </c>
      <c r="G1006" s="18">
        <v>0.66666666666666663</v>
      </c>
      <c r="H1006" s="8" t="s">
        <v>7</v>
      </c>
      <c r="I1006" s="8" t="s">
        <v>33</v>
      </c>
      <c r="J1006" s="8" t="s">
        <v>6</v>
      </c>
      <c r="K1006" s="8" t="s">
        <v>31</v>
      </c>
      <c r="L1006" s="188" t="s">
        <v>94</v>
      </c>
      <c r="M1006" s="189" t="str">
        <f ca="1">IF(COUNTIFS(АБОНЕМЕНТЫ_ИНФОРМАЦИЯ!H:H,БАЗА_ДАННЫХ!L1006,АБОНЕМЕНТЫ_ИНФОРМАЦИЯ!F:F,БАЗА_ДАННЫХ!J1006,АБОНЕМЕНТЫ_ИНФОРМАЦИЯ!G:G,БАЗА_ДАННЫХ!K1006,АБОНЕМЕНТЫ_ИНФОРМАЦИЯ!Q:Q,"&lt;="&amp;БАЗА_ДАННЫХ!D1006,АБОНЕМЕНТЫ_ИНФОРМАЦИЯ!S:S,"&gt;="&amp;БАЗА_ДАННЫХ!D1006,АБОНЕМЕНТЫ_ИНФОРМАЦИЯ!AB:AB,"да")=1,"да","нет")</f>
        <v>нет</v>
      </c>
      <c r="N1006" s="188" t="str">
        <f ca="1">IF(M1006="да",SUMIFS(АБОНЕМЕНТЫ_ИНФОРМАЦИЯ!AC:AC,АБОНЕМЕНТЫ_ИНФОРМАЦИЯ!H:H,БАЗА_ДАННЫХ!L1006,АБОНЕМЕНТЫ_ИНФОРМАЦИЯ!G:G,БАЗА_ДАННЫХ!K1006,АБОНЕМЕНТЫ_ИНФОРМАЦИЯ!F:F,БАЗА_ДАННЫХ!J1006,АБОНЕМЕНТЫ_ИНФОРМАЦИЯ!AB:AB,БАЗА_ДАННЫХ!M1006),"")</f>
        <v/>
      </c>
      <c r="R1006" s="189" t="s">
        <v>21</v>
      </c>
      <c r="S1006" s="17"/>
      <c r="U1006" s="194">
        <f>IF(S1006="перенос",0,SUMIFS(АБОНЕМЕНТЫ_ИНФОРМАЦИЯ!P:P,АБОНЕМЕНТЫ_ИНФОРМАЦИЯ!H:H,БАЗА_ДАННЫХ!L1006,АБОНЕМЕНТЫ_ИНФОРМАЦИЯ!F:F,БАЗА_ДАННЫХ!J1006,АБОНЕМЕНТЫ_ИНФОРМАЦИЯ!G:G,БАЗА_ДАННЫХ!K1006,АБОНЕМЕНТЫ_ИНФОРМАЦИЯ!Q:Q,"&lt;="&amp;БАЗА_ДАННЫХ!D1006,АБОНЕМЕНТЫ_ИНФОРМАЦИЯ!S:S,"&gt;="&amp;БАЗА_ДАННЫХ!D1006))</f>
        <v>10</v>
      </c>
    </row>
    <row r="1007" spans="4:21" ht="15" customHeight="1" x14ac:dyDescent="0.25">
      <c r="D1007" s="185">
        <v>45324</v>
      </c>
      <c r="E1007" s="187">
        <f t="shared" si="36"/>
        <v>5</v>
      </c>
      <c r="F1007" s="9" t="str">
        <f t="shared" si="37"/>
        <v>Пт</v>
      </c>
      <c r="G1007" s="18">
        <v>0.66666666666666663</v>
      </c>
      <c r="H1007" s="8" t="s">
        <v>7</v>
      </c>
      <c r="I1007" s="8" t="s">
        <v>33</v>
      </c>
      <c r="J1007" s="8" t="s">
        <v>6</v>
      </c>
      <c r="K1007" s="8" t="s">
        <v>31</v>
      </c>
      <c r="L1007" s="188" t="s">
        <v>95</v>
      </c>
      <c r="M1007" s="189" t="str">
        <f ca="1">IF(COUNTIFS(АБОНЕМЕНТЫ_ИНФОРМАЦИЯ!H:H,БАЗА_ДАННЫХ!L1007,АБОНЕМЕНТЫ_ИНФОРМАЦИЯ!F:F,БАЗА_ДАННЫХ!J1007,АБОНЕМЕНТЫ_ИНФОРМАЦИЯ!G:G,БАЗА_ДАННЫХ!K1007,АБОНЕМЕНТЫ_ИНФОРМАЦИЯ!Q:Q,"&lt;="&amp;БАЗА_ДАННЫХ!D1007,АБОНЕМЕНТЫ_ИНФОРМАЦИЯ!S:S,"&gt;="&amp;БАЗА_ДАННЫХ!D1007,АБОНЕМЕНТЫ_ИНФОРМАЦИЯ!AB:AB,"да")=1,"да","нет")</f>
        <v>нет</v>
      </c>
      <c r="N1007" s="188" t="str">
        <f ca="1">IF(M1007="да",SUMIFS(АБОНЕМЕНТЫ_ИНФОРМАЦИЯ!AC:AC,АБОНЕМЕНТЫ_ИНФОРМАЦИЯ!H:H,БАЗА_ДАННЫХ!L1007,АБОНЕМЕНТЫ_ИНФОРМАЦИЯ!G:G,БАЗА_ДАННЫХ!K1007,АБОНЕМЕНТЫ_ИНФОРМАЦИЯ!F:F,БАЗА_ДАННЫХ!J1007,АБОНЕМЕНТЫ_ИНФОРМАЦИЯ!AB:AB,БАЗА_ДАННЫХ!M1007),"")</f>
        <v/>
      </c>
      <c r="R1007" s="189" t="s">
        <v>21</v>
      </c>
      <c r="S1007" s="17"/>
      <c r="U1007" s="194">
        <f>IF(S1007="перенос",0,SUMIFS(АБОНЕМЕНТЫ_ИНФОРМАЦИЯ!P:P,АБОНЕМЕНТЫ_ИНФОРМАЦИЯ!H:H,БАЗА_ДАННЫХ!L1007,АБОНЕМЕНТЫ_ИНФОРМАЦИЯ!F:F,БАЗА_ДАННЫХ!J1007,АБОНЕМЕНТЫ_ИНФОРМАЦИЯ!G:G,БАЗА_ДАННЫХ!K1007,АБОНЕМЕНТЫ_ИНФОРМАЦИЯ!Q:Q,"&lt;="&amp;БАЗА_ДАННЫХ!D1007,АБОНЕМЕНТЫ_ИНФОРМАЦИЯ!S:S,"&gt;="&amp;БАЗА_ДАННЫХ!D1007))</f>
        <v>10</v>
      </c>
    </row>
    <row r="1008" spans="4:21" ht="15" customHeight="1" x14ac:dyDescent="0.25">
      <c r="D1008" s="185">
        <v>45324</v>
      </c>
      <c r="E1008" s="187">
        <f t="shared" si="36"/>
        <v>5</v>
      </c>
      <c r="F1008" s="9" t="str">
        <f t="shared" si="37"/>
        <v>Пт</v>
      </c>
      <c r="G1008" s="18">
        <v>0.66666666666666663</v>
      </c>
      <c r="H1008" s="8" t="s">
        <v>7</v>
      </c>
      <c r="I1008" s="8" t="s">
        <v>33</v>
      </c>
      <c r="J1008" s="8" t="s">
        <v>6</v>
      </c>
      <c r="K1008" s="8" t="s">
        <v>31</v>
      </c>
      <c r="L1008" s="188" t="s">
        <v>96</v>
      </c>
      <c r="M1008" s="189" t="str">
        <f ca="1">IF(COUNTIFS(АБОНЕМЕНТЫ_ИНФОРМАЦИЯ!H:H,БАЗА_ДАННЫХ!L1008,АБОНЕМЕНТЫ_ИНФОРМАЦИЯ!F:F,БАЗА_ДАННЫХ!J1008,АБОНЕМЕНТЫ_ИНФОРМАЦИЯ!G:G,БАЗА_ДАННЫХ!K1008,АБОНЕМЕНТЫ_ИНФОРМАЦИЯ!Q:Q,"&lt;="&amp;БАЗА_ДАННЫХ!D1008,АБОНЕМЕНТЫ_ИНФОРМАЦИЯ!S:S,"&gt;="&amp;БАЗА_ДАННЫХ!D1008,АБОНЕМЕНТЫ_ИНФОРМАЦИЯ!AB:AB,"да")=1,"да","нет")</f>
        <v>нет</v>
      </c>
      <c r="N1008" s="188" t="str">
        <f ca="1">IF(M1008="да",SUMIFS(АБОНЕМЕНТЫ_ИНФОРМАЦИЯ!AC:AC,АБОНЕМЕНТЫ_ИНФОРМАЦИЯ!H:H,БАЗА_ДАННЫХ!L1008,АБОНЕМЕНТЫ_ИНФОРМАЦИЯ!G:G,БАЗА_ДАННЫХ!K1008,АБОНЕМЕНТЫ_ИНФОРМАЦИЯ!F:F,БАЗА_ДАННЫХ!J1008,АБОНЕМЕНТЫ_ИНФОРМАЦИЯ!AB:AB,БАЗА_ДАННЫХ!M1008),"")</f>
        <v/>
      </c>
      <c r="R1008" s="189" t="s">
        <v>21</v>
      </c>
      <c r="S1008" s="17"/>
      <c r="U1008" s="194">
        <f>IF(S1008="перенос",0,SUMIFS(АБОНЕМЕНТЫ_ИНФОРМАЦИЯ!P:P,АБОНЕМЕНТЫ_ИНФОРМАЦИЯ!H:H,БАЗА_ДАННЫХ!L1008,АБОНЕМЕНТЫ_ИНФОРМАЦИЯ!F:F,БАЗА_ДАННЫХ!J1008,АБОНЕМЕНТЫ_ИНФОРМАЦИЯ!G:G,БАЗА_ДАННЫХ!K1008,АБОНЕМЕНТЫ_ИНФОРМАЦИЯ!Q:Q,"&lt;="&amp;БАЗА_ДАННЫХ!D1008,АБОНЕМЕНТЫ_ИНФОРМАЦИЯ!S:S,"&gt;="&amp;БАЗА_ДАННЫХ!D1008))</f>
        <v>10</v>
      </c>
    </row>
    <row r="1009" spans="4:21" ht="15" customHeight="1" x14ac:dyDescent="0.25">
      <c r="D1009" s="185">
        <v>45324</v>
      </c>
      <c r="E1009" s="187">
        <f t="shared" si="36"/>
        <v>5</v>
      </c>
      <c r="F1009" s="9" t="str">
        <f t="shared" si="37"/>
        <v>Пт</v>
      </c>
      <c r="G1009" s="18">
        <v>0.66666666666666663</v>
      </c>
      <c r="H1009" s="8" t="s">
        <v>7</v>
      </c>
      <c r="I1009" s="8" t="s">
        <v>33</v>
      </c>
      <c r="J1009" s="8" t="s">
        <v>6</v>
      </c>
      <c r="K1009" s="8" t="s">
        <v>31</v>
      </c>
      <c r="L1009" s="188" t="s">
        <v>97</v>
      </c>
      <c r="M1009" s="189" t="str">
        <f ca="1">IF(COUNTIFS(АБОНЕМЕНТЫ_ИНФОРМАЦИЯ!H:H,БАЗА_ДАННЫХ!L1009,АБОНЕМЕНТЫ_ИНФОРМАЦИЯ!F:F,БАЗА_ДАННЫХ!J1009,АБОНЕМЕНТЫ_ИНФОРМАЦИЯ!G:G,БАЗА_ДАННЫХ!K1009,АБОНЕМЕНТЫ_ИНФОРМАЦИЯ!Q:Q,"&lt;="&amp;БАЗА_ДАННЫХ!D1009,АБОНЕМЕНТЫ_ИНФОРМАЦИЯ!S:S,"&gt;="&amp;БАЗА_ДАННЫХ!D1009,АБОНЕМЕНТЫ_ИНФОРМАЦИЯ!AB:AB,"да")=1,"да","нет")</f>
        <v>нет</v>
      </c>
      <c r="N1009" s="188" t="str">
        <f ca="1">IF(M1009="да",SUMIFS(АБОНЕМЕНТЫ_ИНФОРМАЦИЯ!AC:AC,АБОНЕМЕНТЫ_ИНФОРМАЦИЯ!H:H,БАЗА_ДАННЫХ!L1009,АБОНЕМЕНТЫ_ИНФОРМАЦИЯ!G:G,БАЗА_ДАННЫХ!K1009,АБОНЕМЕНТЫ_ИНФОРМАЦИЯ!F:F,БАЗА_ДАННЫХ!J1009,АБОНЕМЕНТЫ_ИНФОРМАЦИЯ!AB:AB,БАЗА_ДАННЫХ!M1009),"")</f>
        <v/>
      </c>
      <c r="R1009" s="189" t="s">
        <v>21</v>
      </c>
      <c r="S1009" s="17"/>
      <c r="U1009" s="194">
        <f>IF(S1009="перенос",0,SUMIFS(АБОНЕМЕНТЫ_ИНФОРМАЦИЯ!P:P,АБОНЕМЕНТЫ_ИНФОРМАЦИЯ!H:H,БАЗА_ДАННЫХ!L1009,АБОНЕМЕНТЫ_ИНФОРМАЦИЯ!F:F,БАЗА_ДАННЫХ!J1009,АБОНЕМЕНТЫ_ИНФОРМАЦИЯ!G:G,БАЗА_ДАННЫХ!K1009,АБОНЕМЕНТЫ_ИНФОРМАЦИЯ!Q:Q,"&lt;="&amp;БАЗА_ДАННЫХ!D1009,АБОНЕМЕНТЫ_ИНФОРМАЦИЯ!S:S,"&gt;="&amp;БАЗА_ДАННЫХ!D1009))</f>
        <v>10</v>
      </c>
    </row>
    <row r="1010" spans="4:21" ht="15" customHeight="1" x14ac:dyDescent="0.25">
      <c r="D1010" s="185">
        <v>45325</v>
      </c>
      <c r="E1010" s="187">
        <f t="shared" si="36"/>
        <v>5</v>
      </c>
      <c r="F1010" s="9" t="str">
        <f t="shared" si="37"/>
        <v>Сб</v>
      </c>
      <c r="G1010" s="18">
        <v>0.45833333333333331</v>
      </c>
      <c r="H1010" s="8" t="s">
        <v>14</v>
      </c>
      <c r="I1010" s="8" t="s">
        <v>34</v>
      </c>
      <c r="J1010" s="8" t="s">
        <v>11</v>
      </c>
      <c r="K1010" s="8" t="s">
        <v>35</v>
      </c>
      <c r="L1010" s="188" t="s">
        <v>78</v>
      </c>
      <c r="M1010" s="189" t="str">
        <f ca="1">IF(COUNTIFS(АБОНЕМЕНТЫ_ИНФОРМАЦИЯ!H:H,БАЗА_ДАННЫХ!L1010,АБОНЕМЕНТЫ_ИНФОРМАЦИЯ!F:F,БАЗА_ДАННЫХ!J1010,АБОНЕМЕНТЫ_ИНФОРМАЦИЯ!G:G,БАЗА_ДАННЫХ!K1010,АБОНЕМЕНТЫ_ИНФОРМАЦИЯ!Q:Q,"&lt;="&amp;БАЗА_ДАННЫХ!D1010,АБОНЕМЕНТЫ_ИНФОРМАЦИЯ!S:S,"&gt;="&amp;БАЗА_ДАННЫХ!D1010,АБОНЕМЕНТЫ_ИНФОРМАЦИЯ!AB:AB,"да")=1,"да","нет")</f>
        <v>нет</v>
      </c>
      <c r="N1010" s="188" t="str">
        <f ca="1">IF(M1010="да",SUMIFS(АБОНЕМЕНТЫ_ИНФОРМАЦИЯ!AC:AC,АБОНЕМЕНТЫ_ИНФОРМАЦИЯ!H:H,БАЗА_ДАННЫХ!L1010,АБОНЕМЕНТЫ_ИНФОРМАЦИЯ!G:G,БАЗА_ДАННЫХ!K1010,АБОНЕМЕНТЫ_ИНФОРМАЦИЯ!F:F,БАЗА_ДАННЫХ!J1010,АБОНЕМЕНТЫ_ИНФОРМАЦИЯ!AB:AB,БАЗА_ДАННЫХ!M1010),"")</f>
        <v/>
      </c>
      <c r="R1010" s="189" t="s">
        <v>21</v>
      </c>
      <c r="S1010" s="17"/>
      <c r="U1010" s="194">
        <f>IF(S1010="перенос",0,SUMIFS(АБОНЕМЕНТЫ_ИНФОРМАЦИЯ!P:P,АБОНЕМЕНТЫ_ИНФОРМАЦИЯ!H:H,БАЗА_ДАННЫХ!L1010,АБОНЕМЕНТЫ_ИНФОРМАЦИЯ!F:F,БАЗА_ДАННЫХ!J1010,АБОНЕМЕНТЫ_ИНФОРМАЦИЯ!G:G,БАЗА_ДАННЫХ!K1010,АБОНЕМЕНТЫ_ИНФОРМАЦИЯ!Q:Q,"&lt;="&amp;БАЗА_ДАННЫХ!D1010,АБОНЕМЕНТЫ_ИНФОРМАЦИЯ!S:S,"&gt;="&amp;БАЗА_ДАННЫХ!D1010))</f>
        <v>10</v>
      </c>
    </row>
    <row r="1011" spans="4:21" ht="15" customHeight="1" x14ac:dyDescent="0.25">
      <c r="D1011" s="185">
        <v>45325</v>
      </c>
      <c r="E1011" s="187">
        <f t="shared" si="36"/>
        <v>5</v>
      </c>
      <c r="F1011" s="9" t="str">
        <f t="shared" si="37"/>
        <v>Сб</v>
      </c>
      <c r="G1011" s="18">
        <v>0.45833333333333331</v>
      </c>
      <c r="H1011" s="8" t="s">
        <v>14</v>
      </c>
      <c r="I1011" s="8" t="s">
        <v>34</v>
      </c>
      <c r="J1011" s="8" t="s">
        <v>11</v>
      </c>
      <c r="K1011" s="8" t="s">
        <v>35</v>
      </c>
      <c r="L1011" s="188" t="s">
        <v>80</v>
      </c>
      <c r="M1011" s="189" t="str">
        <f ca="1">IF(COUNTIFS(АБОНЕМЕНТЫ_ИНФОРМАЦИЯ!H:H,БАЗА_ДАННЫХ!L1011,АБОНЕМЕНТЫ_ИНФОРМАЦИЯ!F:F,БАЗА_ДАННЫХ!J1011,АБОНЕМЕНТЫ_ИНФОРМАЦИЯ!G:G,БАЗА_ДАННЫХ!K1011,АБОНЕМЕНТЫ_ИНФОРМАЦИЯ!Q:Q,"&lt;="&amp;БАЗА_ДАННЫХ!D1011,АБОНЕМЕНТЫ_ИНФОРМАЦИЯ!S:S,"&gt;="&amp;БАЗА_ДАННЫХ!D1011,АБОНЕМЕНТЫ_ИНФОРМАЦИЯ!AB:AB,"да")=1,"да","нет")</f>
        <v>нет</v>
      </c>
      <c r="N1011" s="188" t="str">
        <f ca="1">IF(M1011="да",SUMIFS(АБОНЕМЕНТЫ_ИНФОРМАЦИЯ!AC:AC,АБОНЕМЕНТЫ_ИНФОРМАЦИЯ!H:H,БАЗА_ДАННЫХ!L1011,АБОНЕМЕНТЫ_ИНФОРМАЦИЯ!G:G,БАЗА_ДАННЫХ!K1011,АБОНЕМЕНТЫ_ИНФОРМАЦИЯ!F:F,БАЗА_ДАННЫХ!J1011,АБОНЕМЕНТЫ_ИНФОРМАЦИЯ!AB:AB,БАЗА_ДАННЫХ!M1011),"")</f>
        <v/>
      </c>
      <c r="R1011" s="189" t="s">
        <v>21</v>
      </c>
      <c r="S1011" s="17"/>
      <c r="U1011" s="194">
        <f>IF(S1011="перенос",0,SUMIFS(АБОНЕМЕНТЫ_ИНФОРМАЦИЯ!P:P,АБОНЕМЕНТЫ_ИНФОРМАЦИЯ!H:H,БАЗА_ДАННЫХ!L1011,АБОНЕМЕНТЫ_ИНФОРМАЦИЯ!F:F,БАЗА_ДАННЫХ!J1011,АБОНЕМЕНТЫ_ИНФОРМАЦИЯ!G:G,БАЗА_ДАННЫХ!K1011,АБОНЕМЕНТЫ_ИНФОРМАЦИЯ!Q:Q,"&lt;="&amp;БАЗА_ДАННЫХ!D1011,АБОНЕМЕНТЫ_ИНФОРМАЦИЯ!S:S,"&gt;="&amp;БАЗА_ДАННЫХ!D1011))</f>
        <v>10</v>
      </c>
    </row>
    <row r="1012" spans="4:21" ht="15" customHeight="1" x14ac:dyDescent="0.25">
      <c r="D1012" s="185">
        <v>45325</v>
      </c>
      <c r="E1012" s="187">
        <f t="shared" si="36"/>
        <v>5</v>
      </c>
      <c r="F1012" s="9" t="str">
        <f t="shared" si="37"/>
        <v>Сб</v>
      </c>
      <c r="G1012" s="18">
        <v>0.45833333333333331</v>
      </c>
      <c r="H1012" s="8" t="s">
        <v>14</v>
      </c>
      <c r="I1012" s="8" t="s">
        <v>34</v>
      </c>
      <c r="J1012" s="8" t="s">
        <v>11</v>
      </c>
      <c r="K1012" s="8" t="s">
        <v>35</v>
      </c>
      <c r="L1012" s="188" t="s">
        <v>81</v>
      </c>
      <c r="M1012" s="189" t="str">
        <f ca="1">IF(COUNTIFS(АБОНЕМЕНТЫ_ИНФОРМАЦИЯ!H:H,БАЗА_ДАННЫХ!L1012,АБОНЕМЕНТЫ_ИНФОРМАЦИЯ!F:F,БАЗА_ДАННЫХ!J1012,АБОНЕМЕНТЫ_ИНФОРМАЦИЯ!G:G,БАЗА_ДАННЫХ!K1012,АБОНЕМЕНТЫ_ИНФОРМАЦИЯ!Q:Q,"&lt;="&amp;БАЗА_ДАННЫХ!D1012,АБОНЕМЕНТЫ_ИНФОРМАЦИЯ!S:S,"&gt;="&amp;БАЗА_ДАННЫХ!D1012,АБОНЕМЕНТЫ_ИНФОРМАЦИЯ!AB:AB,"да")=1,"да","нет")</f>
        <v>нет</v>
      </c>
      <c r="N1012" s="188" t="str">
        <f ca="1">IF(M1012="да",SUMIFS(АБОНЕМЕНТЫ_ИНФОРМАЦИЯ!AC:AC,АБОНЕМЕНТЫ_ИНФОРМАЦИЯ!H:H,БАЗА_ДАННЫХ!L1012,АБОНЕМЕНТЫ_ИНФОРМАЦИЯ!G:G,БАЗА_ДАННЫХ!K1012,АБОНЕМЕНТЫ_ИНФОРМАЦИЯ!F:F,БАЗА_ДАННЫХ!J1012,АБОНЕМЕНТЫ_ИНФОРМАЦИЯ!AB:AB,БАЗА_ДАННЫХ!M1012),"")</f>
        <v/>
      </c>
      <c r="R1012" s="189" t="s">
        <v>21</v>
      </c>
      <c r="S1012" s="17"/>
      <c r="U1012" s="194">
        <f>IF(S1012="перенос",0,SUMIFS(АБОНЕМЕНТЫ_ИНФОРМАЦИЯ!P:P,АБОНЕМЕНТЫ_ИНФОРМАЦИЯ!H:H,БАЗА_ДАННЫХ!L1012,АБОНЕМЕНТЫ_ИНФОРМАЦИЯ!F:F,БАЗА_ДАННЫХ!J1012,АБОНЕМЕНТЫ_ИНФОРМАЦИЯ!G:G,БАЗА_ДАННЫХ!K1012,АБОНЕМЕНТЫ_ИНФОРМАЦИЯ!Q:Q,"&lt;="&amp;БАЗА_ДАННЫХ!D1012,АБОНЕМЕНТЫ_ИНФОРМАЦИЯ!S:S,"&gt;="&amp;БАЗА_ДАННЫХ!D1012))</f>
        <v>8.75</v>
      </c>
    </row>
    <row r="1013" spans="4:21" ht="15" customHeight="1" x14ac:dyDescent="0.25">
      <c r="D1013" s="185">
        <v>45325</v>
      </c>
      <c r="E1013" s="187">
        <f t="shared" si="36"/>
        <v>5</v>
      </c>
      <c r="F1013" s="9" t="str">
        <f t="shared" si="37"/>
        <v>Сб</v>
      </c>
      <c r="G1013" s="18">
        <v>0.45833333333333331</v>
      </c>
      <c r="H1013" s="8" t="s">
        <v>14</v>
      </c>
      <c r="I1013" s="8" t="s">
        <v>34</v>
      </c>
      <c r="J1013" s="8" t="s">
        <v>11</v>
      </c>
      <c r="K1013" s="8" t="s">
        <v>35</v>
      </c>
      <c r="L1013" s="188" t="s">
        <v>82</v>
      </c>
      <c r="M1013" s="189" t="str">
        <f ca="1">IF(COUNTIFS(АБОНЕМЕНТЫ_ИНФОРМАЦИЯ!H:H,БАЗА_ДАННЫХ!L1013,АБОНЕМЕНТЫ_ИНФОРМАЦИЯ!F:F,БАЗА_ДАННЫХ!J1013,АБОНЕМЕНТЫ_ИНФОРМАЦИЯ!G:G,БАЗА_ДАННЫХ!K1013,АБОНЕМЕНТЫ_ИНФОРМАЦИЯ!Q:Q,"&lt;="&amp;БАЗА_ДАННЫХ!D1013,АБОНЕМЕНТЫ_ИНФОРМАЦИЯ!S:S,"&gt;="&amp;БАЗА_ДАННЫХ!D1013,АБОНЕМЕНТЫ_ИНФОРМАЦИЯ!AB:AB,"да")=1,"да","нет")</f>
        <v>нет</v>
      </c>
      <c r="N1013" s="188" t="str">
        <f ca="1">IF(M1013="да",SUMIFS(АБОНЕМЕНТЫ_ИНФОРМАЦИЯ!AC:AC,АБОНЕМЕНТЫ_ИНФОРМАЦИЯ!H:H,БАЗА_ДАННЫХ!L1013,АБОНЕМЕНТЫ_ИНФОРМАЦИЯ!G:G,БАЗА_ДАННЫХ!K1013,АБОНЕМЕНТЫ_ИНФОРМАЦИЯ!F:F,БАЗА_ДАННЫХ!J1013,АБОНЕМЕНТЫ_ИНФОРМАЦИЯ!AB:AB,БАЗА_ДАННЫХ!M1013),"")</f>
        <v/>
      </c>
      <c r="R1013" s="189" t="s">
        <v>21</v>
      </c>
      <c r="S1013" s="17"/>
      <c r="U1013" s="194">
        <f>IF(S1013="перенос",0,SUMIFS(АБОНЕМЕНТЫ_ИНФОРМАЦИЯ!P:P,АБОНЕМЕНТЫ_ИНФОРМАЦИЯ!H:H,БАЗА_ДАННЫХ!L1013,АБОНЕМЕНТЫ_ИНФОРМАЦИЯ!F:F,БАЗА_ДАННЫХ!J1013,АБОНЕМЕНТЫ_ИНФОРМАЦИЯ!G:G,БАЗА_ДАННЫХ!K1013,АБОНЕМЕНТЫ_ИНФОРМАЦИЯ!Q:Q,"&lt;="&amp;БАЗА_ДАННЫХ!D1013,АБОНЕМЕНТЫ_ИНФОРМАЦИЯ!S:S,"&gt;="&amp;БАЗА_ДАННЫХ!D1013))</f>
        <v>10</v>
      </c>
    </row>
    <row r="1014" spans="4:21" ht="15" customHeight="1" x14ac:dyDescent="0.25">
      <c r="D1014" s="185">
        <v>45325</v>
      </c>
      <c r="E1014" s="187">
        <f t="shared" si="36"/>
        <v>5</v>
      </c>
      <c r="F1014" s="9" t="str">
        <f t="shared" si="37"/>
        <v>Сб</v>
      </c>
      <c r="G1014" s="18">
        <v>0.45833333333333331</v>
      </c>
      <c r="H1014" s="8" t="s">
        <v>14</v>
      </c>
      <c r="I1014" s="8" t="s">
        <v>34</v>
      </c>
      <c r="J1014" s="8" t="s">
        <v>11</v>
      </c>
      <c r="K1014" s="8" t="s">
        <v>35</v>
      </c>
      <c r="L1014" s="188" t="s">
        <v>83</v>
      </c>
      <c r="M1014" s="189" t="str">
        <f ca="1">IF(COUNTIFS(АБОНЕМЕНТЫ_ИНФОРМАЦИЯ!H:H,БАЗА_ДАННЫХ!L1014,АБОНЕМЕНТЫ_ИНФОРМАЦИЯ!F:F,БАЗА_ДАННЫХ!J1014,АБОНЕМЕНТЫ_ИНФОРМАЦИЯ!G:G,БАЗА_ДАННЫХ!K1014,АБОНЕМЕНТЫ_ИНФОРМАЦИЯ!Q:Q,"&lt;="&amp;БАЗА_ДАННЫХ!D1014,АБОНЕМЕНТЫ_ИНФОРМАЦИЯ!S:S,"&gt;="&amp;БАЗА_ДАННЫХ!D1014,АБОНЕМЕНТЫ_ИНФОРМАЦИЯ!AB:AB,"да")=1,"да","нет")</f>
        <v>нет</v>
      </c>
      <c r="N1014" s="188" t="str">
        <f ca="1">IF(M1014="да",SUMIFS(АБОНЕМЕНТЫ_ИНФОРМАЦИЯ!AC:AC,АБОНЕМЕНТЫ_ИНФОРМАЦИЯ!H:H,БАЗА_ДАННЫХ!L1014,АБОНЕМЕНТЫ_ИНФОРМАЦИЯ!G:G,БАЗА_ДАННЫХ!K1014,АБОНЕМЕНТЫ_ИНФОРМАЦИЯ!F:F,БАЗА_ДАННЫХ!J1014,АБОНЕМЕНТЫ_ИНФОРМАЦИЯ!AB:AB,БАЗА_ДАННЫХ!M1014),"")</f>
        <v/>
      </c>
      <c r="R1014" s="189" t="s">
        <v>21</v>
      </c>
      <c r="S1014" s="17"/>
      <c r="U1014" s="194">
        <f>IF(S1014="перенос",0,SUMIFS(АБОНЕМЕНТЫ_ИНФОРМАЦИЯ!P:P,АБОНЕМЕНТЫ_ИНФОРМАЦИЯ!H:H,БАЗА_ДАННЫХ!L1014,АБОНЕМЕНТЫ_ИНФОРМАЦИЯ!F:F,БАЗА_ДАННЫХ!J1014,АБОНЕМЕНТЫ_ИНФОРМАЦИЯ!G:G,БАЗА_ДАННЫХ!K1014,АБОНЕМЕНТЫ_ИНФОРМАЦИЯ!Q:Q,"&lt;="&amp;БАЗА_ДАННЫХ!D1014,АБОНЕМЕНТЫ_ИНФОРМАЦИЯ!S:S,"&gt;="&amp;БАЗА_ДАННЫХ!D1014))</f>
        <v>10</v>
      </c>
    </row>
    <row r="1015" spans="4:21" ht="15" customHeight="1" x14ac:dyDescent="0.25">
      <c r="D1015" s="185">
        <v>45327</v>
      </c>
      <c r="E1015" s="187">
        <f t="shared" si="36"/>
        <v>6</v>
      </c>
      <c r="F1015" s="9" t="str">
        <f t="shared" si="37"/>
        <v>Пн</v>
      </c>
      <c r="G1015" s="18">
        <v>0.66666666666666663</v>
      </c>
      <c r="H1015" s="8" t="s">
        <v>7</v>
      </c>
      <c r="I1015" s="8" t="s">
        <v>32</v>
      </c>
      <c r="J1015" s="8" t="s">
        <v>9</v>
      </c>
      <c r="K1015" s="8" t="s">
        <v>8</v>
      </c>
      <c r="L1015" s="188" t="s">
        <v>64</v>
      </c>
      <c r="M1015" s="189" t="str">
        <f ca="1">IF(COUNTIFS(АБОНЕМЕНТЫ_ИНФОРМАЦИЯ!H:H,БАЗА_ДАННЫХ!L1015,АБОНЕМЕНТЫ_ИНФОРМАЦИЯ!F:F,БАЗА_ДАННЫХ!J1015,АБОНЕМЕНТЫ_ИНФОРМАЦИЯ!G:G,БАЗА_ДАННЫХ!K1015,АБОНЕМЕНТЫ_ИНФОРМАЦИЯ!Q:Q,"&lt;="&amp;БАЗА_ДАННЫХ!D1015,АБОНЕМЕНТЫ_ИНФОРМАЦИЯ!S:S,"&gt;="&amp;БАЗА_ДАННЫХ!D1015,АБОНЕМЕНТЫ_ИНФОРМАЦИЯ!AB:AB,"да")=1,"да","нет")</f>
        <v>да</v>
      </c>
      <c r="N1015" s="188">
        <f ca="1">IF(M1015="да",SUMIFS(АБОНЕМЕНТЫ_ИНФОРМАЦИЯ!AC:AC,АБОНЕМЕНТЫ_ИНФОРМАЦИЯ!H:H,БАЗА_ДАННЫХ!L1015,АБОНЕМЕНТЫ_ИНФОРМАЦИЯ!G:G,БАЗА_ДАННЫХ!K1015,АБОНЕМЕНТЫ_ИНФОРМАЦИЯ!F:F,БАЗА_ДАННЫХ!J1015,АБОНЕМЕНТЫ_ИНФОРМАЦИЯ!AB:AB,БАЗА_ДАННЫХ!M1015),"")</f>
        <v>2</v>
      </c>
      <c r="R1015" s="189" t="s">
        <v>21</v>
      </c>
      <c r="S1015" s="17"/>
      <c r="U1015" s="194">
        <f>IF(S1015="перенос",0,SUMIFS(АБОНЕМЕНТЫ_ИНФОРМАЦИЯ!P:P,АБОНЕМЕНТЫ_ИНФОРМАЦИЯ!H:H,БАЗА_ДАННЫХ!L1015,АБОНЕМЕНТЫ_ИНФОРМАЦИЯ!F:F,БАЗА_ДАННЫХ!J1015,АБОНЕМЕНТЫ_ИНФОРМАЦИЯ!G:G,БАЗА_ДАННЫХ!K1015,АБОНЕМЕНТЫ_ИНФОРМАЦИЯ!Q:Q,"&lt;="&amp;БАЗА_ДАННЫХ!D1015,АБОНЕМЕНТЫ_ИНФОРМАЦИЯ!S:S,"&gt;="&amp;БАЗА_ДАННЫХ!D1015))</f>
        <v>10</v>
      </c>
    </row>
    <row r="1016" spans="4:21" ht="15" customHeight="1" x14ac:dyDescent="0.25">
      <c r="D1016" s="185">
        <v>45327</v>
      </c>
      <c r="E1016" s="187">
        <f t="shared" si="36"/>
        <v>6</v>
      </c>
      <c r="F1016" s="9" t="str">
        <f t="shared" si="37"/>
        <v>Пн</v>
      </c>
      <c r="G1016" s="18">
        <v>0.66666666666666663</v>
      </c>
      <c r="H1016" s="8" t="s">
        <v>7</v>
      </c>
      <c r="I1016" s="8" t="s">
        <v>32</v>
      </c>
      <c r="J1016" s="8" t="s">
        <v>9</v>
      </c>
      <c r="K1016" s="8" t="s">
        <v>8</v>
      </c>
      <c r="L1016" s="188" t="s">
        <v>65</v>
      </c>
      <c r="M1016" s="189" t="str">
        <f ca="1">IF(COUNTIFS(АБОНЕМЕНТЫ_ИНФОРМАЦИЯ!H:H,БАЗА_ДАННЫХ!L1016,АБОНЕМЕНТЫ_ИНФОРМАЦИЯ!F:F,БАЗА_ДАННЫХ!J1016,АБОНЕМЕНТЫ_ИНФОРМАЦИЯ!G:G,БАЗА_ДАННЫХ!K1016,АБОНЕМЕНТЫ_ИНФОРМАЦИЯ!Q:Q,"&lt;="&amp;БАЗА_ДАННЫХ!D1016,АБОНЕМЕНТЫ_ИНФОРМАЦИЯ!S:S,"&gt;="&amp;БАЗА_ДАННЫХ!D1016,АБОНЕМЕНТЫ_ИНФОРМАЦИЯ!AB:AB,"да")=1,"да","нет")</f>
        <v>да</v>
      </c>
      <c r="N1016" s="188">
        <f ca="1">IF(M1016="да",SUMIFS(АБОНЕМЕНТЫ_ИНФОРМАЦИЯ!AC:AC,АБОНЕМЕНТЫ_ИНФОРМАЦИЯ!H:H,БАЗА_ДАННЫХ!L1016,АБОНЕМЕНТЫ_ИНФОРМАЦИЯ!G:G,БАЗА_ДАННЫХ!K1016,АБОНЕМЕНТЫ_ИНФОРМАЦИЯ!F:F,БАЗА_ДАННЫХ!J1016,АБОНЕМЕНТЫ_ИНФОРМАЦИЯ!AB:AB,БАЗА_ДАННЫХ!M1016),"")</f>
        <v>1</v>
      </c>
      <c r="R1016" s="189" t="s">
        <v>21</v>
      </c>
      <c r="S1016" s="17"/>
      <c r="U1016" s="194">
        <f>IF(S1016="перенос",0,SUMIFS(АБОНЕМЕНТЫ_ИНФОРМАЦИЯ!P:P,АБОНЕМЕНТЫ_ИНФОРМАЦИЯ!H:H,БАЗА_ДАННЫХ!L1016,АБОНЕМЕНТЫ_ИНФОРМАЦИЯ!F:F,БАЗА_ДАННЫХ!J1016,АБОНЕМЕНТЫ_ИНФОРМАЦИЯ!G:G,БАЗА_ДАННЫХ!K1016,АБОНЕМЕНТЫ_ИНФОРМАЦИЯ!Q:Q,"&lt;="&amp;БАЗА_ДАННЫХ!D1016,АБОНЕМЕНТЫ_ИНФОРМАЦИЯ!S:S,"&gt;="&amp;БАЗА_ДАННЫХ!D1016))</f>
        <v>10</v>
      </c>
    </row>
    <row r="1017" spans="4:21" ht="15" customHeight="1" x14ac:dyDescent="0.25">
      <c r="D1017" s="185">
        <v>45327</v>
      </c>
      <c r="E1017" s="187">
        <f t="shared" si="36"/>
        <v>6</v>
      </c>
      <c r="F1017" s="9" t="str">
        <f t="shared" si="37"/>
        <v>Пн</v>
      </c>
      <c r="G1017" s="18">
        <v>0.66666666666666663</v>
      </c>
      <c r="H1017" s="8" t="s">
        <v>7</v>
      </c>
      <c r="I1017" s="8" t="s">
        <v>32</v>
      </c>
      <c r="J1017" s="8" t="s">
        <v>9</v>
      </c>
      <c r="K1017" s="8" t="s">
        <v>8</v>
      </c>
      <c r="L1017" s="188" t="s">
        <v>67</v>
      </c>
      <c r="M1017" s="189" t="str">
        <f ca="1">IF(COUNTIFS(АБОНЕМЕНТЫ_ИНФОРМАЦИЯ!H:H,БАЗА_ДАННЫХ!L1017,АБОНЕМЕНТЫ_ИНФОРМАЦИЯ!F:F,БАЗА_ДАННЫХ!J1017,АБОНЕМЕНТЫ_ИНФОРМАЦИЯ!G:G,БАЗА_ДАННЫХ!K1017,АБОНЕМЕНТЫ_ИНФОРМАЦИЯ!Q:Q,"&lt;="&amp;БАЗА_ДАННЫХ!D1017,АБОНЕМЕНТЫ_ИНФОРМАЦИЯ!S:S,"&gt;="&amp;БАЗА_ДАННЫХ!D1017,АБОНЕМЕНТЫ_ИНФОРМАЦИЯ!AB:AB,"да")=1,"да","нет")</f>
        <v>да</v>
      </c>
      <c r="N1017" s="188">
        <f ca="1">IF(M1017="да",SUMIFS(АБОНЕМЕНТЫ_ИНФОРМАЦИЯ!AC:AC,АБОНЕМЕНТЫ_ИНФОРМАЦИЯ!H:H,БАЗА_ДАННЫХ!L1017,АБОНЕМЕНТЫ_ИНФОРМАЦИЯ!G:G,БАЗА_ДАННЫХ!K1017,АБОНЕМЕНТЫ_ИНФОРМАЦИЯ!F:F,БАЗА_ДАННЫХ!J1017,АБОНЕМЕНТЫ_ИНФОРМАЦИЯ!AB:AB,БАЗА_ДАННЫХ!M1017),"")</f>
        <v>2</v>
      </c>
      <c r="R1017" s="189" t="s">
        <v>21</v>
      </c>
      <c r="S1017" s="17"/>
      <c r="U1017" s="194">
        <f>IF(S1017="перенос",0,SUMIFS(АБОНЕМЕНТЫ_ИНФОРМАЦИЯ!P:P,АБОНЕМЕНТЫ_ИНФОРМАЦИЯ!H:H,БАЗА_ДАННЫХ!L1017,АБОНЕМЕНТЫ_ИНФОРМАЦИЯ!F:F,БАЗА_ДАННЫХ!J1017,АБОНЕМЕНТЫ_ИНФОРМАЦИЯ!G:G,БАЗА_ДАННЫХ!K1017,АБОНЕМЕНТЫ_ИНФОРМАЦИЯ!Q:Q,"&lt;="&amp;БАЗА_ДАННЫХ!D1017,АБОНЕМЕНТЫ_ИНФОРМАЦИЯ!S:S,"&gt;="&amp;БАЗА_ДАННЫХ!D1017))</f>
        <v>8.75</v>
      </c>
    </row>
    <row r="1018" spans="4:21" ht="15" customHeight="1" x14ac:dyDescent="0.25">
      <c r="D1018" s="185">
        <v>45327</v>
      </c>
      <c r="E1018" s="187">
        <f t="shared" si="36"/>
        <v>6</v>
      </c>
      <c r="F1018" s="9" t="str">
        <f t="shared" si="37"/>
        <v>Пн</v>
      </c>
      <c r="G1018" s="18">
        <v>0.66666666666666663</v>
      </c>
      <c r="H1018" s="8" t="s">
        <v>7</v>
      </c>
      <c r="I1018" s="8" t="s">
        <v>32</v>
      </c>
      <c r="J1018" s="8" t="s">
        <v>9</v>
      </c>
      <c r="K1018" s="8" t="s">
        <v>8</v>
      </c>
      <c r="L1018" s="188" t="s">
        <v>68</v>
      </c>
      <c r="M1018" s="189" t="str">
        <f ca="1">IF(COUNTIFS(АБОНЕМЕНТЫ_ИНФОРМАЦИЯ!H:H,БАЗА_ДАННЫХ!L1018,АБОНЕМЕНТЫ_ИНФОРМАЦИЯ!F:F,БАЗА_ДАННЫХ!J1018,АБОНЕМЕНТЫ_ИНФОРМАЦИЯ!G:G,БАЗА_ДАННЫХ!K1018,АБОНЕМЕНТЫ_ИНФОРМАЦИЯ!Q:Q,"&lt;="&amp;БАЗА_ДАННЫХ!D1018,АБОНЕМЕНТЫ_ИНФОРМАЦИЯ!S:S,"&gt;="&amp;БАЗА_ДАННЫХ!D1018,АБОНЕМЕНТЫ_ИНФОРМАЦИЯ!AB:AB,"да")=1,"да","нет")</f>
        <v>да</v>
      </c>
      <c r="N1018" s="188">
        <f ca="1">IF(M1018="да",SUMIFS(АБОНЕМЕНТЫ_ИНФОРМАЦИЯ!AC:AC,АБОНЕМЕНТЫ_ИНФОРМАЦИЯ!H:H,БАЗА_ДАННЫХ!L1018,АБОНЕМЕНТЫ_ИНФОРМАЦИЯ!G:G,БАЗА_ДАННЫХ!K1018,АБОНЕМЕНТЫ_ИНФОРМАЦИЯ!F:F,БАЗА_ДАННЫХ!J1018,АБОНЕМЕНТЫ_ИНФОРМАЦИЯ!AB:AB,БАЗА_ДАННЫХ!M1018),"")</f>
        <v>2</v>
      </c>
      <c r="R1018" s="189" t="s">
        <v>21</v>
      </c>
      <c r="S1018" s="17"/>
      <c r="U1018" s="194">
        <f>IF(S1018="перенос",0,SUMIFS(АБОНЕМЕНТЫ_ИНФОРМАЦИЯ!P:P,АБОНЕМЕНТЫ_ИНФОРМАЦИЯ!H:H,БАЗА_ДАННЫХ!L1018,АБОНЕМЕНТЫ_ИНФОРМАЦИЯ!F:F,БАЗА_ДАННЫХ!J1018,АБОНЕМЕНТЫ_ИНФОРМАЦИЯ!G:G,БАЗА_ДАННЫХ!K1018,АБОНЕМЕНТЫ_ИНФОРМАЦИЯ!Q:Q,"&lt;="&amp;БАЗА_ДАННЫХ!D1018,АБОНЕМЕНТЫ_ИНФОРМАЦИЯ!S:S,"&gt;="&amp;БАЗА_ДАННЫХ!D1018))</f>
        <v>10</v>
      </c>
    </row>
    <row r="1019" spans="4:21" ht="15" customHeight="1" x14ac:dyDescent="0.25">
      <c r="D1019" s="185">
        <v>45327</v>
      </c>
      <c r="E1019" s="187">
        <f t="shared" si="36"/>
        <v>6</v>
      </c>
      <c r="F1019" s="9" t="str">
        <f t="shared" si="37"/>
        <v>Пн</v>
      </c>
      <c r="G1019" s="18">
        <v>0.66666666666666663</v>
      </c>
      <c r="H1019" s="8" t="s">
        <v>7</v>
      </c>
      <c r="I1019" s="8" t="s">
        <v>32</v>
      </c>
      <c r="J1019" s="8" t="s">
        <v>9</v>
      </c>
      <c r="K1019" s="8" t="s">
        <v>8</v>
      </c>
      <c r="L1019" s="188" t="s">
        <v>69</v>
      </c>
      <c r="M1019" s="189" t="str">
        <f ca="1">IF(COUNTIFS(АБОНЕМЕНТЫ_ИНФОРМАЦИЯ!H:H,БАЗА_ДАННЫХ!L1019,АБОНЕМЕНТЫ_ИНФОРМАЦИЯ!F:F,БАЗА_ДАННЫХ!J1019,АБОНЕМЕНТЫ_ИНФОРМАЦИЯ!G:G,БАЗА_ДАННЫХ!K1019,АБОНЕМЕНТЫ_ИНФОРМАЦИЯ!Q:Q,"&lt;="&amp;БАЗА_ДАННЫХ!D1019,АБОНЕМЕНТЫ_ИНФОРМАЦИЯ!S:S,"&gt;="&amp;БАЗА_ДАННЫХ!D1019,АБОНЕМЕНТЫ_ИНФОРМАЦИЯ!AB:AB,"да")=1,"да","нет")</f>
        <v>да</v>
      </c>
      <c r="N1019" s="188">
        <f ca="1">IF(M1019="да",SUMIFS(АБОНЕМЕНТЫ_ИНФОРМАЦИЯ!AC:AC,АБОНЕМЕНТЫ_ИНФОРМАЦИЯ!H:H,БАЗА_ДАННЫХ!L1019,АБОНЕМЕНТЫ_ИНФОРМАЦИЯ!G:G,БАЗА_ДАННЫХ!K1019,АБОНЕМЕНТЫ_ИНФОРМАЦИЯ!F:F,БАЗА_ДАННЫХ!J1019,АБОНЕМЕНТЫ_ИНФОРМАЦИЯ!AB:AB,БАЗА_ДАННЫХ!M1019),"")</f>
        <v>2</v>
      </c>
      <c r="R1019" s="189" t="s">
        <v>21</v>
      </c>
      <c r="S1019" s="17"/>
      <c r="U1019" s="194">
        <f>IF(S1019="перенос",0,SUMIFS(АБОНЕМЕНТЫ_ИНФОРМАЦИЯ!P:P,АБОНЕМЕНТЫ_ИНФОРМАЦИЯ!H:H,БАЗА_ДАННЫХ!L1019,АБОНЕМЕНТЫ_ИНФОРМАЦИЯ!F:F,БАЗА_ДАННЫХ!J1019,АБОНЕМЕНТЫ_ИНФОРМАЦИЯ!G:G,БАЗА_ДАННЫХ!K1019,АБОНЕМЕНТЫ_ИНФОРМАЦИЯ!Q:Q,"&lt;="&amp;БАЗА_ДАННЫХ!D1019,АБОНЕМЕНТЫ_ИНФОРМАЦИЯ!S:S,"&gt;="&amp;БАЗА_ДАННЫХ!D1019))</f>
        <v>10</v>
      </c>
    </row>
    <row r="1020" spans="4:21" ht="15" customHeight="1" x14ac:dyDescent="0.25">
      <c r="D1020" s="185">
        <v>45327</v>
      </c>
      <c r="E1020" s="187">
        <f t="shared" si="36"/>
        <v>6</v>
      </c>
      <c r="F1020" s="9" t="str">
        <f t="shared" si="37"/>
        <v>Пн</v>
      </c>
      <c r="G1020" s="18">
        <v>0.66666666666666663</v>
      </c>
      <c r="H1020" s="8" t="s">
        <v>7</v>
      </c>
      <c r="I1020" s="8" t="s">
        <v>32</v>
      </c>
      <c r="J1020" s="8" t="s">
        <v>9</v>
      </c>
      <c r="K1020" s="8" t="s">
        <v>8</v>
      </c>
      <c r="L1020" s="188" t="s">
        <v>70</v>
      </c>
      <c r="M1020" s="189" t="str">
        <f ca="1">IF(COUNTIFS(АБОНЕМЕНТЫ_ИНФОРМАЦИЯ!H:H,БАЗА_ДАННЫХ!L1020,АБОНЕМЕНТЫ_ИНФОРМАЦИЯ!F:F,БАЗА_ДАННЫХ!J1020,АБОНЕМЕНТЫ_ИНФОРМАЦИЯ!G:G,БАЗА_ДАННЫХ!K1020,АБОНЕМЕНТЫ_ИНФОРМАЦИЯ!Q:Q,"&lt;="&amp;БАЗА_ДАННЫХ!D1020,АБОНЕМЕНТЫ_ИНФОРМАЦИЯ!S:S,"&gt;="&amp;БАЗА_ДАННЫХ!D1020,АБОНЕМЕНТЫ_ИНФОРМАЦИЯ!AB:AB,"да")=1,"да","нет")</f>
        <v>да</v>
      </c>
      <c r="N1020" s="188">
        <f ca="1">IF(M1020="да",SUMIFS(АБОНЕМЕНТЫ_ИНФОРМАЦИЯ!AC:AC,АБОНЕМЕНТЫ_ИНФОРМАЦИЯ!H:H,БАЗА_ДАННЫХ!L1020,АБОНЕМЕНТЫ_ИНФОРМАЦИЯ!G:G,БАЗА_ДАННЫХ!K1020,АБОНЕМЕНТЫ_ИНФОРМАЦИЯ!F:F,БАЗА_ДАННЫХ!J1020,АБОНЕМЕНТЫ_ИНФОРМАЦИЯ!AB:AB,БАЗА_ДАННЫХ!M1020),"")</f>
        <v>2</v>
      </c>
      <c r="R1020" s="189" t="s">
        <v>21</v>
      </c>
      <c r="S1020" s="17"/>
      <c r="U1020" s="194">
        <f>IF(S1020="перенос",0,SUMIFS(АБОНЕМЕНТЫ_ИНФОРМАЦИЯ!P:P,АБОНЕМЕНТЫ_ИНФОРМАЦИЯ!H:H,БАЗА_ДАННЫХ!L1020,АБОНЕМЕНТЫ_ИНФОРМАЦИЯ!F:F,БАЗА_ДАННЫХ!J1020,АБОНЕМЕНТЫ_ИНФОРМАЦИЯ!G:G,БАЗА_ДАННЫХ!K1020,АБОНЕМЕНТЫ_ИНФОРМАЦИЯ!Q:Q,"&lt;="&amp;БАЗА_ДАННЫХ!D1020,АБОНЕМЕНТЫ_ИНФОРМАЦИЯ!S:S,"&gt;="&amp;БАЗА_ДАННЫХ!D1020))</f>
        <v>10</v>
      </c>
    </row>
    <row r="1021" spans="4:21" ht="15" customHeight="1" x14ac:dyDescent="0.25">
      <c r="D1021" s="185">
        <v>45327</v>
      </c>
      <c r="E1021" s="187">
        <f t="shared" si="36"/>
        <v>6</v>
      </c>
      <c r="F1021" s="9" t="str">
        <f t="shared" si="37"/>
        <v>Пн</v>
      </c>
      <c r="G1021" s="18">
        <v>0.66666666666666663</v>
      </c>
      <c r="H1021" s="8" t="s">
        <v>7</v>
      </c>
      <c r="I1021" s="8" t="s">
        <v>32</v>
      </c>
      <c r="J1021" s="8" t="s">
        <v>9</v>
      </c>
      <c r="K1021" s="8" t="s">
        <v>8</v>
      </c>
      <c r="L1021" s="188" t="s">
        <v>71</v>
      </c>
      <c r="M1021" s="189" t="str">
        <f ca="1">IF(COUNTIFS(АБОНЕМЕНТЫ_ИНФОРМАЦИЯ!H:H,БАЗА_ДАННЫХ!L1021,АБОНЕМЕНТЫ_ИНФОРМАЦИЯ!F:F,БАЗА_ДАННЫХ!J1021,АБОНЕМЕНТЫ_ИНФОРМАЦИЯ!G:G,БАЗА_ДАННЫХ!K1021,АБОНЕМЕНТЫ_ИНФОРМАЦИЯ!Q:Q,"&lt;="&amp;БАЗА_ДАННЫХ!D1021,АБОНЕМЕНТЫ_ИНФОРМАЦИЯ!S:S,"&gt;="&amp;БАЗА_ДАННЫХ!D1021,АБОНЕМЕНТЫ_ИНФОРМАЦИЯ!AB:AB,"да")=1,"да","нет")</f>
        <v>да</v>
      </c>
      <c r="N1021" s="188">
        <f ca="1">IF(M1021="да",SUMIFS(АБОНЕМЕНТЫ_ИНФОРМАЦИЯ!AC:AC,АБОНЕМЕНТЫ_ИНФОРМАЦИЯ!H:H,БАЗА_ДАННЫХ!L1021,АБОНЕМЕНТЫ_ИНФОРМАЦИЯ!G:G,БАЗА_ДАННЫХ!K1021,АБОНЕМЕНТЫ_ИНФОРМАЦИЯ!F:F,БАЗА_ДАННЫХ!J1021,АБОНЕМЕНТЫ_ИНФОРМАЦИЯ!AB:AB,БАЗА_ДАННЫХ!M1021),"")</f>
        <v>2</v>
      </c>
      <c r="R1021" s="189" t="s">
        <v>21</v>
      </c>
      <c r="S1021" s="17"/>
      <c r="U1021" s="194">
        <f>IF(S1021="перенос",0,SUMIFS(АБОНЕМЕНТЫ_ИНФОРМАЦИЯ!P:P,АБОНЕМЕНТЫ_ИНФОРМАЦИЯ!H:H,БАЗА_ДАННЫХ!L1021,АБОНЕМЕНТЫ_ИНФОРМАЦИЯ!F:F,БАЗА_ДАННЫХ!J1021,АБОНЕМЕНТЫ_ИНФОРМАЦИЯ!G:G,БАЗА_ДАННЫХ!K1021,АБОНЕМЕНТЫ_ИНФОРМАЦИЯ!Q:Q,"&lt;="&amp;БАЗА_ДАННЫХ!D1021,АБОНЕМЕНТЫ_ИНФОРМАЦИЯ!S:S,"&gt;="&amp;БАЗА_ДАННЫХ!D1021))</f>
        <v>10</v>
      </c>
    </row>
    <row r="1022" spans="4:21" ht="15" customHeight="1" x14ac:dyDescent="0.25">
      <c r="D1022" s="185">
        <v>45327</v>
      </c>
      <c r="E1022" s="187">
        <f t="shared" si="36"/>
        <v>6</v>
      </c>
      <c r="F1022" s="9" t="str">
        <f t="shared" si="37"/>
        <v>Пн</v>
      </c>
      <c r="G1022" s="18">
        <v>0.66666666666666663</v>
      </c>
      <c r="H1022" s="8" t="s">
        <v>7</v>
      </c>
      <c r="I1022" s="8" t="s">
        <v>32</v>
      </c>
      <c r="J1022" s="8" t="s">
        <v>9</v>
      </c>
      <c r="K1022" s="8" t="s">
        <v>8</v>
      </c>
      <c r="L1022" s="188" t="s">
        <v>72</v>
      </c>
      <c r="M1022" s="189" t="str">
        <f ca="1">IF(COUNTIFS(АБОНЕМЕНТЫ_ИНФОРМАЦИЯ!H:H,БАЗА_ДАННЫХ!L1022,АБОНЕМЕНТЫ_ИНФОРМАЦИЯ!F:F,БАЗА_ДАННЫХ!J1022,АБОНЕМЕНТЫ_ИНФОРМАЦИЯ!G:G,БАЗА_ДАННЫХ!K1022,АБОНЕМЕНТЫ_ИНФОРМАЦИЯ!Q:Q,"&lt;="&amp;БАЗА_ДАННЫХ!D1022,АБОНЕМЕНТЫ_ИНФОРМАЦИЯ!S:S,"&gt;="&amp;БАЗА_ДАННЫХ!D1022,АБОНЕМЕНТЫ_ИНФОРМАЦИЯ!AB:AB,"да")=1,"да","нет")</f>
        <v>да</v>
      </c>
      <c r="N1022" s="188">
        <f ca="1">IF(M1022="да",SUMIFS(АБОНЕМЕНТЫ_ИНФОРМАЦИЯ!AC:AC,АБОНЕМЕНТЫ_ИНФОРМАЦИЯ!H:H,БАЗА_ДАННЫХ!L1022,АБОНЕМЕНТЫ_ИНФОРМАЦИЯ!G:G,БАЗА_ДАННЫХ!K1022,АБОНЕМЕНТЫ_ИНФОРМАЦИЯ!F:F,БАЗА_ДАННЫХ!J1022,АБОНЕМЕНТЫ_ИНФОРМАЦИЯ!AB:AB,БАЗА_ДАННЫХ!M1022),"")</f>
        <v>2</v>
      </c>
      <c r="R1022" s="189" t="s">
        <v>21</v>
      </c>
      <c r="S1022" s="17"/>
      <c r="U1022" s="194">
        <f>IF(S1022="перенос",0,SUMIFS(АБОНЕМЕНТЫ_ИНФОРМАЦИЯ!P:P,АБОНЕМЕНТЫ_ИНФОРМАЦИЯ!H:H,БАЗА_ДАННЫХ!L1022,АБОНЕМЕНТЫ_ИНФОРМАЦИЯ!F:F,БАЗА_ДАННЫХ!J1022,АБОНЕМЕНТЫ_ИНФОРМАЦИЯ!G:G,БАЗА_ДАННЫХ!K1022,АБОНЕМЕНТЫ_ИНФОРМАЦИЯ!Q:Q,"&lt;="&amp;БАЗА_ДАННЫХ!D1022,АБОНЕМЕНТЫ_ИНФОРМАЦИЯ!S:S,"&gt;="&amp;БАЗА_ДАННЫХ!D1022))</f>
        <v>10</v>
      </c>
    </row>
    <row r="1023" spans="4:21" ht="15" customHeight="1" x14ac:dyDescent="0.25">
      <c r="D1023" s="185">
        <v>45327</v>
      </c>
      <c r="E1023" s="187">
        <f t="shared" si="36"/>
        <v>6</v>
      </c>
      <c r="F1023" s="9" t="str">
        <f t="shared" si="37"/>
        <v>Пн</v>
      </c>
      <c r="G1023" s="18">
        <v>0.66666666666666663</v>
      </c>
      <c r="H1023" s="8" t="s">
        <v>7</v>
      </c>
      <c r="I1023" s="8" t="s">
        <v>32</v>
      </c>
      <c r="J1023" s="8" t="s">
        <v>9</v>
      </c>
      <c r="K1023" s="8" t="s">
        <v>8</v>
      </c>
      <c r="L1023" s="188" t="s">
        <v>73</v>
      </c>
      <c r="M1023" s="189" t="str">
        <f ca="1">IF(COUNTIFS(АБОНЕМЕНТЫ_ИНФОРМАЦИЯ!H:H,БАЗА_ДАННЫХ!L1023,АБОНЕМЕНТЫ_ИНФОРМАЦИЯ!F:F,БАЗА_ДАННЫХ!J1023,АБОНЕМЕНТЫ_ИНФОРМАЦИЯ!G:G,БАЗА_ДАННЫХ!K1023,АБОНЕМЕНТЫ_ИНФОРМАЦИЯ!Q:Q,"&lt;="&amp;БАЗА_ДАННЫХ!D1023,АБОНЕМЕНТЫ_ИНФОРМАЦИЯ!S:S,"&gt;="&amp;БАЗА_ДАННЫХ!D1023,АБОНЕМЕНТЫ_ИНФОРМАЦИЯ!AB:AB,"да")=1,"да","нет")</f>
        <v>да</v>
      </c>
      <c r="N1023" s="188">
        <f ca="1">IF(M1023="да",SUMIFS(АБОНЕМЕНТЫ_ИНФОРМАЦИЯ!AC:AC,АБОНЕМЕНТЫ_ИНФОРМАЦИЯ!H:H,БАЗА_ДАННЫХ!L1023,АБОНЕМЕНТЫ_ИНФОРМАЦИЯ!G:G,БАЗА_ДАННЫХ!K1023,АБОНЕМЕНТЫ_ИНФОРМАЦИЯ!F:F,БАЗА_ДАННЫХ!J1023,АБОНЕМЕНТЫ_ИНФОРМАЦИЯ!AB:AB,БАЗА_ДАННЫХ!M1023),"")</f>
        <v>2</v>
      </c>
      <c r="R1023" s="189" t="s">
        <v>21</v>
      </c>
      <c r="S1023" s="17"/>
      <c r="U1023" s="194">
        <f>IF(S1023="перенос",0,SUMIFS(АБОНЕМЕНТЫ_ИНФОРМАЦИЯ!P:P,АБОНЕМЕНТЫ_ИНФОРМАЦИЯ!H:H,БАЗА_ДАННЫХ!L1023,АБОНЕМЕНТЫ_ИНФОРМАЦИЯ!F:F,БАЗА_ДАННЫХ!J1023,АБОНЕМЕНТЫ_ИНФОРМАЦИЯ!G:G,БАЗА_ДАННЫХ!K1023,АБОНЕМЕНТЫ_ИНФОРМАЦИЯ!Q:Q,"&lt;="&amp;БАЗА_ДАННЫХ!D1023,АБОНЕМЕНТЫ_ИНФОРМАЦИЯ!S:S,"&gt;="&amp;БАЗА_ДАННЫХ!D1023))</f>
        <v>10</v>
      </c>
    </row>
    <row r="1024" spans="4:21" ht="15" customHeight="1" x14ac:dyDescent="0.25">
      <c r="D1024" s="185">
        <v>45327</v>
      </c>
      <c r="E1024" s="187">
        <f t="shared" si="36"/>
        <v>6</v>
      </c>
      <c r="F1024" s="9" t="str">
        <f t="shared" si="37"/>
        <v>Пн</v>
      </c>
      <c r="G1024" s="18">
        <v>0.66666666666666663</v>
      </c>
      <c r="H1024" s="8" t="s">
        <v>7</v>
      </c>
      <c r="I1024" s="8" t="s">
        <v>32</v>
      </c>
      <c r="J1024" s="8" t="s">
        <v>9</v>
      </c>
      <c r="K1024" s="8" t="s">
        <v>8</v>
      </c>
      <c r="L1024" s="188" t="s">
        <v>74</v>
      </c>
      <c r="M1024" s="189" t="str">
        <f ca="1">IF(COUNTIFS(АБОНЕМЕНТЫ_ИНФОРМАЦИЯ!H:H,БАЗА_ДАННЫХ!L1024,АБОНЕМЕНТЫ_ИНФОРМАЦИЯ!F:F,БАЗА_ДАННЫХ!J1024,АБОНЕМЕНТЫ_ИНФОРМАЦИЯ!G:G,БАЗА_ДАННЫХ!K1024,АБОНЕМЕНТЫ_ИНФОРМАЦИЯ!Q:Q,"&lt;="&amp;БАЗА_ДАННЫХ!D1024,АБОНЕМЕНТЫ_ИНФОРМАЦИЯ!S:S,"&gt;="&amp;БАЗА_ДАННЫХ!D1024,АБОНЕМЕНТЫ_ИНФОРМАЦИЯ!AB:AB,"да")=1,"да","нет")</f>
        <v>да</v>
      </c>
      <c r="N1024" s="188">
        <f ca="1">IF(M1024="да",SUMIFS(АБОНЕМЕНТЫ_ИНФОРМАЦИЯ!AC:AC,АБОНЕМЕНТЫ_ИНФОРМАЦИЯ!H:H,БАЗА_ДАННЫХ!L1024,АБОНЕМЕНТЫ_ИНФОРМАЦИЯ!G:G,БАЗА_ДАННЫХ!K1024,АБОНЕМЕНТЫ_ИНФОРМАЦИЯ!F:F,БАЗА_ДАННЫХ!J1024,АБОНЕМЕНТЫ_ИНФОРМАЦИЯ!AB:AB,БАЗА_ДАННЫХ!M1024),"")</f>
        <v>2</v>
      </c>
      <c r="R1024" s="189" t="s">
        <v>21</v>
      </c>
      <c r="S1024" s="17"/>
      <c r="U1024" s="194">
        <f>IF(S1024="перенос",0,SUMIFS(АБОНЕМЕНТЫ_ИНФОРМАЦИЯ!P:P,АБОНЕМЕНТЫ_ИНФОРМАЦИЯ!H:H,БАЗА_ДАННЫХ!L1024,АБОНЕМЕНТЫ_ИНФОРМАЦИЯ!F:F,БАЗА_ДАННЫХ!J1024,АБОНЕМЕНТЫ_ИНФОРМАЦИЯ!G:G,БАЗА_ДАННЫХ!K1024,АБОНЕМЕНТЫ_ИНФОРМАЦИЯ!Q:Q,"&lt;="&amp;БАЗА_ДАННЫХ!D1024,АБОНЕМЕНТЫ_ИНФОРМАЦИЯ!S:S,"&gt;="&amp;БАЗА_ДАННЫХ!D1024))</f>
        <v>10</v>
      </c>
    </row>
    <row r="1025" spans="4:21" ht="15" customHeight="1" x14ac:dyDescent="0.25">
      <c r="D1025" s="185">
        <v>45327</v>
      </c>
      <c r="E1025" s="187">
        <f t="shared" si="36"/>
        <v>6</v>
      </c>
      <c r="F1025" s="9" t="str">
        <f t="shared" si="37"/>
        <v>Пн</v>
      </c>
      <c r="G1025" s="18">
        <v>0.66666666666666663</v>
      </c>
      <c r="H1025" s="8" t="s">
        <v>7</v>
      </c>
      <c r="I1025" s="8" t="s">
        <v>32</v>
      </c>
      <c r="J1025" s="8" t="s">
        <v>9</v>
      </c>
      <c r="K1025" s="8" t="s">
        <v>8</v>
      </c>
      <c r="L1025" s="188" t="s">
        <v>75</v>
      </c>
      <c r="M1025" s="189" t="str">
        <f ca="1">IF(COUNTIFS(АБОНЕМЕНТЫ_ИНФОРМАЦИЯ!H:H,БАЗА_ДАННЫХ!L1025,АБОНЕМЕНТЫ_ИНФОРМАЦИЯ!F:F,БАЗА_ДАННЫХ!J1025,АБОНЕМЕНТЫ_ИНФОРМАЦИЯ!G:G,БАЗА_ДАННЫХ!K1025,АБОНЕМЕНТЫ_ИНФОРМАЦИЯ!Q:Q,"&lt;="&amp;БАЗА_ДАННЫХ!D1025,АБОНЕМЕНТЫ_ИНФОРМАЦИЯ!S:S,"&gt;="&amp;БАЗА_ДАННЫХ!D1025,АБОНЕМЕНТЫ_ИНФОРМАЦИЯ!AB:AB,"да")=1,"да","нет")</f>
        <v>да</v>
      </c>
      <c r="N1025" s="188">
        <f ca="1">IF(M1025="да",SUMIFS(АБОНЕМЕНТЫ_ИНФОРМАЦИЯ!AC:AC,АБОНЕМЕНТЫ_ИНФОРМАЦИЯ!H:H,БАЗА_ДАННЫХ!L1025,АБОНЕМЕНТЫ_ИНФОРМАЦИЯ!G:G,БАЗА_ДАННЫХ!K1025,АБОНЕМЕНТЫ_ИНФОРМАЦИЯ!F:F,БАЗА_ДАННЫХ!J1025,АБОНЕМЕНТЫ_ИНФОРМАЦИЯ!AB:AB,БАЗА_ДАННЫХ!M1025),"")</f>
        <v>2</v>
      </c>
      <c r="R1025" s="189" t="s">
        <v>21</v>
      </c>
      <c r="S1025" s="17"/>
      <c r="U1025" s="194">
        <f>IF(S1025="перенос",0,SUMIFS(АБОНЕМЕНТЫ_ИНФОРМАЦИЯ!P:P,АБОНЕМЕНТЫ_ИНФОРМАЦИЯ!H:H,БАЗА_ДАННЫХ!L1025,АБОНЕМЕНТЫ_ИНФОРМАЦИЯ!F:F,БАЗА_ДАННЫХ!J1025,АБОНЕМЕНТЫ_ИНФОРМАЦИЯ!G:G,БАЗА_ДАННЫХ!K1025,АБОНЕМЕНТЫ_ИНФОРМАЦИЯ!Q:Q,"&lt;="&amp;БАЗА_ДАННЫХ!D1025,АБОНЕМЕНТЫ_ИНФОРМАЦИЯ!S:S,"&gt;="&amp;БАЗА_ДАННЫХ!D1025))</f>
        <v>10</v>
      </c>
    </row>
    <row r="1026" spans="4:21" ht="15" customHeight="1" x14ac:dyDescent="0.25">
      <c r="D1026" s="185">
        <v>45327</v>
      </c>
      <c r="E1026" s="187">
        <f t="shared" si="36"/>
        <v>6</v>
      </c>
      <c r="F1026" s="9" t="str">
        <f t="shared" si="37"/>
        <v>Пн</v>
      </c>
      <c r="G1026" s="18">
        <v>0.66666666666666663</v>
      </c>
      <c r="H1026" s="8" t="s">
        <v>7</v>
      </c>
      <c r="I1026" s="8" t="s">
        <v>32</v>
      </c>
      <c r="J1026" s="8" t="s">
        <v>9</v>
      </c>
      <c r="K1026" s="8" t="s">
        <v>8</v>
      </c>
      <c r="L1026" s="188" t="s">
        <v>76</v>
      </c>
      <c r="M1026" s="189" t="str">
        <f ca="1">IF(COUNTIFS(АБОНЕМЕНТЫ_ИНФОРМАЦИЯ!H:H,БАЗА_ДАННЫХ!L1026,АБОНЕМЕНТЫ_ИНФОРМАЦИЯ!F:F,БАЗА_ДАННЫХ!J1026,АБОНЕМЕНТЫ_ИНФОРМАЦИЯ!G:G,БАЗА_ДАННЫХ!K1026,АБОНЕМЕНТЫ_ИНФОРМАЦИЯ!Q:Q,"&lt;="&amp;БАЗА_ДАННЫХ!D1026,АБОНЕМЕНТЫ_ИНФОРМАЦИЯ!S:S,"&gt;="&amp;БАЗА_ДАННЫХ!D1026,АБОНЕМЕНТЫ_ИНФОРМАЦИЯ!AB:AB,"да")=1,"да","нет")</f>
        <v>да</v>
      </c>
      <c r="N1026" s="188">
        <f ca="1">IF(M1026="да",SUMIFS(АБОНЕМЕНТЫ_ИНФОРМАЦИЯ!AC:AC,АБОНЕМЕНТЫ_ИНФОРМАЦИЯ!H:H,БАЗА_ДАННЫХ!L1026,АБОНЕМЕНТЫ_ИНФОРМАЦИЯ!G:G,БАЗА_ДАННЫХ!K1026,АБОНЕМЕНТЫ_ИНФОРМАЦИЯ!F:F,БАЗА_ДАННЫХ!J1026,АБОНЕМЕНТЫ_ИНФОРМАЦИЯ!AB:AB,БАЗА_ДАННЫХ!M1026),"")</f>
        <v>2</v>
      </c>
      <c r="R1026" s="189" t="s">
        <v>21</v>
      </c>
      <c r="S1026" s="17"/>
      <c r="U1026" s="194">
        <f>IF(S1026="перенос",0,SUMIFS(АБОНЕМЕНТЫ_ИНФОРМАЦИЯ!P:P,АБОНЕМЕНТЫ_ИНФОРМАЦИЯ!H:H,БАЗА_ДАННЫХ!L1026,АБОНЕМЕНТЫ_ИНФОРМАЦИЯ!F:F,БАЗА_ДАННЫХ!J1026,АБОНЕМЕНТЫ_ИНФОРМАЦИЯ!G:G,БАЗА_ДАННЫХ!K1026,АБОНЕМЕНТЫ_ИНФОРМАЦИЯ!Q:Q,"&lt;="&amp;БАЗА_ДАННЫХ!D1026,АБОНЕМЕНТЫ_ИНФОРМАЦИЯ!S:S,"&gt;="&amp;БАЗА_ДАННЫХ!D1026))</f>
        <v>10</v>
      </c>
    </row>
    <row r="1027" spans="4:21" ht="15" customHeight="1" x14ac:dyDescent="0.25">
      <c r="D1027" s="185">
        <v>45327</v>
      </c>
      <c r="E1027" s="187">
        <f t="shared" si="36"/>
        <v>6</v>
      </c>
      <c r="F1027" s="9" t="str">
        <f t="shared" si="37"/>
        <v>Пн</v>
      </c>
      <c r="G1027" s="18">
        <v>0.66666666666666663</v>
      </c>
      <c r="H1027" s="8" t="s">
        <v>7</v>
      </c>
      <c r="I1027" s="8" t="s">
        <v>32</v>
      </c>
      <c r="J1027" s="8" t="s">
        <v>9</v>
      </c>
      <c r="K1027" s="8" t="s">
        <v>8</v>
      </c>
      <c r="L1027" s="188" t="s">
        <v>77</v>
      </c>
      <c r="M1027" s="189" t="str">
        <f ca="1">IF(COUNTIFS(АБОНЕМЕНТЫ_ИНФОРМАЦИЯ!H:H,БАЗА_ДАННЫХ!L1027,АБОНЕМЕНТЫ_ИНФОРМАЦИЯ!F:F,БАЗА_ДАННЫХ!J1027,АБОНЕМЕНТЫ_ИНФОРМАЦИЯ!G:G,БАЗА_ДАННЫХ!K1027,АБОНЕМЕНТЫ_ИНФОРМАЦИЯ!Q:Q,"&lt;="&amp;БАЗА_ДАННЫХ!D1027,АБОНЕМЕНТЫ_ИНФОРМАЦИЯ!S:S,"&gt;="&amp;БАЗА_ДАННЫХ!D1027,АБОНЕМЕНТЫ_ИНФОРМАЦИЯ!AB:AB,"да")=1,"да","нет")</f>
        <v>да</v>
      </c>
      <c r="N1027" s="188">
        <f ca="1">IF(M1027="да",SUMIFS(АБОНЕМЕНТЫ_ИНФОРМАЦИЯ!AC:AC,АБОНЕМЕНТЫ_ИНФОРМАЦИЯ!H:H,БАЗА_ДАННЫХ!L1027,АБОНЕМЕНТЫ_ИНФОРМАЦИЯ!G:G,БАЗА_ДАННЫХ!K1027,АБОНЕМЕНТЫ_ИНФОРМАЦИЯ!F:F,БАЗА_ДАННЫХ!J1027,АБОНЕМЕНТЫ_ИНФОРМАЦИЯ!AB:AB,БАЗА_ДАННЫХ!M1027),"")</f>
        <v>2</v>
      </c>
      <c r="R1027" s="189" t="s">
        <v>21</v>
      </c>
      <c r="S1027" s="17"/>
      <c r="U1027" s="194">
        <f>IF(S1027="перенос",0,SUMIFS(АБОНЕМЕНТЫ_ИНФОРМАЦИЯ!P:P,АБОНЕМЕНТЫ_ИНФОРМАЦИЯ!H:H,БАЗА_ДАННЫХ!L1027,АБОНЕМЕНТЫ_ИНФОРМАЦИЯ!F:F,БАЗА_ДАННЫХ!J1027,АБОНЕМЕНТЫ_ИНФОРМАЦИЯ!G:G,БАЗА_ДАННЫХ!K1027,АБОНЕМЕНТЫ_ИНФОРМАЦИЯ!Q:Q,"&lt;="&amp;БАЗА_ДАННЫХ!D1027,АБОНЕМЕНТЫ_ИНФОРМАЦИЯ!S:S,"&gt;="&amp;БАЗА_ДАННЫХ!D1027))</f>
        <v>10</v>
      </c>
    </row>
    <row r="1028" spans="4:21" ht="15" customHeight="1" x14ac:dyDescent="0.25">
      <c r="D1028" s="185">
        <v>45327</v>
      </c>
      <c r="E1028" s="187">
        <f t="shared" si="36"/>
        <v>6</v>
      </c>
      <c r="F1028" s="9" t="str">
        <f t="shared" si="37"/>
        <v>Пн</v>
      </c>
      <c r="G1028" s="18">
        <v>0.70833333333333337</v>
      </c>
      <c r="H1028" s="8" t="s">
        <v>14</v>
      </c>
      <c r="I1028" s="8" t="s">
        <v>30</v>
      </c>
      <c r="J1028" s="8" t="s">
        <v>11</v>
      </c>
      <c r="K1028" s="8" t="s">
        <v>36</v>
      </c>
      <c r="L1028" s="188" t="s">
        <v>78</v>
      </c>
      <c r="M1028" s="189" t="str">
        <f ca="1">IF(COUNTIFS(АБОНЕМЕНТЫ_ИНФОРМАЦИЯ!H:H,БАЗА_ДАННЫХ!L1028,АБОНЕМЕНТЫ_ИНФОРМАЦИЯ!F:F,БАЗА_ДАННЫХ!J1028,АБОНЕМЕНТЫ_ИНФОРМАЦИЯ!G:G,БАЗА_ДАННЫХ!K1028,АБОНЕМЕНТЫ_ИНФОРМАЦИЯ!Q:Q,"&lt;="&amp;БАЗА_ДАННЫХ!D1028,АБОНЕМЕНТЫ_ИНФОРМАЦИЯ!S:S,"&gt;="&amp;БАЗА_ДАННЫХ!D1028,АБОНЕМЕНТЫ_ИНФОРМАЦИЯ!AB:AB,"да")=1,"да","нет")</f>
        <v>да</v>
      </c>
      <c r="N1028" s="188">
        <f ca="1">IF(M1028="да",SUMIFS(АБОНЕМЕНТЫ_ИНФОРМАЦИЯ!AC:AC,АБОНЕМЕНТЫ_ИНФОРМАЦИЯ!H:H,БАЗА_ДАННЫХ!L1028,АБОНЕМЕНТЫ_ИНФОРМАЦИЯ!G:G,БАЗА_ДАННЫХ!K1028,АБОНЕМЕНТЫ_ИНФОРМАЦИЯ!F:F,БАЗА_ДАННЫХ!J1028,АБОНЕМЕНТЫ_ИНФОРМАЦИЯ!AB:AB,БАЗА_ДАННЫХ!M1028),"")</f>
        <v>2</v>
      </c>
      <c r="R1028" s="189" t="s">
        <v>21</v>
      </c>
      <c r="S1028" s="17"/>
      <c r="U1028" s="194">
        <f>IF(S1028="перенос",0,SUMIFS(АБОНЕМЕНТЫ_ИНФОРМАЦИЯ!P:P,АБОНЕМЕНТЫ_ИНФОРМАЦИЯ!H:H,БАЗА_ДАННЫХ!L1028,АБОНЕМЕНТЫ_ИНФОРМАЦИЯ!F:F,БАЗА_ДАННЫХ!J1028,АБОНЕМЕНТЫ_ИНФОРМАЦИЯ!G:G,БАЗА_ДАННЫХ!K1028,АБОНЕМЕНТЫ_ИНФОРМАЦИЯ!Q:Q,"&lt;="&amp;БАЗА_ДАННЫХ!D1028,АБОНЕМЕНТЫ_ИНФОРМАЦИЯ!S:S,"&gt;="&amp;БАЗА_ДАННЫХ!D1028))</f>
        <v>10</v>
      </c>
    </row>
    <row r="1029" spans="4:21" ht="15" customHeight="1" x14ac:dyDescent="0.25">
      <c r="D1029" s="185">
        <v>45327</v>
      </c>
      <c r="E1029" s="187">
        <f t="shared" si="36"/>
        <v>6</v>
      </c>
      <c r="F1029" s="9" t="str">
        <f t="shared" si="37"/>
        <v>Пн</v>
      </c>
      <c r="G1029" s="18">
        <v>0.70833333333333337</v>
      </c>
      <c r="H1029" s="8" t="s">
        <v>14</v>
      </c>
      <c r="I1029" s="8" t="s">
        <v>30</v>
      </c>
      <c r="J1029" s="8" t="s">
        <v>11</v>
      </c>
      <c r="K1029" s="8" t="s">
        <v>36</v>
      </c>
      <c r="L1029" s="188" t="s">
        <v>79</v>
      </c>
      <c r="M1029" s="189" t="str">
        <f ca="1">IF(COUNTIFS(АБОНЕМЕНТЫ_ИНФОРМАЦИЯ!H:H,БАЗА_ДАННЫХ!L1029,АБОНЕМЕНТЫ_ИНФОРМАЦИЯ!F:F,БАЗА_ДАННЫХ!J1029,АБОНЕМЕНТЫ_ИНФОРМАЦИЯ!G:G,БАЗА_ДАННЫХ!K1029,АБОНЕМЕНТЫ_ИНФОРМАЦИЯ!Q:Q,"&lt;="&amp;БАЗА_ДАННЫХ!D1029,АБОНЕМЕНТЫ_ИНФОРМАЦИЯ!S:S,"&gt;="&amp;БАЗА_ДАННЫХ!D1029,АБОНЕМЕНТЫ_ИНФОРМАЦИЯ!AB:AB,"да")=1,"да","нет")</f>
        <v>да</v>
      </c>
      <c r="N1029" s="188">
        <f ca="1">IF(M1029="да",SUMIFS(АБОНЕМЕНТЫ_ИНФОРМАЦИЯ!AC:AC,АБОНЕМЕНТЫ_ИНФОРМАЦИЯ!H:H,БАЗА_ДАННЫХ!L1029,АБОНЕМЕНТЫ_ИНФОРМАЦИЯ!G:G,БАЗА_ДАННЫХ!K1029,АБОНЕМЕНТЫ_ИНФОРМАЦИЯ!F:F,БАЗА_ДАННЫХ!J1029,АБОНЕМЕНТЫ_ИНФОРМАЦИЯ!AB:AB,БАЗА_ДАННЫХ!M1029),"")</f>
        <v>1</v>
      </c>
      <c r="R1029" s="189" t="s">
        <v>21</v>
      </c>
      <c r="S1029" s="17"/>
      <c r="U1029" s="194">
        <f>IF(S1029="перенос",0,SUMIFS(АБОНЕМЕНТЫ_ИНФОРМАЦИЯ!P:P,АБОНЕМЕНТЫ_ИНФОРМАЦИЯ!H:H,БАЗА_ДАННЫХ!L1029,АБОНЕМЕНТЫ_ИНФОРМАЦИЯ!F:F,БАЗА_ДАННЫХ!J1029,АБОНЕМЕНТЫ_ИНФОРМАЦИЯ!G:G,БАЗА_ДАННЫХ!K1029,АБОНЕМЕНТЫ_ИНФОРМАЦИЯ!Q:Q,"&lt;="&amp;БАЗА_ДАННЫХ!D1029,АБОНЕМЕНТЫ_ИНФОРМАЦИЯ!S:S,"&gt;="&amp;БАЗА_ДАННЫХ!D1029))</f>
        <v>10</v>
      </c>
    </row>
    <row r="1030" spans="4:21" ht="15" customHeight="1" x14ac:dyDescent="0.25">
      <c r="D1030" s="185">
        <v>45327</v>
      </c>
      <c r="E1030" s="187">
        <f t="shared" si="36"/>
        <v>6</v>
      </c>
      <c r="F1030" s="9" t="str">
        <f t="shared" si="37"/>
        <v>Пн</v>
      </c>
      <c r="G1030" s="18">
        <v>0.70833333333333337</v>
      </c>
      <c r="H1030" s="8" t="s">
        <v>14</v>
      </c>
      <c r="I1030" s="8" t="s">
        <v>30</v>
      </c>
      <c r="J1030" s="8" t="s">
        <v>11</v>
      </c>
      <c r="K1030" s="8" t="s">
        <v>36</v>
      </c>
      <c r="L1030" s="188" t="s">
        <v>80</v>
      </c>
      <c r="M1030" s="189" t="str">
        <f ca="1">IF(COUNTIFS(АБОНЕМЕНТЫ_ИНФОРМАЦИЯ!H:H,БАЗА_ДАННЫХ!L1030,АБОНЕМЕНТЫ_ИНФОРМАЦИЯ!F:F,БАЗА_ДАННЫХ!J1030,АБОНЕМЕНТЫ_ИНФОРМАЦИЯ!G:G,БАЗА_ДАННЫХ!K1030,АБОНЕМЕНТЫ_ИНФОРМАЦИЯ!Q:Q,"&lt;="&amp;БАЗА_ДАННЫХ!D1030,АБОНЕМЕНТЫ_ИНФОРМАЦИЯ!S:S,"&gt;="&amp;БАЗА_ДАННЫХ!D1030,АБОНЕМЕНТЫ_ИНФОРМАЦИЯ!AB:AB,"да")=1,"да","нет")</f>
        <v>нет</v>
      </c>
      <c r="N1030" s="188" t="str">
        <f ca="1">IF(M1030="да",SUMIFS(АБОНЕМЕНТЫ_ИНФОРМАЦИЯ!AC:AC,АБОНЕМЕНТЫ_ИНФОРМАЦИЯ!H:H,БАЗА_ДАННЫХ!L1030,АБОНЕМЕНТЫ_ИНФОРМАЦИЯ!G:G,БАЗА_ДАННЫХ!K1030,АБОНЕМЕНТЫ_ИНФОРМАЦИЯ!F:F,БАЗА_ДАННЫХ!J1030,АБОНЕМЕНТЫ_ИНФОРМАЦИЯ!AB:AB,БАЗА_ДАННЫХ!M1030),"")</f>
        <v/>
      </c>
      <c r="R1030" s="189" t="s">
        <v>21</v>
      </c>
      <c r="S1030" s="17" t="s">
        <v>23</v>
      </c>
      <c r="U1030" s="194">
        <f>IF(S1030="перенос",0,SUMIFS(АБОНЕМЕНТЫ_ИНФОРМАЦИЯ!P:P,АБОНЕМЕНТЫ_ИНФОРМАЦИЯ!H:H,БАЗА_ДАННЫХ!L1030,АБОНЕМЕНТЫ_ИНФОРМАЦИЯ!F:F,БАЗА_ДАННЫХ!J1030,АБОНЕМЕНТЫ_ИНФОРМАЦИЯ!G:G,БАЗА_ДАННЫХ!K1030,АБОНЕМЕНТЫ_ИНФОРМАЦИЯ!Q:Q,"&lt;="&amp;БАЗА_ДАННЫХ!D1030,АБОНЕМЕНТЫ_ИНФОРМАЦИЯ!S:S,"&gt;="&amp;БАЗА_ДАННЫХ!D1030))</f>
        <v>0</v>
      </c>
    </row>
    <row r="1031" spans="4:21" ht="15" customHeight="1" x14ac:dyDescent="0.25">
      <c r="D1031" s="185">
        <v>45327</v>
      </c>
      <c r="E1031" s="187">
        <f t="shared" ref="E1031:E1091" si="38">WEEKNUM(D1031)</f>
        <v>6</v>
      </c>
      <c r="F1031" s="9" t="str">
        <f t="shared" si="37"/>
        <v>Пн</v>
      </c>
      <c r="G1031" s="18">
        <v>0.70833333333333337</v>
      </c>
      <c r="H1031" s="8" t="s">
        <v>14</v>
      </c>
      <c r="I1031" s="8" t="s">
        <v>30</v>
      </c>
      <c r="J1031" s="8" t="s">
        <v>11</v>
      </c>
      <c r="K1031" s="8" t="s">
        <v>36</v>
      </c>
      <c r="L1031" s="188" t="s">
        <v>81</v>
      </c>
      <c r="M1031" s="189" t="str">
        <f ca="1">IF(COUNTIFS(АБОНЕМЕНТЫ_ИНФОРМАЦИЯ!H:H,БАЗА_ДАННЫХ!L1031,АБОНЕМЕНТЫ_ИНФОРМАЦИЯ!F:F,БАЗА_ДАННЫХ!J1031,АБОНЕМЕНТЫ_ИНФОРМАЦИЯ!G:G,БАЗА_ДАННЫХ!K1031,АБОНЕМЕНТЫ_ИНФОРМАЦИЯ!Q:Q,"&lt;="&amp;БАЗА_ДАННЫХ!D1031,АБОНЕМЕНТЫ_ИНФОРМАЦИЯ!S:S,"&gt;="&amp;БАЗА_ДАННЫХ!D1031,АБОНЕМЕНТЫ_ИНФОРМАЦИЯ!AB:AB,"да")=1,"да","нет")</f>
        <v>да</v>
      </c>
      <c r="N1031" s="188">
        <f ca="1">IF(M1031="да",SUMIFS(АБОНЕМЕНТЫ_ИНФОРМАЦИЯ!AC:AC,АБОНЕМЕНТЫ_ИНФОРМАЦИЯ!H:H,БАЗА_ДАННЫХ!L1031,АБОНЕМЕНТЫ_ИНФОРМАЦИЯ!G:G,БАЗА_ДАННЫХ!K1031,АБОНЕМЕНТЫ_ИНФОРМАЦИЯ!F:F,БАЗА_ДАННЫХ!J1031,АБОНЕМЕНТЫ_ИНФОРМАЦИЯ!AB:AB,БАЗА_ДАННЫХ!M1031),"")</f>
        <v>2</v>
      </c>
      <c r="R1031" s="189" t="s">
        <v>21</v>
      </c>
      <c r="S1031" s="17"/>
      <c r="U1031" s="194">
        <f>IF(S1031="перенос",0,SUMIFS(АБОНЕМЕНТЫ_ИНФОРМАЦИЯ!P:P,АБОНЕМЕНТЫ_ИНФОРМАЦИЯ!H:H,БАЗА_ДАННЫХ!L1031,АБОНЕМЕНТЫ_ИНФОРМАЦИЯ!F:F,БАЗА_ДАННЫХ!J1031,АБОНЕМЕНТЫ_ИНФОРМАЦИЯ!G:G,БАЗА_ДАННЫХ!K1031,АБОНЕМЕНТЫ_ИНФОРМАЦИЯ!Q:Q,"&lt;="&amp;БАЗА_ДАННЫХ!D1031,АБОНЕМЕНТЫ_ИНФОРМАЦИЯ!S:S,"&gt;="&amp;БАЗА_ДАННЫХ!D1031))</f>
        <v>8.75</v>
      </c>
    </row>
    <row r="1032" spans="4:21" ht="15" customHeight="1" x14ac:dyDescent="0.25">
      <c r="D1032" s="185">
        <v>45327</v>
      </c>
      <c r="E1032" s="187">
        <f t="shared" si="38"/>
        <v>6</v>
      </c>
      <c r="F1032" s="9" t="str">
        <f t="shared" ref="F1032:F1095" si="39">TEXT(D1032,"ддд")</f>
        <v>Пн</v>
      </c>
      <c r="G1032" s="18">
        <v>0.70833333333333337</v>
      </c>
      <c r="H1032" s="8" t="s">
        <v>14</v>
      </c>
      <c r="I1032" s="8" t="s">
        <v>30</v>
      </c>
      <c r="J1032" s="8" t="s">
        <v>11</v>
      </c>
      <c r="K1032" s="8" t="s">
        <v>36</v>
      </c>
      <c r="L1032" s="188" t="s">
        <v>82</v>
      </c>
      <c r="M1032" s="189" t="str">
        <f ca="1">IF(COUNTIFS(АБОНЕМЕНТЫ_ИНФОРМАЦИЯ!H:H,БАЗА_ДАННЫХ!L1032,АБОНЕМЕНТЫ_ИНФОРМАЦИЯ!F:F,БАЗА_ДАННЫХ!J1032,АБОНЕМЕНТЫ_ИНФОРМАЦИЯ!G:G,БАЗА_ДАННЫХ!K1032,АБОНЕМЕНТЫ_ИНФОРМАЦИЯ!Q:Q,"&lt;="&amp;БАЗА_ДАННЫХ!D1032,АБОНЕМЕНТЫ_ИНФОРМАЦИЯ!S:S,"&gt;="&amp;БАЗА_ДАННЫХ!D1032,АБОНЕМЕНТЫ_ИНФОРМАЦИЯ!AB:AB,"да")=1,"да","нет")</f>
        <v>да</v>
      </c>
      <c r="N1032" s="188">
        <f ca="1">IF(M1032="да",SUMIFS(АБОНЕМЕНТЫ_ИНФОРМАЦИЯ!AC:AC,АБОНЕМЕНТЫ_ИНФОРМАЦИЯ!H:H,БАЗА_ДАННЫХ!L1032,АБОНЕМЕНТЫ_ИНФОРМАЦИЯ!G:G,БАЗА_ДАННЫХ!K1032,АБОНЕМЕНТЫ_ИНФОРМАЦИЯ!F:F,БАЗА_ДАННЫХ!J1032,АБОНЕМЕНТЫ_ИНФОРМАЦИЯ!AB:AB,БАЗА_ДАННЫХ!M1032),"")</f>
        <v>2</v>
      </c>
      <c r="R1032" s="189" t="s">
        <v>21</v>
      </c>
      <c r="S1032" s="17"/>
      <c r="U1032" s="194">
        <f>IF(S1032="перенос",0,SUMIFS(АБОНЕМЕНТЫ_ИНФОРМАЦИЯ!P:P,АБОНЕМЕНТЫ_ИНФОРМАЦИЯ!H:H,БАЗА_ДАННЫХ!L1032,АБОНЕМЕНТЫ_ИНФОРМАЦИЯ!F:F,БАЗА_ДАННЫХ!J1032,АБОНЕМЕНТЫ_ИНФОРМАЦИЯ!G:G,БАЗА_ДАННЫХ!K1032,АБОНЕМЕНТЫ_ИНФОРМАЦИЯ!Q:Q,"&lt;="&amp;БАЗА_ДАННЫХ!D1032,АБОНЕМЕНТЫ_ИНФОРМАЦИЯ!S:S,"&gt;="&amp;БАЗА_ДАННЫХ!D1032))</f>
        <v>10</v>
      </c>
    </row>
    <row r="1033" spans="4:21" ht="15" customHeight="1" x14ac:dyDescent="0.25">
      <c r="D1033" s="185">
        <v>45327</v>
      </c>
      <c r="E1033" s="187">
        <f t="shared" si="38"/>
        <v>6</v>
      </c>
      <c r="F1033" s="9" t="str">
        <f t="shared" si="39"/>
        <v>Пн</v>
      </c>
      <c r="G1033" s="18">
        <v>0.70833333333333337</v>
      </c>
      <c r="H1033" s="8" t="s">
        <v>14</v>
      </c>
      <c r="I1033" s="8" t="s">
        <v>30</v>
      </c>
      <c r="J1033" s="8" t="s">
        <v>11</v>
      </c>
      <c r="K1033" s="8" t="s">
        <v>36</v>
      </c>
      <c r="L1033" s="188" t="s">
        <v>83</v>
      </c>
      <c r="M1033" s="189" t="str">
        <f ca="1">IF(COUNTIFS(АБОНЕМЕНТЫ_ИНФОРМАЦИЯ!H:H,БАЗА_ДАННЫХ!L1033,АБОНЕМЕНТЫ_ИНФОРМАЦИЯ!F:F,БАЗА_ДАННЫХ!J1033,АБОНЕМЕНТЫ_ИНФОРМАЦИЯ!G:G,БАЗА_ДАННЫХ!K1033,АБОНЕМЕНТЫ_ИНФОРМАЦИЯ!Q:Q,"&lt;="&amp;БАЗА_ДАННЫХ!D1033,АБОНЕМЕНТЫ_ИНФОРМАЦИЯ!S:S,"&gt;="&amp;БАЗА_ДАННЫХ!D1033,АБОНЕМЕНТЫ_ИНФОРМАЦИЯ!AB:AB,"да")=1,"да","нет")</f>
        <v>да</v>
      </c>
      <c r="N1033" s="188">
        <f ca="1">IF(M1033="да",SUMIFS(АБОНЕМЕНТЫ_ИНФОРМАЦИЯ!AC:AC,АБОНЕМЕНТЫ_ИНФОРМАЦИЯ!H:H,БАЗА_ДАННЫХ!L1033,АБОНЕМЕНТЫ_ИНФОРМАЦИЯ!G:G,БАЗА_ДАННЫХ!K1033,АБОНЕМЕНТЫ_ИНФОРМАЦИЯ!F:F,БАЗА_ДАННЫХ!J1033,АБОНЕМЕНТЫ_ИНФОРМАЦИЯ!AB:AB,БАЗА_ДАННЫХ!M1033),"")</f>
        <v>2</v>
      </c>
      <c r="R1033" s="189" t="s">
        <v>21</v>
      </c>
      <c r="S1033" s="17"/>
      <c r="U1033" s="194">
        <f>IF(S1033="перенос",0,SUMIFS(АБОНЕМЕНТЫ_ИНФОРМАЦИЯ!P:P,АБОНЕМЕНТЫ_ИНФОРМАЦИЯ!H:H,БАЗА_ДАННЫХ!L1033,АБОНЕМЕНТЫ_ИНФОРМАЦИЯ!F:F,БАЗА_ДАННЫХ!J1033,АБОНЕМЕНТЫ_ИНФОРМАЦИЯ!G:G,БАЗА_ДАННЫХ!K1033,АБОНЕМЕНТЫ_ИНФОРМАЦИЯ!Q:Q,"&lt;="&amp;БАЗА_ДАННЫХ!D1033,АБОНЕМЕНТЫ_ИНФОРМАЦИЯ!S:S,"&gt;="&amp;БАЗА_ДАННЫХ!D1033))</f>
        <v>10</v>
      </c>
    </row>
    <row r="1034" spans="4:21" ht="15" customHeight="1" x14ac:dyDescent="0.25">
      <c r="D1034" s="185">
        <v>45327</v>
      </c>
      <c r="E1034" s="187">
        <f t="shared" si="38"/>
        <v>6</v>
      </c>
      <c r="F1034" s="9" t="str">
        <f t="shared" si="39"/>
        <v>Пн</v>
      </c>
      <c r="G1034" s="18">
        <v>0.70833333333333337</v>
      </c>
      <c r="H1034" s="8" t="s">
        <v>14</v>
      </c>
      <c r="I1034" s="8" t="s">
        <v>30</v>
      </c>
      <c r="J1034" s="8" t="s">
        <v>11</v>
      </c>
      <c r="K1034" s="8" t="s">
        <v>36</v>
      </c>
      <c r="L1034" s="188" t="s">
        <v>84</v>
      </c>
      <c r="M1034" s="189" t="str">
        <f ca="1">IF(COUNTIFS(АБОНЕМЕНТЫ_ИНФОРМАЦИЯ!H:H,БАЗА_ДАННЫХ!L1034,АБОНЕМЕНТЫ_ИНФОРМАЦИЯ!F:F,БАЗА_ДАННЫХ!J1034,АБОНЕМЕНТЫ_ИНФОРМАЦИЯ!G:G,БАЗА_ДАННЫХ!K1034,АБОНЕМЕНТЫ_ИНФОРМАЦИЯ!Q:Q,"&lt;="&amp;БАЗА_ДАННЫХ!D1034,АБОНЕМЕНТЫ_ИНФОРМАЦИЯ!S:S,"&gt;="&amp;БАЗА_ДАННЫХ!D1034,АБОНЕМЕНТЫ_ИНФОРМАЦИЯ!AB:AB,"да")=1,"да","нет")</f>
        <v>да</v>
      </c>
      <c r="N1034" s="188">
        <f ca="1">IF(M1034="да",SUMIFS(АБОНЕМЕНТЫ_ИНФОРМАЦИЯ!AC:AC,АБОНЕМЕНТЫ_ИНФОРМАЦИЯ!H:H,БАЗА_ДАННЫХ!L1034,АБОНЕМЕНТЫ_ИНФОРМАЦИЯ!G:G,БАЗА_ДАННЫХ!K1034,АБОНЕМЕНТЫ_ИНФОРМАЦИЯ!F:F,БАЗА_ДАННЫХ!J1034,АБОНЕМЕНТЫ_ИНФОРМАЦИЯ!AB:AB,БАЗА_ДАННЫХ!M1034),"")</f>
        <v>2</v>
      </c>
      <c r="R1034" s="189" t="s">
        <v>21</v>
      </c>
      <c r="S1034" s="17"/>
      <c r="U1034" s="194">
        <f>IF(S1034="перенос",0,SUMIFS(АБОНЕМЕНТЫ_ИНФОРМАЦИЯ!P:P,АБОНЕМЕНТЫ_ИНФОРМАЦИЯ!H:H,БАЗА_ДАННЫХ!L1034,АБОНЕМЕНТЫ_ИНФОРМАЦИЯ!F:F,БАЗА_ДАННЫХ!J1034,АБОНЕМЕНТЫ_ИНФОРМАЦИЯ!G:G,БАЗА_ДАННЫХ!K1034,АБОНЕМЕНТЫ_ИНФОРМАЦИЯ!Q:Q,"&lt;="&amp;БАЗА_ДАННЫХ!D1034,АБОНЕМЕНТЫ_ИНФОРМАЦИЯ!S:S,"&gt;="&amp;БАЗА_ДАННЫХ!D1034))</f>
        <v>10</v>
      </c>
    </row>
    <row r="1035" spans="4:21" ht="15" customHeight="1" x14ac:dyDescent="0.25">
      <c r="D1035" s="185">
        <v>45327</v>
      </c>
      <c r="E1035" s="187">
        <f t="shared" si="38"/>
        <v>6</v>
      </c>
      <c r="F1035" s="9" t="str">
        <f t="shared" si="39"/>
        <v>Пн</v>
      </c>
      <c r="G1035" s="18">
        <v>0.70833333333333337</v>
      </c>
      <c r="H1035" s="8" t="s">
        <v>14</v>
      </c>
      <c r="I1035" s="8" t="s">
        <v>30</v>
      </c>
      <c r="J1035" s="8" t="s">
        <v>11</v>
      </c>
      <c r="K1035" s="8" t="s">
        <v>36</v>
      </c>
      <c r="L1035" s="188" t="s">
        <v>85</v>
      </c>
      <c r="M1035" s="189" t="str">
        <f ca="1">IF(COUNTIFS(АБОНЕМЕНТЫ_ИНФОРМАЦИЯ!H:H,БАЗА_ДАННЫХ!L1035,АБОНЕМЕНТЫ_ИНФОРМАЦИЯ!F:F,БАЗА_ДАННЫХ!J1035,АБОНЕМЕНТЫ_ИНФОРМАЦИЯ!G:G,БАЗА_ДАННЫХ!K1035,АБОНЕМЕНТЫ_ИНФОРМАЦИЯ!Q:Q,"&lt;="&amp;БАЗА_ДАННЫХ!D1035,АБОНЕМЕНТЫ_ИНФОРМАЦИЯ!S:S,"&gt;="&amp;БАЗА_ДАННЫХ!D1035,АБОНЕМЕНТЫ_ИНФОРМАЦИЯ!AB:AB,"да")=1,"да","нет")</f>
        <v>да</v>
      </c>
      <c r="N1035" s="188">
        <f ca="1">IF(M1035="да",SUMIFS(АБОНЕМЕНТЫ_ИНФОРМАЦИЯ!AC:AC,АБОНЕМЕНТЫ_ИНФОРМАЦИЯ!H:H,БАЗА_ДАННЫХ!L1035,АБОНЕМЕНТЫ_ИНФОРМАЦИЯ!G:G,БАЗА_ДАННЫХ!K1035,АБОНЕМЕНТЫ_ИНФОРМАЦИЯ!F:F,БАЗА_ДАННЫХ!J1035,АБОНЕМЕНТЫ_ИНФОРМАЦИЯ!AB:AB,БАЗА_ДАННЫХ!M1035),"")</f>
        <v>2</v>
      </c>
      <c r="R1035" s="189" t="s">
        <v>21</v>
      </c>
      <c r="S1035" s="17"/>
      <c r="U1035" s="194">
        <f>IF(S1035="перенос",0,SUMIFS(АБОНЕМЕНТЫ_ИНФОРМАЦИЯ!P:P,АБОНЕМЕНТЫ_ИНФОРМАЦИЯ!H:H,БАЗА_ДАННЫХ!L1035,АБОНЕМЕНТЫ_ИНФОРМАЦИЯ!F:F,БАЗА_ДАННЫХ!J1035,АБОНЕМЕНТЫ_ИНФОРМАЦИЯ!G:G,БАЗА_ДАННЫХ!K1035,АБОНЕМЕНТЫ_ИНФОРМАЦИЯ!Q:Q,"&lt;="&amp;БАЗА_ДАННЫХ!D1035,АБОНЕМЕНТЫ_ИНФОРМАЦИЯ!S:S,"&gt;="&amp;БАЗА_ДАННЫХ!D1035))</f>
        <v>10</v>
      </c>
    </row>
    <row r="1036" spans="4:21" ht="15" customHeight="1" x14ac:dyDescent="0.25">
      <c r="D1036" s="185">
        <v>45327</v>
      </c>
      <c r="E1036" s="187">
        <f t="shared" si="38"/>
        <v>6</v>
      </c>
      <c r="F1036" s="9" t="str">
        <f t="shared" si="39"/>
        <v>Пн</v>
      </c>
      <c r="G1036" s="18">
        <v>0.70833333333333337</v>
      </c>
      <c r="H1036" s="8" t="s">
        <v>14</v>
      </c>
      <c r="I1036" s="8" t="s">
        <v>30</v>
      </c>
      <c r="J1036" s="8" t="s">
        <v>11</v>
      </c>
      <c r="K1036" s="8" t="s">
        <v>36</v>
      </c>
      <c r="L1036" s="188" t="s">
        <v>86</v>
      </c>
      <c r="M1036" s="189" t="str">
        <f ca="1">IF(COUNTIFS(АБОНЕМЕНТЫ_ИНФОРМАЦИЯ!H:H,БАЗА_ДАННЫХ!L1036,АБОНЕМЕНТЫ_ИНФОРМАЦИЯ!F:F,БАЗА_ДАННЫХ!J1036,АБОНЕМЕНТЫ_ИНФОРМАЦИЯ!G:G,БАЗА_ДАННЫХ!K1036,АБОНЕМЕНТЫ_ИНФОРМАЦИЯ!Q:Q,"&lt;="&amp;БАЗА_ДАННЫХ!D1036,АБОНЕМЕНТЫ_ИНФОРМАЦИЯ!S:S,"&gt;="&amp;БАЗА_ДАННЫХ!D1036,АБОНЕМЕНТЫ_ИНФОРМАЦИЯ!AB:AB,"да")=1,"да","нет")</f>
        <v>да</v>
      </c>
      <c r="N1036" s="188">
        <f ca="1">IF(M1036="да",SUMIFS(АБОНЕМЕНТЫ_ИНФОРМАЦИЯ!AC:AC,АБОНЕМЕНТЫ_ИНФОРМАЦИЯ!H:H,БАЗА_ДАННЫХ!L1036,АБОНЕМЕНТЫ_ИНФОРМАЦИЯ!G:G,БАЗА_ДАННЫХ!K1036,АБОНЕМЕНТЫ_ИНФОРМАЦИЯ!F:F,БАЗА_ДАННЫХ!J1036,АБОНЕМЕНТЫ_ИНФОРМАЦИЯ!AB:AB,БАЗА_ДАННЫХ!M1036),"")</f>
        <v>2</v>
      </c>
      <c r="R1036" s="189" t="s">
        <v>21</v>
      </c>
      <c r="S1036" s="17"/>
      <c r="U1036" s="194">
        <f>IF(S1036="перенос",0,SUMIFS(АБОНЕМЕНТЫ_ИНФОРМАЦИЯ!P:P,АБОНЕМЕНТЫ_ИНФОРМАЦИЯ!H:H,БАЗА_ДАННЫХ!L1036,АБОНЕМЕНТЫ_ИНФОРМАЦИЯ!F:F,БАЗА_ДАННЫХ!J1036,АБОНЕМЕНТЫ_ИНФОРМАЦИЯ!G:G,БАЗА_ДАННЫХ!K1036,АБОНЕМЕНТЫ_ИНФОРМАЦИЯ!Q:Q,"&lt;="&amp;БАЗА_ДАННЫХ!D1036,АБОНЕМЕНТЫ_ИНФОРМАЦИЯ!S:S,"&gt;="&amp;БАЗА_ДАННЫХ!D1036))</f>
        <v>10</v>
      </c>
    </row>
    <row r="1037" spans="4:21" ht="15" customHeight="1" x14ac:dyDescent="0.25">
      <c r="D1037" s="185">
        <v>45327</v>
      </c>
      <c r="E1037" s="187">
        <f t="shared" si="38"/>
        <v>6</v>
      </c>
      <c r="F1037" s="9" t="str">
        <f t="shared" si="39"/>
        <v>Пн</v>
      </c>
      <c r="G1037" s="18">
        <v>0.75</v>
      </c>
      <c r="H1037" s="8" t="s">
        <v>7</v>
      </c>
      <c r="I1037" s="8" t="s">
        <v>33</v>
      </c>
      <c r="J1037" s="8" t="s">
        <v>6</v>
      </c>
      <c r="K1037" s="8" t="s">
        <v>31</v>
      </c>
      <c r="L1037" s="188" t="s">
        <v>87</v>
      </c>
      <c r="M1037" s="189" t="str">
        <f ca="1">IF(COUNTIFS(АБОНЕМЕНТЫ_ИНФОРМАЦИЯ!H:H,БАЗА_ДАННЫХ!L1037,АБОНЕМЕНТЫ_ИНФОРМАЦИЯ!F:F,БАЗА_ДАННЫХ!J1037,АБОНЕМЕНТЫ_ИНФОРМАЦИЯ!G:G,БАЗА_ДАННЫХ!K1037,АБОНЕМЕНТЫ_ИНФОРМАЦИЯ!Q:Q,"&lt;="&amp;БАЗА_ДАННЫХ!D1037,АБОНЕМЕНТЫ_ИНФОРМАЦИЯ!S:S,"&gt;="&amp;БАЗА_ДАННЫХ!D1037,АБОНЕМЕНТЫ_ИНФОРМАЦИЯ!AB:AB,"да")=1,"да","нет")</f>
        <v>да</v>
      </c>
      <c r="N1037" s="188">
        <f ca="1">IF(M1037="да",SUMIFS(АБОНЕМЕНТЫ_ИНФОРМАЦИЯ!AC:AC,АБОНЕМЕНТЫ_ИНФОРМАЦИЯ!H:H,БАЗА_ДАННЫХ!L1037,АБОНЕМЕНТЫ_ИНФОРМАЦИЯ!G:G,БАЗА_ДАННЫХ!K1037,АБОНЕМЕНТЫ_ИНФОРМАЦИЯ!F:F,БАЗА_ДАННЫХ!J1037,АБОНЕМЕНТЫ_ИНФОРМАЦИЯ!AB:AB,БАЗА_ДАННЫХ!M1037),"")</f>
        <v>2</v>
      </c>
      <c r="R1037" s="189" t="s">
        <v>21</v>
      </c>
      <c r="S1037" s="17"/>
      <c r="U1037" s="194">
        <f>IF(S1037="перенос",0,SUMIFS(АБОНЕМЕНТЫ_ИНФОРМАЦИЯ!P:P,АБОНЕМЕНТЫ_ИНФОРМАЦИЯ!H:H,БАЗА_ДАННЫХ!L1037,АБОНЕМЕНТЫ_ИНФОРМАЦИЯ!F:F,БАЗА_ДАННЫХ!J1037,АБОНЕМЕНТЫ_ИНФОРМАЦИЯ!G:G,БАЗА_ДАННЫХ!K1037,АБОНЕМЕНТЫ_ИНФОРМАЦИЯ!Q:Q,"&lt;="&amp;БАЗА_ДАННЫХ!D1037,АБОНЕМЕНТЫ_ИНФОРМАЦИЯ!S:S,"&gt;="&amp;БАЗА_ДАННЫХ!D1037))</f>
        <v>10</v>
      </c>
    </row>
    <row r="1038" spans="4:21" ht="15" customHeight="1" x14ac:dyDescent="0.25">
      <c r="D1038" s="185">
        <v>45327</v>
      </c>
      <c r="E1038" s="187">
        <f t="shared" si="38"/>
        <v>6</v>
      </c>
      <c r="F1038" s="9" t="str">
        <f t="shared" si="39"/>
        <v>Пн</v>
      </c>
      <c r="G1038" s="18">
        <v>0.75</v>
      </c>
      <c r="H1038" s="8" t="s">
        <v>7</v>
      </c>
      <c r="I1038" s="8" t="s">
        <v>33</v>
      </c>
      <c r="J1038" s="8" t="s">
        <v>6</v>
      </c>
      <c r="K1038" s="8" t="s">
        <v>31</v>
      </c>
      <c r="L1038" s="188" t="s">
        <v>88</v>
      </c>
      <c r="M1038" s="189" t="str">
        <f ca="1">IF(COUNTIFS(АБОНЕМЕНТЫ_ИНФОРМАЦИЯ!H:H,БАЗА_ДАННЫХ!L1038,АБОНЕМЕНТЫ_ИНФОРМАЦИЯ!F:F,БАЗА_ДАННЫХ!J1038,АБОНЕМЕНТЫ_ИНФОРМАЦИЯ!G:G,БАЗА_ДАННЫХ!K1038,АБОНЕМЕНТЫ_ИНФОРМАЦИЯ!Q:Q,"&lt;="&amp;БАЗА_ДАННЫХ!D1038,АБОНЕМЕНТЫ_ИНФОРМАЦИЯ!S:S,"&gt;="&amp;БАЗА_ДАННЫХ!D1038,АБОНЕМЕНТЫ_ИНФОРМАЦИЯ!AB:AB,"да")=1,"да","нет")</f>
        <v>да</v>
      </c>
      <c r="N1038" s="188">
        <f ca="1">IF(M1038="да",SUMIFS(АБОНЕМЕНТЫ_ИНФОРМАЦИЯ!AC:AC,АБОНЕМЕНТЫ_ИНФОРМАЦИЯ!H:H,БАЗА_ДАННЫХ!L1038,АБОНЕМЕНТЫ_ИНФОРМАЦИЯ!G:G,БАЗА_ДАННЫХ!K1038,АБОНЕМЕНТЫ_ИНФОРМАЦИЯ!F:F,БАЗА_ДАННЫХ!J1038,АБОНЕМЕНТЫ_ИНФОРМАЦИЯ!AB:AB,БАЗА_ДАННЫХ!M1038),"")</f>
        <v>1</v>
      </c>
      <c r="R1038" s="189" t="s">
        <v>21</v>
      </c>
      <c r="S1038" s="17"/>
      <c r="U1038" s="194">
        <f>IF(S1038="перенос",0,SUMIFS(АБОНЕМЕНТЫ_ИНФОРМАЦИЯ!P:P,АБОНЕМЕНТЫ_ИНФОРМАЦИЯ!H:H,БАЗА_ДАННЫХ!L1038,АБОНЕМЕНТЫ_ИНФОРМАЦИЯ!F:F,БАЗА_ДАННЫХ!J1038,АБОНЕМЕНТЫ_ИНФОРМАЦИЯ!G:G,БАЗА_ДАННЫХ!K1038,АБОНЕМЕНТЫ_ИНФОРМАЦИЯ!Q:Q,"&lt;="&amp;БАЗА_ДАННЫХ!D1038,АБОНЕМЕНТЫ_ИНФОРМАЦИЯ!S:S,"&gt;="&amp;БАЗА_ДАННЫХ!D1038))</f>
        <v>10</v>
      </c>
    </row>
    <row r="1039" spans="4:21" ht="15" customHeight="1" x14ac:dyDescent="0.25">
      <c r="D1039" s="185">
        <v>45327</v>
      </c>
      <c r="E1039" s="187">
        <f t="shared" si="38"/>
        <v>6</v>
      </c>
      <c r="F1039" s="9" t="str">
        <f t="shared" si="39"/>
        <v>Пн</v>
      </c>
      <c r="G1039" s="18">
        <v>0.75</v>
      </c>
      <c r="H1039" s="8" t="s">
        <v>7</v>
      </c>
      <c r="I1039" s="8" t="s">
        <v>33</v>
      </c>
      <c r="J1039" s="8" t="s">
        <v>6</v>
      </c>
      <c r="K1039" s="8" t="s">
        <v>31</v>
      </c>
      <c r="L1039" s="188" t="s">
        <v>90</v>
      </c>
      <c r="M1039" s="189" t="str">
        <f ca="1">IF(COUNTIFS(АБОНЕМЕНТЫ_ИНФОРМАЦИЯ!H:H,БАЗА_ДАННЫХ!L1039,АБОНЕМЕНТЫ_ИНФОРМАЦИЯ!F:F,БАЗА_ДАННЫХ!J1039,АБОНЕМЕНТЫ_ИНФОРМАЦИЯ!G:G,БАЗА_ДАННЫХ!K1039,АБОНЕМЕНТЫ_ИНФОРМАЦИЯ!Q:Q,"&lt;="&amp;БАЗА_ДАННЫХ!D1039,АБОНЕМЕНТЫ_ИНФОРМАЦИЯ!S:S,"&gt;="&amp;БАЗА_ДАННЫХ!D1039,АБОНЕМЕНТЫ_ИНФОРМАЦИЯ!AB:AB,"да")=1,"да","нет")</f>
        <v>да</v>
      </c>
      <c r="N1039" s="188">
        <f ca="1">IF(M1039="да",SUMIFS(АБОНЕМЕНТЫ_ИНФОРМАЦИЯ!AC:AC,АБОНЕМЕНТЫ_ИНФОРМАЦИЯ!H:H,БАЗА_ДАННЫХ!L1039,АБОНЕМЕНТЫ_ИНФОРМАЦИЯ!G:G,БАЗА_ДАННЫХ!K1039,АБОНЕМЕНТЫ_ИНФОРМАЦИЯ!F:F,БАЗА_ДАННЫХ!J1039,АБОНЕМЕНТЫ_ИНФОРМАЦИЯ!AB:AB,БАЗА_ДАННЫХ!M1039),"")</f>
        <v>2</v>
      </c>
      <c r="R1039" s="189" t="s">
        <v>21</v>
      </c>
      <c r="S1039" s="17"/>
      <c r="U1039" s="194">
        <f>IF(S1039="перенос",0,SUMIFS(АБОНЕМЕНТЫ_ИНФОРМАЦИЯ!P:P,АБОНЕМЕНТЫ_ИНФОРМАЦИЯ!H:H,БАЗА_ДАННЫХ!L1039,АБОНЕМЕНТЫ_ИНФОРМАЦИЯ!F:F,БАЗА_ДАННЫХ!J1039,АБОНЕМЕНТЫ_ИНФОРМАЦИЯ!G:G,БАЗА_ДАННЫХ!K1039,АБОНЕМЕНТЫ_ИНФОРМАЦИЯ!Q:Q,"&lt;="&amp;БАЗА_ДАННЫХ!D1039,АБОНЕМЕНТЫ_ИНФОРМАЦИЯ!S:S,"&gt;="&amp;БАЗА_ДАННЫХ!D1039))</f>
        <v>8.75</v>
      </c>
    </row>
    <row r="1040" spans="4:21" ht="15" customHeight="1" x14ac:dyDescent="0.25">
      <c r="D1040" s="185">
        <v>45327</v>
      </c>
      <c r="E1040" s="187">
        <f t="shared" si="38"/>
        <v>6</v>
      </c>
      <c r="F1040" s="9" t="str">
        <f t="shared" si="39"/>
        <v>Пн</v>
      </c>
      <c r="G1040" s="18">
        <v>0.75</v>
      </c>
      <c r="H1040" s="8" t="s">
        <v>7</v>
      </c>
      <c r="I1040" s="8" t="s">
        <v>33</v>
      </c>
      <c r="J1040" s="8" t="s">
        <v>6</v>
      </c>
      <c r="K1040" s="8" t="s">
        <v>31</v>
      </c>
      <c r="L1040" s="188" t="s">
        <v>91</v>
      </c>
      <c r="M1040" s="189" t="str">
        <f ca="1">IF(COUNTIFS(АБОНЕМЕНТЫ_ИНФОРМАЦИЯ!H:H,БАЗА_ДАННЫХ!L1040,АБОНЕМЕНТЫ_ИНФОРМАЦИЯ!F:F,БАЗА_ДАННЫХ!J1040,АБОНЕМЕНТЫ_ИНФОРМАЦИЯ!G:G,БАЗА_ДАННЫХ!K1040,АБОНЕМЕНТЫ_ИНФОРМАЦИЯ!Q:Q,"&lt;="&amp;БАЗА_ДАННЫХ!D1040,АБОНЕМЕНТЫ_ИНФОРМАЦИЯ!S:S,"&gt;="&amp;БАЗА_ДАННЫХ!D1040,АБОНЕМЕНТЫ_ИНФОРМАЦИЯ!AB:AB,"да")=1,"да","нет")</f>
        <v>да</v>
      </c>
      <c r="N1040" s="188">
        <f ca="1">IF(M1040="да",SUMIFS(АБОНЕМЕНТЫ_ИНФОРМАЦИЯ!AC:AC,АБОНЕМЕНТЫ_ИНФОРМАЦИЯ!H:H,БАЗА_ДАННЫХ!L1040,АБОНЕМЕНТЫ_ИНФОРМАЦИЯ!G:G,БАЗА_ДАННЫХ!K1040,АБОНЕМЕНТЫ_ИНФОРМАЦИЯ!F:F,БАЗА_ДАННЫХ!J1040,АБОНЕМЕНТЫ_ИНФОРМАЦИЯ!AB:AB,БАЗА_ДАННЫХ!M1040),"")</f>
        <v>2</v>
      </c>
      <c r="R1040" s="189" t="s">
        <v>21</v>
      </c>
      <c r="S1040" s="17"/>
      <c r="U1040" s="194">
        <f>IF(S1040="перенос",0,SUMIFS(АБОНЕМЕНТЫ_ИНФОРМАЦИЯ!P:P,АБОНЕМЕНТЫ_ИНФОРМАЦИЯ!H:H,БАЗА_ДАННЫХ!L1040,АБОНЕМЕНТЫ_ИНФОРМАЦИЯ!F:F,БАЗА_ДАННЫХ!J1040,АБОНЕМЕНТЫ_ИНФОРМАЦИЯ!G:G,БАЗА_ДАННЫХ!K1040,АБОНЕМЕНТЫ_ИНФОРМАЦИЯ!Q:Q,"&lt;="&amp;БАЗА_ДАННЫХ!D1040,АБОНЕМЕНТЫ_ИНФОРМАЦИЯ!S:S,"&gt;="&amp;БАЗА_ДАННЫХ!D1040))</f>
        <v>10</v>
      </c>
    </row>
    <row r="1041" spans="4:21" ht="15" customHeight="1" x14ac:dyDescent="0.25">
      <c r="D1041" s="185">
        <v>45327</v>
      </c>
      <c r="E1041" s="187">
        <f t="shared" si="38"/>
        <v>6</v>
      </c>
      <c r="F1041" s="9" t="str">
        <f t="shared" si="39"/>
        <v>Пн</v>
      </c>
      <c r="G1041" s="18">
        <v>0.75</v>
      </c>
      <c r="H1041" s="8" t="s">
        <v>7</v>
      </c>
      <c r="I1041" s="8" t="s">
        <v>33</v>
      </c>
      <c r="J1041" s="8" t="s">
        <v>6</v>
      </c>
      <c r="K1041" s="8" t="s">
        <v>31</v>
      </c>
      <c r="L1041" s="188" t="s">
        <v>92</v>
      </c>
      <c r="M1041" s="189" t="str">
        <f ca="1">IF(COUNTIFS(АБОНЕМЕНТЫ_ИНФОРМАЦИЯ!H:H,БАЗА_ДАННЫХ!L1041,АБОНЕМЕНТЫ_ИНФОРМАЦИЯ!F:F,БАЗА_ДАННЫХ!J1041,АБОНЕМЕНТЫ_ИНФОРМАЦИЯ!G:G,БАЗА_ДАННЫХ!K1041,АБОНЕМЕНТЫ_ИНФОРМАЦИЯ!Q:Q,"&lt;="&amp;БАЗА_ДАННЫХ!D1041,АБОНЕМЕНТЫ_ИНФОРМАЦИЯ!S:S,"&gt;="&amp;БАЗА_ДАННЫХ!D1041,АБОНЕМЕНТЫ_ИНФОРМАЦИЯ!AB:AB,"да")=1,"да","нет")</f>
        <v>да</v>
      </c>
      <c r="N1041" s="188">
        <f ca="1">IF(M1041="да",SUMIFS(АБОНЕМЕНТЫ_ИНФОРМАЦИЯ!AC:AC,АБОНЕМЕНТЫ_ИНФОРМАЦИЯ!H:H,БАЗА_ДАННЫХ!L1041,АБОНЕМЕНТЫ_ИНФОРМАЦИЯ!G:G,БАЗА_ДАННЫХ!K1041,АБОНЕМЕНТЫ_ИНФОРМАЦИЯ!F:F,БАЗА_ДАННЫХ!J1041,АБОНЕМЕНТЫ_ИНФОРМАЦИЯ!AB:AB,БАЗА_ДАННЫХ!M1041),"")</f>
        <v>2</v>
      </c>
      <c r="R1041" s="189" t="s">
        <v>21</v>
      </c>
      <c r="S1041" s="17"/>
      <c r="U1041" s="194">
        <f>IF(S1041="перенос",0,SUMIFS(АБОНЕМЕНТЫ_ИНФОРМАЦИЯ!P:P,АБОНЕМЕНТЫ_ИНФОРМАЦИЯ!H:H,БАЗА_ДАННЫХ!L1041,АБОНЕМЕНТЫ_ИНФОРМАЦИЯ!F:F,БАЗА_ДАННЫХ!J1041,АБОНЕМЕНТЫ_ИНФОРМАЦИЯ!G:G,БАЗА_ДАННЫХ!K1041,АБОНЕМЕНТЫ_ИНФОРМАЦИЯ!Q:Q,"&lt;="&amp;БАЗА_ДАННЫХ!D1041,АБОНЕМЕНТЫ_ИНФОРМАЦИЯ!S:S,"&gt;="&amp;БАЗА_ДАННЫХ!D1041))</f>
        <v>10</v>
      </c>
    </row>
    <row r="1042" spans="4:21" ht="15" customHeight="1" x14ac:dyDescent="0.25">
      <c r="D1042" s="185">
        <v>45327</v>
      </c>
      <c r="E1042" s="187">
        <f t="shared" si="38"/>
        <v>6</v>
      </c>
      <c r="F1042" s="9" t="str">
        <f t="shared" si="39"/>
        <v>Пн</v>
      </c>
      <c r="G1042" s="18">
        <v>0.75</v>
      </c>
      <c r="H1042" s="8" t="s">
        <v>7</v>
      </c>
      <c r="I1042" s="8" t="s">
        <v>33</v>
      </c>
      <c r="J1042" s="8" t="s">
        <v>6</v>
      </c>
      <c r="K1042" s="8" t="s">
        <v>31</v>
      </c>
      <c r="L1042" s="188" t="s">
        <v>93</v>
      </c>
      <c r="M1042" s="189" t="str">
        <f ca="1">IF(COUNTIFS(АБОНЕМЕНТЫ_ИНФОРМАЦИЯ!H:H,БАЗА_ДАННЫХ!L1042,АБОНЕМЕНТЫ_ИНФОРМАЦИЯ!F:F,БАЗА_ДАННЫХ!J1042,АБОНЕМЕНТЫ_ИНФОРМАЦИЯ!G:G,БАЗА_ДАННЫХ!K1042,АБОНЕМЕНТЫ_ИНФОРМАЦИЯ!Q:Q,"&lt;="&amp;БАЗА_ДАННЫХ!D1042,АБОНЕМЕНТЫ_ИНФОРМАЦИЯ!S:S,"&gt;="&amp;БАЗА_ДАННЫХ!D1042,АБОНЕМЕНТЫ_ИНФОРМАЦИЯ!AB:AB,"да")=1,"да","нет")</f>
        <v>да</v>
      </c>
      <c r="N1042" s="188">
        <f ca="1">IF(M1042="да",SUMIFS(АБОНЕМЕНТЫ_ИНФОРМАЦИЯ!AC:AC,АБОНЕМЕНТЫ_ИНФОРМАЦИЯ!H:H,БАЗА_ДАННЫХ!L1042,АБОНЕМЕНТЫ_ИНФОРМАЦИЯ!G:G,БАЗА_ДАННЫХ!K1042,АБОНЕМЕНТЫ_ИНФОРМАЦИЯ!F:F,БАЗА_ДАННЫХ!J1042,АБОНЕМЕНТЫ_ИНФОРМАЦИЯ!AB:AB,БАЗА_ДАННЫХ!M1042),"")</f>
        <v>2</v>
      </c>
      <c r="R1042" s="189" t="s">
        <v>21</v>
      </c>
      <c r="S1042" s="17"/>
      <c r="U1042" s="194">
        <f>IF(S1042="перенос",0,SUMIFS(АБОНЕМЕНТЫ_ИНФОРМАЦИЯ!P:P,АБОНЕМЕНТЫ_ИНФОРМАЦИЯ!H:H,БАЗА_ДАННЫХ!L1042,АБОНЕМЕНТЫ_ИНФОРМАЦИЯ!F:F,БАЗА_ДАННЫХ!J1042,АБОНЕМЕНТЫ_ИНФОРМАЦИЯ!G:G,БАЗА_ДАННЫХ!K1042,АБОНЕМЕНТЫ_ИНФОРМАЦИЯ!Q:Q,"&lt;="&amp;БАЗА_ДАННЫХ!D1042,АБОНЕМЕНТЫ_ИНФОРМАЦИЯ!S:S,"&gt;="&amp;БАЗА_ДАННЫХ!D1042))</f>
        <v>10</v>
      </c>
    </row>
    <row r="1043" spans="4:21" ht="15" customHeight="1" x14ac:dyDescent="0.25">
      <c r="D1043" s="185">
        <v>45327</v>
      </c>
      <c r="E1043" s="187">
        <f t="shared" si="38"/>
        <v>6</v>
      </c>
      <c r="F1043" s="9" t="str">
        <f t="shared" si="39"/>
        <v>Пн</v>
      </c>
      <c r="G1043" s="18">
        <v>0.75</v>
      </c>
      <c r="H1043" s="8" t="s">
        <v>7</v>
      </c>
      <c r="I1043" s="8" t="s">
        <v>33</v>
      </c>
      <c r="J1043" s="8" t="s">
        <v>6</v>
      </c>
      <c r="K1043" s="8" t="s">
        <v>31</v>
      </c>
      <c r="L1043" s="188" t="s">
        <v>94</v>
      </c>
      <c r="M1043" s="189" t="str">
        <f ca="1">IF(COUNTIFS(АБОНЕМЕНТЫ_ИНФОРМАЦИЯ!H:H,БАЗА_ДАННЫХ!L1043,АБОНЕМЕНТЫ_ИНФОРМАЦИЯ!F:F,БАЗА_ДАННЫХ!J1043,АБОНЕМЕНТЫ_ИНФОРМАЦИЯ!G:G,БАЗА_ДАННЫХ!K1043,АБОНЕМЕНТЫ_ИНФОРМАЦИЯ!Q:Q,"&lt;="&amp;БАЗА_ДАННЫХ!D1043,АБОНЕМЕНТЫ_ИНФОРМАЦИЯ!S:S,"&gt;="&amp;БАЗА_ДАННЫХ!D1043,АБОНЕМЕНТЫ_ИНФОРМАЦИЯ!AB:AB,"да")=1,"да","нет")</f>
        <v>да</v>
      </c>
      <c r="N1043" s="188">
        <f ca="1">IF(M1043="да",SUMIFS(АБОНЕМЕНТЫ_ИНФОРМАЦИЯ!AC:AC,АБОНЕМЕНТЫ_ИНФОРМАЦИЯ!H:H,БАЗА_ДАННЫХ!L1043,АБОНЕМЕНТЫ_ИНФОРМАЦИЯ!G:G,БАЗА_ДАННЫХ!K1043,АБОНЕМЕНТЫ_ИНФОРМАЦИЯ!F:F,БАЗА_ДАННЫХ!J1043,АБОНЕМЕНТЫ_ИНФОРМАЦИЯ!AB:AB,БАЗА_ДАННЫХ!M1043),"")</f>
        <v>2</v>
      </c>
      <c r="R1043" s="189" t="s">
        <v>21</v>
      </c>
      <c r="S1043" s="17"/>
      <c r="U1043" s="194">
        <f>IF(S1043="перенос",0,SUMIFS(АБОНЕМЕНТЫ_ИНФОРМАЦИЯ!P:P,АБОНЕМЕНТЫ_ИНФОРМАЦИЯ!H:H,БАЗА_ДАННЫХ!L1043,АБОНЕМЕНТЫ_ИНФОРМАЦИЯ!F:F,БАЗА_ДАННЫХ!J1043,АБОНЕМЕНТЫ_ИНФОРМАЦИЯ!G:G,БАЗА_ДАННЫХ!K1043,АБОНЕМЕНТЫ_ИНФОРМАЦИЯ!Q:Q,"&lt;="&amp;БАЗА_ДАННЫХ!D1043,АБОНЕМЕНТЫ_ИНФОРМАЦИЯ!S:S,"&gt;="&amp;БАЗА_ДАННЫХ!D1043))</f>
        <v>10</v>
      </c>
    </row>
    <row r="1044" spans="4:21" ht="15" customHeight="1" x14ac:dyDescent="0.25">
      <c r="D1044" s="185">
        <v>45327</v>
      </c>
      <c r="E1044" s="187">
        <f t="shared" si="38"/>
        <v>6</v>
      </c>
      <c r="F1044" s="9" t="str">
        <f t="shared" si="39"/>
        <v>Пн</v>
      </c>
      <c r="G1044" s="18">
        <v>0.75</v>
      </c>
      <c r="H1044" s="8" t="s">
        <v>7</v>
      </c>
      <c r="I1044" s="8" t="s">
        <v>33</v>
      </c>
      <c r="J1044" s="8" t="s">
        <v>6</v>
      </c>
      <c r="K1044" s="8" t="s">
        <v>31</v>
      </c>
      <c r="L1044" s="188" t="s">
        <v>95</v>
      </c>
      <c r="M1044" s="189" t="str">
        <f ca="1">IF(COUNTIFS(АБОНЕМЕНТЫ_ИНФОРМАЦИЯ!H:H,БАЗА_ДАННЫХ!L1044,АБОНЕМЕНТЫ_ИНФОРМАЦИЯ!F:F,БАЗА_ДАННЫХ!J1044,АБОНЕМЕНТЫ_ИНФОРМАЦИЯ!G:G,БАЗА_ДАННЫХ!K1044,АБОНЕМЕНТЫ_ИНФОРМАЦИЯ!Q:Q,"&lt;="&amp;БАЗА_ДАННЫХ!D1044,АБОНЕМЕНТЫ_ИНФОРМАЦИЯ!S:S,"&gt;="&amp;БАЗА_ДАННЫХ!D1044,АБОНЕМЕНТЫ_ИНФОРМАЦИЯ!AB:AB,"да")=1,"да","нет")</f>
        <v>да</v>
      </c>
      <c r="N1044" s="188">
        <f ca="1">IF(M1044="да",SUMIFS(АБОНЕМЕНТЫ_ИНФОРМАЦИЯ!AC:AC,АБОНЕМЕНТЫ_ИНФОРМАЦИЯ!H:H,БАЗА_ДАННЫХ!L1044,АБОНЕМЕНТЫ_ИНФОРМАЦИЯ!G:G,БАЗА_ДАННЫХ!K1044,АБОНЕМЕНТЫ_ИНФОРМАЦИЯ!F:F,БАЗА_ДАННЫХ!J1044,АБОНЕМЕНТЫ_ИНФОРМАЦИЯ!AB:AB,БАЗА_ДАННЫХ!M1044),"")</f>
        <v>2</v>
      </c>
      <c r="R1044" s="189" t="s">
        <v>21</v>
      </c>
      <c r="S1044" s="17"/>
      <c r="U1044" s="194">
        <f>IF(S1044="перенос",0,SUMIFS(АБОНЕМЕНТЫ_ИНФОРМАЦИЯ!P:P,АБОНЕМЕНТЫ_ИНФОРМАЦИЯ!H:H,БАЗА_ДАННЫХ!L1044,АБОНЕМЕНТЫ_ИНФОРМАЦИЯ!F:F,БАЗА_ДАННЫХ!J1044,АБОНЕМЕНТЫ_ИНФОРМАЦИЯ!G:G,БАЗА_ДАННЫХ!K1044,АБОНЕМЕНТЫ_ИНФОРМАЦИЯ!Q:Q,"&lt;="&amp;БАЗА_ДАННЫХ!D1044,АБОНЕМЕНТЫ_ИНФОРМАЦИЯ!S:S,"&gt;="&amp;БАЗА_ДАННЫХ!D1044))</f>
        <v>10</v>
      </c>
    </row>
    <row r="1045" spans="4:21" ht="15" customHeight="1" x14ac:dyDescent="0.25">
      <c r="D1045" s="185">
        <v>45327</v>
      </c>
      <c r="E1045" s="187">
        <f t="shared" si="38"/>
        <v>6</v>
      </c>
      <c r="F1045" s="9" t="str">
        <f t="shared" si="39"/>
        <v>Пн</v>
      </c>
      <c r="G1045" s="18">
        <v>0.75</v>
      </c>
      <c r="H1045" s="8" t="s">
        <v>7</v>
      </c>
      <c r="I1045" s="8" t="s">
        <v>33</v>
      </c>
      <c r="J1045" s="8" t="s">
        <v>6</v>
      </c>
      <c r="K1045" s="8" t="s">
        <v>31</v>
      </c>
      <c r="L1045" s="188" t="s">
        <v>96</v>
      </c>
      <c r="M1045" s="189" t="str">
        <f ca="1">IF(COUNTIFS(АБОНЕМЕНТЫ_ИНФОРМАЦИЯ!H:H,БАЗА_ДАННЫХ!L1045,АБОНЕМЕНТЫ_ИНФОРМАЦИЯ!F:F,БАЗА_ДАННЫХ!J1045,АБОНЕМЕНТЫ_ИНФОРМАЦИЯ!G:G,БАЗА_ДАННЫХ!K1045,АБОНЕМЕНТЫ_ИНФОРМАЦИЯ!Q:Q,"&lt;="&amp;БАЗА_ДАННЫХ!D1045,АБОНЕМЕНТЫ_ИНФОРМАЦИЯ!S:S,"&gt;="&amp;БАЗА_ДАННЫХ!D1045,АБОНЕМЕНТЫ_ИНФОРМАЦИЯ!AB:AB,"да")=1,"да","нет")</f>
        <v>да</v>
      </c>
      <c r="N1045" s="188">
        <f ca="1">IF(M1045="да",SUMIFS(АБОНЕМЕНТЫ_ИНФОРМАЦИЯ!AC:AC,АБОНЕМЕНТЫ_ИНФОРМАЦИЯ!H:H,БАЗА_ДАННЫХ!L1045,АБОНЕМЕНТЫ_ИНФОРМАЦИЯ!G:G,БАЗА_ДАННЫХ!K1045,АБОНЕМЕНТЫ_ИНФОРМАЦИЯ!F:F,БАЗА_ДАННЫХ!J1045,АБОНЕМЕНТЫ_ИНФОРМАЦИЯ!AB:AB,БАЗА_ДАННЫХ!M1045),"")</f>
        <v>2</v>
      </c>
      <c r="R1045" s="189" t="s">
        <v>21</v>
      </c>
      <c r="S1045" s="17"/>
      <c r="U1045" s="194">
        <f>IF(S1045="перенос",0,SUMIFS(АБОНЕМЕНТЫ_ИНФОРМАЦИЯ!P:P,АБОНЕМЕНТЫ_ИНФОРМАЦИЯ!H:H,БАЗА_ДАННЫХ!L1045,АБОНЕМЕНТЫ_ИНФОРМАЦИЯ!F:F,БАЗА_ДАННЫХ!J1045,АБОНЕМЕНТЫ_ИНФОРМАЦИЯ!G:G,БАЗА_ДАННЫХ!K1045,АБОНЕМЕНТЫ_ИНФОРМАЦИЯ!Q:Q,"&lt;="&amp;БАЗА_ДАННЫХ!D1045,АБОНЕМЕНТЫ_ИНФОРМАЦИЯ!S:S,"&gt;="&amp;БАЗА_ДАННЫХ!D1045))</f>
        <v>10</v>
      </c>
    </row>
    <row r="1046" spans="4:21" ht="15" customHeight="1" x14ac:dyDescent="0.25">
      <c r="D1046" s="185">
        <v>45327</v>
      </c>
      <c r="E1046" s="187">
        <f t="shared" si="38"/>
        <v>6</v>
      </c>
      <c r="F1046" s="9" t="str">
        <f t="shared" si="39"/>
        <v>Пн</v>
      </c>
      <c r="G1046" s="18">
        <v>0.75</v>
      </c>
      <c r="H1046" s="8" t="s">
        <v>7</v>
      </c>
      <c r="I1046" s="8" t="s">
        <v>33</v>
      </c>
      <c r="J1046" s="8" t="s">
        <v>6</v>
      </c>
      <c r="K1046" s="8" t="s">
        <v>31</v>
      </c>
      <c r="L1046" s="188" t="s">
        <v>97</v>
      </c>
      <c r="M1046" s="189" t="str">
        <f ca="1">IF(COUNTIFS(АБОНЕМЕНТЫ_ИНФОРМАЦИЯ!H:H,БАЗА_ДАННЫХ!L1046,АБОНЕМЕНТЫ_ИНФОРМАЦИЯ!F:F,БАЗА_ДАННЫХ!J1046,АБОНЕМЕНТЫ_ИНФОРМАЦИЯ!G:G,БАЗА_ДАННЫХ!K1046,АБОНЕМЕНТЫ_ИНФОРМАЦИЯ!Q:Q,"&lt;="&amp;БАЗА_ДАННЫХ!D1046,АБОНЕМЕНТЫ_ИНФОРМАЦИЯ!S:S,"&gt;="&amp;БАЗА_ДАННЫХ!D1046,АБОНЕМЕНТЫ_ИНФОРМАЦИЯ!AB:AB,"да")=1,"да","нет")</f>
        <v>да</v>
      </c>
      <c r="N1046" s="188">
        <f ca="1">IF(M1046="да",SUMIFS(АБОНЕМЕНТЫ_ИНФОРМАЦИЯ!AC:AC,АБОНЕМЕНТЫ_ИНФОРМАЦИЯ!H:H,БАЗА_ДАННЫХ!L1046,АБОНЕМЕНТЫ_ИНФОРМАЦИЯ!G:G,БАЗА_ДАННЫХ!K1046,АБОНЕМЕНТЫ_ИНФОРМАЦИЯ!F:F,БАЗА_ДАННЫХ!J1046,АБОНЕМЕНТЫ_ИНФОРМАЦИЯ!AB:AB,БАЗА_ДАННЫХ!M1046),"")</f>
        <v>2</v>
      </c>
      <c r="R1046" s="189" t="s">
        <v>21</v>
      </c>
      <c r="S1046" s="17"/>
      <c r="U1046" s="194">
        <f>IF(S1046="перенос",0,SUMIFS(АБОНЕМЕНТЫ_ИНФОРМАЦИЯ!P:P,АБОНЕМЕНТЫ_ИНФОРМАЦИЯ!H:H,БАЗА_ДАННЫХ!L1046,АБОНЕМЕНТЫ_ИНФОРМАЦИЯ!F:F,БАЗА_ДАННЫХ!J1046,АБОНЕМЕНТЫ_ИНФОРМАЦИЯ!G:G,БАЗА_ДАННЫХ!K1046,АБОНЕМЕНТЫ_ИНФОРМАЦИЯ!Q:Q,"&lt;="&amp;БАЗА_ДАННЫХ!D1046,АБОНЕМЕНТЫ_ИНФОРМАЦИЯ!S:S,"&gt;="&amp;БАЗА_ДАННЫХ!D1046))</f>
        <v>10</v>
      </c>
    </row>
    <row r="1047" spans="4:21" ht="15" customHeight="1" x14ac:dyDescent="0.25">
      <c r="D1047" s="185">
        <v>45327</v>
      </c>
      <c r="E1047" s="187">
        <f t="shared" si="38"/>
        <v>6</v>
      </c>
      <c r="F1047" s="9" t="str">
        <f t="shared" si="39"/>
        <v>Пн</v>
      </c>
      <c r="G1047" s="18">
        <v>0.75</v>
      </c>
      <c r="H1047" s="8" t="s">
        <v>14</v>
      </c>
      <c r="I1047" s="8" t="s">
        <v>30</v>
      </c>
      <c r="J1047" s="8" t="s">
        <v>11</v>
      </c>
      <c r="K1047" s="8" t="s">
        <v>17</v>
      </c>
      <c r="L1047" s="188" t="s">
        <v>78</v>
      </c>
      <c r="M1047" s="189" t="str">
        <f ca="1">IF(COUNTIFS(АБОНЕМЕНТЫ_ИНФОРМАЦИЯ!H:H,БАЗА_ДАННЫХ!L1047,АБОНЕМЕНТЫ_ИНФОРМАЦИЯ!F:F,БАЗА_ДАННЫХ!J1047,АБОНЕМЕНТЫ_ИНФОРМАЦИЯ!G:G,БАЗА_ДАННЫХ!K1047,АБОНЕМЕНТЫ_ИНФОРМАЦИЯ!Q:Q,"&lt;="&amp;БАЗА_ДАННЫХ!D1047,АБОНЕМЕНТЫ_ИНФОРМАЦИЯ!S:S,"&gt;="&amp;БАЗА_ДАННЫХ!D1047,АБОНЕМЕНТЫ_ИНФОРМАЦИЯ!AB:AB,"да")=1,"да","нет")</f>
        <v>да</v>
      </c>
      <c r="N1047" s="188">
        <f ca="1">IF(M1047="да",SUMIFS(АБОНЕМЕНТЫ_ИНФОРМАЦИЯ!AC:AC,АБОНЕМЕНТЫ_ИНФОРМАЦИЯ!H:H,БАЗА_ДАННЫХ!L1047,АБОНЕМЕНТЫ_ИНФОРМАЦИЯ!G:G,БАЗА_ДАННЫХ!K1047,АБОНЕМЕНТЫ_ИНФОРМАЦИЯ!F:F,БАЗА_ДАННЫХ!J1047,АБОНЕМЕНТЫ_ИНФОРМАЦИЯ!AB:AB,БАЗА_ДАННЫХ!M1047),"")</f>
        <v>2</v>
      </c>
      <c r="R1047" s="189" t="s">
        <v>21</v>
      </c>
      <c r="S1047" s="17"/>
      <c r="U1047" s="194">
        <f>IF(S1047="перенос",0,SUMIFS(АБОНЕМЕНТЫ_ИНФОРМАЦИЯ!P:P,АБОНЕМЕНТЫ_ИНФОРМАЦИЯ!H:H,БАЗА_ДАННЫХ!L1047,АБОНЕМЕНТЫ_ИНФОРМАЦИЯ!F:F,БАЗА_ДАННЫХ!J1047,АБОНЕМЕНТЫ_ИНФОРМАЦИЯ!G:G,БАЗА_ДАННЫХ!K1047,АБОНЕМЕНТЫ_ИНФОРМАЦИЯ!Q:Q,"&lt;="&amp;БАЗА_ДАННЫХ!D1047,АБОНЕМЕНТЫ_ИНФОРМАЦИЯ!S:S,"&gt;="&amp;БАЗА_ДАННЫХ!D1047))</f>
        <v>10</v>
      </c>
    </row>
    <row r="1048" spans="4:21" ht="15" customHeight="1" x14ac:dyDescent="0.25">
      <c r="D1048" s="185">
        <v>45327</v>
      </c>
      <c r="E1048" s="187">
        <f t="shared" si="38"/>
        <v>6</v>
      </c>
      <c r="F1048" s="9" t="str">
        <f t="shared" si="39"/>
        <v>Пн</v>
      </c>
      <c r="G1048" s="18">
        <v>0.75</v>
      </c>
      <c r="H1048" s="8" t="s">
        <v>14</v>
      </c>
      <c r="I1048" s="8" t="s">
        <v>30</v>
      </c>
      <c r="J1048" s="8" t="s">
        <v>11</v>
      </c>
      <c r="K1048" s="8" t="s">
        <v>17</v>
      </c>
      <c r="L1048" s="188" t="s">
        <v>79</v>
      </c>
      <c r="M1048" s="189" t="str">
        <f ca="1">IF(COUNTIFS(АБОНЕМЕНТЫ_ИНФОРМАЦИЯ!H:H,БАЗА_ДАННЫХ!L1048,АБОНЕМЕНТЫ_ИНФОРМАЦИЯ!F:F,БАЗА_ДАННЫХ!J1048,АБОНЕМЕНТЫ_ИНФОРМАЦИЯ!G:G,БАЗА_ДАННЫХ!K1048,АБОНЕМЕНТЫ_ИНФОРМАЦИЯ!Q:Q,"&lt;="&amp;БАЗА_ДАННЫХ!D1048,АБОНЕМЕНТЫ_ИНФОРМАЦИЯ!S:S,"&gt;="&amp;БАЗА_ДАННЫХ!D1048,АБОНЕМЕНТЫ_ИНФОРМАЦИЯ!AB:AB,"да")=1,"да","нет")</f>
        <v>да</v>
      </c>
      <c r="N1048" s="188">
        <f ca="1">IF(M1048="да",SUMIFS(АБОНЕМЕНТЫ_ИНФОРМАЦИЯ!AC:AC,АБОНЕМЕНТЫ_ИНФОРМАЦИЯ!H:H,БАЗА_ДАННЫХ!L1048,АБОНЕМЕНТЫ_ИНФОРМАЦИЯ!G:G,БАЗА_ДАННЫХ!K1048,АБОНЕМЕНТЫ_ИНФОРМАЦИЯ!F:F,БАЗА_ДАННЫХ!J1048,АБОНЕМЕНТЫ_ИНФОРМАЦИЯ!AB:AB,БАЗА_ДАННЫХ!M1048),"")</f>
        <v>1</v>
      </c>
      <c r="R1048" s="189" t="s">
        <v>21</v>
      </c>
      <c r="S1048" s="17"/>
      <c r="U1048" s="194">
        <f>IF(S1048="перенос",0,SUMIFS(АБОНЕМЕНТЫ_ИНФОРМАЦИЯ!P:P,АБОНЕМЕНТЫ_ИНФОРМАЦИЯ!H:H,БАЗА_ДАННЫХ!L1048,АБОНЕМЕНТЫ_ИНФОРМАЦИЯ!F:F,БАЗА_ДАННЫХ!J1048,АБОНЕМЕНТЫ_ИНФОРМАЦИЯ!G:G,БАЗА_ДАННЫХ!K1048,АБОНЕМЕНТЫ_ИНФОРМАЦИЯ!Q:Q,"&lt;="&amp;БАЗА_ДАННЫХ!D1048,АБОНЕМЕНТЫ_ИНФОРМАЦИЯ!S:S,"&gt;="&amp;БАЗА_ДАННЫХ!D1048))</f>
        <v>10</v>
      </c>
    </row>
    <row r="1049" spans="4:21" ht="15" customHeight="1" x14ac:dyDescent="0.25">
      <c r="D1049" s="185">
        <v>45327</v>
      </c>
      <c r="E1049" s="187">
        <f t="shared" si="38"/>
        <v>6</v>
      </c>
      <c r="F1049" s="9" t="str">
        <f t="shared" si="39"/>
        <v>Пн</v>
      </c>
      <c r="G1049" s="18">
        <v>0.75</v>
      </c>
      <c r="H1049" s="8" t="s">
        <v>14</v>
      </c>
      <c r="I1049" s="8" t="s">
        <v>30</v>
      </c>
      <c r="J1049" s="8" t="s">
        <v>11</v>
      </c>
      <c r="K1049" s="8" t="s">
        <v>17</v>
      </c>
      <c r="L1049" s="188" t="s">
        <v>80</v>
      </c>
      <c r="M1049" s="189" t="str">
        <f ca="1">IF(COUNTIFS(АБОНЕМЕНТЫ_ИНФОРМАЦИЯ!H:H,БАЗА_ДАННЫХ!L1049,АБОНЕМЕНТЫ_ИНФОРМАЦИЯ!F:F,БАЗА_ДАННЫХ!J1049,АБОНЕМЕНТЫ_ИНФОРМАЦИЯ!G:G,БАЗА_ДАННЫХ!K1049,АБОНЕМЕНТЫ_ИНФОРМАЦИЯ!Q:Q,"&lt;="&amp;БАЗА_ДАННЫХ!D1049,АБОНЕМЕНТЫ_ИНФОРМАЦИЯ!S:S,"&gt;="&amp;БАЗА_ДАННЫХ!D1049,АБОНЕМЕНТЫ_ИНФОРМАЦИЯ!AB:AB,"да")=1,"да","нет")</f>
        <v>нет</v>
      </c>
      <c r="N1049" s="188" t="str">
        <f ca="1">IF(M1049="да",SUMIFS(АБОНЕМЕНТЫ_ИНФОРМАЦИЯ!AC:AC,АБОНЕМЕНТЫ_ИНФОРМАЦИЯ!H:H,БАЗА_ДАННЫХ!L1049,АБОНЕМЕНТЫ_ИНФОРМАЦИЯ!G:G,БАЗА_ДАННЫХ!K1049,АБОНЕМЕНТЫ_ИНФОРМАЦИЯ!F:F,БАЗА_ДАННЫХ!J1049,АБОНЕМЕНТЫ_ИНФОРМАЦИЯ!AB:AB,БАЗА_ДАННЫХ!M1049),"")</f>
        <v/>
      </c>
      <c r="R1049" s="189" t="s">
        <v>21</v>
      </c>
      <c r="S1049" s="17" t="s">
        <v>23</v>
      </c>
      <c r="U1049" s="194">
        <f>IF(S1049="перенос",0,SUMIFS(АБОНЕМЕНТЫ_ИНФОРМАЦИЯ!P:P,АБОНЕМЕНТЫ_ИНФОРМАЦИЯ!H:H,БАЗА_ДАННЫХ!L1049,АБОНЕМЕНТЫ_ИНФОРМАЦИЯ!F:F,БАЗА_ДАННЫХ!J1049,АБОНЕМЕНТЫ_ИНФОРМАЦИЯ!G:G,БАЗА_ДАННЫХ!K1049,АБОНЕМЕНТЫ_ИНФОРМАЦИЯ!Q:Q,"&lt;="&amp;БАЗА_ДАННЫХ!D1049,АБОНЕМЕНТЫ_ИНФОРМАЦИЯ!S:S,"&gt;="&amp;БАЗА_ДАННЫХ!D1049))</f>
        <v>0</v>
      </c>
    </row>
    <row r="1050" spans="4:21" ht="15" customHeight="1" x14ac:dyDescent="0.25">
      <c r="D1050" s="185">
        <v>45327</v>
      </c>
      <c r="E1050" s="187">
        <f t="shared" si="38"/>
        <v>6</v>
      </c>
      <c r="F1050" s="9" t="str">
        <f t="shared" si="39"/>
        <v>Пн</v>
      </c>
      <c r="G1050" s="18">
        <v>0.75</v>
      </c>
      <c r="H1050" s="8" t="s">
        <v>14</v>
      </c>
      <c r="I1050" s="8" t="s">
        <v>30</v>
      </c>
      <c r="J1050" s="8" t="s">
        <v>11</v>
      </c>
      <c r="K1050" s="8" t="s">
        <v>17</v>
      </c>
      <c r="L1050" s="188" t="s">
        <v>81</v>
      </c>
      <c r="M1050" s="189" t="str">
        <f ca="1">IF(COUNTIFS(АБОНЕМЕНТЫ_ИНФОРМАЦИЯ!H:H,БАЗА_ДАННЫХ!L1050,АБОНЕМЕНТЫ_ИНФОРМАЦИЯ!F:F,БАЗА_ДАННЫХ!J1050,АБОНЕМЕНТЫ_ИНФОРМАЦИЯ!G:G,БАЗА_ДАННЫХ!K1050,АБОНЕМЕНТЫ_ИНФОРМАЦИЯ!Q:Q,"&lt;="&amp;БАЗА_ДАННЫХ!D1050,АБОНЕМЕНТЫ_ИНФОРМАЦИЯ!S:S,"&gt;="&amp;БАЗА_ДАННЫХ!D1050,АБОНЕМЕНТЫ_ИНФОРМАЦИЯ!AB:AB,"да")=1,"да","нет")</f>
        <v>да</v>
      </c>
      <c r="N1050" s="188">
        <f ca="1">IF(M1050="да",SUMIFS(АБОНЕМЕНТЫ_ИНФОРМАЦИЯ!AC:AC,АБОНЕМЕНТЫ_ИНФОРМАЦИЯ!H:H,БАЗА_ДАННЫХ!L1050,АБОНЕМЕНТЫ_ИНФОРМАЦИЯ!G:G,БАЗА_ДАННЫХ!K1050,АБОНЕМЕНТЫ_ИНФОРМАЦИЯ!F:F,БАЗА_ДАННЫХ!J1050,АБОНЕМЕНТЫ_ИНФОРМАЦИЯ!AB:AB,БАЗА_ДАННЫХ!M1050),"")</f>
        <v>2</v>
      </c>
      <c r="R1050" s="189" t="s">
        <v>21</v>
      </c>
      <c r="S1050" s="17"/>
      <c r="U1050" s="194">
        <f>IF(S1050="перенос",0,SUMIFS(АБОНЕМЕНТЫ_ИНФОРМАЦИЯ!P:P,АБОНЕМЕНТЫ_ИНФОРМАЦИЯ!H:H,БАЗА_ДАННЫХ!L1050,АБОНЕМЕНТЫ_ИНФОРМАЦИЯ!F:F,БАЗА_ДАННЫХ!J1050,АБОНЕМЕНТЫ_ИНФОРМАЦИЯ!G:G,БАЗА_ДАННЫХ!K1050,АБОНЕМЕНТЫ_ИНФОРМАЦИЯ!Q:Q,"&lt;="&amp;БАЗА_ДАННЫХ!D1050,АБОНЕМЕНТЫ_ИНФОРМАЦИЯ!S:S,"&gt;="&amp;БАЗА_ДАННЫХ!D1050))</f>
        <v>8.75</v>
      </c>
    </row>
    <row r="1051" spans="4:21" ht="15" customHeight="1" x14ac:dyDescent="0.25">
      <c r="D1051" s="185">
        <v>45327</v>
      </c>
      <c r="E1051" s="187">
        <f t="shared" si="38"/>
        <v>6</v>
      </c>
      <c r="F1051" s="9" t="str">
        <f t="shared" si="39"/>
        <v>Пн</v>
      </c>
      <c r="G1051" s="18">
        <v>0.75</v>
      </c>
      <c r="H1051" s="8" t="s">
        <v>14</v>
      </c>
      <c r="I1051" s="8" t="s">
        <v>30</v>
      </c>
      <c r="J1051" s="8" t="s">
        <v>11</v>
      </c>
      <c r="K1051" s="8" t="s">
        <v>17</v>
      </c>
      <c r="L1051" s="188" t="s">
        <v>82</v>
      </c>
      <c r="M1051" s="189" t="str">
        <f ca="1">IF(COUNTIFS(АБОНЕМЕНТЫ_ИНФОРМАЦИЯ!H:H,БАЗА_ДАННЫХ!L1051,АБОНЕМЕНТЫ_ИНФОРМАЦИЯ!F:F,БАЗА_ДАННЫХ!J1051,АБОНЕМЕНТЫ_ИНФОРМАЦИЯ!G:G,БАЗА_ДАННЫХ!K1051,АБОНЕМЕНТЫ_ИНФОРМАЦИЯ!Q:Q,"&lt;="&amp;БАЗА_ДАННЫХ!D1051,АБОНЕМЕНТЫ_ИНФОРМАЦИЯ!S:S,"&gt;="&amp;БАЗА_ДАННЫХ!D1051,АБОНЕМЕНТЫ_ИНФОРМАЦИЯ!AB:AB,"да")=1,"да","нет")</f>
        <v>да</v>
      </c>
      <c r="N1051" s="188">
        <f ca="1">IF(M1051="да",SUMIFS(АБОНЕМЕНТЫ_ИНФОРМАЦИЯ!AC:AC,АБОНЕМЕНТЫ_ИНФОРМАЦИЯ!H:H,БАЗА_ДАННЫХ!L1051,АБОНЕМЕНТЫ_ИНФОРМАЦИЯ!G:G,БАЗА_ДАННЫХ!K1051,АБОНЕМЕНТЫ_ИНФОРМАЦИЯ!F:F,БАЗА_ДАННЫХ!J1051,АБОНЕМЕНТЫ_ИНФОРМАЦИЯ!AB:AB,БАЗА_ДАННЫХ!M1051),"")</f>
        <v>2</v>
      </c>
      <c r="R1051" s="189" t="s">
        <v>21</v>
      </c>
      <c r="S1051" s="17"/>
      <c r="U1051" s="194">
        <f>IF(S1051="перенос",0,SUMIFS(АБОНЕМЕНТЫ_ИНФОРМАЦИЯ!P:P,АБОНЕМЕНТЫ_ИНФОРМАЦИЯ!H:H,БАЗА_ДАННЫХ!L1051,АБОНЕМЕНТЫ_ИНФОРМАЦИЯ!F:F,БАЗА_ДАННЫХ!J1051,АБОНЕМЕНТЫ_ИНФОРМАЦИЯ!G:G,БАЗА_ДАННЫХ!K1051,АБОНЕМЕНТЫ_ИНФОРМАЦИЯ!Q:Q,"&lt;="&amp;БАЗА_ДАННЫХ!D1051,АБОНЕМЕНТЫ_ИНФОРМАЦИЯ!S:S,"&gt;="&amp;БАЗА_ДАННЫХ!D1051))</f>
        <v>10</v>
      </c>
    </row>
    <row r="1052" spans="4:21" ht="15" customHeight="1" x14ac:dyDescent="0.25">
      <c r="D1052" s="185">
        <v>45327</v>
      </c>
      <c r="E1052" s="187">
        <f t="shared" si="38"/>
        <v>6</v>
      </c>
      <c r="F1052" s="9" t="str">
        <f t="shared" si="39"/>
        <v>Пн</v>
      </c>
      <c r="G1052" s="18">
        <v>0.79166666666666663</v>
      </c>
      <c r="H1052" s="8" t="s">
        <v>14</v>
      </c>
      <c r="I1052" s="8" t="s">
        <v>34</v>
      </c>
      <c r="J1052" s="8" t="s">
        <v>11</v>
      </c>
      <c r="K1052" s="8" t="s">
        <v>35</v>
      </c>
      <c r="L1052" s="188" t="s">
        <v>78</v>
      </c>
      <c r="M1052" s="189" t="str">
        <f ca="1">IF(COUNTIFS(АБОНЕМЕНТЫ_ИНФОРМАЦИЯ!H:H,БАЗА_ДАННЫХ!L1052,АБОНЕМЕНТЫ_ИНФОРМАЦИЯ!F:F,БАЗА_ДАННЫХ!J1052,АБОНЕМЕНТЫ_ИНФОРМАЦИЯ!G:G,БАЗА_ДАННЫХ!K1052,АБОНЕМЕНТЫ_ИНФОРМАЦИЯ!Q:Q,"&lt;="&amp;БАЗА_ДАННЫХ!D1052,АБОНЕМЕНТЫ_ИНФОРМАЦИЯ!S:S,"&gt;="&amp;БАЗА_ДАННЫХ!D1052,АБОНЕМЕНТЫ_ИНФОРМАЦИЯ!AB:AB,"да")=1,"да","нет")</f>
        <v>да</v>
      </c>
      <c r="N1052" s="188">
        <f ca="1">IF(M1052="да",SUMIFS(АБОНЕМЕНТЫ_ИНФОРМАЦИЯ!AC:AC,АБОНЕМЕНТЫ_ИНФОРМАЦИЯ!H:H,БАЗА_ДАННЫХ!L1052,АБОНЕМЕНТЫ_ИНФОРМАЦИЯ!G:G,БАЗА_ДАННЫХ!K1052,АБОНЕМЕНТЫ_ИНФОРМАЦИЯ!F:F,БАЗА_ДАННЫХ!J1052,АБОНЕМЕНТЫ_ИНФОРМАЦИЯ!AB:AB,БАЗА_ДАННЫХ!M1052),"")</f>
        <v>3</v>
      </c>
      <c r="R1052" s="189" t="s">
        <v>21</v>
      </c>
      <c r="S1052" s="17"/>
      <c r="U1052" s="194">
        <f>IF(S1052="перенос",0,SUMIFS(АБОНЕМЕНТЫ_ИНФОРМАЦИЯ!P:P,АБОНЕМЕНТЫ_ИНФОРМАЦИЯ!H:H,БАЗА_ДАННЫХ!L1052,АБОНЕМЕНТЫ_ИНФОРМАЦИЯ!F:F,БАЗА_ДАННЫХ!J1052,АБОНЕМЕНТЫ_ИНФОРМАЦИЯ!G:G,БАЗА_ДАННЫХ!K1052,АБОНЕМЕНТЫ_ИНФОРМАЦИЯ!Q:Q,"&lt;="&amp;БАЗА_ДАННЫХ!D1052,АБОНЕМЕНТЫ_ИНФОРМАЦИЯ!S:S,"&gt;="&amp;БАЗА_ДАННЫХ!D1052))</f>
        <v>10</v>
      </c>
    </row>
    <row r="1053" spans="4:21" ht="15" customHeight="1" x14ac:dyDescent="0.25">
      <c r="D1053" s="185">
        <v>45327</v>
      </c>
      <c r="E1053" s="187">
        <f t="shared" si="38"/>
        <v>6</v>
      </c>
      <c r="F1053" s="9" t="str">
        <f t="shared" si="39"/>
        <v>Пн</v>
      </c>
      <c r="G1053" s="18">
        <v>0.79166666666666663</v>
      </c>
      <c r="H1053" s="8" t="s">
        <v>14</v>
      </c>
      <c r="I1053" s="8" t="s">
        <v>34</v>
      </c>
      <c r="J1053" s="8" t="s">
        <v>11</v>
      </c>
      <c r="K1053" s="8" t="s">
        <v>35</v>
      </c>
      <c r="L1053" s="188" t="s">
        <v>79</v>
      </c>
      <c r="M1053" s="189" t="str">
        <f ca="1">IF(COUNTIFS(АБОНЕМЕНТЫ_ИНФОРМАЦИЯ!H:H,БАЗА_ДАННЫХ!L1053,АБОНЕМЕНТЫ_ИНФОРМАЦИЯ!F:F,БАЗА_ДАННЫХ!J1053,АБОНЕМЕНТЫ_ИНФОРМАЦИЯ!G:G,БАЗА_ДАННЫХ!K1053,АБОНЕМЕНТЫ_ИНФОРМАЦИЯ!Q:Q,"&lt;="&amp;БАЗА_ДАННЫХ!D1053,АБОНЕМЕНТЫ_ИНФОРМАЦИЯ!S:S,"&gt;="&amp;БАЗА_ДАННЫХ!D1053,АБОНЕМЕНТЫ_ИНФОРМАЦИЯ!AB:AB,"да")=1,"да","нет")</f>
        <v>да</v>
      </c>
      <c r="N1053" s="188">
        <f ca="1">IF(M1053="да",SUMIFS(АБОНЕМЕНТЫ_ИНФОРМАЦИЯ!AC:AC,АБОНЕМЕНТЫ_ИНФОРМАЦИЯ!H:H,БАЗА_ДАННЫХ!L1053,АБОНЕМЕНТЫ_ИНФОРМАЦИЯ!G:G,БАЗА_ДАННЫХ!K1053,АБОНЕМЕНТЫ_ИНФОРМАЦИЯ!F:F,БАЗА_ДАННЫХ!J1053,АБОНЕМЕНТЫ_ИНФОРМАЦИЯ!AB:AB,БАЗА_ДАННЫХ!M1053),"")</f>
        <v>1</v>
      </c>
      <c r="R1053" s="189" t="s">
        <v>21</v>
      </c>
      <c r="S1053" s="17"/>
      <c r="U1053" s="194">
        <f>IF(S1053="перенос",0,SUMIFS(АБОНЕМЕНТЫ_ИНФОРМАЦИЯ!P:P,АБОНЕМЕНТЫ_ИНФОРМАЦИЯ!H:H,БАЗА_ДАННЫХ!L1053,АБОНЕМЕНТЫ_ИНФОРМАЦИЯ!F:F,БАЗА_ДАННЫХ!J1053,АБОНЕМЕНТЫ_ИНФОРМАЦИЯ!G:G,БАЗА_ДАННЫХ!K1053,АБОНЕМЕНТЫ_ИНФОРМАЦИЯ!Q:Q,"&lt;="&amp;БАЗА_ДАННЫХ!D1053,АБОНЕМЕНТЫ_ИНФОРМАЦИЯ!S:S,"&gt;="&amp;БАЗА_ДАННЫХ!D1053))</f>
        <v>10</v>
      </c>
    </row>
    <row r="1054" spans="4:21" ht="15" customHeight="1" x14ac:dyDescent="0.25">
      <c r="D1054" s="185">
        <v>45327</v>
      </c>
      <c r="E1054" s="187">
        <f t="shared" si="38"/>
        <v>6</v>
      </c>
      <c r="F1054" s="9" t="str">
        <f t="shared" si="39"/>
        <v>Пн</v>
      </c>
      <c r="G1054" s="18">
        <v>0.79166666666666663</v>
      </c>
      <c r="H1054" s="8" t="s">
        <v>14</v>
      </c>
      <c r="I1054" s="8" t="s">
        <v>34</v>
      </c>
      <c r="J1054" s="8" t="s">
        <v>11</v>
      </c>
      <c r="K1054" s="8" t="s">
        <v>35</v>
      </c>
      <c r="L1054" s="188" t="s">
        <v>80</v>
      </c>
      <c r="M1054" s="189" t="str">
        <f ca="1">IF(COUNTIFS(АБОНЕМЕНТЫ_ИНФОРМАЦИЯ!H:H,БАЗА_ДАННЫХ!L1054,АБОНЕМЕНТЫ_ИНФОРМАЦИЯ!F:F,БАЗА_ДАННЫХ!J1054,АБОНЕМЕНТЫ_ИНФОРМАЦИЯ!G:G,БАЗА_ДАННЫХ!K1054,АБОНЕМЕНТЫ_ИНФОРМАЦИЯ!Q:Q,"&lt;="&amp;БАЗА_ДАННЫХ!D1054,АБОНЕМЕНТЫ_ИНФОРМАЦИЯ!S:S,"&gt;="&amp;БАЗА_ДАННЫХ!D1054,АБОНЕМЕНТЫ_ИНФОРМАЦИЯ!AB:AB,"да")=1,"да","нет")</f>
        <v>нет</v>
      </c>
      <c r="N1054" s="188" t="str">
        <f ca="1">IF(M1054="да",SUMIFS(АБОНЕМЕНТЫ_ИНФОРМАЦИЯ!AC:AC,АБОНЕМЕНТЫ_ИНФОРМАЦИЯ!H:H,БАЗА_ДАННЫХ!L1054,АБОНЕМЕНТЫ_ИНФОРМАЦИЯ!G:G,БАЗА_ДАННЫХ!K1054,АБОНЕМЕНТЫ_ИНФОРМАЦИЯ!F:F,БАЗА_ДАННЫХ!J1054,АБОНЕМЕНТЫ_ИНФОРМАЦИЯ!AB:AB,БАЗА_ДАННЫХ!M1054),"")</f>
        <v/>
      </c>
      <c r="R1054" s="189" t="s">
        <v>21</v>
      </c>
      <c r="S1054" s="17" t="s">
        <v>23</v>
      </c>
      <c r="U1054" s="194">
        <f>IF(S1054="перенос",0,SUMIFS(АБОНЕМЕНТЫ_ИНФОРМАЦИЯ!P:P,АБОНЕМЕНТЫ_ИНФОРМАЦИЯ!H:H,БАЗА_ДАННЫХ!L1054,АБОНЕМЕНТЫ_ИНФОРМАЦИЯ!F:F,БАЗА_ДАННЫХ!J1054,АБОНЕМЕНТЫ_ИНФОРМАЦИЯ!G:G,БАЗА_ДАННЫХ!K1054,АБОНЕМЕНТЫ_ИНФОРМАЦИЯ!Q:Q,"&lt;="&amp;БАЗА_ДАННЫХ!D1054,АБОНЕМЕНТЫ_ИНФОРМАЦИЯ!S:S,"&gt;="&amp;БАЗА_ДАННЫХ!D1054))</f>
        <v>0</v>
      </c>
    </row>
    <row r="1055" spans="4:21" ht="15" customHeight="1" x14ac:dyDescent="0.25">
      <c r="D1055" s="185">
        <v>45327</v>
      </c>
      <c r="E1055" s="187">
        <f t="shared" si="38"/>
        <v>6</v>
      </c>
      <c r="F1055" s="9" t="str">
        <f t="shared" si="39"/>
        <v>Пн</v>
      </c>
      <c r="G1055" s="18">
        <v>0.79166666666666663</v>
      </c>
      <c r="H1055" s="8" t="s">
        <v>14</v>
      </c>
      <c r="I1055" s="8" t="s">
        <v>34</v>
      </c>
      <c r="J1055" s="8" t="s">
        <v>11</v>
      </c>
      <c r="K1055" s="8" t="s">
        <v>35</v>
      </c>
      <c r="L1055" s="188" t="s">
        <v>81</v>
      </c>
      <c r="M1055" s="189" t="str">
        <f ca="1">IF(COUNTIFS(АБОНЕМЕНТЫ_ИНФОРМАЦИЯ!H:H,БАЗА_ДАННЫХ!L1055,АБОНЕМЕНТЫ_ИНФОРМАЦИЯ!F:F,БАЗА_ДАННЫХ!J1055,АБОНЕМЕНТЫ_ИНФОРМАЦИЯ!G:G,БАЗА_ДАННЫХ!K1055,АБОНЕМЕНТЫ_ИНФОРМАЦИЯ!Q:Q,"&lt;="&amp;БАЗА_ДАННЫХ!D1055,АБОНЕМЕНТЫ_ИНФОРМАЦИЯ!S:S,"&gt;="&amp;БАЗА_ДАННЫХ!D1055,АБОНЕМЕНТЫ_ИНФОРМАЦИЯ!AB:AB,"да")=1,"да","нет")</f>
        <v>да</v>
      </c>
      <c r="N1055" s="188">
        <f ca="1">IF(M1055="да",SUMIFS(АБОНЕМЕНТЫ_ИНФОРМАЦИЯ!AC:AC,АБОНЕМЕНТЫ_ИНФОРМАЦИЯ!H:H,БАЗА_ДАННЫХ!L1055,АБОНЕМЕНТЫ_ИНФОРМАЦИЯ!G:G,БАЗА_ДАННЫХ!K1055,АБОНЕМЕНТЫ_ИНФОРМАЦИЯ!F:F,БАЗА_ДАННЫХ!J1055,АБОНЕМЕНТЫ_ИНФОРМАЦИЯ!AB:AB,БАЗА_ДАННЫХ!M1055),"")</f>
        <v>2</v>
      </c>
      <c r="R1055" s="189" t="s">
        <v>21</v>
      </c>
      <c r="S1055" s="17"/>
      <c r="U1055" s="194">
        <f>IF(S1055="перенос",0,SUMIFS(АБОНЕМЕНТЫ_ИНФОРМАЦИЯ!P:P,АБОНЕМЕНТЫ_ИНФОРМАЦИЯ!H:H,БАЗА_ДАННЫХ!L1055,АБОНЕМЕНТЫ_ИНФОРМАЦИЯ!F:F,БАЗА_ДАННЫХ!J1055,АБОНЕМЕНТЫ_ИНФОРМАЦИЯ!G:G,БАЗА_ДАННЫХ!K1055,АБОНЕМЕНТЫ_ИНФОРМАЦИЯ!Q:Q,"&lt;="&amp;БАЗА_ДАННЫХ!D1055,АБОНЕМЕНТЫ_ИНФОРМАЦИЯ!S:S,"&gt;="&amp;БАЗА_ДАННЫХ!D1055))</f>
        <v>8.75</v>
      </c>
    </row>
    <row r="1056" spans="4:21" ht="15" customHeight="1" x14ac:dyDescent="0.25">
      <c r="D1056" s="185">
        <v>45327</v>
      </c>
      <c r="E1056" s="187">
        <f t="shared" si="38"/>
        <v>6</v>
      </c>
      <c r="F1056" s="9" t="str">
        <f t="shared" si="39"/>
        <v>Пн</v>
      </c>
      <c r="G1056" s="18">
        <v>0.79166666666666663</v>
      </c>
      <c r="H1056" s="8" t="s">
        <v>14</v>
      </c>
      <c r="I1056" s="8" t="s">
        <v>34</v>
      </c>
      <c r="J1056" s="8" t="s">
        <v>11</v>
      </c>
      <c r="K1056" s="8" t="s">
        <v>35</v>
      </c>
      <c r="L1056" s="188" t="s">
        <v>82</v>
      </c>
      <c r="M1056" s="189" t="str">
        <f ca="1">IF(COUNTIFS(АБОНЕМЕНТЫ_ИНФОРМАЦИЯ!H:H,БАЗА_ДАННЫХ!L1056,АБОНЕМЕНТЫ_ИНФОРМАЦИЯ!F:F,БАЗА_ДАННЫХ!J1056,АБОНЕМЕНТЫ_ИНФОРМАЦИЯ!G:G,БАЗА_ДАННЫХ!K1056,АБОНЕМЕНТЫ_ИНФОРМАЦИЯ!Q:Q,"&lt;="&amp;БАЗА_ДАННЫХ!D1056,АБОНЕМЕНТЫ_ИНФОРМАЦИЯ!S:S,"&gt;="&amp;БАЗА_ДАННЫХ!D1056,АБОНЕМЕНТЫ_ИНФОРМАЦИЯ!AB:AB,"да")=1,"да","нет")</f>
        <v>да</v>
      </c>
      <c r="N1056" s="188">
        <f ca="1">IF(M1056="да",SUMIFS(АБОНЕМЕНТЫ_ИНФОРМАЦИЯ!AC:AC,АБОНЕМЕНТЫ_ИНФОРМАЦИЯ!H:H,БАЗА_ДАННЫХ!L1056,АБОНЕМЕНТЫ_ИНФОРМАЦИЯ!G:G,БАЗА_ДАННЫХ!K1056,АБОНЕМЕНТЫ_ИНФОРМАЦИЯ!F:F,БАЗА_ДАННЫХ!J1056,АБОНЕМЕНТЫ_ИНФОРМАЦИЯ!AB:AB,БАЗА_ДАННЫХ!M1056),"")</f>
        <v>2</v>
      </c>
      <c r="R1056" s="189" t="s">
        <v>21</v>
      </c>
      <c r="S1056" s="17"/>
      <c r="U1056" s="194">
        <f>IF(S1056="перенос",0,SUMIFS(АБОНЕМЕНТЫ_ИНФОРМАЦИЯ!P:P,АБОНЕМЕНТЫ_ИНФОРМАЦИЯ!H:H,БАЗА_ДАННЫХ!L1056,АБОНЕМЕНТЫ_ИНФОРМАЦИЯ!F:F,БАЗА_ДАННЫХ!J1056,АБОНЕМЕНТЫ_ИНФОРМАЦИЯ!G:G,БАЗА_ДАННЫХ!K1056,АБОНЕМЕНТЫ_ИНФОРМАЦИЯ!Q:Q,"&lt;="&amp;БАЗА_ДАННЫХ!D1056,АБОНЕМЕНТЫ_ИНФОРМАЦИЯ!S:S,"&gt;="&amp;БАЗА_ДАННЫХ!D1056))</f>
        <v>10</v>
      </c>
    </row>
    <row r="1057" spans="4:21" ht="15" customHeight="1" x14ac:dyDescent="0.25">
      <c r="D1057" s="185">
        <v>45327</v>
      </c>
      <c r="E1057" s="187">
        <f t="shared" si="38"/>
        <v>6</v>
      </c>
      <c r="F1057" s="9" t="str">
        <f t="shared" si="39"/>
        <v>Пн</v>
      </c>
      <c r="G1057" s="18">
        <v>0.79166666666666663</v>
      </c>
      <c r="H1057" s="8" t="s">
        <v>14</v>
      </c>
      <c r="I1057" s="8" t="s">
        <v>34</v>
      </c>
      <c r="J1057" s="8" t="s">
        <v>11</v>
      </c>
      <c r="K1057" s="8" t="s">
        <v>35</v>
      </c>
      <c r="L1057" s="188" t="s">
        <v>83</v>
      </c>
      <c r="M1057" s="189" t="str">
        <f ca="1">IF(COUNTIFS(АБОНЕМЕНТЫ_ИНФОРМАЦИЯ!H:H,БАЗА_ДАННЫХ!L1057,АБОНЕМЕНТЫ_ИНФОРМАЦИЯ!F:F,БАЗА_ДАННЫХ!J1057,АБОНЕМЕНТЫ_ИНФОРМАЦИЯ!G:G,БАЗА_ДАННЫХ!K1057,АБОНЕМЕНТЫ_ИНФОРМАЦИЯ!Q:Q,"&lt;="&amp;БАЗА_ДАННЫХ!D1057,АБОНЕМЕНТЫ_ИНФОРМАЦИЯ!S:S,"&gt;="&amp;БАЗА_ДАННЫХ!D1057,АБОНЕМЕНТЫ_ИНФОРМАЦИЯ!AB:AB,"да")=1,"да","нет")</f>
        <v>да</v>
      </c>
      <c r="N1057" s="188">
        <f ca="1">IF(M1057="да",SUMIFS(АБОНЕМЕНТЫ_ИНФОРМАЦИЯ!AC:AC,АБОНЕМЕНТЫ_ИНФОРМАЦИЯ!H:H,БАЗА_ДАННЫХ!L1057,АБОНЕМЕНТЫ_ИНФОРМАЦИЯ!G:G,БАЗА_ДАННЫХ!K1057,АБОНЕМЕНТЫ_ИНФОРМАЦИЯ!F:F,БАЗА_ДАННЫХ!J1057,АБОНЕМЕНТЫ_ИНФОРМАЦИЯ!AB:AB,БАЗА_ДАННЫХ!M1057),"")</f>
        <v>2</v>
      </c>
      <c r="R1057" s="189" t="s">
        <v>21</v>
      </c>
      <c r="S1057" s="17"/>
      <c r="U1057" s="194">
        <f>IF(S1057="перенос",0,SUMIFS(АБОНЕМЕНТЫ_ИНФОРМАЦИЯ!P:P,АБОНЕМЕНТЫ_ИНФОРМАЦИЯ!H:H,БАЗА_ДАННЫХ!L1057,АБОНЕМЕНТЫ_ИНФОРМАЦИЯ!F:F,БАЗА_ДАННЫХ!J1057,АБОНЕМЕНТЫ_ИНФОРМАЦИЯ!G:G,БАЗА_ДАННЫХ!K1057,АБОНЕМЕНТЫ_ИНФОРМАЦИЯ!Q:Q,"&lt;="&amp;БАЗА_ДАННЫХ!D1057,АБОНЕМЕНТЫ_ИНФОРМАЦИЯ!S:S,"&gt;="&amp;БАЗА_ДАННЫХ!D1057))</f>
        <v>10</v>
      </c>
    </row>
    <row r="1058" spans="4:21" ht="15" customHeight="1" x14ac:dyDescent="0.25">
      <c r="D1058" s="185">
        <v>45328</v>
      </c>
      <c r="E1058" s="187">
        <f t="shared" si="38"/>
        <v>6</v>
      </c>
      <c r="F1058" s="9" t="str">
        <f t="shared" si="39"/>
        <v>Вт</v>
      </c>
      <c r="G1058" s="18">
        <v>0.45833333333333331</v>
      </c>
      <c r="H1058" s="8" t="s">
        <v>14</v>
      </c>
      <c r="I1058" s="8" t="s">
        <v>39</v>
      </c>
      <c r="J1058" s="8" t="s">
        <v>10</v>
      </c>
      <c r="K1058" s="8" t="s">
        <v>28</v>
      </c>
      <c r="L1058" s="188" t="s">
        <v>98</v>
      </c>
      <c r="M1058" s="189" t="str">
        <f ca="1">IF(COUNTIFS(АБОНЕМЕНТЫ_ИНФОРМАЦИЯ!H:H,БАЗА_ДАННЫХ!L1058,АБОНЕМЕНТЫ_ИНФОРМАЦИЯ!F:F,БАЗА_ДАННЫХ!J1058,АБОНЕМЕНТЫ_ИНФОРМАЦИЯ!G:G,БАЗА_ДАННЫХ!K1058,АБОНЕМЕНТЫ_ИНФОРМАЦИЯ!Q:Q,"&lt;="&amp;БАЗА_ДАННЫХ!D1058,АБОНЕМЕНТЫ_ИНФОРМАЦИЯ!S:S,"&gt;="&amp;БАЗА_ДАННЫХ!D1058,АБОНЕМЕНТЫ_ИНФОРМАЦИЯ!AB:AB,"да")=1,"да","нет")</f>
        <v>да</v>
      </c>
      <c r="N1058" s="188">
        <f ca="1">IF(M1058="да",SUMIFS(АБОНЕМЕНТЫ_ИНФОРМАЦИЯ!AC:AC,АБОНЕМЕНТЫ_ИНФОРМАЦИЯ!H:H,БАЗА_ДАННЫХ!L1058,АБОНЕМЕНТЫ_ИНФОРМАЦИЯ!G:G,БАЗА_ДАННЫХ!K1058,АБОНЕМЕНТЫ_ИНФОРМАЦИЯ!F:F,БАЗА_ДАННЫХ!J1058,АБОНЕМЕНТЫ_ИНФОРМАЦИЯ!AB:AB,БАЗА_ДАННЫХ!M1058),"")</f>
        <v>2</v>
      </c>
      <c r="R1058" s="189" t="s">
        <v>21</v>
      </c>
      <c r="S1058" s="17"/>
      <c r="U1058" s="194">
        <f>IF(S1058="перенос",0,SUMIFS(АБОНЕМЕНТЫ_ИНФОРМАЦИЯ!P:P,АБОНЕМЕНТЫ_ИНФОРМАЦИЯ!H:H,БАЗА_ДАННЫХ!L1058,АБОНЕМЕНТЫ_ИНФОРМАЦИЯ!F:F,БАЗА_ДАННЫХ!J1058,АБОНЕМЕНТЫ_ИНФОРМАЦИЯ!G:G,БАЗА_ДАННЫХ!K1058,АБОНЕМЕНТЫ_ИНФОРМАЦИЯ!Q:Q,"&lt;="&amp;БАЗА_ДАННЫХ!D1058,АБОНЕМЕНТЫ_ИНФОРМАЦИЯ!S:S,"&gt;="&amp;БАЗА_ДАННЫХ!D1058))</f>
        <v>10</v>
      </c>
    </row>
    <row r="1059" spans="4:21" ht="15" customHeight="1" x14ac:dyDescent="0.25">
      <c r="D1059" s="185">
        <v>45328</v>
      </c>
      <c r="E1059" s="187">
        <f t="shared" si="38"/>
        <v>6</v>
      </c>
      <c r="F1059" s="9" t="str">
        <f t="shared" si="39"/>
        <v>Вт</v>
      </c>
      <c r="G1059" s="18">
        <v>0.45833333333333331</v>
      </c>
      <c r="H1059" s="8" t="s">
        <v>14</v>
      </c>
      <c r="I1059" s="8" t="s">
        <v>39</v>
      </c>
      <c r="J1059" s="8" t="s">
        <v>10</v>
      </c>
      <c r="K1059" s="8" t="s">
        <v>28</v>
      </c>
      <c r="L1059" s="188" t="s">
        <v>99</v>
      </c>
      <c r="M1059" s="189" t="str">
        <f ca="1">IF(COUNTIFS(АБОНЕМЕНТЫ_ИНФОРМАЦИЯ!H:H,БАЗА_ДАННЫХ!L1059,АБОНЕМЕНТЫ_ИНФОРМАЦИЯ!F:F,БАЗА_ДАННЫХ!J1059,АБОНЕМЕНТЫ_ИНФОРМАЦИЯ!G:G,БАЗА_ДАННЫХ!K1059,АБОНЕМЕНТЫ_ИНФОРМАЦИЯ!Q:Q,"&lt;="&amp;БАЗА_ДАННЫХ!D1059,АБОНЕМЕНТЫ_ИНФОРМАЦИЯ!S:S,"&gt;="&amp;БАЗА_ДАННЫХ!D1059,АБОНЕМЕНТЫ_ИНФОРМАЦИЯ!AB:AB,"да")=1,"да","нет")</f>
        <v>да</v>
      </c>
      <c r="N1059" s="188">
        <f ca="1">IF(M1059="да",SUMIFS(АБОНЕМЕНТЫ_ИНФОРМАЦИЯ!AC:AC,АБОНЕМЕНТЫ_ИНФОРМАЦИЯ!H:H,БАЗА_ДАННЫХ!L1059,АБОНЕМЕНТЫ_ИНФОРМАЦИЯ!G:G,БАЗА_ДАННЫХ!K1059,АБОНЕМЕНТЫ_ИНФОРМАЦИЯ!F:F,БАЗА_ДАННЫХ!J1059,АБОНЕМЕНТЫ_ИНФОРМАЦИЯ!AB:AB,БАЗА_ДАННЫХ!M1059),"")</f>
        <v>1</v>
      </c>
      <c r="R1059" s="189" t="s">
        <v>21</v>
      </c>
      <c r="S1059" s="17"/>
      <c r="U1059" s="194">
        <f>IF(S1059="перенос",0,SUMIFS(АБОНЕМЕНТЫ_ИНФОРМАЦИЯ!P:P,АБОНЕМЕНТЫ_ИНФОРМАЦИЯ!H:H,БАЗА_ДАННЫХ!L1059,АБОНЕМЕНТЫ_ИНФОРМАЦИЯ!F:F,БАЗА_ДАННЫХ!J1059,АБОНЕМЕНТЫ_ИНФОРМАЦИЯ!G:G,БАЗА_ДАННЫХ!K1059,АБОНЕМЕНТЫ_ИНФОРМАЦИЯ!Q:Q,"&lt;="&amp;БАЗА_ДАННЫХ!D1059,АБОНЕМЕНТЫ_ИНФОРМАЦИЯ!S:S,"&gt;="&amp;БАЗА_ДАННЫХ!D1059))</f>
        <v>10</v>
      </c>
    </row>
    <row r="1060" spans="4:21" ht="15" customHeight="1" x14ac:dyDescent="0.25">
      <c r="D1060" s="185">
        <v>45328</v>
      </c>
      <c r="E1060" s="187">
        <f t="shared" si="38"/>
        <v>6</v>
      </c>
      <c r="F1060" s="9" t="str">
        <f t="shared" si="39"/>
        <v>Вт</v>
      </c>
      <c r="G1060" s="18">
        <v>0.45833333333333331</v>
      </c>
      <c r="H1060" s="8" t="s">
        <v>14</v>
      </c>
      <c r="I1060" s="8" t="s">
        <v>39</v>
      </c>
      <c r="J1060" s="8" t="s">
        <v>10</v>
      </c>
      <c r="K1060" s="8" t="s">
        <v>28</v>
      </c>
      <c r="L1060" s="188" t="s">
        <v>101</v>
      </c>
      <c r="M1060" s="189" t="str">
        <f ca="1">IF(COUNTIFS(АБОНЕМЕНТЫ_ИНФОРМАЦИЯ!H:H,БАЗА_ДАННЫХ!L1060,АБОНЕМЕНТЫ_ИНФОРМАЦИЯ!F:F,БАЗА_ДАННЫХ!J1060,АБОНЕМЕНТЫ_ИНФОРМАЦИЯ!G:G,БАЗА_ДАННЫХ!K1060,АБОНЕМЕНТЫ_ИНФОРМАЦИЯ!Q:Q,"&lt;="&amp;БАЗА_ДАННЫХ!D1060,АБОНЕМЕНТЫ_ИНФОРМАЦИЯ!S:S,"&gt;="&amp;БАЗА_ДАННЫХ!D1060,АБОНЕМЕНТЫ_ИНФОРМАЦИЯ!AB:AB,"да")=1,"да","нет")</f>
        <v>да</v>
      </c>
      <c r="N1060" s="188">
        <f ca="1">IF(M1060="да",SUMIFS(АБОНЕМЕНТЫ_ИНФОРМАЦИЯ!AC:AC,АБОНЕМЕНТЫ_ИНФОРМАЦИЯ!H:H,БАЗА_ДАННЫХ!L1060,АБОНЕМЕНТЫ_ИНФОРМАЦИЯ!G:G,БАЗА_ДАННЫХ!K1060,АБОНЕМЕНТЫ_ИНФОРМАЦИЯ!F:F,БАЗА_ДАННЫХ!J1060,АБОНЕМЕНТЫ_ИНФОРМАЦИЯ!AB:AB,БАЗА_ДАННЫХ!M1060),"")</f>
        <v>2</v>
      </c>
      <c r="R1060" s="189" t="s">
        <v>21</v>
      </c>
      <c r="S1060" s="17"/>
      <c r="U1060" s="194">
        <f>IF(S1060="перенос",0,SUMIFS(АБОНЕМЕНТЫ_ИНФОРМАЦИЯ!P:P,АБОНЕМЕНТЫ_ИНФОРМАЦИЯ!H:H,БАЗА_ДАННЫХ!L1060,АБОНЕМЕНТЫ_ИНФОРМАЦИЯ!F:F,БАЗА_ДАННЫХ!J1060,АБОНЕМЕНТЫ_ИНФОРМАЦИЯ!G:G,БАЗА_ДАННЫХ!K1060,АБОНЕМЕНТЫ_ИНФОРМАЦИЯ!Q:Q,"&lt;="&amp;БАЗА_ДАННЫХ!D1060,АБОНЕМЕНТЫ_ИНФОРМАЦИЯ!S:S,"&gt;="&amp;БАЗА_ДАННЫХ!D1060))</f>
        <v>8.75</v>
      </c>
    </row>
    <row r="1061" spans="4:21" ht="15" customHeight="1" x14ac:dyDescent="0.25">
      <c r="D1061" s="185">
        <v>45328</v>
      </c>
      <c r="E1061" s="187">
        <f t="shared" si="38"/>
        <v>6</v>
      </c>
      <c r="F1061" s="9" t="str">
        <f t="shared" si="39"/>
        <v>Вт</v>
      </c>
      <c r="G1061" s="18">
        <v>0.45833333333333331</v>
      </c>
      <c r="H1061" s="8" t="s">
        <v>14</v>
      </c>
      <c r="I1061" s="8" t="s">
        <v>39</v>
      </c>
      <c r="J1061" s="8" t="s">
        <v>10</v>
      </c>
      <c r="K1061" s="8" t="s">
        <v>28</v>
      </c>
      <c r="L1061" s="188" t="s">
        <v>102</v>
      </c>
      <c r="M1061" s="189" t="str">
        <f ca="1">IF(COUNTIFS(АБОНЕМЕНТЫ_ИНФОРМАЦИЯ!H:H,БАЗА_ДАННЫХ!L1061,АБОНЕМЕНТЫ_ИНФОРМАЦИЯ!F:F,БАЗА_ДАННЫХ!J1061,АБОНЕМЕНТЫ_ИНФОРМАЦИЯ!G:G,БАЗА_ДАННЫХ!K1061,АБОНЕМЕНТЫ_ИНФОРМАЦИЯ!Q:Q,"&lt;="&amp;БАЗА_ДАННЫХ!D1061,АБОНЕМЕНТЫ_ИНФОРМАЦИЯ!S:S,"&gt;="&amp;БАЗА_ДАННЫХ!D1061,АБОНЕМЕНТЫ_ИНФОРМАЦИЯ!AB:AB,"да")=1,"да","нет")</f>
        <v>да</v>
      </c>
      <c r="N1061" s="188">
        <f ca="1">IF(M1061="да",SUMIFS(АБОНЕМЕНТЫ_ИНФОРМАЦИЯ!AC:AC,АБОНЕМЕНТЫ_ИНФОРМАЦИЯ!H:H,БАЗА_ДАННЫХ!L1061,АБОНЕМЕНТЫ_ИНФОРМАЦИЯ!G:G,БАЗА_ДАННЫХ!K1061,АБОНЕМЕНТЫ_ИНФОРМАЦИЯ!F:F,БАЗА_ДАННЫХ!J1061,АБОНЕМЕНТЫ_ИНФОРМАЦИЯ!AB:AB,БАЗА_ДАННЫХ!M1061),"")</f>
        <v>2</v>
      </c>
      <c r="R1061" s="189" t="s">
        <v>21</v>
      </c>
      <c r="S1061" s="17"/>
      <c r="U1061" s="194">
        <f>IF(S1061="перенос",0,SUMIFS(АБОНЕМЕНТЫ_ИНФОРМАЦИЯ!P:P,АБОНЕМЕНТЫ_ИНФОРМАЦИЯ!H:H,БАЗА_ДАННЫХ!L1061,АБОНЕМЕНТЫ_ИНФОРМАЦИЯ!F:F,БАЗА_ДАННЫХ!J1061,АБОНЕМЕНТЫ_ИНФОРМАЦИЯ!G:G,БАЗА_ДАННЫХ!K1061,АБОНЕМЕНТЫ_ИНФОРМАЦИЯ!Q:Q,"&lt;="&amp;БАЗА_ДАННЫХ!D1061,АБОНЕМЕНТЫ_ИНФОРМАЦИЯ!S:S,"&gt;="&amp;БАЗА_ДАННЫХ!D1061))</f>
        <v>10</v>
      </c>
    </row>
    <row r="1062" spans="4:21" ht="15" customHeight="1" x14ac:dyDescent="0.25">
      <c r="D1062" s="185">
        <v>45328</v>
      </c>
      <c r="E1062" s="187">
        <f t="shared" si="38"/>
        <v>6</v>
      </c>
      <c r="F1062" s="9" t="str">
        <f t="shared" si="39"/>
        <v>Вт</v>
      </c>
      <c r="G1062" s="18">
        <v>0.45833333333333331</v>
      </c>
      <c r="H1062" s="8" t="s">
        <v>14</v>
      </c>
      <c r="I1062" s="8" t="s">
        <v>39</v>
      </c>
      <c r="J1062" s="8" t="s">
        <v>10</v>
      </c>
      <c r="K1062" s="8" t="s">
        <v>28</v>
      </c>
      <c r="L1062" s="188" t="s">
        <v>103</v>
      </c>
      <c r="M1062" s="189" t="str">
        <f ca="1">IF(COUNTIFS(АБОНЕМЕНТЫ_ИНФОРМАЦИЯ!H:H,БАЗА_ДАННЫХ!L1062,АБОНЕМЕНТЫ_ИНФОРМАЦИЯ!F:F,БАЗА_ДАННЫХ!J1062,АБОНЕМЕНТЫ_ИНФОРМАЦИЯ!G:G,БАЗА_ДАННЫХ!K1062,АБОНЕМЕНТЫ_ИНФОРМАЦИЯ!Q:Q,"&lt;="&amp;БАЗА_ДАННЫХ!D1062,АБОНЕМЕНТЫ_ИНФОРМАЦИЯ!S:S,"&gt;="&amp;БАЗА_ДАННЫХ!D1062,АБОНЕМЕНТЫ_ИНФОРМАЦИЯ!AB:AB,"да")=1,"да","нет")</f>
        <v>да</v>
      </c>
      <c r="N1062" s="188">
        <f ca="1">IF(M1062="да",SUMIFS(АБОНЕМЕНТЫ_ИНФОРМАЦИЯ!AC:AC,АБОНЕМЕНТЫ_ИНФОРМАЦИЯ!H:H,БАЗА_ДАННЫХ!L1062,АБОНЕМЕНТЫ_ИНФОРМАЦИЯ!G:G,БАЗА_ДАННЫХ!K1062,АБОНЕМЕНТЫ_ИНФОРМАЦИЯ!F:F,БАЗА_ДАННЫХ!J1062,АБОНЕМЕНТЫ_ИНФОРМАЦИЯ!AB:AB,БАЗА_ДАННЫХ!M1062),"")</f>
        <v>2</v>
      </c>
      <c r="R1062" s="189" t="s">
        <v>21</v>
      </c>
      <c r="S1062" s="17"/>
      <c r="U1062" s="194">
        <f>IF(S1062="перенос",0,SUMIFS(АБОНЕМЕНТЫ_ИНФОРМАЦИЯ!P:P,АБОНЕМЕНТЫ_ИНФОРМАЦИЯ!H:H,БАЗА_ДАННЫХ!L1062,АБОНЕМЕНТЫ_ИНФОРМАЦИЯ!F:F,БАЗА_ДАННЫХ!J1062,АБОНЕМЕНТЫ_ИНФОРМАЦИЯ!G:G,БАЗА_ДАННЫХ!K1062,АБОНЕМЕНТЫ_ИНФОРМАЦИЯ!Q:Q,"&lt;="&amp;БАЗА_ДАННЫХ!D1062,АБОНЕМЕНТЫ_ИНФОРМАЦИЯ!S:S,"&gt;="&amp;БАЗА_ДАННЫХ!D1062))</f>
        <v>10</v>
      </c>
    </row>
    <row r="1063" spans="4:21" ht="15" customHeight="1" x14ac:dyDescent="0.25">
      <c r="D1063" s="185">
        <v>45328</v>
      </c>
      <c r="E1063" s="187">
        <f t="shared" si="38"/>
        <v>6</v>
      </c>
      <c r="F1063" s="9" t="str">
        <f t="shared" si="39"/>
        <v>Вт</v>
      </c>
      <c r="G1063" s="18">
        <v>0.45833333333333331</v>
      </c>
      <c r="H1063" s="8" t="s">
        <v>14</v>
      </c>
      <c r="I1063" s="8" t="s">
        <v>39</v>
      </c>
      <c r="J1063" s="8" t="s">
        <v>10</v>
      </c>
      <c r="K1063" s="8" t="s">
        <v>28</v>
      </c>
      <c r="L1063" s="188" t="s">
        <v>104</v>
      </c>
      <c r="M1063" s="189" t="str">
        <f ca="1">IF(COUNTIFS(АБОНЕМЕНТЫ_ИНФОРМАЦИЯ!H:H,БАЗА_ДАННЫХ!L1063,АБОНЕМЕНТЫ_ИНФОРМАЦИЯ!F:F,БАЗА_ДАННЫХ!J1063,АБОНЕМЕНТЫ_ИНФОРМАЦИЯ!G:G,БАЗА_ДАННЫХ!K1063,АБОНЕМЕНТЫ_ИНФОРМАЦИЯ!Q:Q,"&lt;="&amp;БАЗА_ДАННЫХ!D1063,АБОНЕМЕНТЫ_ИНФОРМАЦИЯ!S:S,"&gt;="&amp;БАЗА_ДАННЫХ!D1063,АБОНЕМЕНТЫ_ИНФОРМАЦИЯ!AB:AB,"да")=1,"да","нет")</f>
        <v>да</v>
      </c>
      <c r="N1063" s="188">
        <f ca="1">IF(M1063="да",SUMIFS(АБОНЕМЕНТЫ_ИНФОРМАЦИЯ!AC:AC,АБОНЕМЕНТЫ_ИНФОРМАЦИЯ!H:H,БАЗА_ДАННЫХ!L1063,АБОНЕМЕНТЫ_ИНФОРМАЦИЯ!G:G,БАЗА_ДАННЫХ!K1063,АБОНЕМЕНТЫ_ИНФОРМАЦИЯ!F:F,БАЗА_ДАННЫХ!J1063,АБОНЕМЕНТЫ_ИНФОРМАЦИЯ!AB:AB,БАЗА_ДАННЫХ!M1063),"")</f>
        <v>2</v>
      </c>
      <c r="R1063" s="189" t="s">
        <v>21</v>
      </c>
      <c r="S1063" s="17"/>
      <c r="U1063" s="194">
        <f>IF(S1063="перенос",0,SUMIFS(АБОНЕМЕНТЫ_ИНФОРМАЦИЯ!P:P,АБОНЕМЕНТЫ_ИНФОРМАЦИЯ!H:H,БАЗА_ДАННЫХ!L1063,АБОНЕМЕНТЫ_ИНФОРМАЦИЯ!F:F,БАЗА_ДАННЫХ!J1063,АБОНЕМЕНТЫ_ИНФОРМАЦИЯ!G:G,БАЗА_ДАННЫХ!K1063,АБОНЕМЕНТЫ_ИНФОРМАЦИЯ!Q:Q,"&lt;="&amp;БАЗА_ДАННЫХ!D1063,АБОНЕМЕНТЫ_ИНФОРМАЦИЯ!S:S,"&gt;="&amp;БАЗА_ДАННЫХ!D1063))</f>
        <v>10</v>
      </c>
    </row>
    <row r="1064" spans="4:21" ht="15" customHeight="1" x14ac:dyDescent="0.25">
      <c r="D1064" s="185">
        <v>45328</v>
      </c>
      <c r="E1064" s="187">
        <f t="shared" si="38"/>
        <v>6</v>
      </c>
      <c r="F1064" s="9" t="str">
        <f t="shared" si="39"/>
        <v>Вт</v>
      </c>
      <c r="G1064" s="18">
        <v>0.45833333333333331</v>
      </c>
      <c r="H1064" s="8" t="s">
        <v>14</v>
      </c>
      <c r="I1064" s="8" t="s">
        <v>39</v>
      </c>
      <c r="J1064" s="8" t="s">
        <v>10</v>
      </c>
      <c r="K1064" s="8" t="s">
        <v>28</v>
      </c>
      <c r="L1064" s="188" t="s">
        <v>105</v>
      </c>
      <c r="M1064" s="189" t="str">
        <f ca="1">IF(COUNTIFS(АБОНЕМЕНТЫ_ИНФОРМАЦИЯ!H:H,БАЗА_ДАННЫХ!L1064,АБОНЕМЕНТЫ_ИНФОРМАЦИЯ!F:F,БАЗА_ДАННЫХ!J1064,АБОНЕМЕНТЫ_ИНФОРМАЦИЯ!G:G,БАЗА_ДАННЫХ!K1064,АБОНЕМЕНТЫ_ИНФОРМАЦИЯ!Q:Q,"&lt;="&amp;БАЗА_ДАННЫХ!D1064,АБОНЕМЕНТЫ_ИНФОРМАЦИЯ!S:S,"&gt;="&amp;БАЗА_ДАННЫХ!D1064,АБОНЕМЕНТЫ_ИНФОРМАЦИЯ!AB:AB,"да")=1,"да","нет")</f>
        <v>да</v>
      </c>
      <c r="N1064" s="188">
        <f ca="1">IF(M1064="да",SUMIFS(АБОНЕМЕНТЫ_ИНФОРМАЦИЯ!AC:AC,АБОНЕМЕНТЫ_ИНФОРМАЦИЯ!H:H,БАЗА_ДАННЫХ!L1064,АБОНЕМЕНТЫ_ИНФОРМАЦИЯ!G:G,БАЗА_ДАННЫХ!K1064,АБОНЕМЕНТЫ_ИНФОРМАЦИЯ!F:F,БАЗА_ДАННЫХ!J1064,АБОНЕМЕНТЫ_ИНФОРМАЦИЯ!AB:AB,БАЗА_ДАННЫХ!M1064),"")</f>
        <v>2</v>
      </c>
      <c r="R1064" s="189" t="s">
        <v>21</v>
      </c>
      <c r="S1064" s="17"/>
      <c r="U1064" s="194">
        <f>IF(S1064="перенос",0,SUMIFS(АБОНЕМЕНТЫ_ИНФОРМАЦИЯ!P:P,АБОНЕМЕНТЫ_ИНФОРМАЦИЯ!H:H,БАЗА_ДАННЫХ!L1064,АБОНЕМЕНТЫ_ИНФОРМАЦИЯ!F:F,БАЗА_ДАННЫХ!J1064,АБОНЕМЕНТЫ_ИНФОРМАЦИЯ!G:G,БАЗА_ДАННЫХ!K1064,АБОНЕМЕНТЫ_ИНФОРМАЦИЯ!Q:Q,"&lt;="&amp;БАЗА_ДАННЫХ!D1064,АБОНЕМЕНТЫ_ИНФОРМАЦИЯ!S:S,"&gt;="&amp;БАЗА_ДАННЫХ!D1064))</f>
        <v>10</v>
      </c>
    </row>
    <row r="1065" spans="4:21" ht="15" customHeight="1" x14ac:dyDescent="0.25">
      <c r="D1065" s="185">
        <v>45328</v>
      </c>
      <c r="E1065" s="187">
        <f t="shared" si="38"/>
        <v>6</v>
      </c>
      <c r="F1065" s="9" t="str">
        <f t="shared" si="39"/>
        <v>Вт</v>
      </c>
      <c r="G1065" s="18">
        <v>0.45833333333333331</v>
      </c>
      <c r="H1065" s="8" t="s">
        <v>14</v>
      </c>
      <c r="I1065" s="8" t="s">
        <v>39</v>
      </c>
      <c r="J1065" s="8" t="s">
        <v>10</v>
      </c>
      <c r="K1065" s="8" t="s">
        <v>28</v>
      </c>
      <c r="L1065" s="188" t="s">
        <v>106</v>
      </c>
      <c r="M1065" s="189" t="str">
        <f ca="1">IF(COUNTIFS(АБОНЕМЕНТЫ_ИНФОРМАЦИЯ!H:H,БАЗА_ДАННЫХ!L1065,АБОНЕМЕНТЫ_ИНФОРМАЦИЯ!F:F,БАЗА_ДАННЫХ!J1065,АБОНЕМЕНТЫ_ИНФОРМАЦИЯ!G:G,БАЗА_ДАННЫХ!K1065,АБОНЕМЕНТЫ_ИНФОРМАЦИЯ!Q:Q,"&lt;="&amp;БАЗА_ДАННЫХ!D1065,АБОНЕМЕНТЫ_ИНФОРМАЦИЯ!S:S,"&gt;="&amp;БАЗА_ДАННЫХ!D1065,АБОНЕМЕНТЫ_ИНФОРМАЦИЯ!AB:AB,"да")=1,"да","нет")</f>
        <v>да</v>
      </c>
      <c r="N1065" s="188">
        <f ca="1">IF(M1065="да",SUMIFS(АБОНЕМЕНТЫ_ИНФОРМАЦИЯ!AC:AC,АБОНЕМЕНТЫ_ИНФОРМАЦИЯ!H:H,БАЗА_ДАННЫХ!L1065,АБОНЕМЕНТЫ_ИНФОРМАЦИЯ!G:G,БАЗА_ДАННЫХ!K1065,АБОНЕМЕНТЫ_ИНФОРМАЦИЯ!F:F,БАЗА_ДАННЫХ!J1065,АБОНЕМЕНТЫ_ИНФОРМАЦИЯ!AB:AB,БАЗА_ДАННЫХ!M1065),"")</f>
        <v>2</v>
      </c>
      <c r="R1065" s="189" t="s">
        <v>21</v>
      </c>
      <c r="S1065" s="17"/>
      <c r="U1065" s="194">
        <f>IF(S1065="перенос",0,SUMIFS(АБОНЕМЕНТЫ_ИНФОРМАЦИЯ!P:P,АБОНЕМЕНТЫ_ИНФОРМАЦИЯ!H:H,БАЗА_ДАННЫХ!L1065,АБОНЕМЕНТЫ_ИНФОРМАЦИЯ!F:F,БАЗА_ДАННЫХ!J1065,АБОНЕМЕНТЫ_ИНФОРМАЦИЯ!G:G,БАЗА_ДАННЫХ!K1065,АБОНЕМЕНТЫ_ИНФОРМАЦИЯ!Q:Q,"&lt;="&amp;БАЗА_ДАННЫХ!D1065,АБОНЕМЕНТЫ_ИНФОРМАЦИЯ!S:S,"&gt;="&amp;БАЗА_ДАННЫХ!D1065))</f>
        <v>10</v>
      </c>
    </row>
    <row r="1066" spans="4:21" ht="15" customHeight="1" x14ac:dyDescent="0.25">
      <c r="D1066" s="185">
        <v>45328</v>
      </c>
      <c r="E1066" s="187">
        <f t="shared" si="38"/>
        <v>6</v>
      </c>
      <c r="F1066" s="9" t="str">
        <f t="shared" si="39"/>
        <v>Вт</v>
      </c>
      <c r="G1066" s="18">
        <v>0.45833333333333331</v>
      </c>
      <c r="H1066" s="8" t="s">
        <v>14</v>
      </c>
      <c r="I1066" s="8" t="s">
        <v>39</v>
      </c>
      <c r="J1066" s="8" t="s">
        <v>10</v>
      </c>
      <c r="K1066" s="8" t="s">
        <v>28</v>
      </c>
      <c r="L1066" s="188" t="s">
        <v>107</v>
      </c>
      <c r="M1066" s="189" t="str">
        <f ca="1">IF(COUNTIFS(АБОНЕМЕНТЫ_ИНФОРМАЦИЯ!H:H,БАЗА_ДАННЫХ!L1066,АБОНЕМЕНТЫ_ИНФОРМАЦИЯ!F:F,БАЗА_ДАННЫХ!J1066,АБОНЕМЕНТЫ_ИНФОРМАЦИЯ!G:G,БАЗА_ДАННЫХ!K1066,АБОНЕМЕНТЫ_ИНФОРМАЦИЯ!Q:Q,"&lt;="&amp;БАЗА_ДАННЫХ!D1066,АБОНЕМЕНТЫ_ИНФОРМАЦИЯ!S:S,"&gt;="&amp;БАЗА_ДАННЫХ!D1066,АБОНЕМЕНТЫ_ИНФОРМАЦИЯ!AB:AB,"да")=1,"да","нет")</f>
        <v>да</v>
      </c>
      <c r="N1066" s="188">
        <f ca="1">IF(M1066="да",SUMIFS(АБОНЕМЕНТЫ_ИНФОРМАЦИЯ!AC:AC,АБОНЕМЕНТЫ_ИНФОРМАЦИЯ!H:H,БАЗА_ДАННЫХ!L1066,АБОНЕМЕНТЫ_ИНФОРМАЦИЯ!G:G,БАЗА_ДАННЫХ!K1066,АБОНЕМЕНТЫ_ИНФОРМАЦИЯ!F:F,БАЗА_ДАННЫХ!J1066,АБОНЕМЕНТЫ_ИНФОРМАЦИЯ!AB:AB,БАЗА_ДАННЫХ!M1066),"")</f>
        <v>2</v>
      </c>
      <c r="R1066" s="189" t="s">
        <v>21</v>
      </c>
      <c r="S1066" s="17"/>
      <c r="U1066" s="194">
        <f>IF(S1066="перенос",0,SUMIFS(АБОНЕМЕНТЫ_ИНФОРМАЦИЯ!P:P,АБОНЕМЕНТЫ_ИНФОРМАЦИЯ!H:H,БАЗА_ДАННЫХ!L1066,АБОНЕМЕНТЫ_ИНФОРМАЦИЯ!F:F,БАЗА_ДАННЫХ!J1066,АБОНЕМЕНТЫ_ИНФОРМАЦИЯ!G:G,БАЗА_ДАННЫХ!K1066,АБОНЕМЕНТЫ_ИНФОРМАЦИЯ!Q:Q,"&lt;="&amp;БАЗА_ДАННЫХ!D1066,АБОНЕМЕНТЫ_ИНФОРМАЦИЯ!S:S,"&gt;="&amp;БАЗА_ДАННЫХ!D1066))</f>
        <v>10</v>
      </c>
    </row>
    <row r="1067" spans="4:21" ht="15" customHeight="1" x14ac:dyDescent="0.25">
      <c r="D1067" s="185">
        <v>45328</v>
      </c>
      <c r="E1067" s="187">
        <f t="shared" si="38"/>
        <v>6</v>
      </c>
      <c r="F1067" s="9" t="str">
        <f t="shared" si="39"/>
        <v>Вт</v>
      </c>
      <c r="G1067" s="18">
        <v>0.6875</v>
      </c>
      <c r="H1067" s="8" t="s">
        <v>15</v>
      </c>
      <c r="I1067" s="8" t="s">
        <v>27</v>
      </c>
      <c r="J1067" s="8" t="s">
        <v>22</v>
      </c>
      <c r="K1067" s="8" t="s">
        <v>29</v>
      </c>
      <c r="L1067" s="188" t="s">
        <v>108</v>
      </c>
      <c r="M1067" s="189" t="str">
        <f ca="1">IF(COUNTIFS(АБОНЕМЕНТЫ_ИНФОРМАЦИЯ!H:H,БАЗА_ДАННЫХ!L1067,АБОНЕМЕНТЫ_ИНФОРМАЦИЯ!F:F,БАЗА_ДАННЫХ!J1067,АБОНЕМЕНТЫ_ИНФОРМАЦИЯ!G:G,БАЗА_ДАННЫХ!K1067,АБОНЕМЕНТЫ_ИНФОРМАЦИЯ!Q:Q,"&lt;="&amp;БАЗА_ДАННЫХ!D1067,АБОНЕМЕНТЫ_ИНФОРМАЦИЯ!S:S,"&gt;="&amp;БАЗА_ДАННЫХ!D1067,АБОНЕМЕНТЫ_ИНФОРМАЦИЯ!AB:AB,"да")=1,"да","нет")</f>
        <v>да</v>
      </c>
      <c r="N1067" s="188">
        <f ca="1">IF(M1067="да",SUMIFS(АБОНЕМЕНТЫ_ИНФОРМАЦИЯ!AC:AC,АБОНЕМЕНТЫ_ИНФОРМАЦИЯ!H:H,БАЗА_ДАННЫХ!L1067,АБОНЕМЕНТЫ_ИНФОРМАЦИЯ!G:G,БАЗА_ДАННЫХ!K1067,АБОНЕМЕНТЫ_ИНФОРМАЦИЯ!F:F,БАЗА_ДАННЫХ!J1067,АБОНЕМЕНТЫ_ИНФОРМАЦИЯ!AB:AB,БАЗА_ДАННЫХ!M1067),"")</f>
        <v>2</v>
      </c>
      <c r="R1067" s="189" t="s">
        <v>21</v>
      </c>
      <c r="S1067" s="17"/>
      <c r="U1067" s="194">
        <f>IF(S1067="перенос",0,SUMIFS(АБОНЕМЕНТЫ_ИНФОРМАЦИЯ!P:P,АБОНЕМЕНТЫ_ИНФОРМАЦИЯ!H:H,БАЗА_ДАННЫХ!L1067,АБОНЕМЕНТЫ_ИНФОРМАЦИЯ!F:F,БАЗА_ДАННЫХ!J1067,АБОНЕМЕНТЫ_ИНФОРМАЦИЯ!G:G,БАЗА_ДАННЫХ!K1067,АБОНЕМЕНТЫ_ИНФОРМАЦИЯ!Q:Q,"&lt;="&amp;БАЗА_ДАННЫХ!D1067,АБОНЕМЕНТЫ_ИНФОРМАЦИЯ!S:S,"&gt;="&amp;БАЗА_ДАННЫХ!D1067))</f>
        <v>10</v>
      </c>
    </row>
    <row r="1068" spans="4:21" ht="15" customHeight="1" x14ac:dyDescent="0.25">
      <c r="D1068" s="185">
        <v>45328</v>
      </c>
      <c r="E1068" s="187">
        <f t="shared" si="38"/>
        <v>6</v>
      </c>
      <c r="F1068" s="9" t="str">
        <f t="shared" si="39"/>
        <v>Вт</v>
      </c>
      <c r="G1068" s="18">
        <v>0.6875</v>
      </c>
      <c r="H1068" s="8" t="s">
        <v>15</v>
      </c>
      <c r="I1068" s="8" t="s">
        <v>27</v>
      </c>
      <c r="J1068" s="8" t="s">
        <v>22</v>
      </c>
      <c r="K1068" s="8" t="s">
        <v>29</v>
      </c>
      <c r="L1068" s="188" t="s">
        <v>109</v>
      </c>
      <c r="M1068" s="189" t="str">
        <f ca="1">IF(COUNTIFS(АБОНЕМЕНТЫ_ИНФОРМАЦИЯ!H:H,БАЗА_ДАННЫХ!L1068,АБОНЕМЕНТЫ_ИНФОРМАЦИЯ!F:F,БАЗА_ДАННЫХ!J1068,АБОНЕМЕНТЫ_ИНФОРМАЦИЯ!G:G,БАЗА_ДАННЫХ!K1068,АБОНЕМЕНТЫ_ИНФОРМАЦИЯ!Q:Q,"&lt;="&amp;БАЗА_ДАННЫХ!D1068,АБОНЕМЕНТЫ_ИНФОРМАЦИЯ!S:S,"&gt;="&amp;БАЗА_ДАННЫХ!D1068,АБОНЕМЕНТЫ_ИНФОРМАЦИЯ!AB:AB,"да")=1,"да","нет")</f>
        <v>да</v>
      </c>
      <c r="N1068" s="188">
        <f ca="1">IF(M1068="да",SUMIFS(АБОНЕМЕНТЫ_ИНФОРМАЦИЯ!AC:AC,АБОНЕМЕНТЫ_ИНФОРМАЦИЯ!H:H,БАЗА_ДАННЫХ!L1068,АБОНЕМЕНТЫ_ИНФОРМАЦИЯ!G:G,БАЗА_ДАННЫХ!K1068,АБОНЕМЕНТЫ_ИНФОРМАЦИЯ!F:F,БАЗА_ДАННЫХ!J1068,АБОНЕМЕНТЫ_ИНФОРМАЦИЯ!AB:AB,БАЗА_ДАННЫХ!M1068),"")</f>
        <v>1</v>
      </c>
      <c r="R1068" s="189" t="s">
        <v>21</v>
      </c>
      <c r="S1068" s="17"/>
      <c r="U1068" s="194">
        <f>IF(S1068="перенос",0,SUMIFS(АБОНЕМЕНТЫ_ИНФОРМАЦИЯ!P:P,АБОНЕМЕНТЫ_ИНФОРМАЦИЯ!H:H,БАЗА_ДАННЫХ!L1068,АБОНЕМЕНТЫ_ИНФОРМАЦИЯ!F:F,БАЗА_ДАННЫХ!J1068,АБОНЕМЕНТЫ_ИНФОРМАЦИЯ!G:G,БАЗА_ДАННЫХ!K1068,АБОНЕМЕНТЫ_ИНФОРМАЦИЯ!Q:Q,"&lt;="&amp;БАЗА_ДАННЫХ!D1068,АБОНЕМЕНТЫ_ИНФОРМАЦИЯ!S:S,"&gt;="&amp;БАЗА_ДАННЫХ!D1068))</f>
        <v>10</v>
      </c>
    </row>
    <row r="1069" spans="4:21" ht="15" customHeight="1" x14ac:dyDescent="0.25">
      <c r="D1069" s="185">
        <v>45328</v>
      </c>
      <c r="E1069" s="187">
        <f t="shared" si="38"/>
        <v>6</v>
      </c>
      <c r="F1069" s="9" t="str">
        <f t="shared" si="39"/>
        <v>Вт</v>
      </c>
      <c r="G1069" s="18">
        <v>0.6875</v>
      </c>
      <c r="H1069" s="8" t="s">
        <v>15</v>
      </c>
      <c r="I1069" s="8" t="s">
        <v>27</v>
      </c>
      <c r="J1069" s="8" t="s">
        <v>22</v>
      </c>
      <c r="K1069" s="8" t="s">
        <v>29</v>
      </c>
      <c r="L1069" s="188" t="s">
        <v>110</v>
      </c>
      <c r="M1069" s="189" t="str">
        <f ca="1">IF(COUNTIFS(АБОНЕМЕНТЫ_ИНФОРМАЦИЯ!H:H,БАЗА_ДАННЫХ!L1069,АБОНЕМЕНТЫ_ИНФОРМАЦИЯ!F:F,БАЗА_ДАННЫХ!J1069,АБОНЕМЕНТЫ_ИНФОРМАЦИЯ!G:G,БАЗА_ДАННЫХ!K1069,АБОНЕМЕНТЫ_ИНФОРМАЦИЯ!Q:Q,"&lt;="&amp;БАЗА_ДАННЫХ!D1069,АБОНЕМЕНТЫ_ИНФОРМАЦИЯ!S:S,"&gt;="&amp;БАЗА_ДАННЫХ!D1069,АБОНЕМЕНТЫ_ИНФОРМАЦИЯ!AB:AB,"да")=1,"да","нет")</f>
        <v>да</v>
      </c>
      <c r="N1069" s="188">
        <f ca="1">IF(M1069="да",SUMIFS(АБОНЕМЕНТЫ_ИНФОРМАЦИЯ!AC:AC,АБОНЕМЕНТЫ_ИНФОРМАЦИЯ!H:H,БАЗА_ДАННЫХ!L1069,АБОНЕМЕНТЫ_ИНФОРМАЦИЯ!G:G,БАЗА_ДАННЫХ!K1069,АБОНЕМЕНТЫ_ИНФОРМАЦИЯ!F:F,БАЗА_ДАННЫХ!J1069,АБОНЕМЕНТЫ_ИНФОРМАЦИЯ!AB:AB,БАЗА_ДАННЫХ!M1069),"")</f>
        <v>2</v>
      </c>
      <c r="R1069" s="189" t="s">
        <v>21</v>
      </c>
      <c r="S1069" s="17"/>
      <c r="U1069" s="194">
        <f>IF(S1069="перенос",0,SUMIFS(АБОНЕМЕНТЫ_ИНФОРМАЦИЯ!P:P,АБОНЕМЕНТЫ_ИНФОРМАЦИЯ!H:H,БАЗА_ДАННЫХ!L1069,АБОНЕМЕНТЫ_ИНФОРМАЦИЯ!F:F,БАЗА_ДАННЫХ!J1069,АБОНЕМЕНТЫ_ИНФОРМАЦИЯ!G:G,БАЗА_ДАННЫХ!K1069,АБОНЕМЕНТЫ_ИНФОРМАЦИЯ!Q:Q,"&lt;="&amp;БАЗА_ДАННЫХ!D1069,АБОНЕМЕНТЫ_ИНФОРМАЦИЯ!S:S,"&gt;="&amp;БАЗА_ДАННЫХ!D1069))</f>
        <v>10</v>
      </c>
    </row>
    <row r="1070" spans="4:21" ht="15" customHeight="1" x14ac:dyDescent="0.25">
      <c r="D1070" s="185">
        <v>45328</v>
      </c>
      <c r="E1070" s="187">
        <f t="shared" si="38"/>
        <v>6</v>
      </c>
      <c r="F1070" s="9" t="str">
        <f t="shared" si="39"/>
        <v>Вт</v>
      </c>
      <c r="G1070" s="18">
        <v>0.6875</v>
      </c>
      <c r="H1070" s="8" t="s">
        <v>15</v>
      </c>
      <c r="I1070" s="8" t="s">
        <v>27</v>
      </c>
      <c r="J1070" s="8" t="s">
        <v>22</v>
      </c>
      <c r="K1070" s="8" t="s">
        <v>29</v>
      </c>
      <c r="L1070" s="188" t="s">
        <v>111</v>
      </c>
      <c r="M1070" s="189" t="str">
        <f ca="1">IF(COUNTIFS(АБОНЕМЕНТЫ_ИНФОРМАЦИЯ!H:H,БАЗА_ДАННЫХ!L1070,АБОНЕМЕНТЫ_ИНФОРМАЦИЯ!F:F,БАЗА_ДАННЫХ!J1070,АБОНЕМЕНТЫ_ИНФОРМАЦИЯ!G:G,БАЗА_ДАННЫХ!K1070,АБОНЕМЕНТЫ_ИНФОРМАЦИЯ!Q:Q,"&lt;="&amp;БАЗА_ДАННЫХ!D1070,АБОНЕМЕНТЫ_ИНФОРМАЦИЯ!S:S,"&gt;="&amp;БАЗА_ДАННЫХ!D1070,АБОНЕМЕНТЫ_ИНФОРМАЦИЯ!AB:AB,"да")=1,"да","нет")</f>
        <v>да</v>
      </c>
      <c r="N1070" s="188">
        <f ca="1">IF(M1070="да",SUMIFS(АБОНЕМЕНТЫ_ИНФОРМАЦИЯ!AC:AC,АБОНЕМЕНТЫ_ИНФОРМАЦИЯ!H:H,БАЗА_ДАННЫХ!L1070,АБОНЕМЕНТЫ_ИНФОРМАЦИЯ!G:G,БАЗА_ДАННЫХ!K1070,АБОНЕМЕНТЫ_ИНФОРМАЦИЯ!F:F,БАЗА_ДАННЫХ!J1070,АБОНЕМЕНТЫ_ИНФОРМАЦИЯ!AB:AB,БАЗА_ДАННЫХ!M1070),"")</f>
        <v>2</v>
      </c>
      <c r="R1070" s="189" t="s">
        <v>21</v>
      </c>
      <c r="S1070" s="17"/>
      <c r="U1070" s="194">
        <f>IF(S1070="перенос",0,SUMIFS(АБОНЕМЕНТЫ_ИНФОРМАЦИЯ!P:P,АБОНЕМЕНТЫ_ИНФОРМАЦИЯ!H:H,БАЗА_ДАННЫХ!L1070,АБОНЕМЕНТЫ_ИНФОРМАЦИЯ!F:F,БАЗА_ДАННЫХ!J1070,АБОНЕМЕНТЫ_ИНФОРМАЦИЯ!G:G,БАЗА_ДАННЫХ!K1070,АБОНЕМЕНТЫ_ИНФОРМАЦИЯ!Q:Q,"&lt;="&amp;БАЗА_ДАННЫХ!D1070,АБОНЕМЕНТЫ_ИНФОРМАЦИЯ!S:S,"&gt;="&amp;БАЗА_ДАННЫХ!D1070))</f>
        <v>8.75</v>
      </c>
    </row>
    <row r="1071" spans="4:21" ht="15" customHeight="1" x14ac:dyDescent="0.25">
      <c r="D1071" s="185">
        <v>45328</v>
      </c>
      <c r="E1071" s="187">
        <f t="shared" si="38"/>
        <v>6</v>
      </c>
      <c r="F1071" s="9" t="str">
        <f t="shared" si="39"/>
        <v>Вт</v>
      </c>
      <c r="G1071" s="18">
        <v>0.6875</v>
      </c>
      <c r="H1071" s="8" t="s">
        <v>15</v>
      </c>
      <c r="I1071" s="8" t="s">
        <v>27</v>
      </c>
      <c r="J1071" s="8" t="s">
        <v>22</v>
      </c>
      <c r="K1071" s="8" t="s">
        <v>29</v>
      </c>
      <c r="L1071" s="188" t="s">
        <v>112</v>
      </c>
      <c r="M1071" s="189" t="str">
        <f ca="1">IF(COUNTIFS(АБОНЕМЕНТЫ_ИНФОРМАЦИЯ!H:H,БАЗА_ДАННЫХ!L1071,АБОНЕМЕНТЫ_ИНФОРМАЦИЯ!F:F,БАЗА_ДАННЫХ!J1071,АБОНЕМЕНТЫ_ИНФОРМАЦИЯ!G:G,БАЗА_ДАННЫХ!K1071,АБОНЕМЕНТЫ_ИНФОРМАЦИЯ!Q:Q,"&lt;="&amp;БАЗА_ДАННЫХ!D1071,АБОНЕМЕНТЫ_ИНФОРМАЦИЯ!S:S,"&gt;="&amp;БАЗА_ДАННЫХ!D1071,АБОНЕМЕНТЫ_ИНФОРМАЦИЯ!AB:AB,"да")=1,"да","нет")</f>
        <v>да</v>
      </c>
      <c r="N1071" s="188">
        <f ca="1">IF(M1071="да",SUMIFS(АБОНЕМЕНТЫ_ИНФОРМАЦИЯ!AC:AC,АБОНЕМЕНТЫ_ИНФОРМАЦИЯ!H:H,БАЗА_ДАННЫХ!L1071,АБОНЕМЕНТЫ_ИНФОРМАЦИЯ!G:G,БАЗА_ДАННЫХ!K1071,АБОНЕМЕНТЫ_ИНФОРМАЦИЯ!F:F,БАЗА_ДАННЫХ!J1071,АБОНЕМЕНТЫ_ИНФОРМАЦИЯ!AB:AB,БАЗА_ДАННЫХ!M1071),"")</f>
        <v>2</v>
      </c>
      <c r="R1071" s="189" t="s">
        <v>21</v>
      </c>
      <c r="S1071" s="17"/>
      <c r="U1071" s="194">
        <f>IF(S1071="перенос",0,SUMIFS(АБОНЕМЕНТЫ_ИНФОРМАЦИЯ!P:P,АБОНЕМЕНТЫ_ИНФОРМАЦИЯ!H:H,БАЗА_ДАННЫХ!L1071,АБОНЕМЕНТЫ_ИНФОРМАЦИЯ!F:F,БАЗА_ДАННЫХ!J1071,АБОНЕМЕНТЫ_ИНФОРМАЦИЯ!G:G,БАЗА_ДАННЫХ!K1071,АБОНЕМЕНТЫ_ИНФОРМАЦИЯ!Q:Q,"&lt;="&amp;БАЗА_ДАННЫХ!D1071,АБОНЕМЕНТЫ_ИНФОРМАЦИЯ!S:S,"&gt;="&amp;БАЗА_ДАННЫХ!D1071))</f>
        <v>10</v>
      </c>
    </row>
    <row r="1072" spans="4:21" ht="15" customHeight="1" x14ac:dyDescent="0.25">
      <c r="D1072" s="185">
        <v>45328</v>
      </c>
      <c r="E1072" s="187">
        <f t="shared" si="38"/>
        <v>6</v>
      </c>
      <c r="F1072" s="9" t="str">
        <f t="shared" si="39"/>
        <v>Вт</v>
      </c>
      <c r="G1072" s="18">
        <v>0.72916666666666663</v>
      </c>
      <c r="H1072" s="8" t="s">
        <v>15</v>
      </c>
      <c r="I1072" s="8" t="s">
        <v>27</v>
      </c>
      <c r="J1072" s="8" t="s">
        <v>22</v>
      </c>
      <c r="K1072" s="8" t="s">
        <v>12</v>
      </c>
      <c r="L1072" s="188" t="s">
        <v>108</v>
      </c>
      <c r="M1072" s="189" t="str">
        <f ca="1">IF(COUNTIFS(АБОНЕМЕНТЫ_ИНФОРМАЦИЯ!H:H,БАЗА_ДАННЫХ!L1072,АБОНЕМЕНТЫ_ИНФОРМАЦИЯ!F:F,БАЗА_ДАННЫХ!J1072,АБОНЕМЕНТЫ_ИНФОРМАЦИЯ!G:G,БАЗА_ДАННЫХ!K1072,АБОНЕМЕНТЫ_ИНФОРМАЦИЯ!Q:Q,"&lt;="&amp;БАЗА_ДАННЫХ!D1072,АБОНЕМЕНТЫ_ИНФОРМАЦИЯ!S:S,"&gt;="&amp;БАЗА_ДАННЫХ!D1072,АБОНЕМЕНТЫ_ИНФОРМАЦИЯ!AB:AB,"да")=1,"да","нет")</f>
        <v>да</v>
      </c>
      <c r="N1072" s="188">
        <f ca="1">IF(M1072="да",SUMIFS(АБОНЕМЕНТЫ_ИНФОРМАЦИЯ!AC:AC,АБОНЕМЕНТЫ_ИНФОРМАЦИЯ!H:H,БАЗА_ДАННЫХ!L1072,АБОНЕМЕНТЫ_ИНФОРМАЦИЯ!G:G,БАЗА_ДАННЫХ!K1072,АБОНЕМЕНТЫ_ИНФОРМАЦИЯ!F:F,БАЗА_ДАННЫХ!J1072,АБОНЕМЕНТЫ_ИНФОРМАЦИЯ!AB:AB,БАЗА_ДАННЫХ!M1072),"")</f>
        <v>2</v>
      </c>
      <c r="R1072" s="189" t="s">
        <v>21</v>
      </c>
      <c r="S1072" s="17"/>
      <c r="U1072" s="194">
        <f>IF(S1072="перенос",0,SUMIFS(АБОНЕМЕНТЫ_ИНФОРМАЦИЯ!P:P,АБОНЕМЕНТЫ_ИНФОРМАЦИЯ!H:H,БАЗА_ДАННЫХ!L1072,АБОНЕМЕНТЫ_ИНФОРМАЦИЯ!F:F,БАЗА_ДАННЫХ!J1072,АБОНЕМЕНТЫ_ИНФОРМАЦИЯ!G:G,БАЗА_ДАННЫХ!K1072,АБОНЕМЕНТЫ_ИНФОРМАЦИЯ!Q:Q,"&lt;="&amp;БАЗА_ДАННЫХ!D1072,АБОНЕМЕНТЫ_ИНФОРМАЦИЯ!S:S,"&gt;="&amp;БАЗА_ДАННЫХ!D1072))</f>
        <v>10</v>
      </c>
    </row>
    <row r="1073" spans="4:21" ht="15" customHeight="1" x14ac:dyDescent="0.25">
      <c r="D1073" s="185">
        <v>45328</v>
      </c>
      <c r="E1073" s="187">
        <f t="shared" si="38"/>
        <v>6</v>
      </c>
      <c r="F1073" s="9" t="str">
        <f t="shared" si="39"/>
        <v>Вт</v>
      </c>
      <c r="G1073" s="18">
        <v>0.72916666666666663</v>
      </c>
      <c r="H1073" s="8" t="s">
        <v>15</v>
      </c>
      <c r="I1073" s="8" t="s">
        <v>27</v>
      </c>
      <c r="J1073" s="8" t="s">
        <v>22</v>
      </c>
      <c r="K1073" s="8" t="s">
        <v>12</v>
      </c>
      <c r="L1073" s="188" t="s">
        <v>109</v>
      </c>
      <c r="M1073" s="189" t="str">
        <f ca="1">IF(COUNTIFS(АБОНЕМЕНТЫ_ИНФОРМАЦИЯ!H:H,БАЗА_ДАННЫХ!L1073,АБОНЕМЕНТЫ_ИНФОРМАЦИЯ!F:F,БАЗА_ДАННЫХ!J1073,АБОНЕМЕНТЫ_ИНФОРМАЦИЯ!G:G,БАЗА_ДАННЫХ!K1073,АБОНЕМЕНТЫ_ИНФОРМАЦИЯ!Q:Q,"&lt;="&amp;БАЗА_ДАННЫХ!D1073,АБОНЕМЕНТЫ_ИНФОРМАЦИЯ!S:S,"&gt;="&amp;БАЗА_ДАННЫХ!D1073,АБОНЕМЕНТЫ_ИНФОРМАЦИЯ!AB:AB,"да")=1,"да","нет")</f>
        <v>да</v>
      </c>
      <c r="N1073" s="188">
        <f ca="1">IF(M1073="да",SUMIFS(АБОНЕМЕНТЫ_ИНФОРМАЦИЯ!AC:AC,АБОНЕМЕНТЫ_ИНФОРМАЦИЯ!H:H,БАЗА_ДАННЫХ!L1073,АБОНЕМЕНТЫ_ИНФОРМАЦИЯ!G:G,БАЗА_ДАННЫХ!K1073,АБОНЕМЕНТЫ_ИНФОРМАЦИЯ!F:F,БАЗА_ДАННЫХ!J1073,АБОНЕМЕНТЫ_ИНФОРМАЦИЯ!AB:AB,БАЗА_ДАННЫХ!M1073),"")</f>
        <v>1</v>
      </c>
      <c r="R1073" s="189" t="s">
        <v>21</v>
      </c>
      <c r="S1073" s="17"/>
      <c r="U1073" s="194">
        <f>IF(S1073="перенос",0,SUMIFS(АБОНЕМЕНТЫ_ИНФОРМАЦИЯ!P:P,АБОНЕМЕНТЫ_ИНФОРМАЦИЯ!H:H,БАЗА_ДАННЫХ!L1073,АБОНЕМЕНТЫ_ИНФОРМАЦИЯ!F:F,БАЗА_ДАННЫХ!J1073,АБОНЕМЕНТЫ_ИНФОРМАЦИЯ!G:G,БАЗА_ДАННЫХ!K1073,АБОНЕМЕНТЫ_ИНФОРМАЦИЯ!Q:Q,"&lt;="&amp;БАЗА_ДАННЫХ!D1073,АБОНЕМЕНТЫ_ИНФОРМАЦИЯ!S:S,"&gt;="&amp;БАЗА_ДАННЫХ!D1073))</f>
        <v>10</v>
      </c>
    </row>
    <row r="1074" spans="4:21" ht="15" customHeight="1" x14ac:dyDescent="0.25">
      <c r="D1074" s="185">
        <v>45328</v>
      </c>
      <c r="E1074" s="187">
        <f t="shared" si="38"/>
        <v>6</v>
      </c>
      <c r="F1074" s="9" t="str">
        <f t="shared" si="39"/>
        <v>Вт</v>
      </c>
      <c r="G1074" s="18">
        <v>0.72916666666666663</v>
      </c>
      <c r="H1074" s="8" t="s">
        <v>15</v>
      </c>
      <c r="I1074" s="8" t="s">
        <v>27</v>
      </c>
      <c r="J1074" s="8" t="s">
        <v>22</v>
      </c>
      <c r="K1074" s="8" t="s">
        <v>12</v>
      </c>
      <c r="L1074" s="188" t="s">
        <v>110</v>
      </c>
      <c r="M1074" s="189" t="str">
        <f ca="1">IF(COUNTIFS(АБОНЕМЕНТЫ_ИНФОРМАЦИЯ!H:H,БАЗА_ДАННЫХ!L1074,АБОНЕМЕНТЫ_ИНФОРМАЦИЯ!F:F,БАЗА_ДАННЫХ!J1074,АБОНЕМЕНТЫ_ИНФОРМАЦИЯ!G:G,БАЗА_ДАННЫХ!K1074,АБОНЕМЕНТЫ_ИНФОРМАЦИЯ!Q:Q,"&lt;="&amp;БАЗА_ДАННЫХ!D1074,АБОНЕМЕНТЫ_ИНФОРМАЦИЯ!S:S,"&gt;="&amp;БАЗА_ДАННЫХ!D1074,АБОНЕМЕНТЫ_ИНФОРМАЦИЯ!AB:AB,"да")=1,"да","нет")</f>
        <v>да</v>
      </c>
      <c r="N1074" s="188">
        <f ca="1">IF(M1074="да",SUMIFS(АБОНЕМЕНТЫ_ИНФОРМАЦИЯ!AC:AC,АБОНЕМЕНТЫ_ИНФОРМАЦИЯ!H:H,БАЗА_ДАННЫХ!L1074,АБОНЕМЕНТЫ_ИНФОРМАЦИЯ!G:G,БАЗА_ДАННЫХ!K1074,АБОНЕМЕНТЫ_ИНФОРМАЦИЯ!F:F,БАЗА_ДАННЫХ!J1074,АБОНЕМЕНТЫ_ИНФОРМАЦИЯ!AB:AB,БАЗА_ДАННЫХ!M1074),"")</f>
        <v>2</v>
      </c>
      <c r="R1074" s="189" t="s">
        <v>21</v>
      </c>
      <c r="S1074" s="17"/>
      <c r="U1074" s="194">
        <f>IF(S1074="перенос",0,SUMIFS(АБОНЕМЕНТЫ_ИНФОРМАЦИЯ!P:P,АБОНЕМЕНТЫ_ИНФОРМАЦИЯ!H:H,БАЗА_ДАННЫХ!L1074,АБОНЕМЕНТЫ_ИНФОРМАЦИЯ!F:F,БАЗА_ДАННЫХ!J1074,АБОНЕМЕНТЫ_ИНФОРМАЦИЯ!G:G,БАЗА_ДАННЫХ!K1074,АБОНЕМЕНТЫ_ИНФОРМАЦИЯ!Q:Q,"&lt;="&amp;БАЗА_ДАННЫХ!D1074,АБОНЕМЕНТЫ_ИНФОРМАЦИЯ!S:S,"&gt;="&amp;БАЗА_ДАННЫХ!D1074))</f>
        <v>10</v>
      </c>
    </row>
    <row r="1075" spans="4:21" ht="15" customHeight="1" x14ac:dyDescent="0.25">
      <c r="D1075" s="185">
        <v>45328</v>
      </c>
      <c r="E1075" s="187">
        <f t="shared" si="38"/>
        <v>6</v>
      </c>
      <c r="F1075" s="9" t="str">
        <f t="shared" si="39"/>
        <v>Вт</v>
      </c>
      <c r="G1075" s="18">
        <v>0.72916666666666663</v>
      </c>
      <c r="H1075" s="8" t="s">
        <v>15</v>
      </c>
      <c r="I1075" s="8" t="s">
        <v>27</v>
      </c>
      <c r="J1075" s="8" t="s">
        <v>22</v>
      </c>
      <c r="K1075" s="8" t="s">
        <v>12</v>
      </c>
      <c r="L1075" s="188" t="s">
        <v>111</v>
      </c>
      <c r="M1075" s="189" t="str">
        <f ca="1">IF(COUNTIFS(АБОНЕМЕНТЫ_ИНФОРМАЦИЯ!H:H,БАЗА_ДАННЫХ!L1075,АБОНЕМЕНТЫ_ИНФОРМАЦИЯ!F:F,БАЗА_ДАННЫХ!J1075,АБОНЕМЕНТЫ_ИНФОРМАЦИЯ!G:G,БАЗА_ДАННЫХ!K1075,АБОНЕМЕНТЫ_ИНФОРМАЦИЯ!Q:Q,"&lt;="&amp;БАЗА_ДАННЫХ!D1075,АБОНЕМЕНТЫ_ИНФОРМАЦИЯ!S:S,"&gt;="&amp;БАЗА_ДАННЫХ!D1075,АБОНЕМЕНТЫ_ИНФОРМАЦИЯ!AB:AB,"да")=1,"да","нет")</f>
        <v>да</v>
      </c>
      <c r="N1075" s="188">
        <f ca="1">IF(M1075="да",SUMIFS(АБОНЕМЕНТЫ_ИНФОРМАЦИЯ!AC:AC,АБОНЕМЕНТЫ_ИНФОРМАЦИЯ!H:H,БАЗА_ДАННЫХ!L1075,АБОНЕМЕНТЫ_ИНФОРМАЦИЯ!G:G,БАЗА_ДАННЫХ!K1075,АБОНЕМЕНТЫ_ИНФОРМАЦИЯ!F:F,БАЗА_ДАННЫХ!J1075,АБОНЕМЕНТЫ_ИНФОРМАЦИЯ!AB:AB,БАЗА_ДАННЫХ!M1075),"")</f>
        <v>2</v>
      </c>
      <c r="R1075" s="189" t="s">
        <v>21</v>
      </c>
      <c r="S1075" s="17"/>
      <c r="U1075" s="194">
        <f>IF(S1075="перенос",0,SUMIFS(АБОНЕМЕНТЫ_ИНФОРМАЦИЯ!P:P,АБОНЕМЕНТЫ_ИНФОРМАЦИЯ!H:H,БАЗА_ДАННЫХ!L1075,АБОНЕМЕНТЫ_ИНФОРМАЦИЯ!F:F,БАЗА_ДАННЫХ!J1075,АБОНЕМЕНТЫ_ИНФОРМАЦИЯ!G:G,БАЗА_ДАННЫХ!K1075,АБОНЕМЕНТЫ_ИНФОРМАЦИЯ!Q:Q,"&lt;="&amp;БАЗА_ДАННЫХ!D1075,АБОНЕМЕНТЫ_ИНФОРМАЦИЯ!S:S,"&gt;="&amp;БАЗА_ДАННЫХ!D1075))</f>
        <v>8.75</v>
      </c>
    </row>
    <row r="1076" spans="4:21" ht="15" customHeight="1" x14ac:dyDescent="0.25">
      <c r="D1076" s="185">
        <v>45328</v>
      </c>
      <c r="E1076" s="187">
        <f t="shared" si="38"/>
        <v>6</v>
      </c>
      <c r="F1076" s="9" t="str">
        <f t="shared" si="39"/>
        <v>Вт</v>
      </c>
      <c r="G1076" s="18">
        <v>0.72916666666666663</v>
      </c>
      <c r="H1076" s="8" t="s">
        <v>15</v>
      </c>
      <c r="I1076" s="8" t="s">
        <v>27</v>
      </c>
      <c r="J1076" s="8" t="s">
        <v>22</v>
      </c>
      <c r="K1076" s="8" t="s">
        <v>12</v>
      </c>
      <c r="L1076" s="188" t="s">
        <v>112</v>
      </c>
      <c r="M1076" s="189" t="str">
        <f ca="1">IF(COUNTIFS(АБОНЕМЕНТЫ_ИНФОРМАЦИЯ!H:H,БАЗА_ДАННЫХ!L1076,АБОНЕМЕНТЫ_ИНФОРМАЦИЯ!F:F,БАЗА_ДАННЫХ!J1076,АБОНЕМЕНТЫ_ИНФОРМАЦИЯ!G:G,БАЗА_ДАННЫХ!K1076,АБОНЕМЕНТЫ_ИНФОРМАЦИЯ!Q:Q,"&lt;="&amp;БАЗА_ДАННЫХ!D1076,АБОНЕМЕНТЫ_ИНФОРМАЦИЯ!S:S,"&gt;="&amp;БАЗА_ДАННЫХ!D1076,АБОНЕМЕНТЫ_ИНФОРМАЦИЯ!AB:AB,"да")=1,"да","нет")</f>
        <v>да</v>
      </c>
      <c r="N1076" s="188">
        <f ca="1">IF(M1076="да",SUMIFS(АБОНЕМЕНТЫ_ИНФОРМАЦИЯ!AC:AC,АБОНЕМЕНТЫ_ИНФОРМАЦИЯ!H:H,БАЗА_ДАННЫХ!L1076,АБОНЕМЕНТЫ_ИНФОРМАЦИЯ!G:G,БАЗА_ДАННЫХ!K1076,АБОНЕМЕНТЫ_ИНФОРМАЦИЯ!F:F,БАЗА_ДАННЫХ!J1076,АБОНЕМЕНТЫ_ИНФОРМАЦИЯ!AB:AB,БАЗА_ДАННЫХ!M1076),"")</f>
        <v>2</v>
      </c>
      <c r="R1076" s="189" t="s">
        <v>21</v>
      </c>
      <c r="S1076" s="17"/>
      <c r="U1076" s="194">
        <f>IF(S1076="перенос",0,SUMIFS(АБОНЕМЕНТЫ_ИНФОРМАЦИЯ!P:P,АБОНЕМЕНТЫ_ИНФОРМАЦИЯ!H:H,БАЗА_ДАННЫХ!L1076,АБОНЕМЕНТЫ_ИНФОРМАЦИЯ!F:F,БАЗА_ДАННЫХ!J1076,АБОНЕМЕНТЫ_ИНФОРМАЦИЯ!G:G,БАЗА_ДАННЫХ!K1076,АБОНЕМЕНТЫ_ИНФОРМАЦИЯ!Q:Q,"&lt;="&amp;БАЗА_ДАННЫХ!D1076,АБОНЕМЕНТЫ_ИНФОРМАЦИЯ!S:S,"&gt;="&amp;БАЗА_ДАННЫХ!D1076))</f>
        <v>10</v>
      </c>
    </row>
    <row r="1077" spans="4:21" ht="15" customHeight="1" x14ac:dyDescent="0.25">
      <c r="D1077" s="185">
        <v>45329</v>
      </c>
      <c r="E1077" s="187">
        <f t="shared" si="38"/>
        <v>6</v>
      </c>
      <c r="F1077" s="9" t="str">
        <f t="shared" si="39"/>
        <v>Ср</v>
      </c>
      <c r="G1077" s="18">
        <v>0.6875</v>
      </c>
      <c r="H1077" s="8" t="s">
        <v>14</v>
      </c>
      <c r="I1077" s="8" t="s">
        <v>30</v>
      </c>
      <c r="J1077" s="8" t="s">
        <v>11</v>
      </c>
      <c r="K1077" s="8" t="s">
        <v>36</v>
      </c>
      <c r="L1077" s="188" t="s">
        <v>78</v>
      </c>
      <c r="M1077" s="189" t="str">
        <f ca="1">IF(COUNTIFS(АБОНЕМЕНТЫ_ИНФОРМАЦИЯ!H:H,БАЗА_ДАННЫХ!L1077,АБОНЕМЕНТЫ_ИНФОРМАЦИЯ!F:F,БАЗА_ДАННЫХ!J1077,АБОНЕМЕНТЫ_ИНФОРМАЦИЯ!G:G,БАЗА_ДАННЫХ!K1077,АБОНЕМЕНТЫ_ИНФОРМАЦИЯ!Q:Q,"&lt;="&amp;БАЗА_ДАННЫХ!D1077,АБОНЕМЕНТЫ_ИНФОРМАЦИЯ!S:S,"&gt;="&amp;БАЗА_ДАННЫХ!D1077,АБОНЕМЕНТЫ_ИНФОРМАЦИЯ!AB:AB,"да")=1,"да","нет")</f>
        <v>да</v>
      </c>
      <c r="N1077" s="188">
        <f ca="1">IF(M1077="да",SUMIFS(АБОНЕМЕНТЫ_ИНФОРМАЦИЯ!AC:AC,АБОНЕМЕНТЫ_ИНФОРМАЦИЯ!H:H,БАЗА_ДАННЫХ!L1077,АБОНЕМЕНТЫ_ИНФОРМАЦИЯ!G:G,БАЗА_ДАННЫХ!K1077,АБОНЕМЕНТЫ_ИНФОРМАЦИЯ!F:F,БАЗА_ДАННЫХ!J1077,АБОНЕМЕНТЫ_ИНФОРМАЦИЯ!AB:AB,БАЗА_ДАННЫХ!M1077),"")</f>
        <v>2</v>
      </c>
      <c r="R1077" s="189" t="s">
        <v>21</v>
      </c>
      <c r="S1077" s="17"/>
      <c r="U1077" s="194">
        <f>IF(S1077="перенос",0,SUMIFS(АБОНЕМЕНТЫ_ИНФОРМАЦИЯ!P:P,АБОНЕМЕНТЫ_ИНФОРМАЦИЯ!H:H,БАЗА_ДАННЫХ!L1077,АБОНЕМЕНТЫ_ИНФОРМАЦИЯ!F:F,БАЗА_ДАННЫХ!J1077,АБОНЕМЕНТЫ_ИНФОРМАЦИЯ!G:G,БАЗА_ДАННЫХ!K1077,АБОНЕМЕНТЫ_ИНФОРМАЦИЯ!Q:Q,"&lt;="&amp;БАЗА_ДАННЫХ!D1077,АБОНЕМЕНТЫ_ИНФОРМАЦИЯ!S:S,"&gt;="&amp;БАЗА_ДАННЫХ!D1077))</f>
        <v>10</v>
      </c>
    </row>
    <row r="1078" spans="4:21" ht="15" customHeight="1" x14ac:dyDescent="0.25">
      <c r="D1078" s="185">
        <v>45329</v>
      </c>
      <c r="E1078" s="187">
        <f t="shared" si="38"/>
        <v>6</v>
      </c>
      <c r="F1078" s="9" t="str">
        <f t="shared" si="39"/>
        <v>Ср</v>
      </c>
      <c r="G1078" s="18">
        <v>0.6875</v>
      </c>
      <c r="H1078" s="8" t="s">
        <v>14</v>
      </c>
      <c r="I1078" s="8" t="s">
        <v>30</v>
      </c>
      <c r="J1078" s="8" t="s">
        <v>11</v>
      </c>
      <c r="K1078" s="8" t="s">
        <v>36</v>
      </c>
      <c r="L1078" s="188" t="s">
        <v>80</v>
      </c>
      <c r="M1078" s="189" t="str">
        <f ca="1">IF(COUNTIFS(АБОНЕМЕНТЫ_ИНФОРМАЦИЯ!H:H,БАЗА_ДАННЫХ!L1078,АБОНЕМЕНТЫ_ИНФОРМАЦИЯ!F:F,БАЗА_ДАННЫХ!J1078,АБОНЕМЕНТЫ_ИНФОРМАЦИЯ!G:G,БАЗА_ДАННЫХ!K1078,АБОНЕМЕНТЫ_ИНФОРМАЦИЯ!Q:Q,"&lt;="&amp;БАЗА_ДАННЫХ!D1078,АБОНЕМЕНТЫ_ИНФОРМАЦИЯ!S:S,"&gt;="&amp;БАЗА_ДАННЫХ!D1078,АБОНЕМЕНТЫ_ИНФОРМАЦИЯ!AB:AB,"да")=1,"да","нет")</f>
        <v>да</v>
      </c>
      <c r="N1078" s="188">
        <f ca="1">IF(M1078="да",SUMIFS(АБОНЕМЕНТЫ_ИНФОРМАЦИЯ!AC:AC,АБОНЕМЕНТЫ_ИНФОРМАЦИЯ!H:H,БАЗА_ДАННЫХ!L1078,АБОНЕМЕНТЫ_ИНФОРМАЦИЯ!G:G,БАЗА_ДАННЫХ!K1078,АБОНЕМЕНТЫ_ИНФОРМАЦИЯ!F:F,БАЗА_ДАННЫХ!J1078,АБОНЕМЕНТЫ_ИНФОРМАЦИЯ!AB:AB,БАЗА_ДАННЫХ!M1078),"")</f>
        <v>3</v>
      </c>
      <c r="R1078" s="189" t="s">
        <v>21</v>
      </c>
      <c r="S1078" s="17"/>
      <c r="U1078" s="194">
        <f>IF(S1078="перенос",0,SUMIFS(АБОНЕМЕНТЫ_ИНФОРМАЦИЯ!P:P,АБОНЕМЕНТЫ_ИНФОРМАЦИЯ!H:H,БАЗА_ДАННЫХ!L1078,АБОНЕМЕНТЫ_ИНФОРМАЦИЯ!F:F,БАЗА_ДАННЫХ!J1078,АБОНЕМЕНТЫ_ИНФОРМАЦИЯ!G:G,БАЗА_ДАННЫХ!K1078,АБОНЕМЕНТЫ_ИНФОРМАЦИЯ!Q:Q,"&lt;="&amp;БАЗА_ДАННЫХ!D1078,АБОНЕМЕНТЫ_ИНФОРМАЦИЯ!S:S,"&gt;="&amp;БАЗА_ДАННЫХ!D1078))</f>
        <v>10</v>
      </c>
    </row>
    <row r="1079" spans="4:21" ht="15" customHeight="1" x14ac:dyDescent="0.25">
      <c r="D1079" s="185">
        <v>45329</v>
      </c>
      <c r="E1079" s="187">
        <f t="shared" si="38"/>
        <v>6</v>
      </c>
      <c r="F1079" s="9" t="str">
        <f t="shared" si="39"/>
        <v>Ср</v>
      </c>
      <c r="G1079" s="18">
        <v>0.6875</v>
      </c>
      <c r="H1079" s="8" t="s">
        <v>14</v>
      </c>
      <c r="I1079" s="8" t="s">
        <v>30</v>
      </c>
      <c r="J1079" s="8" t="s">
        <v>11</v>
      </c>
      <c r="K1079" s="8" t="s">
        <v>36</v>
      </c>
      <c r="L1079" s="188" t="s">
        <v>81</v>
      </c>
      <c r="M1079" s="189" t="str">
        <f ca="1">IF(COUNTIFS(АБОНЕМЕНТЫ_ИНФОРМАЦИЯ!H:H,БАЗА_ДАННЫХ!L1079,АБОНЕМЕНТЫ_ИНФОРМАЦИЯ!F:F,БАЗА_ДАННЫХ!J1079,АБОНЕМЕНТЫ_ИНФОРМАЦИЯ!G:G,БАЗА_ДАННЫХ!K1079,АБОНЕМЕНТЫ_ИНФОРМАЦИЯ!Q:Q,"&lt;="&amp;БАЗА_ДАННЫХ!D1079,АБОНЕМЕНТЫ_ИНФОРМАЦИЯ!S:S,"&gt;="&amp;БАЗА_ДАННЫХ!D1079,АБОНЕМЕНТЫ_ИНФОРМАЦИЯ!AB:AB,"да")=1,"да","нет")</f>
        <v>да</v>
      </c>
      <c r="N1079" s="188">
        <f ca="1">IF(M1079="да",SUMIFS(АБОНЕМЕНТЫ_ИНФОРМАЦИЯ!AC:AC,АБОНЕМЕНТЫ_ИНФОРМАЦИЯ!H:H,БАЗА_ДАННЫХ!L1079,АБОНЕМЕНТЫ_ИНФОРМАЦИЯ!G:G,БАЗА_ДАННЫХ!K1079,АБОНЕМЕНТЫ_ИНФОРМАЦИЯ!F:F,БАЗА_ДАННЫХ!J1079,АБОНЕМЕНТЫ_ИНФОРМАЦИЯ!AB:AB,БАЗА_ДАННЫХ!M1079),"")</f>
        <v>2</v>
      </c>
      <c r="R1079" s="189" t="s">
        <v>21</v>
      </c>
      <c r="S1079" s="17"/>
      <c r="U1079" s="194">
        <f>IF(S1079="перенос",0,SUMIFS(АБОНЕМЕНТЫ_ИНФОРМАЦИЯ!P:P,АБОНЕМЕНТЫ_ИНФОРМАЦИЯ!H:H,БАЗА_ДАННЫХ!L1079,АБОНЕМЕНТЫ_ИНФОРМАЦИЯ!F:F,БАЗА_ДАННЫХ!J1079,АБОНЕМЕНТЫ_ИНФОРМАЦИЯ!G:G,БАЗА_ДАННЫХ!K1079,АБОНЕМЕНТЫ_ИНФОРМАЦИЯ!Q:Q,"&lt;="&amp;БАЗА_ДАННЫХ!D1079,АБОНЕМЕНТЫ_ИНФОРМАЦИЯ!S:S,"&gt;="&amp;БАЗА_ДАННЫХ!D1079))</f>
        <v>8.75</v>
      </c>
    </row>
    <row r="1080" spans="4:21" ht="15" customHeight="1" x14ac:dyDescent="0.25">
      <c r="D1080" s="185">
        <v>45329</v>
      </c>
      <c r="E1080" s="187">
        <f t="shared" si="38"/>
        <v>6</v>
      </c>
      <c r="F1080" s="9" t="str">
        <f t="shared" si="39"/>
        <v>Ср</v>
      </c>
      <c r="G1080" s="18">
        <v>0.6875</v>
      </c>
      <c r="H1080" s="8" t="s">
        <v>14</v>
      </c>
      <c r="I1080" s="8" t="s">
        <v>30</v>
      </c>
      <c r="J1080" s="8" t="s">
        <v>11</v>
      </c>
      <c r="K1080" s="8" t="s">
        <v>36</v>
      </c>
      <c r="L1080" s="188" t="s">
        <v>82</v>
      </c>
      <c r="M1080" s="189" t="str">
        <f ca="1">IF(COUNTIFS(АБОНЕМЕНТЫ_ИНФОРМАЦИЯ!H:H,БАЗА_ДАННЫХ!L1080,АБОНЕМЕНТЫ_ИНФОРМАЦИЯ!F:F,БАЗА_ДАННЫХ!J1080,АБОНЕМЕНТЫ_ИНФОРМАЦИЯ!G:G,БАЗА_ДАННЫХ!K1080,АБОНЕМЕНТЫ_ИНФОРМАЦИЯ!Q:Q,"&lt;="&amp;БАЗА_ДАННЫХ!D1080,АБОНЕМЕНТЫ_ИНФОРМАЦИЯ!S:S,"&gt;="&amp;БАЗА_ДАННЫХ!D1080,АБОНЕМЕНТЫ_ИНФОРМАЦИЯ!AB:AB,"да")=1,"да","нет")</f>
        <v>да</v>
      </c>
      <c r="N1080" s="188">
        <f ca="1">IF(M1080="да",SUMIFS(АБОНЕМЕНТЫ_ИНФОРМАЦИЯ!AC:AC,АБОНЕМЕНТЫ_ИНФОРМАЦИЯ!H:H,БАЗА_ДАННЫХ!L1080,АБОНЕМЕНТЫ_ИНФОРМАЦИЯ!G:G,БАЗА_ДАННЫХ!K1080,АБОНЕМЕНТЫ_ИНФОРМАЦИЯ!F:F,БАЗА_ДАННЫХ!J1080,АБОНЕМЕНТЫ_ИНФОРМАЦИЯ!AB:AB,БАЗА_ДАННЫХ!M1080),"")</f>
        <v>2</v>
      </c>
      <c r="R1080" s="189" t="s">
        <v>21</v>
      </c>
      <c r="S1080" s="17"/>
      <c r="U1080" s="194">
        <f>IF(S1080="перенос",0,SUMIFS(АБОНЕМЕНТЫ_ИНФОРМАЦИЯ!P:P,АБОНЕМЕНТЫ_ИНФОРМАЦИЯ!H:H,БАЗА_ДАННЫХ!L1080,АБОНЕМЕНТЫ_ИНФОРМАЦИЯ!F:F,БАЗА_ДАННЫХ!J1080,АБОНЕМЕНТЫ_ИНФОРМАЦИЯ!G:G,БАЗА_ДАННЫХ!K1080,АБОНЕМЕНТЫ_ИНФОРМАЦИЯ!Q:Q,"&lt;="&amp;БАЗА_ДАННЫХ!D1080,АБОНЕМЕНТЫ_ИНФОРМАЦИЯ!S:S,"&gt;="&amp;БАЗА_ДАННЫХ!D1080))</f>
        <v>10</v>
      </c>
    </row>
    <row r="1081" spans="4:21" ht="15" customHeight="1" x14ac:dyDescent="0.25">
      <c r="D1081" s="185">
        <v>45329</v>
      </c>
      <c r="E1081" s="187">
        <f t="shared" si="38"/>
        <v>6</v>
      </c>
      <c r="F1081" s="9" t="str">
        <f t="shared" si="39"/>
        <v>Ср</v>
      </c>
      <c r="G1081" s="18">
        <v>0.6875</v>
      </c>
      <c r="H1081" s="8" t="s">
        <v>14</v>
      </c>
      <c r="I1081" s="8" t="s">
        <v>30</v>
      </c>
      <c r="J1081" s="8" t="s">
        <v>11</v>
      </c>
      <c r="K1081" s="8" t="s">
        <v>36</v>
      </c>
      <c r="L1081" s="188" t="s">
        <v>83</v>
      </c>
      <c r="M1081" s="189" t="str">
        <f ca="1">IF(COUNTIFS(АБОНЕМЕНТЫ_ИНФОРМАЦИЯ!H:H,БАЗА_ДАННЫХ!L1081,АБОНЕМЕНТЫ_ИНФОРМАЦИЯ!F:F,БАЗА_ДАННЫХ!J1081,АБОНЕМЕНТЫ_ИНФОРМАЦИЯ!G:G,БАЗА_ДАННЫХ!K1081,АБОНЕМЕНТЫ_ИНФОРМАЦИЯ!Q:Q,"&lt;="&amp;БАЗА_ДАННЫХ!D1081,АБОНЕМЕНТЫ_ИНФОРМАЦИЯ!S:S,"&gt;="&amp;БАЗА_ДАННЫХ!D1081,АБОНЕМЕНТЫ_ИНФОРМАЦИЯ!AB:AB,"да")=1,"да","нет")</f>
        <v>да</v>
      </c>
      <c r="N1081" s="188">
        <f ca="1">IF(M1081="да",SUMIFS(АБОНЕМЕНТЫ_ИНФОРМАЦИЯ!AC:AC,АБОНЕМЕНТЫ_ИНФОРМАЦИЯ!H:H,БАЗА_ДАННЫХ!L1081,АБОНЕМЕНТЫ_ИНФОРМАЦИЯ!G:G,БАЗА_ДАННЫХ!K1081,АБОНЕМЕНТЫ_ИНФОРМАЦИЯ!F:F,БАЗА_ДАННЫХ!J1081,АБОНЕМЕНТЫ_ИНФОРМАЦИЯ!AB:AB,БАЗА_ДАННЫХ!M1081),"")</f>
        <v>2</v>
      </c>
      <c r="R1081" s="189" t="s">
        <v>21</v>
      </c>
      <c r="S1081" s="17"/>
      <c r="U1081" s="194">
        <f>IF(S1081="перенос",0,SUMIFS(АБОНЕМЕНТЫ_ИНФОРМАЦИЯ!P:P,АБОНЕМЕНТЫ_ИНФОРМАЦИЯ!H:H,БАЗА_ДАННЫХ!L1081,АБОНЕМЕНТЫ_ИНФОРМАЦИЯ!F:F,БАЗА_ДАННЫХ!J1081,АБОНЕМЕНТЫ_ИНФОРМАЦИЯ!G:G,БАЗА_ДАННЫХ!K1081,АБОНЕМЕНТЫ_ИНФОРМАЦИЯ!Q:Q,"&lt;="&amp;БАЗА_ДАННЫХ!D1081,АБОНЕМЕНТЫ_ИНФОРМАЦИЯ!S:S,"&gt;="&amp;БАЗА_ДАННЫХ!D1081))</f>
        <v>10</v>
      </c>
    </row>
    <row r="1082" spans="4:21" ht="15" customHeight="1" x14ac:dyDescent="0.25">
      <c r="D1082" s="185">
        <v>45329</v>
      </c>
      <c r="E1082" s="187">
        <f t="shared" si="38"/>
        <v>6</v>
      </c>
      <c r="F1082" s="9" t="str">
        <f t="shared" si="39"/>
        <v>Ср</v>
      </c>
      <c r="G1082" s="18">
        <v>0.6875</v>
      </c>
      <c r="H1082" s="8" t="s">
        <v>14</v>
      </c>
      <c r="I1082" s="8" t="s">
        <v>30</v>
      </c>
      <c r="J1082" s="8" t="s">
        <v>11</v>
      </c>
      <c r="K1082" s="8" t="s">
        <v>36</v>
      </c>
      <c r="L1082" s="188" t="s">
        <v>84</v>
      </c>
      <c r="M1082" s="189" t="str">
        <f ca="1">IF(COUNTIFS(АБОНЕМЕНТЫ_ИНФОРМАЦИЯ!H:H,БАЗА_ДАННЫХ!L1082,АБОНЕМЕНТЫ_ИНФОРМАЦИЯ!F:F,БАЗА_ДАННЫХ!J1082,АБОНЕМЕНТЫ_ИНФОРМАЦИЯ!G:G,БАЗА_ДАННЫХ!K1082,АБОНЕМЕНТЫ_ИНФОРМАЦИЯ!Q:Q,"&lt;="&amp;БАЗА_ДАННЫХ!D1082,АБОНЕМЕНТЫ_ИНФОРМАЦИЯ!S:S,"&gt;="&amp;БАЗА_ДАННЫХ!D1082,АБОНЕМЕНТЫ_ИНФОРМАЦИЯ!AB:AB,"да")=1,"да","нет")</f>
        <v>да</v>
      </c>
      <c r="N1082" s="188">
        <f ca="1">IF(M1082="да",SUMIFS(АБОНЕМЕНТЫ_ИНФОРМАЦИЯ!AC:AC,АБОНЕМЕНТЫ_ИНФОРМАЦИЯ!H:H,БАЗА_ДАННЫХ!L1082,АБОНЕМЕНТЫ_ИНФОРМАЦИЯ!G:G,БАЗА_ДАННЫХ!K1082,АБОНЕМЕНТЫ_ИНФОРМАЦИЯ!F:F,БАЗА_ДАННЫХ!J1082,АБОНЕМЕНТЫ_ИНФОРМАЦИЯ!AB:AB,БАЗА_ДАННЫХ!M1082),"")</f>
        <v>2</v>
      </c>
      <c r="R1082" s="189" t="s">
        <v>21</v>
      </c>
      <c r="S1082" s="17"/>
      <c r="U1082" s="194">
        <f>IF(S1082="перенос",0,SUMIFS(АБОНЕМЕНТЫ_ИНФОРМАЦИЯ!P:P,АБОНЕМЕНТЫ_ИНФОРМАЦИЯ!H:H,БАЗА_ДАННЫХ!L1082,АБОНЕМЕНТЫ_ИНФОРМАЦИЯ!F:F,БАЗА_ДАННЫХ!J1082,АБОНЕМЕНТЫ_ИНФОРМАЦИЯ!G:G,БАЗА_ДАННЫХ!K1082,АБОНЕМЕНТЫ_ИНФОРМАЦИЯ!Q:Q,"&lt;="&amp;БАЗА_ДАННЫХ!D1082,АБОНЕМЕНТЫ_ИНФОРМАЦИЯ!S:S,"&gt;="&amp;БАЗА_ДАННЫХ!D1082))</f>
        <v>10</v>
      </c>
    </row>
    <row r="1083" spans="4:21" ht="15" customHeight="1" x14ac:dyDescent="0.25">
      <c r="D1083" s="185">
        <v>45329</v>
      </c>
      <c r="E1083" s="187">
        <f t="shared" si="38"/>
        <v>6</v>
      </c>
      <c r="F1083" s="9" t="str">
        <f t="shared" si="39"/>
        <v>Ср</v>
      </c>
      <c r="G1083" s="18">
        <v>0.6875</v>
      </c>
      <c r="H1083" s="8" t="s">
        <v>14</v>
      </c>
      <c r="I1083" s="8" t="s">
        <v>30</v>
      </c>
      <c r="J1083" s="8" t="s">
        <v>11</v>
      </c>
      <c r="K1083" s="8" t="s">
        <v>36</v>
      </c>
      <c r="L1083" s="188" t="s">
        <v>85</v>
      </c>
      <c r="M1083" s="189" t="str">
        <f ca="1">IF(COUNTIFS(АБОНЕМЕНТЫ_ИНФОРМАЦИЯ!H:H,БАЗА_ДАННЫХ!L1083,АБОНЕМЕНТЫ_ИНФОРМАЦИЯ!F:F,БАЗА_ДАННЫХ!J1083,АБОНЕМЕНТЫ_ИНФОРМАЦИЯ!G:G,БАЗА_ДАННЫХ!K1083,АБОНЕМЕНТЫ_ИНФОРМАЦИЯ!Q:Q,"&lt;="&amp;БАЗА_ДАННЫХ!D1083,АБОНЕМЕНТЫ_ИНФОРМАЦИЯ!S:S,"&gt;="&amp;БАЗА_ДАННЫХ!D1083,АБОНЕМЕНТЫ_ИНФОРМАЦИЯ!AB:AB,"да")=1,"да","нет")</f>
        <v>да</v>
      </c>
      <c r="N1083" s="188">
        <f ca="1">IF(M1083="да",SUMIFS(АБОНЕМЕНТЫ_ИНФОРМАЦИЯ!AC:AC,АБОНЕМЕНТЫ_ИНФОРМАЦИЯ!H:H,БАЗА_ДАННЫХ!L1083,АБОНЕМЕНТЫ_ИНФОРМАЦИЯ!G:G,БАЗА_ДАННЫХ!K1083,АБОНЕМЕНТЫ_ИНФОРМАЦИЯ!F:F,БАЗА_ДАННЫХ!J1083,АБОНЕМЕНТЫ_ИНФОРМАЦИЯ!AB:AB,БАЗА_ДАННЫХ!M1083),"")</f>
        <v>2</v>
      </c>
      <c r="R1083" s="189" t="s">
        <v>21</v>
      </c>
      <c r="S1083" s="17"/>
      <c r="U1083" s="194">
        <f>IF(S1083="перенос",0,SUMIFS(АБОНЕМЕНТЫ_ИНФОРМАЦИЯ!P:P,АБОНЕМЕНТЫ_ИНФОРМАЦИЯ!H:H,БАЗА_ДАННЫХ!L1083,АБОНЕМЕНТЫ_ИНФОРМАЦИЯ!F:F,БАЗА_ДАННЫХ!J1083,АБОНЕМЕНТЫ_ИНФОРМАЦИЯ!G:G,БАЗА_ДАННЫХ!K1083,АБОНЕМЕНТЫ_ИНФОРМАЦИЯ!Q:Q,"&lt;="&amp;БАЗА_ДАННЫХ!D1083,АБОНЕМЕНТЫ_ИНФОРМАЦИЯ!S:S,"&gt;="&amp;БАЗА_ДАННЫХ!D1083))</f>
        <v>10</v>
      </c>
    </row>
    <row r="1084" spans="4:21" ht="15" customHeight="1" x14ac:dyDescent="0.25">
      <c r="D1084" s="185">
        <v>45329</v>
      </c>
      <c r="E1084" s="187">
        <f t="shared" si="38"/>
        <v>6</v>
      </c>
      <c r="F1084" s="9" t="str">
        <f t="shared" si="39"/>
        <v>Ср</v>
      </c>
      <c r="G1084" s="18">
        <v>0.6875</v>
      </c>
      <c r="H1084" s="8" t="s">
        <v>14</v>
      </c>
      <c r="I1084" s="8" t="s">
        <v>30</v>
      </c>
      <c r="J1084" s="8" t="s">
        <v>11</v>
      </c>
      <c r="K1084" s="8" t="s">
        <v>36</v>
      </c>
      <c r="L1084" s="188" t="s">
        <v>86</v>
      </c>
      <c r="M1084" s="189" t="str">
        <f ca="1">IF(COUNTIFS(АБОНЕМЕНТЫ_ИНФОРМАЦИЯ!H:H,БАЗА_ДАННЫХ!L1084,АБОНЕМЕНТЫ_ИНФОРМАЦИЯ!F:F,БАЗА_ДАННЫХ!J1084,АБОНЕМЕНТЫ_ИНФОРМАЦИЯ!G:G,БАЗА_ДАННЫХ!K1084,АБОНЕМЕНТЫ_ИНФОРМАЦИЯ!Q:Q,"&lt;="&amp;БАЗА_ДАННЫХ!D1084,АБОНЕМЕНТЫ_ИНФОРМАЦИЯ!S:S,"&gt;="&amp;БАЗА_ДАННЫХ!D1084,АБОНЕМЕНТЫ_ИНФОРМАЦИЯ!AB:AB,"да")=1,"да","нет")</f>
        <v>да</v>
      </c>
      <c r="N1084" s="188">
        <f ca="1">IF(M1084="да",SUMIFS(АБОНЕМЕНТЫ_ИНФОРМАЦИЯ!AC:AC,АБОНЕМЕНТЫ_ИНФОРМАЦИЯ!H:H,БАЗА_ДАННЫХ!L1084,АБОНЕМЕНТЫ_ИНФОРМАЦИЯ!G:G,БАЗА_ДАННЫХ!K1084,АБОНЕМЕНТЫ_ИНФОРМАЦИЯ!F:F,БАЗА_ДАННЫХ!J1084,АБОНЕМЕНТЫ_ИНФОРМАЦИЯ!AB:AB,БАЗА_ДАННЫХ!M1084),"")</f>
        <v>2</v>
      </c>
      <c r="R1084" s="189" t="s">
        <v>21</v>
      </c>
      <c r="S1084" s="17"/>
      <c r="U1084" s="194">
        <f>IF(S1084="перенос",0,SUMIFS(АБОНЕМЕНТЫ_ИНФОРМАЦИЯ!P:P,АБОНЕМЕНТЫ_ИНФОРМАЦИЯ!H:H,БАЗА_ДАННЫХ!L1084,АБОНЕМЕНТЫ_ИНФОРМАЦИЯ!F:F,БАЗА_ДАННЫХ!J1084,АБОНЕМЕНТЫ_ИНФОРМАЦИЯ!G:G,БАЗА_ДАННЫХ!K1084,АБОНЕМЕНТЫ_ИНФОРМАЦИЯ!Q:Q,"&lt;="&amp;БАЗА_ДАННЫХ!D1084,АБОНЕМЕНТЫ_ИНФОРМАЦИЯ!S:S,"&gt;="&amp;БАЗА_ДАННЫХ!D1084))</f>
        <v>10</v>
      </c>
    </row>
    <row r="1085" spans="4:21" ht="15" customHeight="1" x14ac:dyDescent="0.25">
      <c r="D1085" s="185">
        <v>45329</v>
      </c>
      <c r="E1085" s="187">
        <f t="shared" si="38"/>
        <v>6</v>
      </c>
      <c r="F1085" s="9" t="str">
        <f t="shared" si="39"/>
        <v>Ср</v>
      </c>
      <c r="G1085" s="18">
        <v>0.75</v>
      </c>
      <c r="H1085" s="8" t="s">
        <v>14</v>
      </c>
      <c r="I1085" s="8" t="s">
        <v>30</v>
      </c>
      <c r="J1085" s="8" t="s">
        <v>11</v>
      </c>
      <c r="K1085" s="8" t="s">
        <v>17</v>
      </c>
      <c r="L1085" s="188" t="s">
        <v>78</v>
      </c>
      <c r="M1085" s="189" t="str">
        <f ca="1">IF(COUNTIFS(АБОНЕМЕНТЫ_ИНФОРМАЦИЯ!H:H,БАЗА_ДАННЫХ!L1085,АБОНЕМЕНТЫ_ИНФОРМАЦИЯ!F:F,БАЗА_ДАННЫХ!J1085,АБОНЕМЕНТЫ_ИНФОРМАЦИЯ!G:G,БАЗА_ДАННЫХ!K1085,АБОНЕМЕНТЫ_ИНФОРМАЦИЯ!Q:Q,"&lt;="&amp;БАЗА_ДАННЫХ!D1085,АБОНЕМЕНТЫ_ИНФОРМАЦИЯ!S:S,"&gt;="&amp;БАЗА_ДАННЫХ!D1085,АБОНЕМЕНТЫ_ИНФОРМАЦИЯ!AB:AB,"да")=1,"да","нет")</f>
        <v>да</v>
      </c>
      <c r="N1085" s="188">
        <f ca="1">IF(M1085="да",SUMIFS(АБОНЕМЕНТЫ_ИНФОРМАЦИЯ!AC:AC,АБОНЕМЕНТЫ_ИНФОРМАЦИЯ!H:H,БАЗА_ДАННЫХ!L1085,АБОНЕМЕНТЫ_ИНФОРМАЦИЯ!G:G,БАЗА_ДАННЫХ!K1085,АБОНЕМЕНТЫ_ИНФОРМАЦИЯ!F:F,БАЗА_ДАННЫХ!J1085,АБОНЕМЕНТЫ_ИНФОРМАЦИЯ!AB:AB,БАЗА_ДАННЫХ!M1085),"")</f>
        <v>2</v>
      </c>
      <c r="R1085" s="189" t="s">
        <v>21</v>
      </c>
      <c r="S1085" s="17"/>
      <c r="U1085" s="194">
        <f>IF(S1085="перенос",0,SUMIFS(АБОНЕМЕНТЫ_ИНФОРМАЦИЯ!P:P,АБОНЕМЕНТЫ_ИНФОРМАЦИЯ!H:H,БАЗА_ДАННЫХ!L1085,АБОНЕМЕНТЫ_ИНФОРМАЦИЯ!F:F,БАЗА_ДАННЫХ!J1085,АБОНЕМЕНТЫ_ИНФОРМАЦИЯ!G:G,БАЗА_ДАННЫХ!K1085,АБОНЕМЕНТЫ_ИНФОРМАЦИЯ!Q:Q,"&lt;="&amp;БАЗА_ДАННЫХ!D1085,АБОНЕМЕНТЫ_ИНФОРМАЦИЯ!S:S,"&gt;="&amp;БАЗА_ДАННЫХ!D1085))</f>
        <v>10</v>
      </c>
    </row>
    <row r="1086" spans="4:21" ht="15" customHeight="1" x14ac:dyDescent="0.25">
      <c r="D1086" s="185">
        <v>45329</v>
      </c>
      <c r="E1086" s="187">
        <f t="shared" si="38"/>
        <v>6</v>
      </c>
      <c r="F1086" s="9" t="str">
        <f t="shared" si="39"/>
        <v>Ср</v>
      </c>
      <c r="G1086" s="18">
        <v>0.75</v>
      </c>
      <c r="H1086" s="8" t="s">
        <v>14</v>
      </c>
      <c r="I1086" s="8" t="s">
        <v>30</v>
      </c>
      <c r="J1086" s="8" t="s">
        <v>11</v>
      </c>
      <c r="K1086" s="8" t="s">
        <v>17</v>
      </c>
      <c r="L1086" s="188" t="s">
        <v>80</v>
      </c>
      <c r="M1086" s="189" t="str">
        <f ca="1">IF(COUNTIFS(АБОНЕМЕНТЫ_ИНФОРМАЦИЯ!H:H,БАЗА_ДАННЫХ!L1086,АБОНЕМЕНТЫ_ИНФОРМАЦИЯ!F:F,БАЗА_ДАННЫХ!J1086,АБОНЕМЕНТЫ_ИНФОРМАЦИЯ!G:G,БАЗА_ДАННЫХ!K1086,АБОНЕМЕНТЫ_ИНФОРМАЦИЯ!Q:Q,"&lt;="&amp;БАЗА_ДАННЫХ!D1086,АБОНЕМЕНТЫ_ИНФОРМАЦИЯ!S:S,"&gt;="&amp;БАЗА_ДАННЫХ!D1086,АБОНЕМЕНТЫ_ИНФОРМАЦИЯ!AB:AB,"да")=1,"да","нет")</f>
        <v>да</v>
      </c>
      <c r="N1086" s="188">
        <f ca="1">IF(M1086="да",SUMIFS(АБОНЕМЕНТЫ_ИНФОРМАЦИЯ!AC:AC,АБОНЕМЕНТЫ_ИНФОРМАЦИЯ!H:H,БАЗА_ДАННЫХ!L1086,АБОНЕМЕНТЫ_ИНФОРМАЦИЯ!G:G,БАЗА_ДАННЫХ!K1086,АБОНЕМЕНТЫ_ИНФОРМАЦИЯ!F:F,БАЗА_ДАННЫХ!J1086,АБОНЕМЕНТЫ_ИНФОРМАЦИЯ!AB:AB,БАЗА_ДАННЫХ!M1086),"")</f>
        <v>3</v>
      </c>
      <c r="R1086" s="189" t="s">
        <v>21</v>
      </c>
      <c r="S1086" s="17"/>
      <c r="U1086" s="194">
        <f>IF(S1086="перенос",0,SUMIFS(АБОНЕМЕНТЫ_ИНФОРМАЦИЯ!P:P,АБОНЕМЕНТЫ_ИНФОРМАЦИЯ!H:H,БАЗА_ДАННЫХ!L1086,АБОНЕМЕНТЫ_ИНФОРМАЦИЯ!F:F,БАЗА_ДАННЫХ!J1086,АБОНЕМЕНТЫ_ИНФОРМАЦИЯ!G:G,БАЗА_ДАННЫХ!K1086,АБОНЕМЕНТЫ_ИНФОРМАЦИЯ!Q:Q,"&lt;="&amp;БАЗА_ДАННЫХ!D1086,АБОНЕМЕНТЫ_ИНФОРМАЦИЯ!S:S,"&gt;="&amp;БАЗА_ДАННЫХ!D1086))</f>
        <v>10</v>
      </c>
    </row>
    <row r="1087" spans="4:21" ht="15" customHeight="1" x14ac:dyDescent="0.25">
      <c r="D1087" s="185">
        <v>45329</v>
      </c>
      <c r="E1087" s="187">
        <f t="shared" si="38"/>
        <v>6</v>
      </c>
      <c r="F1087" s="9" t="str">
        <f t="shared" si="39"/>
        <v>Ср</v>
      </c>
      <c r="G1087" s="18">
        <v>0.75</v>
      </c>
      <c r="H1087" s="8" t="s">
        <v>14</v>
      </c>
      <c r="I1087" s="8" t="s">
        <v>30</v>
      </c>
      <c r="J1087" s="8" t="s">
        <v>11</v>
      </c>
      <c r="K1087" s="8" t="s">
        <v>17</v>
      </c>
      <c r="L1087" s="188" t="s">
        <v>81</v>
      </c>
      <c r="M1087" s="189" t="str">
        <f ca="1">IF(COUNTIFS(АБОНЕМЕНТЫ_ИНФОРМАЦИЯ!H:H,БАЗА_ДАННЫХ!L1087,АБОНЕМЕНТЫ_ИНФОРМАЦИЯ!F:F,БАЗА_ДАННЫХ!J1087,АБОНЕМЕНТЫ_ИНФОРМАЦИЯ!G:G,БАЗА_ДАННЫХ!K1087,АБОНЕМЕНТЫ_ИНФОРМАЦИЯ!Q:Q,"&lt;="&amp;БАЗА_ДАННЫХ!D1087,АБОНЕМЕНТЫ_ИНФОРМАЦИЯ!S:S,"&gt;="&amp;БАЗА_ДАННЫХ!D1087,АБОНЕМЕНТЫ_ИНФОРМАЦИЯ!AB:AB,"да")=1,"да","нет")</f>
        <v>да</v>
      </c>
      <c r="N1087" s="188">
        <f ca="1">IF(M1087="да",SUMIFS(АБОНЕМЕНТЫ_ИНФОРМАЦИЯ!AC:AC,АБОНЕМЕНТЫ_ИНФОРМАЦИЯ!H:H,БАЗА_ДАННЫХ!L1087,АБОНЕМЕНТЫ_ИНФОРМАЦИЯ!G:G,БАЗА_ДАННЫХ!K1087,АБОНЕМЕНТЫ_ИНФОРМАЦИЯ!F:F,БАЗА_ДАННЫХ!J1087,АБОНЕМЕНТЫ_ИНФОРМАЦИЯ!AB:AB,БАЗА_ДАННЫХ!M1087),"")</f>
        <v>2</v>
      </c>
      <c r="R1087" s="189" t="s">
        <v>21</v>
      </c>
      <c r="S1087" s="17"/>
      <c r="U1087" s="194">
        <f>IF(S1087="перенос",0,SUMIFS(АБОНЕМЕНТЫ_ИНФОРМАЦИЯ!P:P,АБОНЕМЕНТЫ_ИНФОРМАЦИЯ!H:H,БАЗА_ДАННЫХ!L1087,АБОНЕМЕНТЫ_ИНФОРМАЦИЯ!F:F,БАЗА_ДАННЫХ!J1087,АБОНЕМЕНТЫ_ИНФОРМАЦИЯ!G:G,БАЗА_ДАННЫХ!K1087,АБОНЕМЕНТЫ_ИНФОРМАЦИЯ!Q:Q,"&lt;="&amp;БАЗА_ДАННЫХ!D1087,АБОНЕМЕНТЫ_ИНФОРМАЦИЯ!S:S,"&gt;="&amp;БАЗА_ДАННЫХ!D1087))</f>
        <v>8.75</v>
      </c>
    </row>
    <row r="1088" spans="4:21" ht="15" customHeight="1" x14ac:dyDescent="0.25">
      <c r="D1088" s="185">
        <v>45329</v>
      </c>
      <c r="E1088" s="187">
        <f t="shared" si="38"/>
        <v>6</v>
      </c>
      <c r="F1088" s="9" t="str">
        <f t="shared" si="39"/>
        <v>Ср</v>
      </c>
      <c r="G1088" s="18">
        <v>0.75</v>
      </c>
      <c r="H1088" s="8" t="s">
        <v>14</v>
      </c>
      <c r="I1088" s="8" t="s">
        <v>30</v>
      </c>
      <c r="J1088" s="8" t="s">
        <v>11</v>
      </c>
      <c r="K1088" s="8" t="s">
        <v>17</v>
      </c>
      <c r="L1088" s="188" t="s">
        <v>82</v>
      </c>
      <c r="M1088" s="189" t="str">
        <f ca="1">IF(COUNTIFS(АБОНЕМЕНТЫ_ИНФОРМАЦИЯ!H:H,БАЗА_ДАННЫХ!L1088,АБОНЕМЕНТЫ_ИНФОРМАЦИЯ!F:F,БАЗА_ДАННЫХ!J1088,АБОНЕМЕНТЫ_ИНФОРМАЦИЯ!G:G,БАЗА_ДАННЫХ!K1088,АБОНЕМЕНТЫ_ИНФОРМАЦИЯ!Q:Q,"&lt;="&amp;БАЗА_ДАННЫХ!D1088,АБОНЕМЕНТЫ_ИНФОРМАЦИЯ!S:S,"&gt;="&amp;БАЗА_ДАННЫХ!D1088,АБОНЕМЕНТЫ_ИНФОРМАЦИЯ!AB:AB,"да")=1,"да","нет")</f>
        <v>да</v>
      </c>
      <c r="N1088" s="188">
        <f ca="1">IF(M1088="да",SUMIFS(АБОНЕМЕНТЫ_ИНФОРМАЦИЯ!AC:AC,АБОНЕМЕНТЫ_ИНФОРМАЦИЯ!H:H,БАЗА_ДАННЫХ!L1088,АБОНЕМЕНТЫ_ИНФОРМАЦИЯ!G:G,БАЗА_ДАННЫХ!K1088,АБОНЕМЕНТЫ_ИНФОРМАЦИЯ!F:F,БАЗА_ДАННЫХ!J1088,АБОНЕМЕНТЫ_ИНФОРМАЦИЯ!AB:AB,БАЗА_ДАННЫХ!M1088),"")</f>
        <v>2</v>
      </c>
      <c r="R1088" s="189" t="s">
        <v>21</v>
      </c>
      <c r="S1088" s="17"/>
      <c r="U1088" s="194">
        <f>IF(S1088="перенос",0,SUMIFS(АБОНЕМЕНТЫ_ИНФОРМАЦИЯ!P:P,АБОНЕМЕНТЫ_ИНФОРМАЦИЯ!H:H,БАЗА_ДАННЫХ!L1088,АБОНЕМЕНТЫ_ИНФОРМАЦИЯ!F:F,БАЗА_ДАННЫХ!J1088,АБОНЕМЕНТЫ_ИНФОРМАЦИЯ!G:G,БАЗА_ДАННЫХ!K1088,АБОНЕМЕНТЫ_ИНФОРМАЦИЯ!Q:Q,"&lt;="&amp;БАЗА_ДАННЫХ!D1088,АБОНЕМЕНТЫ_ИНФОРМАЦИЯ!S:S,"&gt;="&amp;БАЗА_ДАННЫХ!D1088))</f>
        <v>10</v>
      </c>
    </row>
    <row r="1089" spans="4:21" ht="15" customHeight="1" x14ac:dyDescent="0.25">
      <c r="D1089" s="185">
        <v>45330</v>
      </c>
      <c r="E1089" s="187">
        <f t="shared" si="38"/>
        <v>6</v>
      </c>
      <c r="F1089" s="9" t="str">
        <f t="shared" si="39"/>
        <v>Чт</v>
      </c>
      <c r="G1089" s="18">
        <v>0.66666666666666663</v>
      </c>
      <c r="H1089" s="8" t="s">
        <v>7</v>
      </c>
      <c r="I1089" s="8" t="s">
        <v>32</v>
      </c>
      <c r="J1089" s="8" t="s">
        <v>9</v>
      </c>
      <c r="K1089" s="8" t="s">
        <v>8</v>
      </c>
      <c r="L1089" s="188" t="s">
        <v>64</v>
      </c>
      <c r="M1089" s="189" t="str">
        <f ca="1">IF(COUNTIFS(АБОНЕМЕНТЫ_ИНФОРМАЦИЯ!H:H,БАЗА_ДАННЫХ!L1089,АБОНЕМЕНТЫ_ИНФОРМАЦИЯ!F:F,БАЗА_ДАННЫХ!J1089,АБОНЕМЕНТЫ_ИНФОРМАЦИЯ!G:G,БАЗА_ДАННЫХ!K1089,АБОНЕМЕНТЫ_ИНФОРМАЦИЯ!Q:Q,"&lt;="&amp;БАЗА_ДАННЫХ!D1089,АБОНЕМЕНТЫ_ИНФОРМАЦИЯ!S:S,"&gt;="&amp;БАЗА_ДАННЫХ!D1089,АБОНЕМЕНТЫ_ИНФОРМАЦИЯ!AB:AB,"да")=1,"да","нет")</f>
        <v>да</v>
      </c>
      <c r="N1089" s="188">
        <f ca="1">IF(M1089="да",SUMIFS(АБОНЕМЕНТЫ_ИНФОРМАЦИЯ!AC:AC,АБОНЕМЕНТЫ_ИНФОРМАЦИЯ!H:H,БАЗА_ДАННЫХ!L1089,АБОНЕМЕНТЫ_ИНФОРМАЦИЯ!G:G,БАЗА_ДАННЫХ!K1089,АБОНЕМЕНТЫ_ИНФОРМАЦИЯ!F:F,БАЗА_ДАННЫХ!J1089,АБОНЕМЕНТЫ_ИНФОРМАЦИЯ!AB:AB,БАЗА_ДАННЫХ!M1089),"")</f>
        <v>2</v>
      </c>
      <c r="R1089" s="189" t="s">
        <v>21</v>
      </c>
      <c r="S1089" s="17"/>
      <c r="U1089" s="194">
        <f>IF(S1089="перенос",0,SUMIFS(АБОНЕМЕНТЫ_ИНФОРМАЦИЯ!P:P,АБОНЕМЕНТЫ_ИНФОРМАЦИЯ!H:H,БАЗА_ДАННЫХ!L1089,АБОНЕМЕНТЫ_ИНФОРМАЦИЯ!F:F,БАЗА_ДАННЫХ!J1089,АБОНЕМЕНТЫ_ИНФОРМАЦИЯ!G:G,БАЗА_ДАННЫХ!K1089,АБОНЕМЕНТЫ_ИНФОРМАЦИЯ!Q:Q,"&lt;="&amp;БАЗА_ДАННЫХ!D1089,АБОНЕМЕНТЫ_ИНФОРМАЦИЯ!S:S,"&gt;="&amp;БАЗА_ДАННЫХ!D1089))</f>
        <v>10</v>
      </c>
    </row>
    <row r="1090" spans="4:21" ht="15" customHeight="1" x14ac:dyDescent="0.25">
      <c r="D1090" s="185">
        <v>45330</v>
      </c>
      <c r="E1090" s="187">
        <f t="shared" si="38"/>
        <v>6</v>
      </c>
      <c r="F1090" s="9" t="str">
        <f t="shared" si="39"/>
        <v>Чт</v>
      </c>
      <c r="G1090" s="18">
        <v>0.66666666666666663</v>
      </c>
      <c r="H1090" s="8" t="s">
        <v>7</v>
      </c>
      <c r="I1090" s="8" t="s">
        <v>32</v>
      </c>
      <c r="J1090" s="8" t="s">
        <v>9</v>
      </c>
      <c r="K1090" s="8" t="s">
        <v>8</v>
      </c>
      <c r="L1090" s="188" t="s">
        <v>67</v>
      </c>
      <c r="M1090" s="189" t="str">
        <f ca="1">IF(COUNTIFS(АБОНЕМЕНТЫ_ИНФОРМАЦИЯ!H:H,БАЗА_ДАННЫХ!L1090,АБОНЕМЕНТЫ_ИНФОРМАЦИЯ!F:F,БАЗА_ДАННЫХ!J1090,АБОНЕМЕНТЫ_ИНФОРМАЦИЯ!G:G,БАЗА_ДАННЫХ!K1090,АБОНЕМЕНТЫ_ИНФОРМАЦИЯ!Q:Q,"&lt;="&amp;БАЗА_ДАННЫХ!D1090,АБОНЕМЕНТЫ_ИНФОРМАЦИЯ!S:S,"&gt;="&amp;БАЗА_ДАННЫХ!D1090,АБОНЕМЕНТЫ_ИНФОРМАЦИЯ!AB:AB,"да")=1,"да","нет")</f>
        <v>да</v>
      </c>
      <c r="N1090" s="188">
        <f ca="1">IF(M1090="да",SUMIFS(АБОНЕМЕНТЫ_ИНФОРМАЦИЯ!AC:AC,АБОНЕМЕНТЫ_ИНФОРМАЦИЯ!H:H,БАЗА_ДАННЫХ!L1090,АБОНЕМЕНТЫ_ИНФОРМАЦИЯ!G:G,БАЗА_ДАННЫХ!K1090,АБОНЕМЕНТЫ_ИНФОРМАЦИЯ!F:F,БАЗА_ДАННЫХ!J1090,АБОНЕМЕНТЫ_ИНФОРМАЦИЯ!AB:AB,БАЗА_ДАННЫХ!M1090),"")</f>
        <v>2</v>
      </c>
      <c r="R1090" s="189" t="s">
        <v>21</v>
      </c>
      <c r="S1090" s="17"/>
      <c r="U1090" s="194">
        <f>IF(S1090="перенос",0,SUMIFS(АБОНЕМЕНТЫ_ИНФОРМАЦИЯ!P:P,АБОНЕМЕНТЫ_ИНФОРМАЦИЯ!H:H,БАЗА_ДАННЫХ!L1090,АБОНЕМЕНТЫ_ИНФОРМАЦИЯ!F:F,БАЗА_ДАННЫХ!J1090,АБОНЕМЕНТЫ_ИНФОРМАЦИЯ!G:G,БАЗА_ДАННЫХ!K1090,АБОНЕМЕНТЫ_ИНФОРМАЦИЯ!Q:Q,"&lt;="&amp;БАЗА_ДАННЫХ!D1090,АБОНЕМЕНТЫ_ИНФОРМАЦИЯ!S:S,"&gt;="&amp;БАЗА_ДАННЫХ!D1090))</f>
        <v>8.75</v>
      </c>
    </row>
    <row r="1091" spans="4:21" ht="15" customHeight="1" x14ac:dyDescent="0.25">
      <c r="D1091" s="185">
        <v>45330</v>
      </c>
      <c r="E1091" s="187">
        <f t="shared" si="38"/>
        <v>6</v>
      </c>
      <c r="F1091" s="9" t="str">
        <f t="shared" si="39"/>
        <v>Чт</v>
      </c>
      <c r="G1091" s="18">
        <v>0.66666666666666663</v>
      </c>
      <c r="H1091" s="8" t="s">
        <v>7</v>
      </c>
      <c r="I1091" s="8" t="s">
        <v>32</v>
      </c>
      <c r="J1091" s="8" t="s">
        <v>9</v>
      </c>
      <c r="K1091" s="8" t="s">
        <v>8</v>
      </c>
      <c r="L1091" s="188" t="s">
        <v>68</v>
      </c>
      <c r="M1091" s="189" t="str">
        <f ca="1">IF(COUNTIFS(АБОНЕМЕНТЫ_ИНФОРМАЦИЯ!H:H,БАЗА_ДАННЫХ!L1091,АБОНЕМЕНТЫ_ИНФОРМАЦИЯ!F:F,БАЗА_ДАННЫХ!J1091,АБОНЕМЕНТЫ_ИНФОРМАЦИЯ!G:G,БАЗА_ДАННЫХ!K1091,АБОНЕМЕНТЫ_ИНФОРМАЦИЯ!Q:Q,"&lt;="&amp;БАЗА_ДАННЫХ!D1091,АБОНЕМЕНТЫ_ИНФОРМАЦИЯ!S:S,"&gt;="&amp;БАЗА_ДАННЫХ!D1091,АБОНЕМЕНТЫ_ИНФОРМАЦИЯ!AB:AB,"да")=1,"да","нет")</f>
        <v>да</v>
      </c>
      <c r="N1091" s="188">
        <f ca="1">IF(M1091="да",SUMIFS(АБОНЕМЕНТЫ_ИНФОРМАЦИЯ!AC:AC,АБОНЕМЕНТЫ_ИНФОРМАЦИЯ!H:H,БАЗА_ДАННЫХ!L1091,АБОНЕМЕНТЫ_ИНФОРМАЦИЯ!G:G,БАЗА_ДАННЫХ!K1091,АБОНЕМЕНТЫ_ИНФОРМАЦИЯ!F:F,БАЗА_ДАННЫХ!J1091,АБОНЕМЕНТЫ_ИНФОРМАЦИЯ!AB:AB,БАЗА_ДАННЫХ!M1091),"")</f>
        <v>2</v>
      </c>
      <c r="R1091" s="189" t="s">
        <v>21</v>
      </c>
      <c r="S1091" s="17"/>
      <c r="U1091" s="194">
        <f>IF(S1091="перенос",0,SUMIFS(АБОНЕМЕНТЫ_ИНФОРМАЦИЯ!P:P,АБОНЕМЕНТЫ_ИНФОРМАЦИЯ!H:H,БАЗА_ДАННЫХ!L1091,АБОНЕМЕНТЫ_ИНФОРМАЦИЯ!F:F,БАЗА_ДАННЫХ!J1091,АБОНЕМЕНТЫ_ИНФОРМАЦИЯ!G:G,БАЗА_ДАННЫХ!K1091,АБОНЕМЕНТЫ_ИНФОРМАЦИЯ!Q:Q,"&lt;="&amp;БАЗА_ДАННЫХ!D1091,АБОНЕМЕНТЫ_ИНФОРМАЦИЯ!S:S,"&gt;="&amp;БАЗА_ДАННЫХ!D1091))</f>
        <v>10</v>
      </c>
    </row>
    <row r="1092" spans="4:21" ht="15" customHeight="1" x14ac:dyDescent="0.25">
      <c r="D1092" s="185">
        <v>45330</v>
      </c>
      <c r="E1092" s="187">
        <f t="shared" ref="E1092:E1153" si="40">WEEKNUM(D1092)</f>
        <v>6</v>
      </c>
      <c r="F1092" s="9" t="str">
        <f t="shared" si="39"/>
        <v>Чт</v>
      </c>
      <c r="G1092" s="18">
        <v>0.66666666666666663</v>
      </c>
      <c r="H1092" s="8" t="s">
        <v>7</v>
      </c>
      <c r="I1092" s="8" t="s">
        <v>32</v>
      </c>
      <c r="J1092" s="8" t="s">
        <v>9</v>
      </c>
      <c r="K1092" s="8" t="s">
        <v>8</v>
      </c>
      <c r="L1092" s="188" t="s">
        <v>69</v>
      </c>
      <c r="M1092" s="189" t="str">
        <f ca="1">IF(COUNTIFS(АБОНЕМЕНТЫ_ИНФОРМАЦИЯ!H:H,БАЗА_ДАННЫХ!L1092,АБОНЕМЕНТЫ_ИНФОРМАЦИЯ!F:F,БАЗА_ДАННЫХ!J1092,АБОНЕМЕНТЫ_ИНФОРМАЦИЯ!G:G,БАЗА_ДАННЫХ!K1092,АБОНЕМЕНТЫ_ИНФОРМАЦИЯ!Q:Q,"&lt;="&amp;БАЗА_ДАННЫХ!D1092,АБОНЕМЕНТЫ_ИНФОРМАЦИЯ!S:S,"&gt;="&amp;БАЗА_ДАННЫХ!D1092,АБОНЕМЕНТЫ_ИНФОРМАЦИЯ!AB:AB,"да")=1,"да","нет")</f>
        <v>да</v>
      </c>
      <c r="N1092" s="188">
        <f ca="1">IF(M1092="да",SUMIFS(АБОНЕМЕНТЫ_ИНФОРМАЦИЯ!AC:AC,АБОНЕМЕНТЫ_ИНФОРМАЦИЯ!H:H,БАЗА_ДАННЫХ!L1092,АБОНЕМЕНТЫ_ИНФОРМАЦИЯ!G:G,БАЗА_ДАННЫХ!K1092,АБОНЕМЕНТЫ_ИНФОРМАЦИЯ!F:F,БАЗА_ДАННЫХ!J1092,АБОНЕМЕНТЫ_ИНФОРМАЦИЯ!AB:AB,БАЗА_ДАННЫХ!M1092),"")</f>
        <v>2</v>
      </c>
      <c r="R1092" s="189" t="s">
        <v>21</v>
      </c>
      <c r="S1092" s="17"/>
      <c r="U1092" s="194">
        <f>IF(S1092="перенос",0,SUMIFS(АБОНЕМЕНТЫ_ИНФОРМАЦИЯ!P:P,АБОНЕМЕНТЫ_ИНФОРМАЦИЯ!H:H,БАЗА_ДАННЫХ!L1092,АБОНЕМЕНТЫ_ИНФОРМАЦИЯ!F:F,БАЗА_ДАННЫХ!J1092,АБОНЕМЕНТЫ_ИНФОРМАЦИЯ!G:G,БАЗА_ДАННЫХ!K1092,АБОНЕМЕНТЫ_ИНФОРМАЦИЯ!Q:Q,"&lt;="&amp;БАЗА_ДАННЫХ!D1092,АБОНЕМЕНТЫ_ИНФОРМАЦИЯ!S:S,"&gt;="&amp;БАЗА_ДАННЫХ!D1092))</f>
        <v>10</v>
      </c>
    </row>
    <row r="1093" spans="4:21" ht="15" customHeight="1" x14ac:dyDescent="0.25">
      <c r="D1093" s="185">
        <v>45330</v>
      </c>
      <c r="E1093" s="187">
        <f t="shared" si="40"/>
        <v>6</v>
      </c>
      <c r="F1093" s="9" t="str">
        <f t="shared" si="39"/>
        <v>Чт</v>
      </c>
      <c r="G1093" s="18">
        <v>0.66666666666666663</v>
      </c>
      <c r="H1093" s="8" t="s">
        <v>7</v>
      </c>
      <c r="I1093" s="8" t="s">
        <v>32</v>
      </c>
      <c r="J1093" s="8" t="s">
        <v>9</v>
      </c>
      <c r="K1093" s="8" t="s">
        <v>8</v>
      </c>
      <c r="L1093" s="188" t="s">
        <v>70</v>
      </c>
      <c r="M1093" s="189" t="str">
        <f ca="1">IF(COUNTIFS(АБОНЕМЕНТЫ_ИНФОРМАЦИЯ!H:H,БАЗА_ДАННЫХ!L1093,АБОНЕМЕНТЫ_ИНФОРМАЦИЯ!F:F,БАЗА_ДАННЫХ!J1093,АБОНЕМЕНТЫ_ИНФОРМАЦИЯ!G:G,БАЗА_ДАННЫХ!K1093,АБОНЕМЕНТЫ_ИНФОРМАЦИЯ!Q:Q,"&lt;="&amp;БАЗА_ДАННЫХ!D1093,АБОНЕМЕНТЫ_ИНФОРМАЦИЯ!S:S,"&gt;="&amp;БАЗА_ДАННЫХ!D1093,АБОНЕМЕНТЫ_ИНФОРМАЦИЯ!AB:AB,"да")=1,"да","нет")</f>
        <v>да</v>
      </c>
      <c r="N1093" s="188">
        <f ca="1">IF(M1093="да",SUMIFS(АБОНЕМЕНТЫ_ИНФОРМАЦИЯ!AC:AC,АБОНЕМЕНТЫ_ИНФОРМАЦИЯ!H:H,БАЗА_ДАННЫХ!L1093,АБОНЕМЕНТЫ_ИНФОРМАЦИЯ!G:G,БАЗА_ДАННЫХ!K1093,АБОНЕМЕНТЫ_ИНФОРМАЦИЯ!F:F,БАЗА_ДАННЫХ!J1093,АБОНЕМЕНТЫ_ИНФОРМАЦИЯ!AB:AB,БАЗА_ДАННЫХ!M1093),"")</f>
        <v>2</v>
      </c>
      <c r="R1093" s="189" t="s">
        <v>21</v>
      </c>
      <c r="S1093" s="17"/>
      <c r="U1093" s="194">
        <f>IF(S1093="перенос",0,SUMIFS(АБОНЕМЕНТЫ_ИНФОРМАЦИЯ!P:P,АБОНЕМЕНТЫ_ИНФОРМАЦИЯ!H:H,БАЗА_ДАННЫХ!L1093,АБОНЕМЕНТЫ_ИНФОРМАЦИЯ!F:F,БАЗА_ДАННЫХ!J1093,АБОНЕМЕНТЫ_ИНФОРМАЦИЯ!G:G,БАЗА_ДАННЫХ!K1093,АБОНЕМЕНТЫ_ИНФОРМАЦИЯ!Q:Q,"&lt;="&amp;БАЗА_ДАННЫХ!D1093,АБОНЕМЕНТЫ_ИНФОРМАЦИЯ!S:S,"&gt;="&amp;БАЗА_ДАННЫХ!D1093))</f>
        <v>10</v>
      </c>
    </row>
    <row r="1094" spans="4:21" ht="15" customHeight="1" x14ac:dyDescent="0.25">
      <c r="D1094" s="185">
        <v>45330</v>
      </c>
      <c r="E1094" s="187">
        <f t="shared" si="40"/>
        <v>6</v>
      </c>
      <c r="F1094" s="9" t="str">
        <f t="shared" si="39"/>
        <v>Чт</v>
      </c>
      <c r="G1094" s="18">
        <v>0.66666666666666663</v>
      </c>
      <c r="H1094" s="8" t="s">
        <v>7</v>
      </c>
      <c r="I1094" s="8" t="s">
        <v>32</v>
      </c>
      <c r="J1094" s="8" t="s">
        <v>9</v>
      </c>
      <c r="K1094" s="8" t="s">
        <v>8</v>
      </c>
      <c r="L1094" s="188" t="s">
        <v>71</v>
      </c>
      <c r="M1094" s="189" t="str">
        <f ca="1">IF(COUNTIFS(АБОНЕМЕНТЫ_ИНФОРМАЦИЯ!H:H,БАЗА_ДАННЫХ!L1094,АБОНЕМЕНТЫ_ИНФОРМАЦИЯ!F:F,БАЗА_ДАННЫХ!J1094,АБОНЕМЕНТЫ_ИНФОРМАЦИЯ!G:G,БАЗА_ДАННЫХ!K1094,АБОНЕМЕНТЫ_ИНФОРМАЦИЯ!Q:Q,"&lt;="&amp;БАЗА_ДАННЫХ!D1094,АБОНЕМЕНТЫ_ИНФОРМАЦИЯ!S:S,"&gt;="&amp;БАЗА_ДАННЫХ!D1094,АБОНЕМЕНТЫ_ИНФОРМАЦИЯ!AB:AB,"да")=1,"да","нет")</f>
        <v>да</v>
      </c>
      <c r="N1094" s="188">
        <f ca="1">IF(M1094="да",SUMIFS(АБОНЕМЕНТЫ_ИНФОРМАЦИЯ!AC:AC,АБОНЕМЕНТЫ_ИНФОРМАЦИЯ!H:H,БАЗА_ДАННЫХ!L1094,АБОНЕМЕНТЫ_ИНФОРМАЦИЯ!G:G,БАЗА_ДАННЫХ!K1094,АБОНЕМЕНТЫ_ИНФОРМАЦИЯ!F:F,БАЗА_ДАННЫХ!J1094,АБОНЕМЕНТЫ_ИНФОРМАЦИЯ!AB:AB,БАЗА_ДАННЫХ!M1094),"")</f>
        <v>2</v>
      </c>
      <c r="R1094" s="189" t="s">
        <v>21</v>
      </c>
      <c r="S1094" s="17"/>
      <c r="U1094" s="194">
        <f>IF(S1094="перенос",0,SUMIFS(АБОНЕМЕНТЫ_ИНФОРМАЦИЯ!P:P,АБОНЕМЕНТЫ_ИНФОРМАЦИЯ!H:H,БАЗА_ДАННЫХ!L1094,АБОНЕМЕНТЫ_ИНФОРМАЦИЯ!F:F,БАЗА_ДАННЫХ!J1094,АБОНЕМЕНТЫ_ИНФОРМАЦИЯ!G:G,БАЗА_ДАННЫХ!K1094,АБОНЕМЕНТЫ_ИНФОРМАЦИЯ!Q:Q,"&lt;="&amp;БАЗА_ДАННЫХ!D1094,АБОНЕМЕНТЫ_ИНФОРМАЦИЯ!S:S,"&gt;="&amp;БАЗА_ДАННЫХ!D1094))</f>
        <v>10</v>
      </c>
    </row>
    <row r="1095" spans="4:21" ht="15" customHeight="1" x14ac:dyDescent="0.25">
      <c r="D1095" s="185">
        <v>45330</v>
      </c>
      <c r="E1095" s="187">
        <f t="shared" si="40"/>
        <v>6</v>
      </c>
      <c r="F1095" s="9" t="str">
        <f t="shared" si="39"/>
        <v>Чт</v>
      </c>
      <c r="G1095" s="18">
        <v>0.66666666666666663</v>
      </c>
      <c r="H1095" s="8" t="s">
        <v>7</v>
      </c>
      <c r="I1095" s="8" t="s">
        <v>32</v>
      </c>
      <c r="J1095" s="8" t="s">
        <v>9</v>
      </c>
      <c r="K1095" s="8" t="s">
        <v>8</v>
      </c>
      <c r="L1095" s="188" t="s">
        <v>72</v>
      </c>
      <c r="M1095" s="189" t="str">
        <f ca="1">IF(COUNTIFS(АБОНЕМЕНТЫ_ИНФОРМАЦИЯ!H:H,БАЗА_ДАННЫХ!L1095,АБОНЕМЕНТЫ_ИНФОРМАЦИЯ!F:F,БАЗА_ДАННЫХ!J1095,АБОНЕМЕНТЫ_ИНФОРМАЦИЯ!G:G,БАЗА_ДАННЫХ!K1095,АБОНЕМЕНТЫ_ИНФОРМАЦИЯ!Q:Q,"&lt;="&amp;БАЗА_ДАННЫХ!D1095,АБОНЕМЕНТЫ_ИНФОРМАЦИЯ!S:S,"&gt;="&amp;БАЗА_ДАННЫХ!D1095,АБОНЕМЕНТЫ_ИНФОРМАЦИЯ!AB:AB,"да")=1,"да","нет")</f>
        <v>да</v>
      </c>
      <c r="N1095" s="188">
        <f ca="1">IF(M1095="да",SUMIFS(АБОНЕМЕНТЫ_ИНФОРМАЦИЯ!AC:AC,АБОНЕМЕНТЫ_ИНФОРМАЦИЯ!H:H,БАЗА_ДАННЫХ!L1095,АБОНЕМЕНТЫ_ИНФОРМАЦИЯ!G:G,БАЗА_ДАННЫХ!K1095,АБОНЕМЕНТЫ_ИНФОРМАЦИЯ!F:F,БАЗА_ДАННЫХ!J1095,АБОНЕМЕНТЫ_ИНФОРМАЦИЯ!AB:AB,БАЗА_ДАННЫХ!M1095),"")</f>
        <v>2</v>
      </c>
      <c r="R1095" s="189" t="s">
        <v>21</v>
      </c>
      <c r="S1095" s="17"/>
      <c r="U1095" s="194">
        <f>IF(S1095="перенос",0,SUMIFS(АБОНЕМЕНТЫ_ИНФОРМАЦИЯ!P:P,АБОНЕМЕНТЫ_ИНФОРМАЦИЯ!H:H,БАЗА_ДАННЫХ!L1095,АБОНЕМЕНТЫ_ИНФОРМАЦИЯ!F:F,БАЗА_ДАННЫХ!J1095,АБОНЕМЕНТЫ_ИНФОРМАЦИЯ!G:G,БАЗА_ДАННЫХ!K1095,АБОНЕМЕНТЫ_ИНФОРМАЦИЯ!Q:Q,"&lt;="&amp;БАЗА_ДАННЫХ!D1095,АБОНЕМЕНТЫ_ИНФОРМАЦИЯ!S:S,"&gt;="&amp;БАЗА_ДАННЫХ!D1095))</f>
        <v>10</v>
      </c>
    </row>
    <row r="1096" spans="4:21" ht="15" customHeight="1" x14ac:dyDescent="0.25">
      <c r="D1096" s="185">
        <v>45330</v>
      </c>
      <c r="E1096" s="187">
        <f t="shared" si="40"/>
        <v>6</v>
      </c>
      <c r="F1096" s="9" t="str">
        <f t="shared" ref="F1096:F1159" si="41">TEXT(D1096,"ддд")</f>
        <v>Чт</v>
      </c>
      <c r="G1096" s="18">
        <v>0.66666666666666663</v>
      </c>
      <c r="H1096" s="8" t="s">
        <v>7</v>
      </c>
      <c r="I1096" s="8" t="s">
        <v>32</v>
      </c>
      <c r="J1096" s="8" t="s">
        <v>9</v>
      </c>
      <c r="K1096" s="8" t="s">
        <v>8</v>
      </c>
      <c r="L1096" s="188" t="s">
        <v>73</v>
      </c>
      <c r="M1096" s="189" t="str">
        <f ca="1">IF(COUNTIFS(АБОНЕМЕНТЫ_ИНФОРМАЦИЯ!H:H,БАЗА_ДАННЫХ!L1096,АБОНЕМЕНТЫ_ИНФОРМАЦИЯ!F:F,БАЗА_ДАННЫХ!J1096,АБОНЕМЕНТЫ_ИНФОРМАЦИЯ!G:G,БАЗА_ДАННЫХ!K1096,АБОНЕМЕНТЫ_ИНФОРМАЦИЯ!Q:Q,"&lt;="&amp;БАЗА_ДАННЫХ!D1096,АБОНЕМЕНТЫ_ИНФОРМАЦИЯ!S:S,"&gt;="&amp;БАЗА_ДАННЫХ!D1096,АБОНЕМЕНТЫ_ИНФОРМАЦИЯ!AB:AB,"да")=1,"да","нет")</f>
        <v>да</v>
      </c>
      <c r="N1096" s="188">
        <f ca="1">IF(M1096="да",SUMIFS(АБОНЕМЕНТЫ_ИНФОРМАЦИЯ!AC:AC,АБОНЕМЕНТЫ_ИНФОРМАЦИЯ!H:H,БАЗА_ДАННЫХ!L1096,АБОНЕМЕНТЫ_ИНФОРМАЦИЯ!G:G,БАЗА_ДАННЫХ!K1096,АБОНЕМЕНТЫ_ИНФОРМАЦИЯ!F:F,БАЗА_ДАННЫХ!J1096,АБОНЕМЕНТЫ_ИНФОРМАЦИЯ!AB:AB,БАЗА_ДАННЫХ!M1096),"")</f>
        <v>2</v>
      </c>
      <c r="R1096" s="189" t="s">
        <v>21</v>
      </c>
      <c r="S1096" s="17"/>
      <c r="U1096" s="194">
        <f>IF(S1096="перенос",0,SUMIFS(АБОНЕМЕНТЫ_ИНФОРМАЦИЯ!P:P,АБОНЕМЕНТЫ_ИНФОРМАЦИЯ!H:H,БАЗА_ДАННЫХ!L1096,АБОНЕМЕНТЫ_ИНФОРМАЦИЯ!F:F,БАЗА_ДАННЫХ!J1096,АБОНЕМЕНТЫ_ИНФОРМАЦИЯ!G:G,БАЗА_ДАННЫХ!K1096,АБОНЕМЕНТЫ_ИНФОРМАЦИЯ!Q:Q,"&lt;="&amp;БАЗА_ДАННЫХ!D1096,АБОНЕМЕНТЫ_ИНФОРМАЦИЯ!S:S,"&gt;="&amp;БАЗА_ДАННЫХ!D1096))</f>
        <v>10</v>
      </c>
    </row>
    <row r="1097" spans="4:21" ht="15" customHeight="1" x14ac:dyDescent="0.25">
      <c r="D1097" s="185">
        <v>45330</v>
      </c>
      <c r="E1097" s="187">
        <f t="shared" si="40"/>
        <v>6</v>
      </c>
      <c r="F1097" s="9" t="str">
        <f t="shared" si="41"/>
        <v>Чт</v>
      </c>
      <c r="G1097" s="18">
        <v>0.66666666666666663</v>
      </c>
      <c r="H1097" s="8" t="s">
        <v>7</v>
      </c>
      <c r="I1097" s="8" t="s">
        <v>32</v>
      </c>
      <c r="J1097" s="8" t="s">
        <v>9</v>
      </c>
      <c r="K1097" s="8" t="s">
        <v>8</v>
      </c>
      <c r="L1097" s="188" t="s">
        <v>74</v>
      </c>
      <c r="M1097" s="189" t="str">
        <f ca="1">IF(COUNTIFS(АБОНЕМЕНТЫ_ИНФОРМАЦИЯ!H:H,БАЗА_ДАННЫХ!L1097,АБОНЕМЕНТЫ_ИНФОРМАЦИЯ!F:F,БАЗА_ДАННЫХ!J1097,АБОНЕМЕНТЫ_ИНФОРМАЦИЯ!G:G,БАЗА_ДАННЫХ!K1097,АБОНЕМЕНТЫ_ИНФОРМАЦИЯ!Q:Q,"&lt;="&amp;БАЗА_ДАННЫХ!D1097,АБОНЕМЕНТЫ_ИНФОРМАЦИЯ!S:S,"&gt;="&amp;БАЗА_ДАННЫХ!D1097,АБОНЕМЕНТЫ_ИНФОРМАЦИЯ!AB:AB,"да")=1,"да","нет")</f>
        <v>да</v>
      </c>
      <c r="N1097" s="188">
        <f ca="1">IF(M1097="да",SUMIFS(АБОНЕМЕНТЫ_ИНФОРМАЦИЯ!AC:AC,АБОНЕМЕНТЫ_ИНФОРМАЦИЯ!H:H,БАЗА_ДАННЫХ!L1097,АБОНЕМЕНТЫ_ИНФОРМАЦИЯ!G:G,БАЗА_ДАННЫХ!K1097,АБОНЕМЕНТЫ_ИНФОРМАЦИЯ!F:F,БАЗА_ДАННЫХ!J1097,АБОНЕМЕНТЫ_ИНФОРМАЦИЯ!AB:AB,БАЗА_ДАННЫХ!M1097),"")</f>
        <v>2</v>
      </c>
      <c r="R1097" s="189" t="s">
        <v>21</v>
      </c>
      <c r="S1097" s="17"/>
      <c r="U1097" s="194">
        <f>IF(S1097="перенос",0,SUMIFS(АБОНЕМЕНТЫ_ИНФОРМАЦИЯ!P:P,АБОНЕМЕНТЫ_ИНФОРМАЦИЯ!H:H,БАЗА_ДАННЫХ!L1097,АБОНЕМЕНТЫ_ИНФОРМАЦИЯ!F:F,БАЗА_ДАННЫХ!J1097,АБОНЕМЕНТЫ_ИНФОРМАЦИЯ!G:G,БАЗА_ДАННЫХ!K1097,АБОНЕМЕНТЫ_ИНФОРМАЦИЯ!Q:Q,"&lt;="&amp;БАЗА_ДАННЫХ!D1097,АБОНЕМЕНТЫ_ИНФОРМАЦИЯ!S:S,"&gt;="&amp;БАЗА_ДАННЫХ!D1097))</f>
        <v>10</v>
      </c>
    </row>
    <row r="1098" spans="4:21" ht="15" customHeight="1" x14ac:dyDescent="0.25">
      <c r="D1098" s="185">
        <v>45330</v>
      </c>
      <c r="E1098" s="187">
        <f t="shared" si="40"/>
        <v>6</v>
      </c>
      <c r="F1098" s="9" t="str">
        <f t="shared" si="41"/>
        <v>Чт</v>
      </c>
      <c r="G1098" s="18">
        <v>0.66666666666666663</v>
      </c>
      <c r="H1098" s="8" t="s">
        <v>7</v>
      </c>
      <c r="I1098" s="8" t="s">
        <v>32</v>
      </c>
      <c r="J1098" s="8" t="s">
        <v>9</v>
      </c>
      <c r="K1098" s="8" t="s">
        <v>8</v>
      </c>
      <c r="L1098" s="188" t="s">
        <v>75</v>
      </c>
      <c r="M1098" s="189" t="str">
        <f ca="1">IF(COUNTIFS(АБОНЕМЕНТЫ_ИНФОРМАЦИЯ!H:H,БАЗА_ДАННЫХ!L1098,АБОНЕМЕНТЫ_ИНФОРМАЦИЯ!F:F,БАЗА_ДАННЫХ!J1098,АБОНЕМЕНТЫ_ИНФОРМАЦИЯ!G:G,БАЗА_ДАННЫХ!K1098,АБОНЕМЕНТЫ_ИНФОРМАЦИЯ!Q:Q,"&lt;="&amp;БАЗА_ДАННЫХ!D1098,АБОНЕМЕНТЫ_ИНФОРМАЦИЯ!S:S,"&gt;="&amp;БАЗА_ДАННЫХ!D1098,АБОНЕМЕНТЫ_ИНФОРМАЦИЯ!AB:AB,"да")=1,"да","нет")</f>
        <v>да</v>
      </c>
      <c r="N1098" s="188">
        <f ca="1">IF(M1098="да",SUMIFS(АБОНЕМЕНТЫ_ИНФОРМАЦИЯ!AC:AC,АБОНЕМЕНТЫ_ИНФОРМАЦИЯ!H:H,БАЗА_ДАННЫХ!L1098,АБОНЕМЕНТЫ_ИНФОРМАЦИЯ!G:G,БАЗА_ДАННЫХ!K1098,АБОНЕМЕНТЫ_ИНФОРМАЦИЯ!F:F,БАЗА_ДАННЫХ!J1098,АБОНЕМЕНТЫ_ИНФОРМАЦИЯ!AB:AB,БАЗА_ДАННЫХ!M1098),"")</f>
        <v>2</v>
      </c>
      <c r="R1098" s="189" t="s">
        <v>21</v>
      </c>
      <c r="S1098" s="17"/>
      <c r="U1098" s="194">
        <f>IF(S1098="перенос",0,SUMIFS(АБОНЕМЕНТЫ_ИНФОРМАЦИЯ!P:P,АБОНЕМЕНТЫ_ИНФОРМАЦИЯ!H:H,БАЗА_ДАННЫХ!L1098,АБОНЕМЕНТЫ_ИНФОРМАЦИЯ!F:F,БАЗА_ДАННЫХ!J1098,АБОНЕМЕНТЫ_ИНФОРМАЦИЯ!G:G,БАЗА_ДАННЫХ!K1098,АБОНЕМЕНТЫ_ИНФОРМАЦИЯ!Q:Q,"&lt;="&amp;БАЗА_ДАННЫХ!D1098,АБОНЕМЕНТЫ_ИНФОРМАЦИЯ!S:S,"&gt;="&amp;БАЗА_ДАННЫХ!D1098))</f>
        <v>10</v>
      </c>
    </row>
    <row r="1099" spans="4:21" ht="15" customHeight="1" x14ac:dyDescent="0.25">
      <c r="D1099" s="185">
        <v>45330</v>
      </c>
      <c r="E1099" s="187">
        <f t="shared" si="40"/>
        <v>6</v>
      </c>
      <c r="F1099" s="9" t="str">
        <f t="shared" si="41"/>
        <v>Чт</v>
      </c>
      <c r="G1099" s="18">
        <v>0.66666666666666663</v>
      </c>
      <c r="H1099" s="8" t="s">
        <v>7</v>
      </c>
      <c r="I1099" s="8" t="s">
        <v>32</v>
      </c>
      <c r="J1099" s="8" t="s">
        <v>9</v>
      </c>
      <c r="K1099" s="8" t="s">
        <v>8</v>
      </c>
      <c r="L1099" s="188" t="s">
        <v>76</v>
      </c>
      <c r="M1099" s="189" t="str">
        <f ca="1">IF(COUNTIFS(АБОНЕМЕНТЫ_ИНФОРМАЦИЯ!H:H,БАЗА_ДАННЫХ!L1099,АБОНЕМЕНТЫ_ИНФОРМАЦИЯ!F:F,БАЗА_ДАННЫХ!J1099,АБОНЕМЕНТЫ_ИНФОРМАЦИЯ!G:G,БАЗА_ДАННЫХ!K1099,АБОНЕМЕНТЫ_ИНФОРМАЦИЯ!Q:Q,"&lt;="&amp;БАЗА_ДАННЫХ!D1099,АБОНЕМЕНТЫ_ИНФОРМАЦИЯ!S:S,"&gt;="&amp;БАЗА_ДАННЫХ!D1099,АБОНЕМЕНТЫ_ИНФОРМАЦИЯ!AB:AB,"да")=1,"да","нет")</f>
        <v>да</v>
      </c>
      <c r="N1099" s="188">
        <f ca="1">IF(M1099="да",SUMIFS(АБОНЕМЕНТЫ_ИНФОРМАЦИЯ!AC:AC,АБОНЕМЕНТЫ_ИНФОРМАЦИЯ!H:H,БАЗА_ДАННЫХ!L1099,АБОНЕМЕНТЫ_ИНФОРМАЦИЯ!G:G,БАЗА_ДАННЫХ!K1099,АБОНЕМЕНТЫ_ИНФОРМАЦИЯ!F:F,БАЗА_ДАННЫХ!J1099,АБОНЕМЕНТЫ_ИНФОРМАЦИЯ!AB:AB,БАЗА_ДАННЫХ!M1099),"")</f>
        <v>2</v>
      </c>
      <c r="R1099" s="189" t="s">
        <v>21</v>
      </c>
      <c r="S1099" s="17"/>
      <c r="U1099" s="194">
        <f>IF(S1099="перенос",0,SUMIFS(АБОНЕМЕНТЫ_ИНФОРМАЦИЯ!P:P,АБОНЕМЕНТЫ_ИНФОРМАЦИЯ!H:H,БАЗА_ДАННЫХ!L1099,АБОНЕМЕНТЫ_ИНФОРМАЦИЯ!F:F,БАЗА_ДАННЫХ!J1099,АБОНЕМЕНТЫ_ИНФОРМАЦИЯ!G:G,БАЗА_ДАННЫХ!K1099,АБОНЕМЕНТЫ_ИНФОРМАЦИЯ!Q:Q,"&lt;="&amp;БАЗА_ДАННЫХ!D1099,АБОНЕМЕНТЫ_ИНФОРМАЦИЯ!S:S,"&gt;="&amp;БАЗА_ДАННЫХ!D1099))</f>
        <v>10</v>
      </c>
    </row>
    <row r="1100" spans="4:21" ht="15" customHeight="1" x14ac:dyDescent="0.25">
      <c r="D1100" s="185">
        <v>45330</v>
      </c>
      <c r="E1100" s="187">
        <f t="shared" si="40"/>
        <v>6</v>
      </c>
      <c r="F1100" s="9" t="str">
        <f t="shared" si="41"/>
        <v>Чт</v>
      </c>
      <c r="G1100" s="18">
        <v>0.66666666666666663</v>
      </c>
      <c r="H1100" s="8" t="s">
        <v>7</v>
      </c>
      <c r="I1100" s="8" t="s">
        <v>32</v>
      </c>
      <c r="J1100" s="8" t="s">
        <v>9</v>
      </c>
      <c r="K1100" s="8" t="s">
        <v>8</v>
      </c>
      <c r="L1100" s="188" t="s">
        <v>77</v>
      </c>
      <c r="M1100" s="189" t="str">
        <f ca="1">IF(COUNTIFS(АБОНЕМЕНТЫ_ИНФОРМАЦИЯ!H:H,БАЗА_ДАННЫХ!L1100,АБОНЕМЕНТЫ_ИНФОРМАЦИЯ!F:F,БАЗА_ДАННЫХ!J1100,АБОНЕМЕНТЫ_ИНФОРМАЦИЯ!G:G,БАЗА_ДАННЫХ!K1100,АБОНЕМЕНТЫ_ИНФОРМАЦИЯ!Q:Q,"&lt;="&amp;БАЗА_ДАННЫХ!D1100,АБОНЕМЕНТЫ_ИНФОРМАЦИЯ!S:S,"&gt;="&amp;БАЗА_ДАННЫХ!D1100,АБОНЕМЕНТЫ_ИНФОРМАЦИЯ!AB:AB,"да")=1,"да","нет")</f>
        <v>да</v>
      </c>
      <c r="N1100" s="188">
        <f ca="1">IF(M1100="да",SUMIFS(АБОНЕМЕНТЫ_ИНФОРМАЦИЯ!AC:AC,АБОНЕМЕНТЫ_ИНФОРМАЦИЯ!H:H,БАЗА_ДАННЫХ!L1100,АБОНЕМЕНТЫ_ИНФОРМАЦИЯ!G:G,БАЗА_ДАННЫХ!K1100,АБОНЕМЕНТЫ_ИНФОРМАЦИЯ!F:F,БАЗА_ДАННЫХ!J1100,АБОНЕМЕНТЫ_ИНФОРМАЦИЯ!AB:AB,БАЗА_ДАННЫХ!M1100),"")</f>
        <v>2</v>
      </c>
      <c r="R1100" s="189" t="s">
        <v>21</v>
      </c>
      <c r="S1100" s="17"/>
      <c r="U1100" s="194">
        <f>IF(S1100="перенос",0,SUMIFS(АБОНЕМЕНТЫ_ИНФОРМАЦИЯ!P:P,АБОНЕМЕНТЫ_ИНФОРМАЦИЯ!H:H,БАЗА_ДАННЫХ!L1100,АБОНЕМЕНТЫ_ИНФОРМАЦИЯ!F:F,БАЗА_ДАННЫХ!J1100,АБОНЕМЕНТЫ_ИНФОРМАЦИЯ!G:G,БАЗА_ДАННЫХ!K1100,АБОНЕМЕНТЫ_ИНФОРМАЦИЯ!Q:Q,"&lt;="&amp;БАЗА_ДАННЫХ!D1100,АБОНЕМЕНТЫ_ИНФОРМАЦИЯ!S:S,"&gt;="&amp;БАЗА_ДАННЫХ!D1100))</f>
        <v>10</v>
      </c>
    </row>
    <row r="1101" spans="4:21" ht="15" customHeight="1" x14ac:dyDescent="0.25">
      <c r="D1101" s="185">
        <v>45330</v>
      </c>
      <c r="E1101" s="187">
        <f t="shared" si="40"/>
        <v>6</v>
      </c>
      <c r="F1101" s="9" t="str">
        <f t="shared" si="41"/>
        <v>Чт</v>
      </c>
      <c r="G1101" s="18">
        <v>0.6875</v>
      </c>
      <c r="H1101" s="8" t="s">
        <v>14</v>
      </c>
      <c r="I1101" s="8" t="s">
        <v>39</v>
      </c>
      <c r="J1101" s="8" t="s">
        <v>10</v>
      </c>
      <c r="K1101" s="8" t="s">
        <v>28</v>
      </c>
      <c r="L1101" s="188" t="s">
        <v>98</v>
      </c>
      <c r="M1101" s="189" t="str">
        <f ca="1">IF(COUNTIFS(АБОНЕМЕНТЫ_ИНФОРМАЦИЯ!H:H,БАЗА_ДАННЫХ!L1101,АБОНЕМЕНТЫ_ИНФОРМАЦИЯ!F:F,БАЗА_ДАННЫХ!J1101,АБОНЕМЕНТЫ_ИНФОРМАЦИЯ!G:G,БАЗА_ДАННЫХ!K1101,АБОНЕМЕНТЫ_ИНФОРМАЦИЯ!Q:Q,"&lt;="&amp;БАЗА_ДАННЫХ!D1101,АБОНЕМЕНТЫ_ИНФОРМАЦИЯ!S:S,"&gt;="&amp;БАЗА_ДАННЫХ!D1101,АБОНЕМЕНТЫ_ИНФОРМАЦИЯ!AB:AB,"да")=1,"да","нет")</f>
        <v>да</v>
      </c>
      <c r="N1101" s="188">
        <f ca="1">IF(M1101="да",SUMIFS(АБОНЕМЕНТЫ_ИНФОРМАЦИЯ!AC:AC,АБОНЕМЕНТЫ_ИНФОРМАЦИЯ!H:H,БАЗА_ДАННЫХ!L1101,АБОНЕМЕНТЫ_ИНФОРМАЦИЯ!G:G,БАЗА_ДАННЫХ!K1101,АБОНЕМЕНТЫ_ИНФОРМАЦИЯ!F:F,БАЗА_ДАННЫХ!J1101,АБОНЕМЕНТЫ_ИНФОРМАЦИЯ!AB:AB,БАЗА_ДАННЫХ!M1101),"")</f>
        <v>2</v>
      </c>
      <c r="R1101" s="189" t="s">
        <v>21</v>
      </c>
      <c r="S1101" s="17"/>
      <c r="U1101" s="194">
        <f>IF(S1101="перенос",0,SUMIFS(АБОНЕМЕНТЫ_ИНФОРМАЦИЯ!P:P,АБОНЕМЕНТЫ_ИНФОРМАЦИЯ!H:H,БАЗА_ДАННЫХ!L1101,АБОНЕМЕНТЫ_ИНФОРМАЦИЯ!F:F,БАЗА_ДАННЫХ!J1101,АБОНЕМЕНТЫ_ИНФОРМАЦИЯ!G:G,БАЗА_ДАННЫХ!K1101,АБОНЕМЕНТЫ_ИНФОРМАЦИЯ!Q:Q,"&lt;="&amp;БАЗА_ДАННЫХ!D1101,АБОНЕМЕНТЫ_ИНФОРМАЦИЯ!S:S,"&gt;="&amp;БАЗА_ДАННЫХ!D1101))</f>
        <v>10</v>
      </c>
    </row>
    <row r="1102" spans="4:21" ht="15" customHeight="1" x14ac:dyDescent="0.25">
      <c r="D1102" s="185">
        <v>45330</v>
      </c>
      <c r="E1102" s="187">
        <f t="shared" si="40"/>
        <v>6</v>
      </c>
      <c r="F1102" s="9" t="str">
        <f t="shared" si="41"/>
        <v>Чт</v>
      </c>
      <c r="G1102" s="18">
        <v>0.6875</v>
      </c>
      <c r="H1102" s="8" t="s">
        <v>14</v>
      </c>
      <c r="I1102" s="8" t="s">
        <v>39</v>
      </c>
      <c r="J1102" s="8" t="s">
        <v>10</v>
      </c>
      <c r="K1102" s="8" t="s">
        <v>28</v>
      </c>
      <c r="L1102" s="188" t="s">
        <v>101</v>
      </c>
      <c r="M1102" s="189" t="str">
        <f ca="1">IF(COUNTIFS(АБОНЕМЕНТЫ_ИНФОРМАЦИЯ!H:H,БАЗА_ДАННЫХ!L1102,АБОНЕМЕНТЫ_ИНФОРМАЦИЯ!F:F,БАЗА_ДАННЫХ!J1102,АБОНЕМЕНТЫ_ИНФОРМАЦИЯ!G:G,БАЗА_ДАННЫХ!K1102,АБОНЕМЕНТЫ_ИНФОРМАЦИЯ!Q:Q,"&lt;="&amp;БАЗА_ДАННЫХ!D1102,АБОНЕМЕНТЫ_ИНФОРМАЦИЯ!S:S,"&gt;="&amp;БАЗА_ДАННЫХ!D1102,АБОНЕМЕНТЫ_ИНФОРМАЦИЯ!AB:AB,"да")=1,"да","нет")</f>
        <v>да</v>
      </c>
      <c r="N1102" s="188">
        <f ca="1">IF(M1102="да",SUMIFS(АБОНЕМЕНТЫ_ИНФОРМАЦИЯ!AC:AC,АБОНЕМЕНТЫ_ИНФОРМАЦИЯ!H:H,БАЗА_ДАННЫХ!L1102,АБОНЕМЕНТЫ_ИНФОРМАЦИЯ!G:G,БАЗА_ДАННЫХ!K1102,АБОНЕМЕНТЫ_ИНФОРМАЦИЯ!F:F,БАЗА_ДАННЫХ!J1102,АБОНЕМЕНТЫ_ИНФОРМАЦИЯ!AB:AB,БАЗА_ДАННЫХ!M1102),"")</f>
        <v>2</v>
      </c>
      <c r="R1102" s="189" t="s">
        <v>21</v>
      </c>
      <c r="S1102" s="17"/>
      <c r="U1102" s="194">
        <f>IF(S1102="перенос",0,SUMIFS(АБОНЕМЕНТЫ_ИНФОРМАЦИЯ!P:P,АБОНЕМЕНТЫ_ИНФОРМАЦИЯ!H:H,БАЗА_ДАННЫХ!L1102,АБОНЕМЕНТЫ_ИНФОРМАЦИЯ!F:F,БАЗА_ДАННЫХ!J1102,АБОНЕМЕНТЫ_ИНФОРМАЦИЯ!G:G,БАЗА_ДАННЫХ!K1102,АБОНЕМЕНТЫ_ИНФОРМАЦИЯ!Q:Q,"&lt;="&amp;БАЗА_ДАННЫХ!D1102,АБОНЕМЕНТЫ_ИНФОРМАЦИЯ!S:S,"&gt;="&amp;БАЗА_ДАННЫХ!D1102))</f>
        <v>8.75</v>
      </c>
    </row>
    <row r="1103" spans="4:21" ht="15" customHeight="1" x14ac:dyDescent="0.25">
      <c r="D1103" s="185">
        <v>45330</v>
      </c>
      <c r="E1103" s="187">
        <f t="shared" si="40"/>
        <v>6</v>
      </c>
      <c r="F1103" s="9" t="str">
        <f t="shared" si="41"/>
        <v>Чт</v>
      </c>
      <c r="G1103" s="18">
        <v>0.6875</v>
      </c>
      <c r="H1103" s="8" t="s">
        <v>14</v>
      </c>
      <c r="I1103" s="8" t="s">
        <v>39</v>
      </c>
      <c r="J1103" s="8" t="s">
        <v>10</v>
      </c>
      <c r="K1103" s="8" t="s">
        <v>28</v>
      </c>
      <c r="L1103" s="188" t="s">
        <v>102</v>
      </c>
      <c r="M1103" s="189" t="str">
        <f ca="1">IF(COUNTIFS(АБОНЕМЕНТЫ_ИНФОРМАЦИЯ!H:H,БАЗА_ДАННЫХ!L1103,АБОНЕМЕНТЫ_ИНФОРМАЦИЯ!F:F,БАЗА_ДАННЫХ!J1103,АБОНЕМЕНТЫ_ИНФОРМАЦИЯ!G:G,БАЗА_ДАННЫХ!K1103,АБОНЕМЕНТЫ_ИНФОРМАЦИЯ!Q:Q,"&lt;="&amp;БАЗА_ДАННЫХ!D1103,АБОНЕМЕНТЫ_ИНФОРМАЦИЯ!S:S,"&gt;="&amp;БАЗА_ДАННЫХ!D1103,АБОНЕМЕНТЫ_ИНФОРМАЦИЯ!AB:AB,"да")=1,"да","нет")</f>
        <v>да</v>
      </c>
      <c r="N1103" s="188">
        <f ca="1">IF(M1103="да",SUMIFS(АБОНЕМЕНТЫ_ИНФОРМАЦИЯ!AC:AC,АБОНЕМЕНТЫ_ИНФОРМАЦИЯ!H:H,БАЗА_ДАННЫХ!L1103,АБОНЕМЕНТЫ_ИНФОРМАЦИЯ!G:G,БАЗА_ДАННЫХ!K1103,АБОНЕМЕНТЫ_ИНФОРМАЦИЯ!F:F,БАЗА_ДАННЫХ!J1103,АБОНЕМЕНТЫ_ИНФОРМАЦИЯ!AB:AB,БАЗА_ДАННЫХ!M1103),"")</f>
        <v>2</v>
      </c>
      <c r="R1103" s="189" t="s">
        <v>21</v>
      </c>
      <c r="S1103" s="17"/>
      <c r="U1103" s="194">
        <f>IF(S1103="перенос",0,SUMIFS(АБОНЕМЕНТЫ_ИНФОРМАЦИЯ!P:P,АБОНЕМЕНТЫ_ИНФОРМАЦИЯ!H:H,БАЗА_ДАННЫХ!L1103,АБОНЕМЕНТЫ_ИНФОРМАЦИЯ!F:F,БАЗА_ДАННЫХ!J1103,АБОНЕМЕНТЫ_ИНФОРМАЦИЯ!G:G,БАЗА_ДАННЫХ!K1103,АБОНЕМЕНТЫ_ИНФОРМАЦИЯ!Q:Q,"&lt;="&amp;БАЗА_ДАННЫХ!D1103,АБОНЕМЕНТЫ_ИНФОРМАЦИЯ!S:S,"&gt;="&amp;БАЗА_ДАННЫХ!D1103))</f>
        <v>10</v>
      </c>
    </row>
    <row r="1104" spans="4:21" ht="15" customHeight="1" x14ac:dyDescent="0.25">
      <c r="D1104" s="185">
        <v>45330</v>
      </c>
      <c r="E1104" s="187">
        <f t="shared" si="40"/>
        <v>6</v>
      </c>
      <c r="F1104" s="9" t="str">
        <f t="shared" si="41"/>
        <v>Чт</v>
      </c>
      <c r="G1104" s="18">
        <v>0.6875</v>
      </c>
      <c r="H1104" s="8" t="s">
        <v>14</v>
      </c>
      <c r="I1104" s="8" t="s">
        <v>39</v>
      </c>
      <c r="J1104" s="8" t="s">
        <v>10</v>
      </c>
      <c r="K1104" s="8" t="s">
        <v>28</v>
      </c>
      <c r="L1104" s="188" t="s">
        <v>103</v>
      </c>
      <c r="M1104" s="189" t="str">
        <f ca="1">IF(COUNTIFS(АБОНЕМЕНТЫ_ИНФОРМАЦИЯ!H:H,БАЗА_ДАННЫХ!L1104,АБОНЕМЕНТЫ_ИНФОРМАЦИЯ!F:F,БАЗА_ДАННЫХ!J1104,АБОНЕМЕНТЫ_ИНФОРМАЦИЯ!G:G,БАЗА_ДАННЫХ!K1104,АБОНЕМЕНТЫ_ИНФОРМАЦИЯ!Q:Q,"&lt;="&amp;БАЗА_ДАННЫХ!D1104,АБОНЕМЕНТЫ_ИНФОРМАЦИЯ!S:S,"&gt;="&amp;БАЗА_ДАННЫХ!D1104,АБОНЕМЕНТЫ_ИНФОРМАЦИЯ!AB:AB,"да")=1,"да","нет")</f>
        <v>да</v>
      </c>
      <c r="N1104" s="188">
        <f ca="1">IF(M1104="да",SUMIFS(АБОНЕМЕНТЫ_ИНФОРМАЦИЯ!AC:AC,АБОНЕМЕНТЫ_ИНФОРМАЦИЯ!H:H,БАЗА_ДАННЫХ!L1104,АБОНЕМЕНТЫ_ИНФОРМАЦИЯ!G:G,БАЗА_ДАННЫХ!K1104,АБОНЕМЕНТЫ_ИНФОРМАЦИЯ!F:F,БАЗА_ДАННЫХ!J1104,АБОНЕМЕНТЫ_ИНФОРМАЦИЯ!AB:AB,БАЗА_ДАННЫХ!M1104),"")</f>
        <v>2</v>
      </c>
      <c r="R1104" s="189" t="s">
        <v>21</v>
      </c>
      <c r="S1104" s="17"/>
      <c r="U1104" s="194">
        <f>IF(S1104="перенос",0,SUMIFS(АБОНЕМЕНТЫ_ИНФОРМАЦИЯ!P:P,АБОНЕМЕНТЫ_ИНФОРМАЦИЯ!H:H,БАЗА_ДАННЫХ!L1104,АБОНЕМЕНТЫ_ИНФОРМАЦИЯ!F:F,БАЗА_ДАННЫХ!J1104,АБОНЕМЕНТЫ_ИНФОРМАЦИЯ!G:G,БАЗА_ДАННЫХ!K1104,АБОНЕМЕНТЫ_ИНФОРМАЦИЯ!Q:Q,"&lt;="&amp;БАЗА_ДАННЫХ!D1104,АБОНЕМЕНТЫ_ИНФОРМАЦИЯ!S:S,"&gt;="&amp;БАЗА_ДАННЫХ!D1104))</f>
        <v>10</v>
      </c>
    </row>
    <row r="1105" spans="4:21" ht="15" customHeight="1" x14ac:dyDescent="0.25">
      <c r="D1105" s="185">
        <v>45330</v>
      </c>
      <c r="E1105" s="187">
        <f t="shared" si="40"/>
        <v>6</v>
      </c>
      <c r="F1105" s="9" t="str">
        <f t="shared" si="41"/>
        <v>Чт</v>
      </c>
      <c r="G1105" s="18">
        <v>0.6875</v>
      </c>
      <c r="H1105" s="8" t="s">
        <v>14</v>
      </c>
      <c r="I1105" s="8" t="s">
        <v>39</v>
      </c>
      <c r="J1105" s="8" t="s">
        <v>10</v>
      </c>
      <c r="K1105" s="8" t="s">
        <v>28</v>
      </c>
      <c r="L1105" s="188" t="s">
        <v>104</v>
      </c>
      <c r="M1105" s="189" t="str">
        <f ca="1">IF(COUNTIFS(АБОНЕМЕНТЫ_ИНФОРМАЦИЯ!H:H,БАЗА_ДАННЫХ!L1105,АБОНЕМЕНТЫ_ИНФОРМАЦИЯ!F:F,БАЗА_ДАННЫХ!J1105,АБОНЕМЕНТЫ_ИНФОРМАЦИЯ!G:G,БАЗА_ДАННЫХ!K1105,АБОНЕМЕНТЫ_ИНФОРМАЦИЯ!Q:Q,"&lt;="&amp;БАЗА_ДАННЫХ!D1105,АБОНЕМЕНТЫ_ИНФОРМАЦИЯ!S:S,"&gt;="&amp;БАЗА_ДАННЫХ!D1105,АБОНЕМЕНТЫ_ИНФОРМАЦИЯ!AB:AB,"да")=1,"да","нет")</f>
        <v>да</v>
      </c>
      <c r="N1105" s="188">
        <f ca="1">IF(M1105="да",SUMIFS(АБОНЕМЕНТЫ_ИНФОРМАЦИЯ!AC:AC,АБОНЕМЕНТЫ_ИНФОРМАЦИЯ!H:H,БАЗА_ДАННЫХ!L1105,АБОНЕМЕНТЫ_ИНФОРМАЦИЯ!G:G,БАЗА_ДАННЫХ!K1105,АБОНЕМЕНТЫ_ИНФОРМАЦИЯ!F:F,БАЗА_ДАННЫХ!J1105,АБОНЕМЕНТЫ_ИНФОРМАЦИЯ!AB:AB,БАЗА_ДАННЫХ!M1105),"")</f>
        <v>2</v>
      </c>
      <c r="R1105" s="189" t="s">
        <v>21</v>
      </c>
      <c r="S1105" s="17"/>
      <c r="U1105" s="194">
        <f>IF(S1105="перенос",0,SUMIFS(АБОНЕМЕНТЫ_ИНФОРМАЦИЯ!P:P,АБОНЕМЕНТЫ_ИНФОРМАЦИЯ!H:H,БАЗА_ДАННЫХ!L1105,АБОНЕМЕНТЫ_ИНФОРМАЦИЯ!F:F,БАЗА_ДАННЫХ!J1105,АБОНЕМЕНТЫ_ИНФОРМАЦИЯ!G:G,БАЗА_ДАННЫХ!K1105,АБОНЕМЕНТЫ_ИНФОРМАЦИЯ!Q:Q,"&lt;="&amp;БАЗА_ДАННЫХ!D1105,АБОНЕМЕНТЫ_ИНФОРМАЦИЯ!S:S,"&gt;="&amp;БАЗА_ДАННЫХ!D1105))</f>
        <v>10</v>
      </c>
    </row>
    <row r="1106" spans="4:21" ht="15" customHeight="1" x14ac:dyDescent="0.25">
      <c r="D1106" s="185">
        <v>45330</v>
      </c>
      <c r="E1106" s="187">
        <f t="shared" si="40"/>
        <v>6</v>
      </c>
      <c r="F1106" s="9" t="str">
        <f t="shared" si="41"/>
        <v>Чт</v>
      </c>
      <c r="G1106" s="18">
        <v>0.6875</v>
      </c>
      <c r="H1106" s="8" t="s">
        <v>14</v>
      </c>
      <c r="I1106" s="8" t="s">
        <v>39</v>
      </c>
      <c r="J1106" s="8" t="s">
        <v>10</v>
      </c>
      <c r="K1106" s="8" t="s">
        <v>28</v>
      </c>
      <c r="L1106" s="188" t="s">
        <v>105</v>
      </c>
      <c r="M1106" s="189" t="str">
        <f ca="1">IF(COUNTIFS(АБОНЕМЕНТЫ_ИНФОРМАЦИЯ!H:H,БАЗА_ДАННЫХ!L1106,АБОНЕМЕНТЫ_ИНФОРМАЦИЯ!F:F,БАЗА_ДАННЫХ!J1106,АБОНЕМЕНТЫ_ИНФОРМАЦИЯ!G:G,БАЗА_ДАННЫХ!K1106,АБОНЕМЕНТЫ_ИНФОРМАЦИЯ!Q:Q,"&lt;="&amp;БАЗА_ДАННЫХ!D1106,АБОНЕМЕНТЫ_ИНФОРМАЦИЯ!S:S,"&gt;="&amp;БАЗА_ДАННЫХ!D1106,АБОНЕМЕНТЫ_ИНФОРМАЦИЯ!AB:AB,"да")=1,"да","нет")</f>
        <v>да</v>
      </c>
      <c r="N1106" s="188">
        <f ca="1">IF(M1106="да",SUMIFS(АБОНЕМЕНТЫ_ИНФОРМАЦИЯ!AC:AC,АБОНЕМЕНТЫ_ИНФОРМАЦИЯ!H:H,БАЗА_ДАННЫХ!L1106,АБОНЕМЕНТЫ_ИНФОРМАЦИЯ!G:G,БАЗА_ДАННЫХ!K1106,АБОНЕМЕНТЫ_ИНФОРМАЦИЯ!F:F,БАЗА_ДАННЫХ!J1106,АБОНЕМЕНТЫ_ИНФОРМАЦИЯ!AB:AB,БАЗА_ДАННЫХ!M1106),"")</f>
        <v>2</v>
      </c>
      <c r="R1106" s="189" t="s">
        <v>21</v>
      </c>
      <c r="S1106" s="17"/>
      <c r="U1106" s="194">
        <f>IF(S1106="перенос",0,SUMIFS(АБОНЕМЕНТЫ_ИНФОРМАЦИЯ!P:P,АБОНЕМЕНТЫ_ИНФОРМАЦИЯ!H:H,БАЗА_ДАННЫХ!L1106,АБОНЕМЕНТЫ_ИНФОРМАЦИЯ!F:F,БАЗА_ДАННЫХ!J1106,АБОНЕМЕНТЫ_ИНФОРМАЦИЯ!G:G,БАЗА_ДАННЫХ!K1106,АБОНЕМЕНТЫ_ИНФОРМАЦИЯ!Q:Q,"&lt;="&amp;БАЗА_ДАННЫХ!D1106,АБОНЕМЕНТЫ_ИНФОРМАЦИЯ!S:S,"&gt;="&amp;БАЗА_ДАННЫХ!D1106))</f>
        <v>10</v>
      </c>
    </row>
    <row r="1107" spans="4:21" ht="15" customHeight="1" x14ac:dyDescent="0.25">
      <c r="D1107" s="185">
        <v>45330</v>
      </c>
      <c r="E1107" s="187">
        <f t="shared" si="40"/>
        <v>6</v>
      </c>
      <c r="F1107" s="9" t="str">
        <f t="shared" si="41"/>
        <v>Чт</v>
      </c>
      <c r="G1107" s="18">
        <v>0.6875</v>
      </c>
      <c r="H1107" s="8" t="s">
        <v>14</v>
      </c>
      <c r="I1107" s="8" t="s">
        <v>39</v>
      </c>
      <c r="J1107" s="8" t="s">
        <v>10</v>
      </c>
      <c r="K1107" s="8" t="s">
        <v>28</v>
      </c>
      <c r="L1107" s="188" t="s">
        <v>106</v>
      </c>
      <c r="M1107" s="189" t="str">
        <f ca="1">IF(COUNTIFS(АБОНЕМЕНТЫ_ИНФОРМАЦИЯ!H:H,БАЗА_ДАННЫХ!L1107,АБОНЕМЕНТЫ_ИНФОРМАЦИЯ!F:F,БАЗА_ДАННЫХ!J1107,АБОНЕМЕНТЫ_ИНФОРМАЦИЯ!G:G,БАЗА_ДАННЫХ!K1107,АБОНЕМЕНТЫ_ИНФОРМАЦИЯ!Q:Q,"&lt;="&amp;БАЗА_ДАННЫХ!D1107,АБОНЕМЕНТЫ_ИНФОРМАЦИЯ!S:S,"&gt;="&amp;БАЗА_ДАННЫХ!D1107,АБОНЕМЕНТЫ_ИНФОРМАЦИЯ!AB:AB,"да")=1,"да","нет")</f>
        <v>да</v>
      </c>
      <c r="N1107" s="188">
        <f ca="1">IF(M1107="да",SUMIFS(АБОНЕМЕНТЫ_ИНФОРМАЦИЯ!AC:AC,АБОНЕМЕНТЫ_ИНФОРМАЦИЯ!H:H,БАЗА_ДАННЫХ!L1107,АБОНЕМЕНТЫ_ИНФОРМАЦИЯ!G:G,БАЗА_ДАННЫХ!K1107,АБОНЕМЕНТЫ_ИНФОРМАЦИЯ!F:F,БАЗА_ДАННЫХ!J1107,АБОНЕМЕНТЫ_ИНФОРМАЦИЯ!AB:AB,БАЗА_ДАННЫХ!M1107),"")</f>
        <v>2</v>
      </c>
      <c r="R1107" s="189" t="s">
        <v>21</v>
      </c>
      <c r="S1107" s="17"/>
      <c r="U1107" s="194">
        <f>IF(S1107="перенос",0,SUMIFS(АБОНЕМЕНТЫ_ИНФОРМАЦИЯ!P:P,АБОНЕМЕНТЫ_ИНФОРМАЦИЯ!H:H,БАЗА_ДАННЫХ!L1107,АБОНЕМЕНТЫ_ИНФОРМАЦИЯ!F:F,БАЗА_ДАННЫХ!J1107,АБОНЕМЕНТЫ_ИНФОРМАЦИЯ!G:G,БАЗА_ДАННЫХ!K1107,АБОНЕМЕНТЫ_ИНФОРМАЦИЯ!Q:Q,"&lt;="&amp;БАЗА_ДАННЫХ!D1107,АБОНЕМЕНТЫ_ИНФОРМАЦИЯ!S:S,"&gt;="&amp;БАЗА_ДАННЫХ!D1107))</f>
        <v>10</v>
      </c>
    </row>
    <row r="1108" spans="4:21" ht="15" customHeight="1" x14ac:dyDescent="0.25">
      <c r="D1108" s="185">
        <v>45330</v>
      </c>
      <c r="E1108" s="187">
        <f t="shared" si="40"/>
        <v>6</v>
      </c>
      <c r="F1108" s="9" t="str">
        <f t="shared" si="41"/>
        <v>Чт</v>
      </c>
      <c r="G1108" s="18">
        <v>0.6875</v>
      </c>
      <c r="H1108" s="8" t="s">
        <v>14</v>
      </c>
      <c r="I1108" s="8" t="s">
        <v>39</v>
      </c>
      <c r="J1108" s="8" t="s">
        <v>10</v>
      </c>
      <c r="K1108" s="8" t="s">
        <v>28</v>
      </c>
      <c r="L1108" s="188" t="s">
        <v>107</v>
      </c>
      <c r="M1108" s="189" t="str">
        <f ca="1">IF(COUNTIFS(АБОНЕМЕНТЫ_ИНФОРМАЦИЯ!H:H,БАЗА_ДАННЫХ!L1108,АБОНЕМЕНТЫ_ИНФОРМАЦИЯ!F:F,БАЗА_ДАННЫХ!J1108,АБОНЕМЕНТЫ_ИНФОРМАЦИЯ!G:G,БАЗА_ДАННЫХ!K1108,АБОНЕМЕНТЫ_ИНФОРМАЦИЯ!Q:Q,"&lt;="&amp;БАЗА_ДАННЫХ!D1108,АБОНЕМЕНТЫ_ИНФОРМАЦИЯ!S:S,"&gt;="&amp;БАЗА_ДАННЫХ!D1108,АБОНЕМЕНТЫ_ИНФОРМАЦИЯ!AB:AB,"да")=1,"да","нет")</f>
        <v>да</v>
      </c>
      <c r="N1108" s="188">
        <f ca="1">IF(M1108="да",SUMIFS(АБОНЕМЕНТЫ_ИНФОРМАЦИЯ!AC:AC,АБОНЕМЕНТЫ_ИНФОРМАЦИЯ!H:H,БАЗА_ДАННЫХ!L1108,АБОНЕМЕНТЫ_ИНФОРМАЦИЯ!G:G,БАЗА_ДАННЫХ!K1108,АБОНЕМЕНТЫ_ИНФОРМАЦИЯ!F:F,БАЗА_ДАННЫХ!J1108,АБОНЕМЕНТЫ_ИНФОРМАЦИЯ!AB:AB,БАЗА_ДАННЫХ!M1108),"")</f>
        <v>2</v>
      </c>
      <c r="R1108" s="189" t="s">
        <v>21</v>
      </c>
      <c r="S1108" s="17"/>
      <c r="U1108" s="194">
        <f>IF(S1108="перенос",0,SUMIFS(АБОНЕМЕНТЫ_ИНФОРМАЦИЯ!P:P,АБОНЕМЕНТЫ_ИНФОРМАЦИЯ!H:H,БАЗА_ДАННЫХ!L1108,АБОНЕМЕНТЫ_ИНФОРМАЦИЯ!F:F,БАЗА_ДАННЫХ!J1108,АБОНЕМЕНТЫ_ИНФОРМАЦИЯ!G:G,БАЗА_ДАННЫХ!K1108,АБОНЕМЕНТЫ_ИНФОРМАЦИЯ!Q:Q,"&lt;="&amp;БАЗА_ДАННЫХ!D1108,АБОНЕМЕНТЫ_ИНФОРМАЦИЯ!S:S,"&gt;="&amp;БАЗА_ДАННЫХ!D1108))</f>
        <v>10</v>
      </c>
    </row>
    <row r="1109" spans="4:21" ht="15" customHeight="1" x14ac:dyDescent="0.25">
      <c r="D1109" s="185">
        <v>45330</v>
      </c>
      <c r="E1109" s="187">
        <f t="shared" si="40"/>
        <v>6</v>
      </c>
      <c r="F1109" s="9" t="str">
        <f t="shared" si="41"/>
        <v>Чт</v>
      </c>
      <c r="G1109" s="18">
        <v>0.72916666666666663</v>
      </c>
      <c r="H1109" s="8" t="s">
        <v>15</v>
      </c>
      <c r="I1109" s="8" t="s">
        <v>27</v>
      </c>
      <c r="J1109" s="8" t="s">
        <v>22</v>
      </c>
      <c r="K1109" s="8" t="s">
        <v>29</v>
      </c>
      <c r="L1109" s="188" t="s">
        <v>108</v>
      </c>
      <c r="M1109" s="189" t="str">
        <f ca="1">IF(COUNTIFS(АБОНЕМЕНТЫ_ИНФОРМАЦИЯ!H:H,БАЗА_ДАННЫХ!L1109,АБОНЕМЕНТЫ_ИНФОРМАЦИЯ!F:F,БАЗА_ДАННЫХ!J1109,АБОНЕМЕНТЫ_ИНФОРМАЦИЯ!G:G,БАЗА_ДАННЫХ!K1109,АБОНЕМЕНТЫ_ИНФОРМАЦИЯ!Q:Q,"&lt;="&amp;БАЗА_ДАННЫХ!D1109,АБОНЕМЕНТЫ_ИНФОРМАЦИЯ!S:S,"&gt;="&amp;БАЗА_ДАННЫХ!D1109,АБОНЕМЕНТЫ_ИНФОРМАЦИЯ!AB:AB,"да")=1,"да","нет")</f>
        <v>да</v>
      </c>
      <c r="N1109" s="188">
        <f ca="1">IF(M1109="да",SUMIFS(АБОНЕМЕНТЫ_ИНФОРМАЦИЯ!AC:AC,АБОНЕМЕНТЫ_ИНФОРМАЦИЯ!H:H,БАЗА_ДАННЫХ!L1109,АБОНЕМЕНТЫ_ИНФОРМАЦИЯ!G:G,БАЗА_ДАННЫХ!K1109,АБОНЕМЕНТЫ_ИНФОРМАЦИЯ!F:F,БАЗА_ДАННЫХ!J1109,АБОНЕМЕНТЫ_ИНФОРМАЦИЯ!AB:AB,БАЗА_ДАННЫХ!M1109),"")</f>
        <v>2</v>
      </c>
      <c r="R1109" s="189" t="s">
        <v>21</v>
      </c>
      <c r="S1109" s="17"/>
      <c r="U1109" s="194">
        <f>IF(S1109="перенос",0,SUMIFS(АБОНЕМЕНТЫ_ИНФОРМАЦИЯ!P:P,АБОНЕМЕНТЫ_ИНФОРМАЦИЯ!H:H,БАЗА_ДАННЫХ!L1109,АБОНЕМЕНТЫ_ИНФОРМАЦИЯ!F:F,БАЗА_ДАННЫХ!J1109,АБОНЕМЕНТЫ_ИНФОРМАЦИЯ!G:G,БАЗА_ДАННЫХ!K1109,АБОНЕМЕНТЫ_ИНФОРМАЦИЯ!Q:Q,"&lt;="&amp;БАЗА_ДАННЫХ!D1109,АБОНЕМЕНТЫ_ИНФОРМАЦИЯ!S:S,"&gt;="&amp;БАЗА_ДАННЫХ!D1109))</f>
        <v>10</v>
      </c>
    </row>
    <row r="1110" spans="4:21" ht="15" customHeight="1" x14ac:dyDescent="0.25">
      <c r="D1110" s="185">
        <v>45330</v>
      </c>
      <c r="E1110" s="187">
        <f t="shared" si="40"/>
        <v>6</v>
      </c>
      <c r="F1110" s="9" t="str">
        <f t="shared" si="41"/>
        <v>Чт</v>
      </c>
      <c r="G1110" s="18">
        <v>0.72916666666666663</v>
      </c>
      <c r="H1110" s="8" t="s">
        <v>15</v>
      </c>
      <c r="I1110" s="8" t="s">
        <v>27</v>
      </c>
      <c r="J1110" s="8" t="s">
        <v>22</v>
      </c>
      <c r="K1110" s="8" t="s">
        <v>29</v>
      </c>
      <c r="L1110" s="188" t="s">
        <v>110</v>
      </c>
      <c r="M1110" s="189" t="str">
        <f ca="1">IF(COUNTIFS(АБОНЕМЕНТЫ_ИНФОРМАЦИЯ!H:H,БАЗА_ДАННЫХ!L1110,АБОНЕМЕНТЫ_ИНФОРМАЦИЯ!F:F,БАЗА_ДАННЫХ!J1110,АБОНЕМЕНТЫ_ИНФОРМАЦИЯ!G:G,БАЗА_ДАННЫХ!K1110,АБОНЕМЕНТЫ_ИНФОРМАЦИЯ!Q:Q,"&lt;="&amp;БАЗА_ДАННЫХ!D1110,АБОНЕМЕНТЫ_ИНФОРМАЦИЯ!S:S,"&gt;="&amp;БАЗА_ДАННЫХ!D1110,АБОНЕМЕНТЫ_ИНФОРМАЦИЯ!AB:AB,"да")=1,"да","нет")</f>
        <v>да</v>
      </c>
      <c r="N1110" s="188">
        <f ca="1">IF(M1110="да",SUMIFS(АБОНЕМЕНТЫ_ИНФОРМАЦИЯ!AC:AC,АБОНЕМЕНТЫ_ИНФОРМАЦИЯ!H:H,БАЗА_ДАННЫХ!L1110,АБОНЕМЕНТЫ_ИНФОРМАЦИЯ!G:G,БАЗА_ДАННЫХ!K1110,АБОНЕМЕНТЫ_ИНФОРМАЦИЯ!F:F,БАЗА_ДАННЫХ!J1110,АБОНЕМЕНТЫ_ИНФОРМАЦИЯ!AB:AB,БАЗА_ДАННЫХ!M1110),"")</f>
        <v>2</v>
      </c>
      <c r="R1110" s="189" t="s">
        <v>21</v>
      </c>
      <c r="S1110" s="17"/>
      <c r="U1110" s="194">
        <f>IF(S1110="перенос",0,SUMIFS(АБОНЕМЕНТЫ_ИНФОРМАЦИЯ!P:P,АБОНЕМЕНТЫ_ИНФОРМАЦИЯ!H:H,БАЗА_ДАННЫХ!L1110,АБОНЕМЕНТЫ_ИНФОРМАЦИЯ!F:F,БАЗА_ДАННЫХ!J1110,АБОНЕМЕНТЫ_ИНФОРМАЦИЯ!G:G,БАЗА_ДАННЫХ!K1110,АБОНЕМЕНТЫ_ИНФОРМАЦИЯ!Q:Q,"&lt;="&amp;БАЗА_ДАННЫХ!D1110,АБОНЕМЕНТЫ_ИНФОРМАЦИЯ!S:S,"&gt;="&amp;БАЗА_ДАННЫХ!D1110))</f>
        <v>10</v>
      </c>
    </row>
    <row r="1111" spans="4:21" ht="15" customHeight="1" x14ac:dyDescent="0.25">
      <c r="D1111" s="185">
        <v>45330</v>
      </c>
      <c r="E1111" s="187">
        <f t="shared" si="40"/>
        <v>6</v>
      </c>
      <c r="F1111" s="9" t="str">
        <f t="shared" si="41"/>
        <v>Чт</v>
      </c>
      <c r="G1111" s="18">
        <v>0.72916666666666663</v>
      </c>
      <c r="H1111" s="8" t="s">
        <v>15</v>
      </c>
      <c r="I1111" s="8" t="s">
        <v>27</v>
      </c>
      <c r="J1111" s="8" t="s">
        <v>22</v>
      </c>
      <c r="K1111" s="8" t="s">
        <v>29</v>
      </c>
      <c r="L1111" s="188" t="s">
        <v>111</v>
      </c>
      <c r="M1111" s="189" t="str">
        <f ca="1">IF(COUNTIFS(АБОНЕМЕНТЫ_ИНФОРМАЦИЯ!H:H,БАЗА_ДАННЫХ!L1111,АБОНЕМЕНТЫ_ИНФОРМАЦИЯ!F:F,БАЗА_ДАННЫХ!J1111,АБОНЕМЕНТЫ_ИНФОРМАЦИЯ!G:G,БАЗА_ДАННЫХ!K1111,АБОНЕМЕНТЫ_ИНФОРМАЦИЯ!Q:Q,"&lt;="&amp;БАЗА_ДАННЫХ!D1111,АБОНЕМЕНТЫ_ИНФОРМАЦИЯ!S:S,"&gt;="&amp;БАЗА_ДАННЫХ!D1111,АБОНЕМЕНТЫ_ИНФОРМАЦИЯ!AB:AB,"да")=1,"да","нет")</f>
        <v>да</v>
      </c>
      <c r="N1111" s="188">
        <f ca="1">IF(M1111="да",SUMIFS(АБОНЕМЕНТЫ_ИНФОРМАЦИЯ!AC:AC,АБОНЕМЕНТЫ_ИНФОРМАЦИЯ!H:H,БАЗА_ДАННЫХ!L1111,АБОНЕМЕНТЫ_ИНФОРМАЦИЯ!G:G,БАЗА_ДАННЫХ!K1111,АБОНЕМЕНТЫ_ИНФОРМАЦИЯ!F:F,БАЗА_ДАННЫХ!J1111,АБОНЕМЕНТЫ_ИНФОРМАЦИЯ!AB:AB,БАЗА_ДАННЫХ!M1111),"")</f>
        <v>2</v>
      </c>
      <c r="R1111" s="189" t="s">
        <v>21</v>
      </c>
      <c r="S1111" s="17"/>
      <c r="U1111" s="194">
        <f>IF(S1111="перенос",0,SUMIFS(АБОНЕМЕНТЫ_ИНФОРМАЦИЯ!P:P,АБОНЕМЕНТЫ_ИНФОРМАЦИЯ!H:H,БАЗА_ДАННЫХ!L1111,АБОНЕМЕНТЫ_ИНФОРМАЦИЯ!F:F,БАЗА_ДАННЫХ!J1111,АБОНЕМЕНТЫ_ИНФОРМАЦИЯ!G:G,БАЗА_ДАННЫХ!K1111,АБОНЕМЕНТЫ_ИНФОРМАЦИЯ!Q:Q,"&lt;="&amp;БАЗА_ДАННЫХ!D1111,АБОНЕМЕНТЫ_ИНФОРМАЦИЯ!S:S,"&gt;="&amp;БАЗА_ДАННЫХ!D1111))</f>
        <v>8.75</v>
      </c>
    </row>
    <row r="1112" spans="4:21" ht="15" customHeight="1" x14ac:dyDescent="0.25">
      <c r="D1112" s="185">
        <v>45330</v>
      </c>
      <c r="E1112" s="187">
        <f t="shared" si="40"/>
        <v>6</v>
      </c>
      <c r="F1112" s="9" t="str">
        <f t="shared" si="41"/>
        <v>Чт</v>
      </c>
      <c r="G1112" s="18">
        <v>0.72916666666666663</v>
      </c>
      <c r="H1112" s="8" t="s">
        <v>15</v>
      </c>
      <c r="I1112" s="8" t="s">
        <v>27</v>
      </c>
      <c r="J1112" s="8" t="s">
        <v>22</v>
      </c>
      <c r="K1112" s="8" t="s">
        <v>29</v>
      </c>
      <c r="L1112" s="188" t="s">
        <v>112</v>
      </c>
      <c r="M1112" s="189" t="str">
        <f ca="1">IF(COUNTIFS(АБОНЕМЕНТЫ_ИНФОРМАЦИЯ!H:H,БАЗА_ДАННЫХ!L1112,АБОНЕМЕНТЫ_ИНФОРМАЦИЯ!F:F,БАЗА_ДАННЫХ!J1112,АБОНЕМЕНТЫ_ИНФОРМАЦИЯ!G:G,БАЗА_ДАННЫХ!K1112,АБОНЕМЕНТЫ_ИНФОРМАЦИЯ!Q:Q,"&lt;="&amp;БАЗА_ДАННЫХ!D1112,АБОНЕМЕНТЫ_ИНФОРМАЦИЯ!S:S,"&gt;="&amp;БАЗА_ДАННЫХ!D1112,АБОНЕМЕНТЫ_ИНФОРМАЦИЯ!AB:AB,"да")=1,"да","нет")</f>
        <v>да</v>
      </c>
      <c r="N1112" s="188">
        <f ca="1">IF(M1112="да",SUMIFS(АБОНЕМЕНТЫ_ИНФОРМАЦИЯ!AC:AC,АБОНЕМЕНТЫ_ИНФОРМАЦИЯ!H:H,БАЗА_ДАННЫХ!L1112,АБОНЕМЕНТЫ_ИНФОРМАЦИЯ!G:G,БАЗА_ДАННЫХ!K1112,АБОНЕМЕНТЫ_ИНФОРМАЦИЯ!F:F,БАЗА_ДАННЫХ!J1112,АБОНЕМЕНТЫ_ИНФОРМАЦИЯ!AB:AB,БАЗА_ДАННЫХ!M1112),"")</f>
        <v>2</v>
      </c>
      <c r="R1112" s="189" t="s">
        <v>21</v>
      </c>
      <c r="S1112" s="17"/>
      <c r="U1112" s="194">
        <f>IF(S1112="перенос",0,SUMIFS(АБОНЕМЕНТЫ_ИНФОРМАЦИЯ!P:P,АБОНЕМЕНТЫ_ИНФОРМАЦИЯ!H:H,БАЗА_ДАННЫХ!L1112,АБОНЕМЕНТЫ_ИНФОРМАЦИЯ!F:F,БАЗА_ДАННЫХ!J1112,АБОНЕМЕНТЫ_ИНФОРМАЦИЯ!G:G,БАЗА_ДАННЫХ!K1112,АБОНЕМЕНТЫ_ИНФОРМАЦИЯ!Q:Q,"&lt;="&amp;БАЗА_ДАННЫХ!D1112,АБОНЕМЕНТЫ_ИНФОРМАЦИЯ!S:S,"&gt;="&amp;БАЗА_ДАННЫХ!D1112))</f>
        <v>10</v>
      </c>
    </row>
    <row r="1113" spans="4:21" ht="15" customHeight="1" x14ac:dyDescent="0.25">
      <c r="D1113" s="185">
        <v>45330</v>
      </c>
      <c r="E1113" s="187">
        <f t="shared" si="40"/>
        <v>6</v>
      </c>
      <c r="F1113" s="9" t="str">
        <f t="shared" si="41"/>
        <v>Чт</v>
      </c>
      <c r="G1113" s="18">
        <v>0.77083333333333337</v>
      </c>
      <c r="H1113" s="8" t="s">
        <v>15</v>
      </c>
      <c r="I1113" s="8" t="s">
        <v>27</v>
      </c>
      <c r="J1113" s="8" t="s">
        <v>22</v>
      </c>
      <c r="K1113" s="8" t="s">
        <v>12</v>
      </c>
      <c r="L1113" s="188" t="s">
        <v>108</v>
      </c>
      <c r="M1113" s="189" t="str">
        <f ca="1">IF(COUNTIFS(АБОНЕМЕНТЫ_ИНФОРМАЦИЯ!H:H,БАЗА_ДАННЫХ!L1113,АБОНЕМЕНТЫ_ИНФОРМАЦИЯ!F:F,БАЗА_ДАННЫХ!J1113,АБОНЕМЕНТЫ_ИНФОРМАЦИЯ!G:G,БАЗА_ДАННЫХ!K1113,АБОНЕМЕНТЫ_ИНФОРМАЦИЯ!Q:Q,"&lt;="&amp;БАЗА_ДАННЫХ!D1113,АБОНЕМЕНТЫ_ИНФОРМАЦИЯ!S:S,"&gt;="&amp;БАЗА_ДАННЫХ!D1113,АБОНЕМЕНТЫ_ИНФОРМАЦИЯ!AB:AB,"да")=1,"да","нет")</f>
        <v>да</v>
      </c>
      <c r="N1113" s="188">
        <f ca="1">IF(M1113="да",SUMIFS(АБОНЕМЕНТЫ_ИНФОРМАЦИЯ!AC:AC,АБОНЕМЕНТЫ_ИНФОРМАЦИЯ!H:H,БАЗА_ДАННЫХ!L1113,АБОНЕМЕНТЫ_ИНФОРМАЦИЯ!G:G,БАЗА_ДАННЫХ!K1113,АБОНЕМЕНТЫ_ИНФОРМАЦИЯ!F:F,БАЗА_ДАННЫХ!J1113,АБОНЕМЕНТЫ_ИНФОРМАЦИЯ!AB:AB,БАЗА_ДАННЫХ!M1113),"")</f>
        <v>2</v>
      </c>
      <c r="R1113" s="189" t="s">
        <v>21</v>
      </c>
      <c r="S1113" s="17"/>
      <c r="U1113" s="194">
        <f>IF(S1113="перенос",0,SUMIFS(АБОНЕМЕНТЫ_ИНФОРМАЦИЯ!P:P,АБОНЕМЕНТЫ_ИНФОРМАЦИЯ!H:H,БАЗА_ДАННЫХ!L1113,АБОНЕМЕНТЫ_ИНФОРМАЦИЯ!F:F,БАЗА_ДАННЫХ!J1113,АБОНЕМЕНТЫ_ИНФОРМАЦИЯ!G:G,БАЗА_ДАННЫХ!K1113,АБОНЕМЕНТЫ_ИНФОРМАЦИЯ!Q:Q,"&lt;="&amp;БАЗА_ДАННЫХ!D1113,АБОНЕМЕНТЫ_ИНФОРМАЦИЯ!S:S,"&gt;="&amp;БАЗА_ДАННЫХ!D1113))</f>
        <v>10</v>
      </c>
    </row>
    <row r="1114" spans="4:21" ht="15" customHeight="1" x14ac:dyDescent="0.25">
      <c r="D1114" s="185">
        <v>45330</v>
      </c>
      <c r="E1114" s="187">
        <f t="shared" si="40"/>
        <v>6</v>
      </c>
      <c r="F1114" s="9" t="str">
        <f t="shared" si="41"/>
        <v>Чт</v>
      </c>
      <c r="G1114" s="18">
        <v>0.77083333333333337</v>
      </c>
      <c r="H1114" s="8" t="s">
        <v>15</v>
      </c>
      <c r="I1114" s="8" t="s">
        <v>27</v>
      </c>
      <c r="J1114" s="8" t="s">
        <v>22</v>
      </c>
      <c r="K1114" s="8" t="s">
        <v>12</v>
      </c>
      <c r="L1114" s="188" t="s">
        <v>110</v>
      </c>
      <c r="M1114" s="189" t="str">
        <f ca="1">IF(COUNTIFS(АБОНЕМЕНТЫ_ИНФОРМАЦИЯ!H:H,БАЗА_ДАННЫХ!L1114,АБОНЕМЕНТЫ_ИНФОРМАЦИЯ!F:F,БАЗА_ДАННЫХ!J1114,АБОНЕМЕНТЫ_ИНФОРМАЦИЯ!G:G,БАЗА_ДАННЫХ!K1114,АБОНЕМЕНТЫ_ИНФОРМАЦИЯ!Q:Q,"&lt;="&amp;БАЗА_ДАННЫХ!D1114,АБОНЕМЕНТЫ_ИНФОРМАЦИЯ!S:S,"&gt;="&amp;БАЗА_ДАННЫХ!D1114,АБОНЕМЕНТЫ_ИНФОРМАЦИЯ!AB:AB,"да")=1,"да","нет")</f>
        <v>да</v>
      </c>
      <c r="N1114" s="188">
        <f ca="1">IF(M1114="да",SUMIFS(АБОНЕМЕНТЫ_ИНФОРМАЦИЯ!AC:AC,АБОНЕМЕНТЫ_ИНФОРМАЦИЯ!H:H,БАЗА_ДАННЫХ!L1114,АБОНЕМЕНТЫ_ИНФОРМАЦИЯ!G:G,БАЗА_ДАННЫХ!K1114,АБОНЕМЕНТЫ_ИНФОРМАЦИЯ!F:F,БАЗА_ДАННЫХ!J1114,АБОНЕМЕНТЫ_ИНФОРМАЦИЯ!AB:AB,БАЗА_ДАННЫХ!M1114),"")</f>
        <v>2</v>
      </c>
      <c r="R1114" s="189" t="s">
        <v>21</v>
      </c>
      <c r="S1114" s="17"/>
      <c r="U1114" s="194">
        <f>IF(S1114="перенос",0,SUMIFS(АБОНЕМЕНТЫ_ИНФОРМАЦИЯ!P:P,АБОНЕМЕНТЫ_ИНФОРМАЦИЯ!H:H,БАЗА_ДАННЫХ!L1114,АБОНЕМЕНТЫ_ИНФОРМАЦИЯ!F:F,БАЗА_ДАННЫХ!J1114,АБОНЕМЕНТЫ_ИНФОРМАЦИЯ!G:G,БАЗА_ДАННЫХ!K1114,АБОНЕМЕНТЫ_ИНФОРМАЦИЯ!Q:Q,"&lt;="&amp;БАЗА_ДАННЫХ!D1114,АБОНЕМЕНТЫ_ИНФОРМАЦИЯ!S:S,"&gt;="&amp;БАЗА_ДАННЫХ!D1114))</f>
        <v>10</v>
      </c>
    </row>
    <row r="1115" spans="4:21" ht="15" customHeight="1" x14ac:dyDescent="0.25">
      <c r="D1115" s="185">
        <v>45330</v>
      </c>
      <c r="E1115" s="187">
        <f t="shared" si="40"/>
        <v>6</v>
      </c>
      <c r="F1115" s="9" t="str">
        <f t="shared" si="41"/>
        <v>Чт</v>
      </c>
      <c r="G1115" s="18">
        <v>0.77083333333333337</v>
      </c>
      <c r="H1115" s="8" t="s">
        <v>15</v>
      </c>
      <c r="I1115" s="8" t="s">
        <v>27</v>
      </c>
      <c r="J1115" s="8" t="s">
        <v>22</v>
      </c>
      <c r="K1115" s="8" t="s">
        <v>12</v>
      </c>
      <c r="L1115" s="188" t="s">
        <v>111</v>
      </c>
      <c r="M1115" s="189" t="str">
        <f ca="1">IF(COUNTIFS(АБОНЕМЕНТЫ_ИНФОРМАЦИЯ!H:H,БАЗА_ДАННЫХ!L1115,АБОНЕМЕНТЫ_ИНФОРМАЦИЯ!F:F,БАЗА_ДАННЫХ!J1115,АБОНЕМЕНТЫ_ИНФОРМАЦИЯ!G:G,БАЗА_ДАННЫХ!K1115,АБОНЕМЕНТЫ_ИНФОРМАЦИЯ!Q:Q,"&lt;="&amp;БАЗА_ДАННЫХ!D1115,АБОНЕМЕНТЫ_ИНФОРМАЦИЯ!S:S,"&gt;="&amp;БАЗА_ДАННЫХ!D1115,АБОНЕМЕНТЫ_ИНФОРМАЦИЯ!AB:AB,"да")=1,"да","нет")</f>
        <v>да</v>
      </c>
      <c r="N1115" s="188">
        <f ca="1">IF(M1115="да",SUMIFS(АБОНЕМЕНТЫ_ИНФОРМАЦИЯ!AC:AC,АБОНЕМЕНТЫ_ИНФОРМАЦИЯ!H:H,БАЗА_ДАННЫХ!L1115,АБОНЕМЕНТЫ_ИНФОРМАЦИЯ!G:G,БАЗА_ДАННЫХ!K1115,АБОНЕМЕНТЫ_ИНФОРМАЦИЯ!F:F,БАЗА_ДАННЫХ!J1115,АБОНЕМЕНТЫ_ИНФОРМАЦИЯ!AB:AB,БАЗА_ДАННЫХ!M1115),"")</f>
        <v>2</v>
      </c>
      <c r="R1115" s="189" t="s">
        <v>21</v>
      </c>
      <c r="S1115" s="17"/>
      <c r="U1115" s="194">
        <f>IF(S1115="перенос",0,SUMIFS(АБОНЕМЕНТЫ_ИНФОРМАЦИЯ!P:P,АБОНЕМЕНТЫ_ИНФОРМАЦИЯ!H:H,БАЗА_ДАННЫХ!L1115,АБОНЕМЕНТЫ_ИНФОРМАЦИЯ!F:F,БАЗА_ДАННЫХ!J1115,АБОНЕМЕНТЫ_ИНФОРМАЦИЯ!G:G,БАЗА_ДАННЫХ!K1115,АБОНЕМЕНТЫ_ИНФОРМАЦИЯ!Q:Q,"&lt;="&amp;БАЗА_ДАННЫХ!D1115,АБОНЕМЕНТЫ_ИНФОРМАЦИЯ!S:S,"&gt;="&amp;БАЗА_ДАННЫХ!D1115))</f>
        <v>8.75</v>
      </c>
    </row>
    <row r="1116" spans="4:21" ht="15" customHeight="1" x14ac:dyDescent="0.25">
      <c r="D1116" s="185">
        <v>45330</v>
      </c>
      <c r="E1116" s="187">
        <f t="shared" si="40"/>
        <v>6</v>
      </c>
      <c r="F1116" s="9" t="str">
        <f t="shared" si="41"/>
        <v>Чт</v>
      </c>
      <c r="G1116" s="18">
        <v>0.77083333333333337</v>
      </c>
      <c r="H1116" s="8" t="s">
        <v>15</v>
      </c>
      <c r="I1116" s="8" t="s">
        <v>27</v>
      </c>
      <c r="J1116" s="8" t="s">
        <v>22</v>
      </c>
      <c r="K1116" s="8" t="s">
        <v>12</v>
      </c>
      <c r="L1116" s="188" t="s">
        <v>112</v>
      </c>
      <c r="M1116" s="189" t="str">
        <f ca="1">IF(COUNTIFS(АБОНЕМЕНТЫ_ИНФОРМАЦИЯ!H:H,БАЗА_ДАННЫХ!L1116,АБОНЕМЕНТЫ_ИНФОРМАЦИЯ!F:F,БАЗА_ДАННЫХ!J1116,АБОНЕМЕНТЫ_ИНФОРМАЦИЯ!G:G,БАЗА_ДАННЫХ!K1116,АБОНЕМЕНТЫ_ИНФОРМАЦИЯ!Q:Q,"&lt;="&amp;БАЗА_ДАННЫХ!D1116,АБОНЕМЕНТЫ_ИНФОРМАЦИЯ!S:S,"&gt;="&amp;БАЗА_ДАННЫХ!D1116,АБОНЕМЕНТЫ_ИНФОРМАЦИЯ!AB:AB,"да")=1,"да","нет")</f>
        <v>да</v>
      </c>
      <c r="N1116" s="188">
        <f ca="1">IF(M1116="да",SUMIFS(АБОНЕМЕНТЫ_ИНФОРМАЦИЯ!AC:AC,АБОНЕМЕНТЫ_ИНФОРМАЦИЯ!H:H,БАЗА_ДАННЫХ!L1116,АБОНЕМЕНТЫ_ИНФОРМАЦИЯ!G:G,БАЗА_ДАННЫХ!K1116,АБОНЕМЕНТЫ_ИНФОРМАЦИЯ!F:F,БАЗА_ДАННЫХ!J1116,АБОНЕМЕНТЫ_ИНФОРМАЦИЯ!AB:AB,БАЗА_ДАННЫХ!M1116),"")</f>
        <v>2</v>
      </c>
      <c r="R1116" s="189" t="s">
        <v>21</v>
      </c>
      <c r="S1116" s="17"/>
      <c r="U1116" s="194">
        <f>IF(S1116="перенос",0,SUMIFS(АБОНЕМЕНТЫ_ИНФОРМАЦИЯ!P:P,АБОНЕМЕНТЫ_ИНФОРМАЦИЯ!H:H,БАЗА_ДАННЫХ!L1116,АБОНЕМЕНТЫ_ИНФОРМАЦИЯ!F:F,БАЗА_ДАННЫХ!J1116,АБОНЕМЕНТЫ_ИНФОРМАЦИЯ!G:G,БАЗА_ДАННЫХ!K1116,АБОНЕМЕНТЫ_ИНФОРМАЦИЯ!Q:Q,"&lt;="&amp;БАЗА_ДАННЫХ!D1116,АБОНЕМЕНТЫ_ИНФОРМАЦИЯ!S:S,"&gt;="&amp;БАЗА_ДАННЫХ!D1116))</f>
        <v>10</v>
      </c>
    </row>
    <row r="1117" spans="4:21" ht="15" customHeight="1" x14ac:dyDescent="0.25">
      <c r="D1117" s="185">
        <v>45331</v>
      </c>
      <c r="E1117" s="187">
        <f t="shared" si="40"/>
        <v>6</v>
      </c>
      <c r="F1117" s="9" t="str">
        <f t="shared" si="41"/>
        <v>Пт</v>
      </c>
      <c r="G1117" s="18">
        <v>0.66666666666666663</v>
      </c>
      <c r="H1117" s="8" t="s">
        <v>7</v>
      </c>
      <c r="I1117" s="8" t="s">
        <v>33</v>
      </c>
      <c r="J1117" s="8" t="s">
        <v>6</v>
      </c>
      <c r="K1117" s="8" t="s">
        <v>31</v>
      </c>
      <c r="L1117" s="188" t="s">
        <v>87</v>
      </c>
      <c r="M1117" s="189" t="str">
        <f ca="1">IF(COUNTIFS(АБОНЕМЕНТЫ_ИНФОРМАЦИЯ!H:H,БАЗА_ДАННЫХ!L1117,АБОНЕМЕНТЫ_ИНФОРМАЦИЯ!F:F,БАЗА_ДАННЫХ!J1117,АБОНЕМЕНТЫ_ИНФОРМАЦИЯ!G:G,БАЗА_ДАННЫХ!K1117,АБОНЕМЕНТЫ_ИНФОРМАЦИЯ!Q:Q,"&lt;="&amp;БАЗА_ДАННЫХ!D1117,АБОНЕМЕНТЫ_ИНФОРМАЦИЯ!S:S,"&gt;="&amp;БАЗА_ДАННЫХ!D1117,АБОНЕМЕНТЫ_ИНФОРМАЦИЯ!AB:AB,"да")=1,"да","нет")</f>
        <v>да</v>
      </c>
      <c r="N1117" s="188">
        <f ca="1">IF(M1117="да",SUMIFS(АБОНЕМЕНТЫ_ИНФОРМАЦИЯ!AC:AC,АБОНЕМЕНТЫ_ИНФОРМАЦИЯ!H:H,БАЗА_ДАННЫХ!L1117,АБОНЕМЕНТЫ_ИНФОРМАЦИЯ!G:G,БАЗА_ДАННЫХ!K1117,АБОНЕМЕНТЫ_ИНФОРМАЦИЯ!F:F,БАЗА_ДАННЫХ!J1117,АБОНЕМЕНТЫ_ИНФОРМАЦИЯ!AB:AB,БАЗА_ДАННЫХ!M1117),"")</f>
        <v>2</v>
      </c>
      <c r="R1117" s="189" t="s">
        <v>21</v>
      </c>
      <c r="S1117" s="17"/>
      <c r="U1117" s="194">
        <f>IF(S1117="перенос",0,SUMIFS(АБОНЕМЕНТЫ_ИНФОРМАЦИЯ!P:P,АБОНЕМЕНТЫ_ИНФОРМАЦИЯ!H:H,БАЗА_ДАННЫХ!L1117,АБОНЕМЕНТЫ_ИНФОРМАЦИЯ!F:F,БАЗА_ДАННЫХ!J1117,АБОНЕМЕНТЫ_ИНФОРМАЦИЯ!G:G,БАЗА_ДАННЫХ!K1117,АБОНЕМЕНТЫ_ИНФОРМАЦИЯ!Q:Q,"&lt;="&amp;БАЗА_ДАННЫХ!D1117,АБОНЕМЕНТЫ_ИНФОРМАЦИЯ!S:S,"&gt;="&amp;БАЗА_ДАННЫХ!D1117))</f>
        <v>10</v>
      </c>
    </row>
    <row r="1118" spans="4:21" ht="15" customHeight="1" x14ac:dyDescent="0.25">
      <c r="D1118" s="185">
        <v>45331</v>
      </c>
      <c r="E1118" s="187">
        <f t="shared" si="40"/>
        <v>6</v>
      </c>
      <c r="F1118" s="9" t="str">
        <f t="shared" si="41"/>
        <v>Пт</v>
      </c>
      <c r="G1118" s="18">
        <v>0.66666666666666663</v>
      </c>
      <c r="H1118" s="8" t="s">
        <v>7</v>
      </c>
      <c r="I1118" s="8" t="s">
        <v>33</v>
      </c>
      <c r="J1118" s="8" t="s">
        <v>6</v>
      </c>
      <c r="K1118" s="8" t="s">
        <v>31</v>
      </c>
      <c r="L1118" s="188" t="s">
        <v>90</v>
      </c>
      <c r="M1118" s="189" t="str">
        <f ca="1">IF(COUNTIFS(АБОНЕМЕНТЫ_ИНФОРМАЦИЯ!H:H,БАЗА_ДАННЫХ!L1118,АБОНЕМЕНТЫ_ИНФОРМАЦИЯ!F:F,БАЗА_ДАННЫХ!J1118,АБОНЕМЕНТЫ_ИНФОРМАЦИЯ!G:G,БАЗА_ДАННЫХ!K1118,АБОНЕМЕНТЫ_ИНФОРМАЦИЯ!Q:Q,"&lt;="&amp;БАЗА_ДАННЫХ!D1118,АБОНЕМЕНТЫ_ИНФОРМАЦИЯ!S:S,"&gt;="&amp;БАЗА_ДАННЫХ!D1118,АБОНЕМЕНТЫ_ИНФОРМАЦИЯ!AB:AB,"да")=1,"да","нет")</f>
        <v>да</v>
      </c>
      <c r="N1118" s="188">
        <f ca="1">IF(M1118="да",SUMIFS(АБОНЕМЕНТЫ_ИНФОРМАЦИЯ!AC:AC,АБОНЕМЕНТЫ_ИНФОРМАЦИЯ!H:H,БАЗА_ДАННЫХ!L1118,АБОНЕМЕНТЫ_ИНФОРМАЦИЯ!G:G,БАЗА_ДАННЫХ!K1118,АБОНЕМЕНТЫ_ИНФОРМАЦИЯ!F:F,БАЗА_ДАННЫХ!J1118,АБОНЕМЕНТЫ_ИНФОРМАЦИЯ!AB:AB,БАЗА_ДАННЫХ!M1118),"")</f>
        <v>2</v>
      </c>
      <c r="R1118" s="189" t="s">
        <v>21</v>
      </c>
      <c r="S1118" s="17"/>
      <c r="U1118" s="194">
        <f>IF(S1118="перенос",0,SUMIFS(АБОНЕМЕНТЫ_ИНФОРМАЦИЯ!P:P,АБОНЕМЕНТЫ_ИНФОРМАЦИЯ!H:H,БАЗА_ДАННЫХ!L1118,АБОНЕМЕНТЫ_ИНФОРМАЦИЯ!F:F,БАЗА_ДАННЫХ!J1118,АБОНЕМЕНТЫ_ИНФОРМАЦИЯ!G:G,БАЗА_ДАННЫХ!K1118,АБОНЕМЕНТЫ_ИНФОРМАЦИЯ!Q:Q,"&lt;="&amp;БАЗА_ДАННЫХ!D1118,АБОНЕМЕНТЫ_ИНФОРМАЦИЯ!S:S,"&gt;="&amp;БАЗА_ДАННЫХ!D1118))</f>
        <v>8.75</v>
      </c>
    </row>
    <row r="1119" spans="4:21" ht="15" customHeight="1" x14ac:dyDescent="0.25">
      <c r="D1119" s="185">
        <v>45331</v>
      </c>
      <c r="E1119" s="187">
        <f t="shared" si="40"/>
        <v>6</v>
      </c>
      <c r="F1119" s="9" t="str">
        <f t="shared" si="41"/>
        <v>Пт</v>
      </c>
      <c r="G1119" s="18">
        <v>0.66666666666666663</v>
      </c>
      <c r="H1119" s="8" t="s">
        <v>7</v>
      </c>
      <c r="I1119" s="8" t="s">
        <v>33</v>
      </c>
      <c r="J1119" s="8" t="s">
        <v>6</v>
      </c>
      <c r="K1119" s="8" t="s">
        <v>31</v>
      </c>
      <c r="L1119" s="188" t="s">
        <v>91</v>
      </c>
      <c r="M1119" s="189" t="str">
        <f ca="1">IF(COUNTIFS(АБОНЕМЕНТЫ_ИНФОРМАЦИЯ!H:H,БАЗА_ДАННЫХ!L1119,АБОНЕМЕНТЫ_ИНФОРМАЦИЯ!F:F,БАЗА_ДАННЫХ!J1119,АБОНЕМЕНТЫ_ИНФОРМАЦИЯ!G:G,БАЗА_ДАННЫХ!K1119,АБОНЕМЕНТЫ_ИНФОРМАЦИЯ!Q:Q,"&lt;="&amp;БАЗА_ДАННЫХ!D1119,АБОНЕМЕНТЫ_ИНФОРМАЦИЯ!S:S,"&gt;="&amp;БАЗА_ДАННЫХ!D1119,АБОНЕМЕНТЫ_ИНФОРМАЦИЯ!AB:AB,"да")=1,"да","нет")</f>
        <v>да</v>
      </c>
      <c r="N1119" s="188">
        <f ca="1">IF(M1119="да",SUMIFS(АБОНЕМЕНТЫ_ИНФОРМАЦИЯ!AC:AC,АБОНЕМЕНТЫ_ИНФОРМАЦИЯ!H:H,БАЗА_ДАННЫХ!L1119,АБОНЕМЕНТЫ_ИНФОРМАЦИЯ!G:G,БАЗА_ДАННЫХ!K1119,АБОНЕМЕНТЫ_ИНФОРМАЦИЯ!F:F,БАЗА_ДАННЫХ!J1119,АБОНЕМЕНТЫ_ИНФОРМАЦИЯ!AB:AB,БАЗА_ДАННЫХ!M1119),"")</f>
        <v>2</v>
      </c>
      <c r="R1119" s="189" t="s">
        <v>21</v>
      </c>
      <c r="S1119" s="17"/>
      <c r="U1119" s="194">
        <f>IF(S1119="перенос",0,SUMIFS(АБОНЕМЕНТЫ_ИНФОРМАЦИЯ!P:P,АБОНЕМЕНТЫ_ИНФОРМАЦИЯ!H:H,БАЗА_ДАННЫХ!L1119,АБОНЕМЕНТЫ_ИНФОРМАЦИЯ!F:F,БАЗА_ДАННЫХ!J1119,АБОНЕМЕНТЫ_ИНФОРМАЦИЯ!G:G,БАЗА_ДАННЫХ!K1119,АБОНЕМЕНТЫ_ИНФОРМАЦИЯ!Q:Q,"&lt;="&amp;БАЗА_ДАННЫХ!D1119,АБОНЕМЕНТЫ_ИНФОРМАЦИЯ!S:S,"&gt;="&amp;БАЗА_ДАННЫХ!D1119))</f>
        <v>10</v>
      </c>
    </row>
    <row r="1120" spans="4:21" ht="15" customHeight="1" x14ac:dyDescent="0.25">
      <c r="D1120" s="185">
        <v>45331</v>
      </c>
      <c r="E1120" s="187">
        <f t="shared" si="40"/>
        <v>6</v>
      </c>
      <c r="F1120" s="9" t="str">
        <f t="shared" si="41"/>
        <v>Пт</v>
      </c>
      <c r="G1120" s="18">
        <v>0.66666666666666663</v>
      </c>
      <c r="H1120" s="8" t="s">
        <v>7</v>
      </c>
      <c r="I1120" s="8" t="s">
        <v>33</v>
      </c>
      <c r="J1120" s="8" t="s">
        <v>6</v>
      </c>
      <c r="K1120" s="8" t="s">
        <v>31</v>
      </c>
      <c r="L1120" s="188" t="s">
        <v>92</v>
      </c>
      <c r="M1120" s="189" t="str">
        <f ca="1">IF(COUNTIFS(АБОНЕМЕНТЫ_ИНФОРМАЦИЯ!H:H,БАЗА_ДАННЫХ!L1120,АБОНЕМЕНТЫ_ИНФОРМАЦИЯ!F:F,БАЗА_ДАННЫХ!J1120,АБОНЕМЕНТЫ_ИНФОРМАЦИЯ!G:G,БАЗА_ДАННЫХ!K1120,АБОНЕМЕНТЫ_ИНФОРМАЦИЯ!Q:Q,"&lt;="&amp;БАЗА_ДАННЫХ!D1120,АБОНЕМЕНТЫ_ИНФОРМАЦИЯ!S:S,"&gt;="&amp;БАЗА_ДАННЫХ!D1120,АБОНЕМЕНТЫ_ИНФОРМАЦИЯ!AB:AB,"да")=1,"да","нет")</f>
        <v>да</v>
      </c>
      <c r="N1120" s="188">
        <f ca="1">IF(M1120="да",SUMIFS(АБОНЕМЕНТЫ_ИНФОРМАЦИЯ!AC:AC,АБОНЕМЕНТЫ_ИНФОРМАЦИЯ!H:H,БАЗА_ДАННЫХ!L1120,АБОНЕМЕНТЫ_ИНФОРМАЦИЯ!G:G,БАЗА_ДАННЫХ!K1120,АБОНЕМЕНТЫ_ИНФОРМАЦИЯ!F:F,БАЗА_ДАННЫХ!J1120,АБОНЕМЕНТЫ_ИНФОРМАЦИЯ!AB:AB,БАЗА_ДАННЫХ!M1120),"")</f>
        <v>2</v>
      </c>
      <c r="R1120" s="189" t="s">
        <v>21</v>
      </c>
      <c r="S1120" s="17"/>
      <c r="U1120" s="194">
        <f>IF(S1120="перенос",0,SUMIFS(АБОНЕМЕНТЫ_ИНФОРМАЦИЯ!P:P,АБОНЕМЕНТЫ_ИНФОРМАЦИЯ!H:H,БАЗА_ДАННЫХ!L1120,АБОНЕМЕНТЫ_ИНФОРМАЦИЯ!F:F,БАЗА_ДАННЫХ!J1120,АБОНЕМЕНТЫ_ИНФОРМАЦИЯ!G:G,БАЗА_ДАННЫХ!K1120,АБОНЕМЕНТЫ_ИНФОРМАЦИЯ!Q:Q,"&lt;="&amp;БАЗА_ДАННЫХ!D1120,АБОНЕМЕНТЫ_ИНФОРМАЦИЯ!S:S,"&gt;="&amp;БАЗА_ДАННЫХ!D1120))</f>
        <v>10</v>
      </c>
    </row>
    <row r="1121" spans="4:21" ht="15" customHeight="1" x14ac:dyDescent="0.25">
      <c r="D1121" s="185">
        <v>45331</v>
      </c>
      <c r="E1121" s="187">
        <f t="shared" si="40"/>
        <v>6</v>
      </c>
      <c r="F1121" s="9" t="str">
        <f t="shared" si="41"/>
        <v>Пт</v>
      </c>
      <c r="G1121" s="18">
        <v>0.66666666666666663</v>
      </c>
      <c r="H1121" s="8" t="s">
        <v>7</v>
      </c>
      <c r="I1121" s="8" t="s">
        <v>33</v>
      </c>
      <c r="J1121" s="8" t="s">
        <v>6</v>
      </c>
      <c r="K1121" s="8" t="s">
        <v>31</v>
      </c>
      <c r="L1121" s="188" t="s">
        <v>93</v>
      </c>
      <c r="M1121" s="189" t="str">
        <f ca="1">IF(COUNTIFS(АБОНЕМЕНТЫ_ИНФОРМАЦИЯ!H:H,БАЗА_ДАННЫХ!L1121,АБОНЕМЕНТЫ_ИНФОРМАЦИЯ!F:F,БАЗА_ДАННЫХ!J1121,АБОНЕМЕНТЫ_ИНФОРМАЦИЯ!G:G,БАЗА_ДАННЫХ!K1121,АБОНЕМЕНТЫ_ИНФОРМАЦИЯ!Q:Q,"&lt;="&amp;БАЗА_ДАННЫХ!D1121,АБОНЕМЕНТЫ_ИНФОРМАЦИЯ!S:S,"&gt;="&amp;БАЗА_ДАННЫХ!D1121,АБОНЕМЕНТЫ_ИНФОРМАЦИЯ!AB:AB,"да")=1,"да","нет")</f>
        <v>да</v>
      </c>
      <c r="N1121" s="188">
        <f ca="1">IF(M1121="да",SUMIFS(АБОНЕМЕНТЫ_ИНФОРМАЦИЯ!AC:AC,АБОНЕМЕНТЫ_ИНФОРМАЦИЯ!H:H,БАЗА_ДАННЫХ!L1121,АБОНЕМЕНТЫ_ИНФОРМАЦИЯ!G:G,БАЗА_ДАННЫХ!K1121,АБОНЕМЕНТЫ_ИНФОРМАЦИЯ!F:F,БАЗА_ДАННЫХ!J1121,АБОНЕМЕНТЫ_ИНФОРМАЦИЯ!AB:AB,БАЗА_ДАННЫХ!M1121),"")</f>
        <v>2</v>
      </c>
      <c r="R1121" s="189" t="s">
        <v>21</v>
      </c>
      <c r="S1121" s="17"/>
      <c r="U1121" s="194">
        <f>IF(S1121="перенос",0,SUMIFS(АБОНЕМЕНТЫ_ИНФОРМАЦИЯ!P:P,АБОНЕМЕНТЫ_ИНФОРМАЦИЯ!H:H,БАЗА_ДАННЫХ!L1121,АБОНЕМЕНТЫ_ИНФОРМАЦИЯ!F:F,БАЗА_ДАННЫХ!J1121,АБОНЕМЕНТЫ_ИНФОРМАЦИЯ!G:G,БАЗА_ДАННЫХ!K1121,АБОНЕМЕНТЫ_ИНФОРМАЦИЯ!Q:Q,"&lt;="&amp;БАЗА_ДАННЫХ!D1121,АБОНЕМЕНТЫ_ИНФОРМАЦИЯ!S:S,"&gt;="&amp;БАЗА_ДАННЫХ!D1121))</f>
        <v>10</v>
      </c>
    </row>
    <row r="1122" spans="4:21" ht="15" customHeight="1" x14ac:dyDescent="0.25">
      <c r="D1122" s="185">
        <v>45331</v>
      </c>
      <c r="E1122" s="187">
        <f t="shared" si="40"/>
        <v>6</v>
      </c>
      <c r="F1122" s="9" t="str">
        <f t="shared" si="41"/>
        <v>Пт</v>
      </c>
      <c r="G1122" s="18">
        <v>0.66666666666666663</v>
      </c>
      <c r="H1122" s="8" t="s">
        <v>7</v>
      </c>
      <c r="I1122" s="8" t="s">
        <v>33</v>
      </c>
      <c r="J1122" s="8" t="s">
        <v>6</v>
      </c>
      <c r="K1122" s="8" t="s">
        <v>31</v>
      </c>
      <c r="L1122" s="188" t="s">
        <v>94</v>
      </c>
      <c r="M1122" s="189" t="str">
        <f ca="1">IF(COUNTIFS(АБОНЕМЕНТЫ_ИНФОРМАЦИЯ!H:H,БАЗА_ДАННЫХ!L1122,АБОНЕМЕНТЫ_ИНФОРМАЦИЯ!F:F,БАЗА_ДАННЫХ!J1122,АБОНЕМЕНТЫ_ИНФОРМАЦИЯ!G:G,БАЗА_ДАННЫХ!K1122,АБОНЕМЕНТЫ_ИНФОРМАЦИЯ!Q:Q,"&lt;="&amp;БАЗА_ДАННЫХ!D1122,АБОНЕМЕНТЫ_ИНФОРМАЦИЯ!S:S,"&gt;="&amp;БАЗА_ДАННЫХ!D1122,АБОНЕМЕНТЫ_ИНФОРМАЦИЯ!AB:AB,"да")=1,"да","нет")</f>
        <v>да</v>
      </c>
      <c r="N1122" s="188">
        <f ca="1">IF(M1122="да",SUMIFS(АБОНЕМЕНТЫ_ИНФОРМАЦИЯ!AC:AC,АБОНЕМЕНТЫ_ИНФОРМАЦИЯ!H:H,БАЗА_ДАННЫХ!L1122,АБОНЕМЕНТЫ_ИНФОРМАЦИЯ!G:G,БАЗА_ДАННЫХ!K1122,АБОНЕМЕНТЫ_ИНФОРМАЦИЯ!F:F,БАЗА_ДАННЫХ!J1122,АБОНЕМЕНТЫ_ИНФОРМАЦИЯ!AB:AB,БАЗА_ДАННЫХ!M1122),"")</f>
        <v>2</v>
      </c>
      <c r="R1122" s="189" t="s">
        <v>21</v>
      </c>
      <c r="S1122" s="17"/>
      <c r="U1122" s="194">
        <f>IF(S1122="перенос",0,SUMIFS(АБОНЕМЕНТЫ_ИНФОРМАЦИЯ!P:P,АБОНЕМЕНТЫ_ИНФОРМАЦИЯ!H:H,БАЗА_ДАННЫХ!L1122,АБОНЕМЕНТЫ_ИНФОРМАЦИЯ!F:F,БАЗА_ДАННЫХ!J1122,АБОНЕМЕНТЫ_ИНФОРМАЦИЯ!G:G,БАЗА_ДАННЫХ!K1122,АБОНЕМЕНТЫ_ИНФОРМАЦИЯ!Q:Q,"&lt;="&amp;БАЗА_ДАННЫХ!D1122,АБОНЕМЕНТЫ_ИНФОРМАЦИЯ!S:S,"&gt;="&amp;БАЗА_ДАННЫХ!D1122))</f>
        <v>10</v>
      </c>
    </row>
    <row r="1123" spans="4:21" ht="15" customHeight="1" x14ac:dyDescent="0.25">
      <c r="D1123" s="185">
        <v>45331</v>
      </c>
      <c r="E1123" s="187">
        <f t="shared" si="40"/>
        <v>6</v>
      </c>
      <c r="F1123" s="9" t="str">
        <f t="shared" si="41"/>
        <v>Пт</v>
      </c>
      <c r="G1123" s="18">
        <v>0.66666666666666663</v>
      </c>
      <c r="H1123" s="8" t="s">
        <v>7</v>
      </c>
      <c r="I1123" s="8" t="s">
        <v>33</v>
      </c>
      <c r="J1123" s="8" t="s">
        <v>6</v>
      </c>
      <c r="K1123" s="8" t="s">
        <v>31</v>
      </c>
      <c r="L1123" s="188" t="s">
        <v>95</v>
      </c>
      <c r="M1123" s="189" t="str">
        <f ca="1">IF(COUNTIFS(АБОНЕМЕНТЫ_ИНФОРМАЦИЯ!H:H,БАЗА_ДАННЫХ!L1123,АБОНЕМЕНТЫ_ИНФОРМАЦИЯ!F:F,БАЗА_ДАННЫХ!J1123,АБОНЕМЕНТЫ_ИНФОРМАЦИЯ!G:G,БАЗА_ДАННЫХ!K1123,АБОНЕМЕНТЫ_ИНФОРМАЦИЯ!Q:Q,"&lt;="&amp;БАЗА_ДАННЫХ!D1123,АБОНЕМЕНТЫ_ИНФОРМАЦИЯ!S:S,"&gt;="&amp;БАЗА_ДАННЫХ!D1123,АБОНЕМЕНТЫ_ИНФОРМАЦИЯ!AB:AB,"да")=1,"да","нет")</f>
        <v>да</v>
      </c>
      <c r="N1123" s="188">
        <f ca="1">IF(M1123="да",SUMIFS(АБОНЕМЕНТЫ_ИНФОРМАЦИЯ!AC:AC,АБОНЕМЕНТЫ_ИНФОРМАЦИЯ!H:H,БАЗА_ДАННЫХ!L1123,АБОНЕМЕНТЫ_ИНФОРМАЦИЯ!G:G,БАЗА_ДАННЫХ!K1123,АБОНЕМЕНТЫ_ИНФОРМАЦИЯ!F:F,БАЗА_ДАННЫХ!J1123,АБОНЕМЕНТЫ_ИНФОРМАЦИЯ!AB:AB,БАЗА_ДАННЫХ!M1123),"")</f>
        <v>2</v>
      </c>
      <c r="R1123" s="189" t="s">
        <v>21</v>
      </c>
      <c r="S1123" s="17"/>
      <c r="U1123" s="194">
        <f>IF(S1123="перенос",0,SUMIFS(АБОНЕМЕНТЫ_ИНФОРМАЦИЯ!P:P,АБОНЕМЕНТЫ_ИНФОРМАЦИЯ!H:H,БАЗА_ДАННЫХ!L1123,АБОНЕМЕНТЫ_ИНФОРМАЦИЯ!F:F,БАЗА_ДАННЫХ!J1123,АБОНЕМЕНТЫ_ИНФОРМАЦИЯ!G:G,БАЗА_ДАННЫХ!K1123,АБОНЕМЕНТЫ_ИНФОРМАЦИЯ!Q:Q,"&lt;="&amp;БАЗА_ДАННЫХ!D1123,АБОНЕМЕНТЫ_ИНФОРМАЦИЯ!S:S,"&gt;="&amp;БАЗА_ДАННЫХ!D1123))</f>
        <v>10</v>
      </c>
    </row>
    <row r="1124" spans="4:21" ht="15" customHeight="1" x14ac:dyDescent="0.25">
      <c r="D1124" s="185">
        <v>45331</v>
      </c>
      <c r="E1124" s="187">
        <f t="shared" si="40"/>
        <v>6</v>
      </c>
      <c r="F1124" s="9" t="str">
        <f t="shared" si="41"/>
        <v>Пт</v>
      </c>
      <c r="G1124" s="18">
        <v>0.66666666666666663</v>
      </c>
      <c r="H1124" s="8" t="s">
        <v>7</v>
      </c>
      <c r="I1124" s="8" t="s">
        <v>33</v>
      </c>
      <c r="J1124" s="8" t="s">
        <v>6</v>
      </c>
      <c r="K1124" s="8" t="s">
        <v>31</v>
      </c>
      <c r="L1124" s="188" t="s">
        <v>96</v>
      </c>
      <c r="M1124" s="189" t="str">
        <f ca="1">IF(COUNTIFS(АБОНЕМЕНТЫ_ИНФОРМАЦИЯ!H:H,БАЗА_ДАННЫХ!L1124,АБОНЕМЕНТЫ_ИНФОРМАЦИЯ!F:F,БАЗА_ДАННЫХ!J1124,АБОНЕМЕНТЫ_ИНФОРМАЦИЯ!G:G,БАЗА_ДАННЫХ!K1124,АБОНЕМЕНТЫ_ИНФОРМАЦИЯ!Q:Q,"&lt;="&amp;БАЗА_ДАННЫХ!D1124,АБОНЕМЕНТЫ_ИНФОРМАЦИЯ!S:S,"&gt;="&amp;БАЗА_ДАННЫХ!D1124,АБОНЕМЕНТЫ_ИНФОРМАЦИЯ!AB:AB,"да")=1,"да","нет")</f>
        <v>да</v>
      </c>
      <c r="N1124" s="188">
        <f ca="1">IF(M1124="да",SUMIFS(АБОНЕМЕНТЫ_ИНФОРМАЦИЯ!AC:AC,АБОНЕМЕНТЫ_ИНФОРМАЦИЯ!H:H,БАЗА_ДАННЫХ!L1124,АБОНЕМЕНТЫ_ИНФОРМАЦИЯ!G:G,БАЗА_ДАННЫХ!K1124,АБОНЕМЕНТЫ_ИНФОРМАЦИЯ!F:F,БАЗА_ДАННЫХ!J1124,АБОНЕМЕНТЫ_ИНФОРМАЦИЯ!AB:AB,БАЗА_ДАННЫХ!M1124),"")</f>
        <v>2</v>
      </c>
      <c r="R1124" s="189" t="s">
        <v>21</v>
      </c>
      <c r="S1124" s="17"/>
      <c r="U1124" s="194">
        <f>IF(S1124="перенос",0,SUMIFS(АБОНЕМЕНТЫ_ИНФОРМАЦИЯ!P:P,АБОНЕМЕНТЫ_ИНФОРМАЦИЯ!H:H,БАЗА_ДАННЫХ!L1124,АБОНЕМЕНТЫ_ИНФОРМАЦИЯ!F:F,БАЗА_ДАННЫХ!J1124,АБОНЕМЕНТЫ_ИНФОРМАЦИЯ!G:G,БАЗА_ДАННЫХ!K1124,АБОНЕМЕНТЫ_ИНФОРМАЦИЯ!Q:Q,"&lt;="&amp;БАЗА_ДАННЫХ!D1124,АБОНЕМЕНТЫ_ИНФОРМАЦИЯ!S:S,"&gt;="&amp;БАЗА_ДАННЫХ!D1124))</f>
        <v>10</v>
      </c>
    </row>
    <row r="1125" spans="4:21" ht="15" customHeight="1" x14ac:dyDescent="0.25">
      <c r="D1125" s="185">
        <v>45331</v>
      </c>
      <c r="E1125" s="187">
        <f t="shared" si="40"/>
        <v>6</v>
      </c>
      <c r="F1125" s="9" t="str">
        <f t="shared" si="41"/>
        <v>Пт</v>
      </c>
      <c r="G1125" s="18">
        <v>0.66666666666666663</v>
      </c>
      <c r="H1125" s="8" t="s">
        <v>7</v>
      </c>
      <c r="I1125" s="8" t="s">
        <v>33</v>
      </c>
      <c r="J1125" s="8" t="s">
        <v>6</v>
      </c>
      <c r="K1125" s="8" t="s">
        <v>31</v>
      </c>
      <c r="L1125" s="188" t="s">
        <v>97</v>
      </c>
      <c r="M1125" s="189" t="str">
        <f ca="1">IF(COUNTIFS(АБОНЕМЕНТЫ_ИНФОРМАЦИЯ!H:H,БАЗА_ДАННЫХ!L1125,АБОНЕМЕНТЫ_ИНФОРМАЦИЯ!F:F,БАЗА_ДАННЫХ!J1125,АБОНЕМЕНТЫ_ИНФОРМАЦИЯ!G:G,БАЗА_ДАННЫХ!K1125,АБОНЕМЕНТЫ_ИНФОРМАЦИЯ!Q:Q,"&lt;="&amp;БАЗА_ДАННЫХ!D1125,АБОНЕМЕНТЫ_ИНФОРМАЦИЯ!S:S,"&gt;="&amp;БАЗА_ДАННЫХ!D1125,АБОНЕМЕНТЫ_ИНФОРМАЦИЯ!AB:AB,"да")=1,"да","нет")</f>
        <v>да</v>
      </c>
      <c r="N1125" s="188">
        <f ca="1">IF(M1125="да",SUMIFS(АБОНЕМЕНТЫ_ИНФОРМАЦИЯ!AC:AC,АБОНЕМЕНТЫ_ИНФОРМАЦИЯ!H:H,БАЗА_ДАННЫХ!L1125,АБОНЕМЕНТЫ_ИНФОРМАЦИЯ!G:G,БАЗА_ДАННЫХ!K1125,АБОНЕМЕНТЫ_ИНФОРМАЦИЯ!F:F,БАЗА_ДАННЫХ!J1125,АБОНЕМЕНТЫ_ИНФОРМАЦИЯ!AB:AB,БАЗА_ДАННЫХ!M1125),"")</f>
        <v>2</v>
      </c>
      <c r="R1125" s="189" t="s">
        <v>21</v>
      </c>
      <c r="S1125" s="17"/>
      <c r="U1125" s="194">
        <f>IF(S1125="перенос",0,SUMIFS(АБОНЕМЕНТЫ_ИНФОРМАЦИЯ!P:P,АБОНЕМЕНТЫ_ИНФОРМАЦИЯ!H:H,БАЗА_ДАННЫХ!L1125,АБОНЕМЕНТЫ_ИНФОРМАЦИЯ!F:F,БАЗА_ДАННЫХ!J1125,АБОНЕМЕНТЫ_ИНФОРМАЦИЯ!G:G,БАЗА_ДАННЫХ!K1125,АБОНЕМЕНТЫ_ИНФОРМАЦИЯ!Q:Q,"&lt;="&amp;БАЗА_ДАННЫХ!D1125,АБОНЕМЕНТЫ_ИНФОРМАЦИЯ!S:S,"&gt;="&amp;БАЗА_ДАННЫХ!D1125))</f>
        <v>10</v>
      </c>
    </row>
    <row r="1126" spans="4:21" ht="15" customHeight="1" x14ac:dyDescent="0.25">
      <c r="D1126" s="185">
        <v>45332</v>
      </c>
      <c r="E1126" s="187">
        <f t="shared" si="40"/>
        <v>6</v>
      </c>
      <c r="F1126" s="9" t="str">
        <f t="shared" si="41"/>
        <v>Сб</v>
      </c>
      <c r="G1126" s="18">
        <v>0.45833333333333331</v>
      </c>
      <c r="H1126" s="8" t="s">
        <v>14</v>
      </c>
      <c r="I1126" s="8" t="s">
        <v>34</v>
      </c>
      <c r="J1126" s="8" t="s">
        <v>11</v>
      </c>
      <c r="K1126" s="8" t="s">
        <v>35</v>
      </c>
      <c r="L1126" s="188" t="s">
        <v>78</v>
      </c>
      <c r="M1126" s="189" t="str">
        <f ca="1">IF(COUNTIFS(АБОНЕМЕНТЫ_ИНФОРМАЦИЯ!H:H,БАЗА_ДАННЫХ!L1126,АБОНЕМЕНТЫ_ИНФОРМАЦИЯ!F:F,БАЗА_ДАННЫХ!J1126,АБОНЕМЕНТЫ_ИНФОРМАЦИЯ!G:G,БАЗА_ДАННЫХ!K1126,АБОНЕМЕНТЫ_ИНФОРМАЦИЯ!Q:Q,"&lt;="&amp;БАЗА_ДАННЫХ!D1126,АБОНЕМЕНТЫ_ИНФОРМАЦИЯ!S:S,"&gt;="&amp;БАЗА_ДАННЫХ!D1126,АБОНЕМЕНТЫ_ИНФОРМАЦИЯ!AB:AB,"да")=1,"да","нет")</f>
        <v>да</v>
      </c>
      <c r="N1126" s="188">
        <f ca="1">IF(M1126="да",SUMIFS(АБОНЕМЕНТЫ_ИНФОРМАЦИЯ!AC:AC,АБОНЕМЕНТЫ_ИНФОРМАЦИЯ!H:H,БАЗА_ДАННЫХ!L1126,АБОНЕМЕНТЫ_ИНФОРМАЦИЯ!G:G,БАЗА_ДАННЫХ!K1126,АБОНЕМЕНТЫ_ИНФОРМАЦИЯ!F:F,БАЗА_ДАННЫХ!J1126,АБОНЕМЕНТЫ_ИНФОРМАЦИЯ!AB:AB,БАЗА_ДАННЫХ!M1126),"")</f>
        <v>3</v>
      </c>
      <c r="R1126" s="189" t="s">
        <v>21</v>
      </c>
      <c r="S1126" s="17"/>
      <c r="U1126" s="194">
        <f>IF(S1126="перенос",0,SUMIFS(АБОНЕМЕНТЫ_ИНФОРМАЦИЯ!P:P,АБОНЕМЕНТЫ_ИНФОРМАЦИЯ!H:H,БАЗА_ДАННЫХ!L1126,АБОНЕМЕНТЫ_ИНФОРМАЦИЯ!F:F,БАЗА_ДАННЫХ!J1126,АБОНЕМЕНТЫ_ИНФОРМАЦИЯ!G:G,БАЗА_ДАННЫХ!K1126,АБОНЕМЕНТЫ_ИНФОРМАЦИЯ!Q:Q,"&lt;="&amp;БАЗА_ДАННЫХ!D1126,АБОНЕМЕНТЫ_ИНФОРМАЦИЯ!S:S,"&gt;="&amp;БАЗА_ДАННЫХ!D1126))</f>
        <v>10</v>
      </c>
    </row>
    <row r="1127" spans="4:21" ht="15" customHeight="1" x14ac:dyDescent="0.25">
      <c r="D1127" s="185">
        <v>45332</v>
      </c>
      <c r="E1127" s="187">
        <f t="shared" si="40"/>
        <v>6</v>
      </c>
      <c r="F1127" s="9" t="str">
        <f t="shared" si="41"/>
        <v>Сб</v>
      </c>
      <c r="G1127" s="18">
        <v>0.45833333333333331</v>
      </c>
      <c r="H1127" s="8" t="s">
        <v>14</v>
      </c>
      <c r="I1127" s="8" t="s">
        <v>34</v>
      </c>
      <c r="J1127" s="8" t="s">
        <v>11</v>
      </c>
      <c r="K1127" s="8" t="s">
        <v>35</v>
      </c>
      <c r="L1127" s="188" t="s">
        <v>80</v>
      </c>
      <c r="M1127" s="189" t="str">
        <f ca="1">IF(COUNTIFS(АБОНЕМЕНТЫ_ИНФОРМАЦИЯ!H:H,БАЗА_ДАННЫХ!L1127,АБОНЕМЕНТЫ_ИНФОРМАЦИЯ!F:F,БАЗА_ДАННЫХ!J1127,АБОНЕМЕНТЫ_ИНФОРМАЦИЯ!G:G,БАЗА_ДАННЫХ!K1127,АБОНЕМЕНТЫ_ИНФОРМАЦИЯ!Q:Q,"&lt;="&amp;БАЗА_ДАННЫХ!D1127,АБОНЕМЕНТЫ_ИНФОРМАЦИЯ!S:S,"&gt;="&amp;БАЗА_ДАННЫХ!D1127,АБОНЕМЕНТЫ_ИНФОРМАЦИЯ!AB:AB,"да")=1,"да","нет")</f>
        <v>да</v>
      </c>
      <c r="N1127" s="188">
        <f ca="1">IF(M1127="да",SUMIFS(АБОНЕМЕНТЫ_ИНФОРМАЦИЯ!AC:AC,АБОНЕМЕНТЫ_ИНФОРМАЦИЯ!H:H,БАЗА_ДАННЫХ!L1127,АБОНЕМЕНТЫ_ИНФОРМАЦИЯ!G:G,БАЗА_ДАННЫХ!K1127,АБОНЕМЕНТЫ_ИНФОРМАЦИЯ!F:F,БАЗА_ДАННЫХ!J1127,АБОНЕМЕНТЫ_ИНФОРМАЦИЯ!AB:AB,БАЗА_ДАННЫХ!M1127),"")</f>
        <v>3</v>
      </c>
      <c r="R1127" s="189" t="s">
        <v>21</v>
      </c>
      <c r="S1127" s="17"/>
      <c r="U1127" s="194">
        <f>IF(S1127="перенос",0,SUMIFS(АБОНЕМЕНТЫ_ИНФОРМАЦИЯ!P:P,АБОНЕМЕНТЫ_ИНФОРМАЦИЯ!H:H,БАЗА_ДАННЫХ!L1127,АБОНЕМЕНТЫ_ИНФОРМАЦИЯ!F:F,БАЗА_ДАННЫХ!J1127,АБОНЕМЕНТЫ_ИНФОРМАЦИЯ!G:G,БАЗА_ДАННЫХ!K1127,АБОНЕМЕНТЫ_ИНФОРМАЦИЯ!Q:Q,"&lt;="&amp;БАЗА_ДАННЫХ!D1127,АБОНЕМЕНТЫ_ИНФОРМАЦИЯ!S:S,"&gt;="&amp;БАЗА_ДАННЫХ!D1127))</f>
        <v>10</v>
      </c>
    </row>
    <row r="1128" spans="4:21" ht="15" customHeight="1" x14ac:dyDescent="0.25">
      <c r="D1128" s="185">
        <v>45332</v>
      </c>
      <c r="E1128" s="187">
        <f t="shared" si="40"/>
        <v>6</v>
      </c>
      <c r="F1128" s="9" t="str">
        <f t="shared" si="41"/>
        <v>Сб</v>
      </c>
      <c r="G1128" s="18">
        <v>0.45833333333333331</v>
      </c>
      <c r="H1128" s="8" t="s">
        <v>14</v>
      </c>
      <c r="I1128" s="8" t="s">
        <v>34</v>
      </c>
      <c r="J1128" s="8" t="s">
        <v>11</v>
      </c>
      <c r="K1128" s="8" t="s">
        <v>35</v>
      </c>
      <c r="L1128" s="188" t="s">
        <v>81</v>
      </c>
      <c r="M1128" s="189" t="str">
        <f ca="1">IF(COUNTIFS(АБОНЕМЕНТЫ_ИНФОРМАЦИЯ!H:H,БАЗА_ДАННЫХ!L1128,АБОНЕМЕНТЫ_ИНФОРМАЦИЯ!F:F,БАЗА_ДАННЫХ!J1128,АБОНЕМЕНТЫ_ИНФОРМАЦИЯ!G:G,БАЗА_ДАННЫХ!K1128,АБОНЕМЕНТЫ_ИНФОРМАЦИЯ!Q:Q,"&lt;="&amp;БАЗА_ДАННЫХ!D1128,АБОНЕМЕНТЫ_ИНФОРМАЦИЯ!S:S,"&gt;="&amp;БАЗА_ДАННЫХ!D1128,АБОНЕМЕНТЫ_ИНФОРМАЦИЯ!AB:AB,"да")=1,"да","нет")</f>
        <v>да</v>
      </c>
      <c r="N1128" s="188">
        <f ca="1">IF(M1128="да",SUMIFS(АБОНЕМЕНТЫ_ИНФОРМАЦИЯ!AC:AC,АБОНЕМЕНТЫ_ИНФОРМАЦИЯ!H:H,БАЗА_ДАННЫХ!L1128,АБОНЕМЕНТЫ_ИНФОРМАЦИЯ!G:G,БАЗА_ДАННЫХ!K1128,АБОНЕМЕНТЫ_ИНФОРМАЦИЯ!F:F,БАЗА_ДАННЫХ!J1128,АБОНЕМЕНТЫ_ИНФОРМАЦИЯ!AB:AB,БАЗА_ДАННЫХ!M1128),"")</f>
        <v>2</v>
      </c>
      <c r="R1128" s="189" t="s">
        <v>21</v>
      </c>
      <c r="S1128" s="17"/>
      <c r="U1128" s="194">
        <f>IF(S1128="перенос",0,SUMIFS(АБОНЕМЕНТЫ_ИНФОРМАЦИЯ!P:P,АБОНЕМЕНТЫ_ИНФОРМАЦИЯ!H:H,БАЗА_ДАННЫХ!L1128,АБОНЕМЕНТЫ_ИНФОРМАЦИЯ!F:F,БАЗА_ДАННЫХ!J1128,АБОНЕМЕНТЫ_ИНФОРМАЦИЯ!G:G,БАЗА_ДАННЫХ!K1128,АБОНЕМЕНТЫ_ИНФОРМАЦИЯ!Q:Q,"&lt;="&amp;БАЗА_ДАННЫХ!D1128,АБОНЕМЕНТЫ_ИНФОРМАЦИЯ!S:S,"&gt;="&amp;БАЗА_ДАННЫХ!D1128))</f>
        <v>8.75</v>
      </c>
    </row>
    <row r="1129" spans="4:21" ht="15" customHeight="1" x14ac:dyDescent="0.25">
      <c r="D1129" s="185">
        <v>45332</v>
      </c>
      <c r="E1129" s="187">
        <f t="shared" si="40"/>
        <v>6</v>
      </c>
      <c r="F1129" s="9" t="str">
        <f t="shared" si="41"/>
        <v>Сб</v>
      </c>
      <c r="G1129" s="18">
        <v>0.45833333333333331</v>
      </c>
      <c r="H1129" s="8" t="s">
        <v>14</v>
      </c>
      <c r="I1129" s="8" t="s">
        <v>34</v>
      </c>
      <c r="J1129" s="8" t="s">
        <v>11</v>
      </c>
      <c r="K1129" s="8" t="s">
        <v>35</v>
      </c>
      <c r="L1129" s="188" t="s">
        <v>82</v>
      </c>
      <c r="M1129" s="189" t="str">
        <f ca="1">IF(COUNTIFS(АБОНЕМЕНТЫ_ИНФОРМАЦИЯ!H:H,БАЗА_ДАННЫХ!L1129,АБОНЕМЕНТЫ_ИНФОРМАЦИЯ!F:F,БАЗА_ДАННЫХ!J1129,АБОНЕМЕНТЫ_ИНФОРМАЦИЯ!G:G,БАЗА_ДАННЫХ!K1129,АБОНЕМЕНТЫ_ИНФОРМАЦИЯ!Q:Q,"&lt;="&amp;БАЗА_ДАННЫХ!D1129,АБОНЕМЕНТЫ_ИНФОРМАЦИЯ!S:S,"&gt;="&amp;БАЗА_ДАННЫХ!D1129,АБОНЕМЕНТЫ_ИНФОРМАЦИЯ!AB:AB,"да")=1,"да","нет")</f>
        <v>да</v>
      </c>
      <c r="N1129" s="188">
        <f ca="1">IF(M1129="да",SUMIFS(АБОНЕМЕНТЫ_ИНФОРМАЦИЯ!AC:AC,АБОНЕМЕНТЫ_ИНФОРМАЦИЯ!H:H,БАЗА_ДАННЫХ!L1129,АБОНЕМЕНТЫ_ИНФОРМАЦИЯ!G:G,БАЗА_ДАННЫХ!K1129,АБОНЕМЕНТЫ_ИНФОРМАЦИЯ!F:F,БАЗА_ДАННЫХ!J1129,АБОНЕМЕНТЫ_ИНФОРМАЦИЯ!AB:AB,БАЗА_ДАННЫХ!M1129),"")</f>
        <v>2</v>
      </c>
      <c r="R1129" s="189" t="s">
        <v>21</v>
      </c>
      <c r="S1129" s="17"/>
      <c r="U1129" s="194">
        <f>IF(S1129="перенос",0,SUMIFS(АБОНЕМЕНТЫ_ИНФОРМАЦИЯ!P:P,АБОНЕМЕНТЫ_ИНФОРМАЦИЯ!H:H,БАЗА_ДАННЫХ!L1129,АБОНЕМЕНТЫ_ИНФОРМАЦИЯ!F:F,БАЗА_ДАННЫХ!J1129,АБОНЕМЕНТЫ_ИНФОРМАЦИЯ!G:G,БАЗА_ДАННЫХ!K1129,АБОНЕМЕНТЫ_ИНФОРМАЦИЯ!Q:Q,"&lt;="&amp;БАЗА_ДАННЫХ!D1129,АБОНЕМЕНТЫ_ИНФОРМАЦИЯ!S:S,"&gt;="&amp;БАЗА_ДАННЫХ!D1129))</f>
        <v>10</v>
      </c>
    </row>
    <row r="1130" spans="4:21" ht="15" customHeight="1" x14ac:dyDescent="0.25">
      <c r="D1130" s="185">
        <v>45332</v>
      </c>
      <c r="E1130" s="187">
        <f t="shared" si="40"/>
        <v>6</v>
      </c>
      <c r="F1130" s="9" t="str">
        <f t="shared" si="41"/>
        <v>Сб</v>
      </c>
      <c r="G1130" s="18">
        <v>0.45833333333333331</v>
      </c>
      <c r="H1130" s="8" t="s">
        <v>14</v>
      </c>
      <c r="I1130" s="8" t="s">
        <v>34</v>
      </c>
      <c r="J1130" s="8" t="s">
        <v>11</v>
      </c>
      <c r="K1130" s="8" t="s">
        <v>35</v>
      </c>
      <c r="L1130" s="188" t="s">
        <v>83</v>
      </c>
      <c r="M1130" s="189" t="str">
        <f ca="1">IF(COUNTIFS(АБОНЕМЕНТЫ_ИНФОРМАЦИЯ!H:H,БАЗА_ДАННЫХ!L1130,АБОНЕМЕНТЫ_ИНФОРМАЦИЯ!F:F,БАЗА_ДАННЫХ!J1130,АБОНЕМЕНТЫ_ИНФОРМАЦИЯ!G:G,БАЗА_ДАННЫХ!K1130,АБОНЕМЕНТЫ_ИНФОРМАЦИЯ!Q:Q,"&lt;="&amp;БАЗА_ДАННЫХ!D1130,АБОНЕМЕНТЫ_ИНФОРМАЦИЯ!S:S,"&gt;="&amp;БАЗА_ДАННЫХ!D1130,АБОНЕМЕНТЫ_ИНФОРМАЦИЯ!AB:AB,"да")=1,"да","нет")</f>
        <v>да</v>
      </c>
      <c r="N1130" s="188">
        <f ca="1">IF(M1130="да",SUMIFS(АБОНЕМЕНТЫ_ИНФОРМАЦИЯ!AC:AC,АБОНЕМЕНТЫ_ИНФОРМАЦИЯ!H:H,БАЗА_ДАННЫХ!L1130,АБОНЕМЕНТЫ_ИНФОРМАЦИЯ!G:G,БАЗА_ДАННЫХ!K1130,АБОНЕМЕНТЫ_ИНФОРМАЦИЯ!F:F,БАЗА_ДАННЫХ!J1130,АБОНЕМЕНТЫ_ИНФОРМАЦИЯ!AB:AB,БАЗА_ДАННЫХ!M1130),"")</f>
        <v>2</v>
      </c>
      <c r="R1130" s="189" t="s">
        <v>21</v>
      </c>
      <c r="S1130" s="17"/>
      <c r="U1130" s="194">
        <f>IF(S1130="перенос",0,SUMIFS(АБОНЕМЕНТЫ_ИНФОРМАЦИЯ!P:P,АБОНЕМЕНТЫ_ИНФОРМАЦИЯ!H:H,БАЗА_ДАННЫХ!L1130,АБОНЕМЕНТЫ_ИНФОРМАЦИЯ!F:F,БАЗА_ДАННЫХ!J1130,АБОНЕМЕНТЫ_ИНФОРМАЦИЯ!G:G,БАЗА_ДАННЫХ!K1130,АБОНЕМЕНТЫ_ИНФОРМАЦИЯ!Q:Q,"&lt;="&amp;БАЗА_ДАННЫХ!D1130,АБОНЕМЕНТЫ_ИНФОРМАЦИЯ!S:S,"&gt;="&amp;БАЗА_ДАННЫХ!D1130))</f>
        <v>10</v>
      </c>
    </row>
    <row r="1131" spans="4:21" ht="15" customHeight="1" x14ac:dyDescent="0.25">
      <c r="D1131" s="185">
        <v>45334</v>
      </c>
      <c r="E1131" s="187">
        <f t="shared" si="40"/>
        <v>7</v>
      </c>
      <c r="F1131" s="9" t="str">
        <f t="shared" si="41"/>
        <v>Пн</v>
      </c>
      <c r="G1131" s="18">
        <v>0.66666666666666663</v>
      </c>
      <c r="H1131" s="8" t="s">
        <v>7</v>
      </c>
      <c r="I1131" s="8" t="s">
        <v>32</v>
      </c>
      <c r="J1131" s="8" t="s">
        <v>9</v>
      </c>
      <c r="K1131" s="8" t="s">
        <v>8</v>
      </c>
      <c r="L1131" s="188" t="s">
        <v>64</v>
      </c>
      <c r="M1131" s="189" t="str">
        <f ca="1">IF(COUNTIFS(АБОНЕМЕНТЫ_ИНФОРМАЦИЯ!H:H,БАЗА_ДАННЫХ!L1131,АБОНЕМЕНТЫ_ИНФОРМАЦИЯ!F:F,БАЗА_ДАННЫХ!J1131,АБОНЕМЕНТЫ_ИНФОРМАЦИЯ!G:G,БАЗА_ДАННЫХ!K1131,АБОНЕМЕНТЫ_ИНФОРМАЦИЯ!Q:Q,"&lt;="&amp;БАЗА_ДАННЫХ!D1131,АБОНЕМЕНТЫ_ИНФОРМАЦИЯ!S:S,"&gt;="&amp;БАЗА_ДАННЫХ!D1131,АБОНЕМЕНТЫ_ИНФОРМАЦИЯ!AB:AB,"да")=1,"да","нет")</f>
        <v>да</v>
      </c>
      <c r="N1131" s="188">
        <f ca="1">IF(M1131="да",SUMIFS(АБОНЕМЕНТЫ_ИНФОРМАЦИЯ!AC:AC,АБОНЕМЕНТЫ_ИНФОРМАЦИЯ!H:H,БАЗА_ДАННЫХ!L1131,АБОНЕМЕНТЫ_ИНФОРМАЦИЯ!G:G,БАЗА_ДАННЫХ!K1131,АБОНЕМЕНТЫ_ИНФОРМАЦИЯ!F:F,БАЗА_ДАННЫХ!J1131,АБОНЕМЕНТЫ_ИНФОРМАЦИЯ!AB:AB,БАЗА_ДАННЫХ!M1131),"")</f>
        <v>2</v>
      </c>
      <c r="R1131" s="189" t="s">
        <v>21</v>
      </c>
      <c r="S1131" s="17"/>
      <c r="U1131" s="194">
        <f>IF(S1131="перенос",0,SUMIFS(АБОНЕМЕНТЫ_ИНФОРМАЦИЯ!P:P,АБОНЕМЕНТЫ_ИНФОРМАЦИЯ!H:H,БАЗА_ДАННЫХ!L1131,АБОНЕМЕНТЫ_ИНФОРМАЦИЯ!F:F,БАЗА_ДАННЫХ!J1131,АБОНЕМЕНТЫ_ИНФОРМАЦИЯ!G:G,БАЗА_ДАННЫХ!K1131,АБОНЕМЕНТЫ_ИНФОРМАЦИЯ!Q:Q,"&lt;="&amp;БАЗА_ДАННЫХ!D1131,АБОНЕМЕНТЫ_ИНФОРМАЦИЯ!S:S,"&gt;="&amp;БАЗА_ДАННЫХ!D1131))</f>
        <v>10</v>
      </c>
    </row>
    <row r="1132" spans="4:21" ht="15" customHeight="1" x14ac:dyDescent="0.25">
      <c r="D1132" s="185">
        <v>45334</v>
      </c>
      <c r="E1132" s="187">
        <f t="shared" si="40"/>
        <v>7</v>
      </c>
      <c r="F1132" s="9" t="str">
        <f t="shared" si="41"/>
        <v>Пн</v>
      </c>
      <c r="G1132" s="18">
        <v>0.66666666666666663</v>
      </c>
      <c r="H1132" s="8" t="s">
        <v>7</v>
      </c>
      <c r="I1132" s="8" t="s">
        <v>32</v>
      </c>
      <c r="J1132" s="8" t="s">
        <v>9</v>
      </c>
      <c r="K1132" s="8" t="s">
        <v>8</v>
      </c>
      <c r="L1132" s="188" t="s">
        <v>65</v>
      </c>
      <c r="M1132" s="189" t="str">
        <f ca="1">IF(COUNTIFS(АБОНЕМЕНТЫ_ИНФОРМАЦИЯ!H:H,БАЗА_ДАННЫХ!L1132,АБОНЕМЕНТЫ_ИНФОРМАЦИЯ!F:F,БАЗА_ДАННЫХ!J1132,АБОНЕМЕНТЫ_ИНФОРМАЦИЯ!G:G,БАЗА_ДАННЫХ!K1132,АБОНЕМЕНТЫ_ИНФОРМАЦИЯ!Q:Q,"&lt;="&amp;БАЗА_ДАННЫХ!D1132,АБОНЕМЕНТЫ_ИНФОРМАЦИЯ!S:S,"&gt;="&amp;БАЗА_ДАННЫХ!D1132,АБОНЕМЕНТЫ_ИНФОРМАЦИЯ!AB:AB,"да")=1,"да","нет")</f>
        <v>да</v>
      </c>
      <c r="N1132" s="188">
        <f ca="1">IF(M1132="да",SUMIFS(АБОНЕМЕНТЫ_ИНФОРМАЦИЯ!AC:AC,АБОНЕМЕНТЫ_ИНФОРМАЦИЯ!H:H,БАЗА_ДАННЫХ!L1132,АБОНЕМЕНТЫ_ИНФОРМАЦИЯ!G:G,БАЗА_ДАННЫХ!K1132,АБОНЕМЕНТЫ_ИНФОРМАЦИЯ!F:F,БАЗА_ДАННЫХ!J1132,АБОНЕМЕНТЫ_ИНФОРМАЦИЯ!AB:AB,БАЗА_ДАННЫХ!M1132),"")</f>
        <v>1</v>
      </c>
      <c r="R1132" s="189" t="s">
        <v>21</v>
      </c>
      <c r="S1132" s="17"/>
      <c r="U1132" s="194">
        <f>IF(S1132="перенос",0,SUMIFS(АБОНЕМЕНТЫ_ИНФОРМАЦИЯ!P:P,АБОНЕМЕНТЫ_ИНФОРМАЦИЯ!H:H,БАЗА_ДАННЫХ!L1132,АБОНЕМЕНТЫ_ИНФОРМАЦИЯ!F:F,БАЗА_ДАННЫХ!J1132,АБОНЕМЕНТЫ_ИНФОРМАЦИЯ!G:G,БАЗА_ДАННЫХ!K1132,АБОНЕМЕНТЫ_ИНФОРМАЦИЯ!Q:Q,"&lt;="&amp;БАЗА_ДАННЫХ!D1132,АБОНЕМЕНТЫ_ИНФОРМАЦИЯ!S:S,"&gt;="&amp;БАЗА_ДАННЫХ!D1132))</f>
        <v>10</v>
      </c>
    </row>
    <row r="1133" spans="4:21" ht="15" customHeight="1" x14ac:dyDescent="0.25">
      <c r="D1133" s="185">
        <v>45334</v>
      </c>
      <c r="E1133" s="187">
        <f t="shared" si="40"/>
        <v>7</v>
      </c>
      <c r="F1133" s="9" t="str">
        <f t="shared" si="41"/>
        <v>Пн</v>
      </c>
      <c r="G1133" s="18">
        <v>0.66666666666666663</v>
      </c>
      <c r="H1133" s="8" t="s">
        <v>7</v>
      </c>
      <c r="I1133" s="8" t="s">
        <v>32</v>
      </c>
      <c r="J1133" s="8" t="s">
        <v>9</v>
      </c>
      <c r="K1133" s="8" t="s">
        <v>8</v>
      </c>
      <c r="L1133" s="188" t="s">
        <v>66</v>
      </c>
      <c r="M1133" s="189" t="str">
        <f ca="1">IF(COUNTIFS(АБОНЕМЕНТЫ_ИНФОРМАЦИЯ!H:H,БАЗА_ДАННЫХ!L1133,АБОНЕМЕНТЫ_ИНФОРМАЦИЯ!F:F,БАЗА_ДАННЫХ!J1133,АБОНЕМЕНТЫ_ИНФОРМАЦИЯ!G:G,БАЗА_ДАННЫХ!K1133,АБОНЕМЕНТЫ_ИНФОРМАЦИЯ!Q:Q,"&lt;="&amp;БАЗА_ДАННЫХ!D1133,АБОНЕМЕНТЫ_ИНФОРМАЦИЯ!S:S,"&gt;="&amp;БАЗА_ДАННЫХ!D1133,АБОНЕМЕНТЫ_ИНФОРМАЦИЯ!AB:AB,"да")=1,"да","нет")</f>
        <v>да</v>
      </c>
      <c r="N1133" s="188">
        <f ca="1">IF(M1133="да",SUMIFS(АБОНЕМЕНТЫ_ИНФОРМАЦИЯ!AC:AC,АБОНЕМЕНТЫ_ИНФОРМАЦИЯ!H:H,БАЗА_ДАННЫХ!L1133,АБОНЕМЕНТЫ_ИНФОРМАЦИЯ!G:G,БАЗА_ДАННЫХ!K1133,АБОНЕМЕНТЫ_ИНФОРМАЦИЯ!F:F,БАЗА_ДАННЫХ!J1133,АБОНЕМЕНТЫ_ИНФОРМАЦИЯ!AB:AB,БАЗА_ДАННЫХ!M1133),"")</f>
        <v>4</v>
      </c>
      <c r="R1133" s="189" t="s">
        <v>21</v>
      </c>
      <c r="S1133" s="17"/>
      <c r="U1133" s="194">
        <f>IF(S1133="перенос",0,SUMIFS(АБОНЕМЕНТЫ_ИНФОРМАЦИЯ!P:P,АБОНЕМЕНТЫ_ИНФОРМАЦИЯ!H:H,БАЗА_ДАННЫХ!L1133,АБОНЕМЕНТЫ_ИНФОРМАЦИЯ!F:F,БАЗА_ДАННЫХ!J1133,АБОНЕМЕНТЫ_ИНФОРМАЦИЯ!G:G,БАЗА_ДАННЫХ!K1133,АБОНЕМЕНТЫ_ИНФОРМАЦИЯ!Q:Q,"&lt;="&amp;БАЗА_ДАННЫХ!D1133,АБОНЕМЕНТЫ_ИНФОРМАЦИЯ!S:S,"&gt;="&amp;БАЗА_ДАННЫХ!D1133))</f>
        <v>10</v>
      </c>
    </row>
    <row r="1134" spans="4:21" ht="15" customHeight="1" x14ac:dyDescent="0.25">
      <c r="D1134" s="185">
        <v>45334</v>
      </c>
      <c r="E1134" s="187">
        <f t="shared" si="40"/>
        <v>7</v>
      </c>
      <c r="F1134" s="9" t="str">
        <f t="shared" si="41"/>
        <v>Пн</v>
      </c>
      <c r="G1134" s="18">
        <v>0.66666666666666663</v>
      </c>
      <c r="H1134" s="8" t="s">
        <v>7</v>
      </c>
      <c r="I1134" s="8" t="s">
        <v>32</v>
      </c>
      <c r="J1134" s="8" t="s">
        <v>9</v>
      </c>
      <c r="K1134" s="8" t="s">
        <v>8</v>
      </c>
      <c r="L1134" s="188" t="s">
        <v>67</v>
      </c>
      <c r="M1134" s="189" t="str">
        <f ca="1">IF(COUNTIFS(АБОНЕМЕНТЫ_ИНФОРМАЦИЯ!H:H,БАЗА_ДАННЫХ!L1134,АБОНЕМЕНТЫ_ИНФОРМАЦИЯ!F:F,БАЗА_ДАННЫХ!J1134,АБОНЕМЕНТЫ_ИНФОРМАЦИЯ!G:G,БАЗА_ДАННЫХ!K1134,АБОНЕМЕНТЫ_ИНФОРМАЦИЯ!Q:Q,"&lt;="&amp;БАЗА_ДАННЫХ!D1134,АБОНЕМЕНТЫ_ИНФОРМАЦИЯ!S:S,"&gt;="&amp;БАЗА_ДАННЫХ!D1134,АБОНЕМЕНТЫ_ИНФОРМАЦИЯ!AB:AB,"да")=1,"да","нет")</f>
        <v>да</v>
      </c>
      <c r="N1134" s="188">
        <f ca="1">IF(M1134="да",SUMIFS(АБОНЕМЕНТЫ_ИНФОРМАЦИЯ!AC:AC,АБОНЕМЕНТЫ_ИНФОРМАЦИЯ!H:H,БАЗА_ДАННЫХ!L1134,АБОНЕМЕНТЫ_ИНФОРМАЦИЯ!G:G,БАЗА_ДАННЫХ!K1134,АБОНЕМЕНТЫ_ИНФОРМАЦИЯ!F:F,БАЗА_ДАННЫХ!J1134,АБОНЕМЕНТЫ_ИНФОРМАЦИЯ!AB:AB,БАЗА_ДАННЫХ!M1134),"")</f>
        <v>2</v>
      </c>
      <c r="R1134" s="189" t="s">
        <v>21</v>
      </c>
      <c r="S1134" s="17"/>
      <c r="U1134" s="194">
        <f>IF(S1134="перенос",0,SUMIFS(АБОНЕМЕНТЫ_ИНФОРМАЦИЯ!P:P,АБОНЕМЕНТЫ_ИНФОРМАЦИЯ!H:H,БАЗА_ДАННЫХ!L1134,АБОНЕМЕНТЫ_ИНФОРМАЦИЯ!F:F,БАЗА_ДАННЫХ!J1134,АБОНЕМЕНТЫ_ИНФОРМАЦИЯ!G:G,БАЗА_ДАННЫХ!K1134,АБОНЕМЕНТЫ_ИНФОРМАЦИЯ!Q:Q,"&lt;="&amp;БАЗА_ДАННЫХ!D1134,АБОНЕМЕНТЫ_ИНФОРМАЦИЯ!S:S,"&gt;="&amp;БАЗА_ДАННЫХ!D1134))</f>
        <v>8.75</v>
      </c>
    </row>
    <row r="1135" spans="4:21" ht="15" customHeight="1" x14ac:dyDescent="0.25">
      <c r="D1135" s="185">
        <v>45334</v>
      </c>
      <c r="E1135" s="187">
        <f t="shared" si="40"/>
        <v>7</v>
      </c>
      <c r="F1135" s="9" t="str">
        <f t="shared" si="41"/>
        <v>Пн</v>
      </c>
      <c r="G1135" s="18">
        <v>0.66666666666666663</v>
      </c>
      <c r="H1135" s="8" t="s">
        <v>7</v>
      </c>
      <c r="I1135" s="8" t="s">
        <v>32</v>
      </c>
      <c r="J1135" s="8" t="s">
        <v>9</v>
      </c>
      <c r="K1135" s="8" t="s">
        <v>8</v>
      </c>
      <c r="L1135" s="188" t="s">
        <v>68</v>
      </c>
      <c r="M1135" s="189" t="str">
        <f ca="1">IF(COUNTIFS(АБОНЕМЕНТЫ_ИНФОРМАЦИЯ!H:H,БАЗА_ДАННЫХ!L1135,АБОНЕМЕНТЫ_ИНФОРМАЦИЯ!F:F,БАЗА_ДАННЫХ!J1135,АБОНЕМЕНТЫ_ИНФОРМАЦИЯ!G:G,БАЗА_ДАННЫХ!K1135,АБОНЕМЕНТЫ_ИНФОРМАЦИЯ!Q:Q,"&lt;="&amp;БАЗА_ДАННЫХ!D1135,АБОНЕМЕНТЫ_ИНФОРМАЦИЯ!S:S,"&gt;="&amp;БАЗА_ДАННЫХ!D1135,АБОНЕМЕНТЫ_ИНФОРМАЦИЯ!AB:AB,"да")=1,"да","нет")</f>
        <v>да</v>
      </c>
      <c r="N1135" s="188">
        <f ca="1">IF(M1135="да",SUMIFS(АБОНЕМЕНТЫ_ИНФОРМАЦИЯ!AC:AC,АБОНЕМЕНТЫ_ИНФОРМАЦИЯ!H:H,БАЗА_ДАННЫХ!L1135,АБОНЕМЕНТЫ_ИНФОРМАЦИЯ!G:G,БАЗА_ДАННЫХ!K1135,АБОНЕМЕНТЫ_ИНФОРМАЦИЯ!F:F,БАЗА_ДАННЫХ!J1135,АБОНЕМЕНТЫ_ИНФОРМАЦИЯ!AB:AB,БАЗА_ДАННЫХ!M1135),"")</f>
        <v>2</v>
      </c>
      <c r="R1135" s="189" t="s">
        <v>21</v>
      </c>
      <c r="S1135" s="17"/>
      <c r="U1135" s="194">
        <f>IF(S1135="перенос",0,SUMIFS(АБОНЕМЕНТЫ_ИНФОРМАЦИЯ!P:P,АБОНЕМЕНТЫ_ИНФОРМАЦИЯ!H:H,БАЗА_ДАННЫХ!L1135,АБОНЕМЕНТЫ_ИНФОРМАЦИЯ!F:F,БАЗА_ДАННЫХ!J1135,АБОНЕМЕНТЫ_ИНФОРМАЦИЯ!G:G,БАЗА_ДАННЫХ!K1135,АБОНЕМЕНТЫ_ИНФОРМАЦИЯ!Q:Q,"&lt;="&amp;БАЗА_ДАННЫХ!D1135,АБОНЕМЕНТЫ_ИНФОРМАЦИЯ!S:S,"&gt;="&amp;БАЗА_ДАННЫХ!D1135))</f>
        <v>10</v>
      </c>
    </row>
    <row r="1136" spans="4:21" ht="15" customHeight="1" x14ac:dyDescent="0.25">
      <c r="D1136" s="185">
        <v>45334</v>
      </c>
      <c r="E1136" s="187">
        <f t="shared" si="40"/>
        <v>7</v>
      </c>
      <c r="F1136" s="9" t="str">
        <f t="shared" si="41"/>
        <v>Пн</v>
      </c>
      <c r="G1136" s="18">
        <v>0.66666666666666663</v>
      </c>
      <c r="H1136" s="8" t="s">
        <v>7</v>
      </c>
      <c r="I1136" s="8" t="s">
        <v>32</v>
      </c>
      <c r="J1136" s="8" t="s">
        <v>9</v>
      </c>
      <c r="K1136" s="8" t="s">
        <v>8</v>
      </c>
      <c r="L1136" s="188" t="s">
        <v>69</v>
      </c>
      <c r="M1136" s="189" t="str">
        <f ca="1">IF(COUNTIFS(АБОНЕМЕНТЫ_ИНФОРМАЦИЯ!H:H,БАЗА_ДАННЫХ!L1136,АБОНЕМЕНТЫ_ИНФОРМАЦИЯ!F:F,БАЗА_ДАННЫХ!J1136,АБОНЕМЕНТЫ_ИНФОРМАЦИЯ!G:G,БАЗА_ДАННЫХ!K1136,АБОНЕМЕНТЫ_ИНФОРМАЦИЯ!Q:Q,"&lt;="&amp;БАЗА_ДАННЫХ!D1136,АБОНЕМЕНТЫ_ИНФОРМАЦИЯ!S:S,"&gt;="&amp;БАЗА_ДАННЫХ!D1136,АБОНЕМЕНТЫ_ИНФОРМАЦИЯ!AB:AB,"да")=1,"да","нет")</f>
        <v>да</v>
      </c>
      <c r="N1136" s="188">
        <f ca="1">IF(M1136="да",SUMIFS(АБОНЕМЕНТЫ_ИНФОРМАЦИЯ!AC:AC,АБОНЕМЕНТЫ_ИНФОРМАЦИЯ!H:H,БАЗА_ДАННЫХ!L1136,АБОНЕМЕНТЫ_ИНФОРМАЦИЯ!G:G,БАЗА_ДАННЫХ!K1136,АБОНЕМЕНТЫ_ИНФОРМАЦИЯ!F:F,БАЗА_ДАННЫХ!J1136,АБОНЕМЕНТЫ_ИНФОРМАЦИЯ!AB:AB,БАЗА_ДАННЫХ!M1136),"")</f>
        <v>2</v>
      </c>
      <c r="R1136" s="189" t="s">
        <v>21</v>
      </c>
      <c r="S1136" s="17"/>
      <c r="U1136" s="194">
        <f>IF(S1136="перенос",0,SUMIFS(АБОНЕМЕНТЫ_ИНФОРМАЦИЯ!P:P,АБОНЕМЕНТЫ_ИНФОРМАЦИЯ!H:H,БАЗА_ДАННЫХ!L1136,АБОНЕМЕНТЫ_ИНФОРМАЦИЯ!F:F,БАЗА_ДАННЫХ!J1136,АБОНЕМЕНТЫ_ИНФОРМАЦИЯ!G:G,БАЗА_ДАННЫХ!K1136,АБОНЕМЕНТЫ_ИНФОРМАЦИЯ!Q:Q,"&lt;="&amp;БАЗА_ДАННЫХ!D1136,АБОНЕМЕНТЫ_ИНФОРМАЦИЯ!S:S,"&gt;="&amp;БАЗА_ДАННЫХ!D1136))</f>
        <v>10</v>
      </c>
    </row>
    <row r="1137" spans="4:21" ht="15" customHeight="1" x14ac:dyDescent="0.25">
      <c r="D1137" s="185">
        <v>45334</v>
      </c>
      <c r="E1137" s="187">
        <f t="shared" si="40"/>
        <v>7</v>
      </c>
      <c r="F1137" s="9" t="str">
        <f t="shared" si="41"/>
        <v>Пн</v>
      </c>
      <c r="G1137" s="18">
        <v>0.66666666666666663</v>
      </c>
      <c r="H1137" s="8" t="s">
        <v>7</v>
      </c>
      <c r="I1137" s="8" t="s">
        <v>32</v>
      </c>
      <c r="J1137" s="8" t="s">
        <v>9</v>
      </c>
      <c r="K1137" s="8" t="s">
        <v>8</v>
      </c>
      <c r="L1137" s="188" t="s">
        <v>70</v>
      </c>
      <c r="M1137" s="189" t="str">
        <f ca="1">IF(COUNTIFS(АБОНЕМЕНТЫ_ИНФОРМАЦИЯ!H:H,БАЗА_ДАННЫХ!L1137,АБОНЕМЕНТЫ_ИНФОРМАЦИЯ!F:F,БАЗА_ДАННЫХ!J1137,АБОНЕМЕНТЫ_ИНФОРМАЦИЯ!G:G,БАЗА_ДАННЫХ!K1137,АБОНЕМЕНТЫ_ИНФОРМАЦИЯ!Q:Q,"&lt;="&amp;БАЗА_ДАННЫХ!D1137,АБОНЕМЕНТЫ_ИНФОРМАЦИЯ!S:S,"&gt;="&amp;БАЗА_ДАННЫХ!D1137,АБОНЕМЕНТЫ_ИНФОРМАЦИЯ!AB:AB,"да")=1,"да","нет")</f>
        <v>да</v>
      </c>
      <c r="N1137" s="188">
        <f ca="1">IF(M1137="да",SUMIFS(АБОНЕМЕНТЫ_ИНФОРМАЦИЯ!AC:AC,АБОНЕМЕНТЫ_ИНФОРМАЦИЯ!H:H,БАЗА_ДАННЫХ!L1137,АБОНЕМЕНТЫ_ИНФОРМАЦИЯ!G:G,БАЗА_ДАННЫХ!K1137,АБОНЕМЕНТЫ_ИНФОРМАЦИЯ!F:F,БАЗА_ДАННЫХ!J1137,АБОНЕМЕНТЫ_ИНФОРМАЦИЯ!AB:AB,БАЗА_ДАННЫХ!M1137),"")</f>
        <v>2</v>
      </c>
      <c r="R1137" s="189" t="s">
        <v>21</v>
      </c>
      <c r="S1137" s="17"/>
      <c r="U1137" s="194">
        <f>IF(S1137="перенос",0,SUMIFS(АБОНЕМЕНТЫ_ИНФОРМАЦИЯ!P:P,АБОНЕМЕНТЫ_ИНФОРМАЦИЯ!H:H,БАЗА_ДАННЫХ!L1137,АБОНЕМЕНТЫ_ИНФОРМАЦИЯ!F:F,БАЗА_ДАННЫХ!J1137,АБОНЕМЕНТЫ_ИНФОРМАЦИЯ!G:G,БАЗА_ДАННЫХ!K1137,АБОНЕМЕНТЫ_ИНФОРМАЦИЯ!Q:Q,"&lt;="&amp;БАЗА_ДАННЫХ!D1137,АБОНЕМЕНТЫ_ИНФОРМАЦИЯ!S:S,"&gt;="&amp;БАЗА_ДАННЫХ!D1137))</f>
        <v>10</v>
      </c>
    </row>
    <row r="1138" spans="4:21" ht="15" customHeight="1" x14ac:dyDescent="0.25">
      <c r="D1138" s="185">
        <v>45334</v>
      </c>
      <c r="E1138" s="187">
        <f t="shared" si="40"/>
        <v>7</v>
      </c>
      <c r="F1138" s="9" t="str">
        <f t="shared" si="41"/>
        <v>Пн</v>
      </c>
      <c r="G1138" s="18">
        <v>0.66666666666666663</v>
      </c>
      <c r="H1138" s="8" t="s">
        <v>7</v>
      </c>
      <c r="I1138" s="8" t="s">
        <v>32</v>
      </c>
      <c r="J1138" s="8" t="s">
        <v>9</v>
      </c>
      <c r="K1138" s="8" t="s">
        <v>8</v>
      </c>
      <c r="L1138" s="188" t="s">
        <v>71</v>
      </c>
      <c r="M1138" s="189" t="str">
        <f ca="1">IF(COUNTIFS(АБОНЕМЕНТЫ_ИНФОРМАЦИЯ!H:H,БАЗА_ДАННЫХ!L1138,АБОНЕМЕНТЫ_ИНФОРМАЦИЯ!F:F,БАЗА_ДАННЫХ!J1138,АБОНЕМЕНТЫ_ИНФОРМАЦИЯ!G:G,БАЗА_ДАННЫХ!K1138,АБОНЕМЕНТЫ_ИНФОРМАЦИЯ!Q:Q,"&lt;="&amp;БАЗА_ДАННЫХ!D1138,АБОНЕМЕНТЫ_ИНФОРМАЦИЯ!S:S,"&gt;="&amp;БАЗА_ДАННЫХ!D1138,АБОНЕМЕНТЫ_ИНФОРМАЦИЯ!AB:AB,"да")=1,"да","нет")</f>
        <v>да</v>
      </c>
      <c r="N1138" s="188">
        <f ca="1">IF(M1138="да",SUMIFS(АБОНЕМЕНТЫ_ИНФОРМАЦИЯ!AC:AC,АБОНЕМЕНТЫ_ИНФОРМАЦИЯ!H:H,БАЗА_ДАННЫХ!L1138,АБОНЕМЕНТЫ_ИНФОРМАЦИЯ!G:G,БАЗА_ДАННЫХ!K1138,АБОНЕМЕНТЫ_ИНФОРМАЦИЯ!F:F,БАЗА_ДАННЫХ!J1138,АБОНЕМЕНТЫ_ИНФОРМАЦИЯ!AB:AB,БАЗА_ДАННЫХ!M1138),"")</f>
        <v>2</v>
      </c>
      <c r="R1138" s="189" t="s">
        <v>21</v>
      </c>
      <c r="S1138" s="17"/>
      <c r="U1138" s="194">
        <f>IF(S1138="перенос",0,SUMIFS(АБОНЕМЕНТЫ_ИНФОРМАЦИЯ!P:P,АБОНЕМЕНТЫ_ИНФОРМАЦИЯ!H:H,БАЗА_ДАННЫХ!L1138,АБОНЕМЕНТЫ_ИНФОРМАЦИЯ!F:F,БАЗА_ДАННЫХ!J1138,АБОНЕМЕНТЫ_ИНФОРМАЦИЯ!G:G,БАЗА_ДАННЫХ!K1138,АБОНЕМЕНТЫ_ИНФОРМАЦИЯ!Q:Q,"&lt;="&amp;БАЗА_ДАННЫХ!D1138,АБОНЕМЕНТЫ_ИНФОРМАЦИЯ!S:S,"&gt;="&amp;БАЗА_ДАННЫХ!D1138))</f>
        <v>10</v>
      </c>
    </row>
    <row r="1139" spans="4:21" ht="15" customHeight="1" x14ac:dyDescent="0.25">
      <c r="D1139" s="185">
        <v>45334</v>
      </c>
      <c r="E1139" s="187">
        <f t="shared" si="40"/>
        <v>7</v>
      </c>
      <c r="F1139" s="9" t="str">
        <f t="shared" si="41"/>
        <v>Пн</v>
      </c>
      <c r="G1139" s="18">
        <v>0.66666666666666663</v>
      </c>
      <c r="H1139" s="8" t="s">
        <v>7</v>
      </c>
      <c r="I1139" s="8" t="s">
        <v>32</v>
      </c>
      <c r="J1139" s="8" t="s">
        <v>9</v>
      </c>
      <c r="K1139" s="8" t="s">
        <v>8</v>
      </c>
      <c r="L1139" s="188" t="s">
        <v>72</v>
      </c>
      <c r="M1139" s="189" t="str">
        <f ca="1">IF(COUNTIFS(АБОНЕМЕНТЫ_ИНФОРМАЦИЯ!H:H,БАЗА_ДАННЫХ!L1139,АБОНЕМЕНТЫ_ИНФОРМАЦИЯ!F:F,БАЗА_ДАННЫХ!J1139,АБОНЕМЕНТЫ_ИНФОРМАЦИЯ!G:G,БАЗА_ДАННЫХ!K1139,АБОНЕМЕНТЫ_ИНФОРМАЦИЯ!Q:Q,"&lt;="&amp;БАЗА_ДАННЫХ!D1139,АБОНЕМЕНТЫ_ИНФОРМАЦИЯ!S:S,"&gt;="&amp;БАЗА_ДАННЫХ!D1139,АБОНЕМЕНТЫ_ИНФОРМАЦИЯ!AB:AB,"да")=1,"да","нет")</f>
        <v>да</v>
      </c>
      <c r="N1139" s="188">
        <f ca="1">IF(M1139="да",SUMIFS(АБОНЕМЕНТЫ_ИНФОРМАЦИЯ!AC:AC,АБОНЕМЕНТЫ_ИНФОРМАЦИЯ!H:H,БАЗА_ДАННЫХ!L1139,АБОНЕМЕНТЫ_ИНФОРМАЦИЯ!G:G,БАЗА_ДАННЫХ!K1139,АБОНЕМЕНТЫ_ИНФОРМАЦИЯ!F:F,БАЗА_ДАННЫХ!J1139,АБОНЕМЕНТЫ_ИНФОРМАЦИЯ!AB:AB,БАЗА_ДАННЫХ!M1139),"")</f>
        <v>2</v>
      </c>
      <c r="R1139" s="189" t="s">
        <v>21</v>
      </c>
      <c r="S1139" s="17"/>
      <c r="U1139" s="194">
        <f>IF(S1139="перенос",0,SUMIFS(АБОНЕМЕНТЫ_ИНФОРМАЦИЯ!P:P,АБОНЕМЕНТЫ_ИНФОРМАЦИЯ!H:H,БАЗА_ДАННЫХ!L1139,АБОНЕМЕНТЫ_ИНФОРМАЦИЯ!F:F,БАЗА_ДАННЫХ!J1139,АБОНЕМЕНТЫ_ИНФОРМАЦИЯ!G:G,БАЗА_ДАННЫХ!K1139,АБОНЕМЕНТЫ_ИНФОРМАЦИЯ!Q:Q,"&lt;="&amp;БАЗА_ДАННЫХ!D1139,АБОНЕМЕНТЫ_ИНФОРМАЦИЯ!S:S,"&gt;="&amp;БАЗА_ДАННЫХ!D1139))</f>
        <v>10</v>
      </c>
    </row>
    <row r="1140" spans="4:21" ht="15" customHeight="1" x14ac:dyDescent="0.25">
      <c r="D1140" s="185">
        <v>45334</v>
      </c>
      <c r="E1140" s="187">
        <f t="shared" si="40"/>
        <v>7</v>
      </c>
      <c r="F1140" s="9" t="str">
        <f t="shared" si="41"/>
        <v>Пн</v>
      </c>
      <c r="G1140" s="18">
        <v>0.66666666666666663</v>
      </c>
      <c r="H1140" s="8" t="s">
        <v>7</v>
      </c>
      <c r="I1140" s="8" t="s">
        <v>32</v>
      </c>
      <c r="J1140" s="8" t="s">
        <v>9</v>
      </c>
      <c r="K1140" s="8" t="s">
        <v>8</v>
      </c>
      <c r="L1140" s="188" t="s">
        <v>73</v>
      </c>
      <c r="M1140" s="189" t="str">
        <f ca="1">IF(COUNTIFS(АБОНЕМЕНТЫ_ИНФОРМАЦИЯ!H:H,БАЗА_ДАННЫХ!L1140,АБОНЕМЕНТЫ_ИНФОРМАЦИЯ!F:F,БАЗА_ДАННЫХ!J1140,АБОНЕМЕНТЫ_ИНФОРМАЦИЯ!G:G,БАЗА_ДАННЫХ!K1140,АБОНЕМЕНТЫ_ИНФОРМАЦИЯ!Q:Q,"&lt;="&amp;БАЗА_ДАННЫХ!D1140,АБОНЕМЕНТЫ_ИНФОРМАЦИЯ!S:S,"&gt;="&amp;БАЗА_ДАННЫХ!D1140,АБОНЕМЕНТЫ_ИНФОРМАЦИЯ!AB:AB,"да")=1,"да","нет")</f>
        <v>да</v>
      </c>
      <c r="N1140" s="188">
        <f ca="1">IF(M1140="да",SUMIFS(АБОНЕМЕНТЫ_ИНФОРМАЦИЯ!AC:AC,АБОНЕМЕНТЫ_ИНФОРМАЦИЯ!H:H,БАЗА_ДАННЫХ!L1140,АБОНЕМЕНТЫ_ИНФОРМАЦИЯ!G:G,БАЗА_ДАННЫХ!K1140,АБОНЕМЕНТЫ_ИНФОРМАЦИЯ!F:F,БАЗА_ДАННЫХ!J1140,АБОНЕМЕНТЫ_ИНФОРМАЦИЯ!AB:AB,БАЗА_ДАННЫХ!M1140),"")</f>
        <v>2</v>
      </c>
      <c r="R1140" s="189" t="s">
        <v>21</v>
      </c>
      <c r="S1140" s="17"/>
      <c r="U1140" s="194">
        <f>IF(S1140="перенос",0,SUMIFS(АБОНЕМЕНТЫ_ИНФОРМАЦИЯ!P:P,АБОНЕМЕНТЫ_ИНФОРМАЦИЯ!H:H,БАЗА_ДАННЫХ!L1140,АБОНЕМЕНТЫ_ИНФОРМАЦИЯ!F:F,БАЗА_ДАННЫХ!J1140,АБОНЕМЕНТЫ_ИНФОРМАЦИЯ!G:G,БАЗА_ДАННЫХ!K1140,АБОНЕМЕНТЫ_ИНФОРМАЦИЯ!Q:Q,"&lt;="&amp;БАЗА_ДАННЫХ!D1140,АБОНЕМЕНТЫ_ИНФОРМАЦИЯ!S:S,"&gt;="&amp;БАЗА_ДАННЫХ!D1140))</f>
        <v>10</v>
      </c>
    </row>
    <row r="1141" spans="4:21" ht="15" customHeight="1" x14ac:dyDescent="0.25">
      <c r="D1141" s="185">
        <v>45334</v>
      </c>
      <c r="E1141" s="187">
        <f t="shared" si="40"/>
        <v>7</v>
      </c>
      <c r="F1141" s="9" t="str">
        <f t="shared" si="41"/>
        <v>Пн</v>
      </c>
      <c r="G1141" s="18">
        <v>0.66666666666666663</v>
      </c>
      <c r="H1141" s="8" t="s">
        <v>7</v>
      </c>
      <c r="I1141" s="8" t="s">
        <v>32</v>
      </c>
      <c r="J1141" s="8" t="s">
        <v>9</v>
      </c>
      <c r="K1141" s="8" t="s">
        <v>8</v>
      </c>
      <c r="L1141" s="188" t="s">
        <v>74</v>
      </c>
      <c r="M1141" s="189" t="str">
        <f ca="1">IF(COUNTIFS(АБОНЕМЕНТЫ_ИНФОРМАЦИЯ!H:H,БАЗА_ДАННЫХ!L1141,АБОНЕМЕНТЫ_ИНФОРМАЦИЯ!F:F,БАЗА_ДАННЫХ!J1141,АБОНЕМЕНТЫ_ИНФОРМАЦИЯ!G:G,БАЗА_ДАННЫХ!K1141,АБОНЕМЕНТЫ_ИНФОРМАЦИЯ!Q:Q,"&lt;="&amp;БАЗА_ДАННЫХ!D1141,АБОНЕМЕНТЫ_ИНФОРМАЦИЯ!S:S,"&gt;="&amp;БАЗА_ДАННЫХ!D1141,АБОНЕМЕНТЫ_ИНФОРМАЦИЯ!AB:AB,"да")=1,"да","нет")</f>
        <v>да</v>
      </c>
      <c r="N1141" s="188">
        <f ca="1">IF(M1141="да",SUMIFS(АБОНЕМЕНТЫ_ИНФОРМАЦИЯ!AC:AC,АБОНЕМЕНТЫ_ИНФОРМАЦИЯ!H:H,БАЗА_ДАННЫХ!L1141,АБОНЕМЕНТЫ_ИНФОРМАЦИЯ!G:G,БАЗА_ДАННЫХ!K1141,АБОНЕМЕНТЫ_ИНФОРМАЦИЯ!F:F,БАЗА_ДАННЫХ!J1141,АБОНЕМЕНТЫ_ИНФОРМАЦИЯ!AB:AB,БАЗА_ДАННЫХ!M1141),"")</f>
        <v>2</v>
      </c>
      <c r="R1141" s="189" t="s">
        <v>21</v>
      </c>
      <c r="S1141" s="17"/>
      <c r="U1141" s="194">
        <f>IF(S1141="перенос",0,SUMIFS(АБОНЕМЕНТЫ_ИНФОРМАЦИЯ!P:P,АБОНЕМЕНТЫ_ИНФОРМАЦИЯ!H:H,БАЗА_ДАННЫХ!L1141,АБОНЕМЕНТЫ_ИНФОРМАЦИЯ!F:F,БАЗА_ДАННЫХ!J1141,АБОНЕМЕНТЫ_ИНФОРМАЦИЯ!G:G,БАЗА_ДАННЫХ!K1141,АБОНЕМЕНТЫ_ИНФОРМАЦИЯ!Q:Q,"&lt;="&amp;БАЗА_ДАННЫХ!D1141,АБОНЕМЕНТЫ_ИНФОРМАЦИЯ!S:S,"&gt;="&amp;БАЗА_ДАННЫХ!D1141))</f>
        <v>10</v>
      </c>
    </row>
    <row r="1142" spans="4:21" ht="15" customHeight="1" x14ac:dyDescent="0.25">
      <c r="D1142" s="185">
        <v>45334</v>
      </c>
      <c r="E1142" s="187">
        <f t="shared" si="40"/>
        <v>7</v>
      </c>
      <c r="F1142" s="9" t="str">
        <f t="shared" si="41"/>
        <v>Пн</v>
      </c>
      <c r="G1142" s="18">
        <v>0.66666666666666663</v>
      </c>
      <c r="H1142" s="8" t="s">
        <v>7</v>
      </c>
      <c r="I1142" s="8" t="s">
        <v>32</v>
      </c>
      <c r="J1142" s="8" t="s">
        <v>9</v>
      </c>
      <c r="K1142" s="8" t="s">
        <v>8</v>
      </c>
      <c r="L1142" s="188" t="s">
        <v>75</v>
      </c>
      <c r="M1142" s="189" t="str">
        <f ca="1">IF(COUNTIFS(АБОНЕМЕНТЫ_ИНФОРМАЦИЯ!H:H,БАЗА_ДАННЫХ!L1142,АБОНЕМЕНТЫ_ИНФОРМАЦИЯ!F:F,БАЗА_ДАННЫХ!J1142,АБОНЕМЕНТЫ_ИНФОРМАЦИЯ!G:G,БАЗА_ДАННЫХ!K1142,АБОНЕМЕНТЫ_ИНФОРМАЦИЯ!Q:Q,"&lt;="&amp;БАЗА_ДАННЫХ!D1142,АБОНЕМЕНТЫ_ИНФОРМАЦИЯ!S:S,"&gt;="&amp;БАЗА_ДАННЫХ!D1142,АБОНЕМЕНТЫ_ИНФОРМАЦИЯ!AB:AB,"да")=1,"да","нет")</f>
        <v>да</v>
      </c>
      <c r="N1142" s="188">
        <f ca="1">IF(M1142="да",SUMIFS(АБОНЕМЕНТЫ_ИНФОРМАЦИЯ!AC:AC,АБОНЕМЕНТЫ_ИНФОРМАЦИЯ!H:H,БАЗА_ДАННЫХ!L1142,АБОНЕМЕНТЫ_ИНФОРМАЦИЯ!G:G,БАЗА_ДАННЫХ!K1142,АБОНЕМЕНТЫ_ИНФОРМАЦИЯ!F:F,БАЗА_ДАННЫХ!J1142,АБОНЕМЕНТЫ_ИНФОРМАЦИЯ!AB:AB,БАЗА_ДАННЫХ!M1142),"")</f>
        <v>2</v>
      </c>
      <c r="R1142" s="189" t="s">
        <v>21</v>
      </c>
      <c r="S1142" s="17"/>
      <c r="U1142" s="194">
        <f>IF(S1142="перенос",0,SUMIFS(АБОНЕМЕНТЫ_ИНФОРМАЦИЯ!P:P,АБОНЕМЕНТЫ_ИНФОРМАЦИЯ!H:H,БАЗА_ДАННЫХ!L1142,АБОНЕМЕНТЫ_ИНФОРМАЦИЯ!F:F,БАЗА_ДАННЫХ!J1142,АБОНЕМЕНТЫ_ИНФОРМАЦИЯ!G:G,БАЗА_ДАННЫХ!K1142,АБОНЕМЕНТЫ_ИНФОРМАЦИЯ!Q:Q,"&lt;="&amp;БАЗА_ДАННЫХ!D1142,АБОНЕМЕНТЫ_ИНФОРМАЦИЯ!S:S,"&gt;="&amp;БАЗА_ДАННЫХ!D1142))</f>
        <v>10</v>
      </c>
    </row>
    <row r="1143" spans="4:21" ht="15" customHeight="1" x14ac:dyDescent="0.25">
      <c r="D1143" s="185">
        <v>45334</v>
      </c>
      <c r="E1143" s="187">
        <f t="shared" si="40"/>
        <v>7</v>
      </c>
      <c r="F1143" s="9" t="str">
        <f t="shared" si="41"/>
        <v>Пн</v>
      </c>
      <c r="G1143" s="18">
        <v>0.66666666666666663</v>
      </c>
      <c r="H1143" s="8" t="s">
        <v>7</v>
      </c>
      <c r="I1143" s="8" t="s">
        <v>32</v>
      </c>
      <c r="J1143" s="8" t="s">
        <v>9</v>
      </c>
      <c r="K1143" s="8" t="s">
        <v>8</v>
      </c>
      <c r="L1143" s="188" t="s">
        <v>76</v>
      </c>
      <c r="M1143" s="189" t="str">
        <f ca="1">IF(COUNTIFS(АБОНЕМЕНТЫ_ИНФОРМАЦИЯ!H:H,БАЗА_ДАННЫХ!L1143,АБОНЕМЕНТЫ_ИНФОРМАЦИЯ!F:F,БАЗА_ДАННЫХ!J1143,АБОНЕМЕНТЫ_ИНФОРМАЦИЯ!G:G,БАЗА_ДАННЫХ!K1143,АБОНЕМЕНТЫ_ИНФОРМАЦИЯ!Q:Q,"&lt;="&amp;БАЗА_ДАННЫХ!D1143,АБОНЕМЕНТЫ_ИНФОРМАЦИЯ!S:S,"&gt;="&amp;БАЗА_ДАННЫХ!D1143,АБОНЕМЕНТЫ_ИНФОРМАЦИЯ!AB:AB,"да")=1,"да","нет")</f>
        <v>да</v>
      </c>
      <c r="N1143" s="188">
        <f ca="1">IF(M1143="да",SUMIFS(АБОНЕМЕНТЫ_ИНФОРМАЦИЯ!AC:AC,АБОНЕМЕНТЫ_ИНФОРМАЦИЯ!H:H,БАЗА_ДАННЫХ!L1143,АБОНЕМЕНТЫ_ИНФОРМАЦИЯ!G:G,БАЗА_ДАННЫХ!K1143,АБОНЕМЕНТЫ_ИНФОРМАЦИЯ!F:F,БАЗА_ДАННЫХ!J1143,АБОНЕМЕНТЫ_ИНФОРМАЦИЯ!AB:AB,БАЗА_ДАННЫХ!M1143),"")</f>
        <v>2</v>
      </c>
      <c r="R1143" s="189" t="s">
        <v>21</v>
      </c>
      <c r="S1143" s="17"/>
      <c r="U1143" s="194">
        <f>IF(S1143="перенос",0,SUMIFS(АБОНЕМЕНТЫ_ИНФОРМАЦИЯ!P:P,АБОНЕМЕНТЫ_ИНФОРМАЦИЯ!H:H,БАЗА_ДАННЫХ!L1143,АБОНЕМЕНТЫ_ИНФОРМАЦИЯ!F:F,БАЗА_ДАННЫХ!J1143,АБОНЕМЕНТЫ_ИНФОРМАЦИЯ!G:G,БАЗА_ДАННЫХ!K1143,АБОНЕМЕНТЫ_ИНФОРМАЦИЯ!Q:Q,"&lt;="&amp;БАЗА_ДАННЫХ!D1143,АБОНЕМЕНТЫ_ИНФОРМАЦИЯ!S:S,"&gt;="&amp;БАЗА_ДАННЫХ!D1143))</f>
        <v>10</v>
      </c>
    </row>
    <row r="1144" spans="4:21" ht="15" customHeight="1" x14ac:dyDescent="0.25">
      <c r="D1144" s="185">
        <v>45334</v>
      </c>
      <c r="E1144" s="187">
        <f t="shared" si="40"/>
        <v>7</v>
      </c>
      <c r="F1144" s="9" t="str">
        <f t="shared" si="41"/>
        <v>Пн</v>
      </c>
      <c r="G1144" s="18">
        <v>0.66666666666666663</v>
      </c>
      <c r="H1144" s="8" t="s">
        <v>7</v>
      </c>
      <c r="I1144" s="8" t="s">
        <v>32</v>
      </c>
      <c r="J1144" s="8" t="s">
        <v>9</v>
      </c>
      <c r="K1144" s="8" t="s">
        <v>8</v>
      </c>
      <c r="L1144" s="188" t="s">
        <v>77</v>
      </c>
      <c r="M1144" s="189" t="str">
        <f ca="1">IF(COUNTIFS(АБОНЕМЕНТЫ_ИНФОРМАЦИЯ!H:H,БАЗА_ДАННЫХ!L1144,АБОНЕМЕНТЫ_ИНФОРМАЦИЯ!F:F,БАЗА_ДАННЫХ!J1144,АБОНЕМЕНТЫ_ИНФОРМАЦИЯ!G:G,БАЗА_ДАННЫХ!K1144,АБОНЕМЕНТЫ_ИНФОРМАЦИЯ!Q:Q,"&lt;="&amp;БАЗА_ДАННЫХ!D1144,АБОНЕМЕНТЫ_ИНФОРМАЦИЯ!S:S,"&gt;="&amp;БАЗА_ДАННЫХ!D1144,АБОНЕМЕНТЫ_ИНФОРМАЦИЯ!AB:AB,"да")=1,"да","нет")</f>
        <v>да</v>
      </c>
      <c r="N1144" s="188">
        <f ca="1">IF(M1144="да",SUMIFS(АБОНЕМЕНТЫ_ИНФОРМАЦИЯ!AC:AC,АБОНЕМЕНТЫ_ИНФОРМАЦИЯ!H:H,БАЗА_ДАННЫХ!L1144,АБОНЕМЕНТЫ_ИНФОРМАЦИЯ!G:G,БАЗА_ДАННЫХ!K1144,АБОНЕМЕНТЫ_ИНФОРМАЦИЯ!F:F,БАЗА_ДАННЫХ!J1144,АБОНЕМЕНТЫ_ИНФОРМАЦИЯ!AB:AB,БАЗА_ДАННЫХ!M1144),"")</f>
        <v>2</v>
      </c>
      <c r="R1144" s="189" t="s">
        <v>21</v>
      </c>
      <c r="S1144" s="17"/>
      <c r="U1144" s="194">
        <f>IF(S1144="перенос",0,SUMIFS(АБОНЕМЕНТЫ_ИНФОРМАЦИЯ!P:P,АБОНЕМЕНТЫ_ИНФОРМАЦИЯ!H:H,БАЗА_ДАННЫХ!L1144,АБОНЕМЕНТЫ_ИНФОРМАЦИЯ!F:F,БАЗА_ДАННЫХ!J1144,АБОНЕМЕНТЫ_ИНФОРМАЦИЯ!G:G,БАЗА_ДАННЫХ!K1144,АБОНЕМЕНТЫ_ИНФОРМАЦИЯ!Q:Q,"&lt;="&amp;БАЗА_ДАННЫХ!D1144,АБОНЕМЕНТЫ_ИНФОРМАЦИЯ!S:S,"&gt;="&amp;БАЗА_ДАННЫХ!D1144))</f>
        <v>10</v>
      </c>
    </row>
    <row r="1145" spans="4:21" ht="15" customHeight="1" x14ac:dyDescent="0.25">
      <c r="D1145" s="185">
        <v>45334</v>
      </c>
      <c r="E1145" s="187">
        <f t="shared" si="40"/>
        <v>7</v>
      </c>
      <c r="F1145" s="9" t="str">
        <f t="shared" si="41"/>
        <v>Пн</v>
      </c>
      <c r="G1145" s="18">
        <v>0.70833333333333337</v>
      </c>
      <c r="H1145" s="8" t="s">
        <v>14</v>
      </c>
      <c r="I1145" s="8" t="s">
        <v>30</v>
      </c>
      <c r="J1145" s="8" t="s">
        <v>11</v>
      </c>
      <c r="K1145" s="8" t="s">
        <v>36</v>
      </c>
      <c r="L1145" s="188" t="s">
        <v>78</v>
      </c>
      <c r="M1145" s="189" t="str">
        <f ca="1">IF(COUNTIFS(АБОНЕМЕНТЫ_ИНФОРМАЦИЯ!H:H,БАЗА_ДАННЫХ!L1145,АБОНЕМЕНТЫ_ИНФОРМАЦИЯ!F:F,БАЗА_ДАННЫХ!J1145,АБОНЕМЕНТЫ_ИНФОРМАЦИЯ!G:G,БАЗА_ДАННЫХ!K1145,АБОНЕМЕНТЫ_ИНФОРМАЦИЯ!Q:Q,"&lt;="&amp;БАЗА_ДАННЫХ!D1145,АБОНЕМЕНТЫ_ИНФОРМАЦИЯ!S:S,"&gt;="&amp;БАЗА_ДАННЫХ!D1145,АБОНЕМЕНТЫ_ИНФОРМАЦИЯ!AB:AB,"да")=1,"да","нет")</f>
        <v>да</v>
      </c>
      <c r="N1145" s="188">
        <f ca="1">IF(M1145="да",SUMIFS(АБОНЕМЕНТЫ_ИНФОРМАЦИЯ!AC:AC,АБОНЕМЕНТЫ_ИНФОРМАЦИЯ!H:H,БАЗА_ДАННЫХ!L1145,АБОНЕМЕНТЫ_ИНФОРМАЦИЯ!G:G,БАЗА_ДАННЫХ!K1145,АБОНЕМЕНТЫ_ИНФОРМАЦИЯ!F:F,БАЗА_ДАННЫХ!J1145,АБОНЕМЕНТЫ_ИНФОРМАЦИЯ!AB:AB,БАЗА_ДАННЫХ!M1145),"")</f>
        <v>2</v>
      </c>
      <c r="R1145" s="189" t="s">
        <v>21</v>
      </c>
      <c r="S1145" s="17"/>
      <c r="U1145" s="194">
        <f>IF(S1145="перенос",0,SUMIFS(АБОНЕМЕНТЫ_ИНФОРМАЦИЯ!P:P,АБОНЕМЕНТЫ_ИНФОРМАЦИЯ!H:H,БАЗА_ДАННЫХ!L1145,АБОНЕМЕНТЫ_ИНФОРМАЦИЯ!F:F,БАЗА_ДАННЫХ!J1145,АБОНЕМЕНТЫ_ИНФОРМАЦИЯ!G:G,БАЗА_ДАННЫХ!K1145,АБОНЕМЕНТЫ_ИНФОРМАЦИЯ!Q:Q,"&lt;="&amp;БАЗА_ДАННЫХ!D1145,АБОНЕМЕНТЫ_ИНФОРМАЦИЯ!S:S,"&gt;="&amp;БАЗА_ДАННЫХ!D1145))</f>
        <v>10</v>
      </c>
    </row>
    <row r="1146" spans="4:21" ht="15" customHeight="1" x14ac:dyDescent="0.25">
      <c r="D1146" s="185">
        <v>45334</v>
      </c>
      <c r="E1146" s="187">
        <f t="shared" si="40"/>
        <v>7</v>
      </c>
      <c r="F1146" s="9" t="str">
        <f t="shared" si="41"/>
        <v>Пн</v>
      </c>
      <c r="G1146" s="18">
        <v>0.70833333333333337</v>
      </c>
      <c r="H1146" s="8" t="s">
        <v>14</v>
      </c>
      <c r="I1146" s="8" t="s">
        <v>30</v>
      </c>
      <c r="J1146" s="8" t="s">
        <v>11</v>
      </c>
      <c r="K1146" s="8" t="s">
        <v>36</v>
      </c>
      <c r="L1146" s="188" t="s">
        <v>79</v>
      </c>
      <c r="M1146" s="189" t="str">
        <f ca="1">IF(COUNTIFS(АБОНЕМЕНТЫ_ИНФОРМАЦИЯ!H:H,БАЗА_ДАННЫХ!L1146,АБОНЕМЕНТЫ_ИНФОРМАЦИЯ!F:F,БАЗА_ДАННЫХ!J1146,АБОНЕМЕНТЫ_ИНФОРМАЦИЯ!G:G,БАЗА_ДАННЫХ!K1146,АБОНЕМЕНТЫ_ИНФОРМАЦИЯ!Q:Q,"&lt;="&amp;БАЗА_ДАННЫХ!D1146,АБОНЕМЕНТЫ_ИНФОРМАЦИЯ!S:S,"&gt;="&amp;БАЗА_ДАННЫХ!D1146,АБОНЕМЕНТЫ_ИНФОРМАЦИЯ!AB:AB,"да")=1,"да","нет")</f>
        <v>да</v>
      </c>
      <c r="N1146" s="188">
        <f ca="1">IF(M1146="да",SUMIFS(АБОНЕМЕНТЫ_ИНФОРМАЦИЯ!AC:AC,АБОНЕМЕНТЫ_ИНФОРМАЦИЯ!H:H,БАЗА_ДАННЫХ!L1146,АБОНЕМЕНТЫ_ИНФОРМАЦИЯ!G:G,БАЗА_ДАННЫХ!K1146,АБОНЕМЕНТЫ_ИНФОРМАЦИЯ!F:F,БАЗА_ДАННЫХ!J1146,АБОНЕМЕНТЫ_ИНФОРМАЦИЯ!AB:AB,БАЗА_ДАННЫХ!M1146),"")</f>
        <v>1</v>
      </c>
      <c r="R1146" s="189" t="s">
        <v>21</v>
      </c>
      <c r="S1146" s="17"/>
      <c r="U1146" s="194">
        <f>IF(S1146="перенос",0,SUMIFS(АБОНЕМЕНТЫ_ИНФОРМАЦИЯ!P:P,АБОНЕМЕНТЫ_ИНФОРМАЦИЯ!H:H,БАЗА_ДАННЫХ!L1146,АБОНЕМЕНТЫ_ИНФОРМАЦИЯ!F:F,БАЗА_ДАННЫХ!J1146,АБОНЕМЕНТЫ_ИНФОРМАЦИЯ!G:G,БАЗА_ДАННЫХ!K1146,АБОНЕМЕНТЫ_ИНФОРМАЦИЯ!Q:Q,"&lt;="&amp;БАЗА_ДАННЫХ!D1146,АБОНЕМЕНТЫ_ИНФОРМАЦИЯ!S:S,"&gt;="&amp;БАЗА_ДАННЫХ!D1146))</f>
        <v>10</v>
      </c>
    </row>
    <row r="1147" spans="4:21" ht="15" customHeight="1" x14ac:dyDescent="0.25">
      <c r="D1147" s="185">
        <v>45334</v>
      </c>
      <c r="E1147" s="187">
        <f t="shared" si="40"/>
        <v>7</v>
      </c>
      <c r="F1147" s="9" t="str">
        <f t="shared" si="41"/>
        <v>Пн</v>
      </c>
      <c r="G1147" s="18">
        <v>0.70833333333333337</v>
      </c>
      <c r="H1147" s="8" t="s">
        <v>14</v>
      </c>
      <c r="I1147" s="8" t="s">
        <v>30</v>
      </c>
      <c r="J1147" s="8" t="s">
        <v>11</v>
      </c>
      <c r="K1147" s="8" t="s">
        <v>36</v>
      </c>
      <c r="L1147" s="188" t="s">
        <v>80</v>
      </c>
      <c r="M1147" s="189" t="str">
        <f ca="1">IF(COUNTIFS(АБОНЕМЕНТЫ_ИНФОРМАЦИЯ!H:H,БАЗА_ДАННЫХ!L1147,АБОНЕМЕНТЫ_ИНФОРМАЦИЯ!F:F,БАЗА_ДАННЫХ!J1147,АБОНЕМЕНТЫ_ИНФОРМАЦИЯ!G:G,БАЗА_ДАННЫХ!K1147,АБОНЕМЕНТЫ_ИНФОРМАЦИЯ!Q:Q,"&lt;="&amp;БАЗА_ДАННЫХ!D1147,АБОНЕМЕНТЫ_ИНФОРМАЦИЯ!S:S,"&gt;="&amp;БАЗА_ДАННЫХ!D1147,АБОНЕМЕНТЫ_ИНФОРМАЦИЯ!AB:AB,"да")=1,"да","нет")</f>
        <v>да</v>
      </c>
      <c r="N1147" s="188">
        <f ca="1">IF(M1147="да",SUMIFS(АБОНЕМЕНТЫ_ИНФОРМАЦИЯ!AC:AC,АБОНЕМЕНТЫ_ИНФОРМАЦИЯ!H:H,БАЗА_ДАННЫХ!L1147,АБОНЕМЕНТЫ_ИНФОРМАЦИЯ!G:G,БАЗА_ДАННЫХ!K1147,АБОНЕМЕНТЫ_ИНФОРМАЦИЯ!F:F,БАЗА_ДАННЫХ!J1147,АБОНЕМЕНТЫ_ИНФОРМАЦИЯ!AB:AB,БАЗА_ДАННЫХ!M1147),"")</f>
        <v>3</v>
      </c>
      <c r="R1147" s="189" t="s">
        <v>21</v>
      </c>
      <c r="S1147" s="17"/>
      <c r="U1147" s="194">
        <f>IF(S1147="перенос",0,SUMIFS(АБОНЕМЕНТЫ_ИНФОРМАЦИЯ!P:P,АБОНЕМЕНТЫ_ИНФОРМАЦИЯ!H:H,БАЗА_ДАННЫХ!L1147,АБОНЕМЕНТЫ_ИНФОРМАЦИЯ!F:F,БАЗА_ДАННЫХ!J1147,АБОНЕМЕНТЫ_ИНФОРМАЦИЯ!G:G,БАЗА_ДАННЫХ!K1147,АБОНЕМЕНТЫ_ИНФОРМАЦИЯ!Q:Q,"&lt;="&amp;БАЗА_ДАННЫХ!D1147,АБОНЕМЕНТЫ_ИНФОРМАЦИЯ!S:S,"&gt;="&amp;БАЗА_ДАННЫХ!D1147))</f>
        <v>10</v>
      </c>
    </row>
    <row r="1148" spans="4:21" ht="15" customHeight="1" x14ac:dyDescent="0.25">
      <c r="D1148" s="185">
        <v>45334</v>
      </c>
      <c r="E1148" s="187">
        <f t="shared" si="40"/>
        <v>7</v>
      </c>
      <c r="F1148" s="9" t="str">
        <f t="shared" si="41"/>
        <v>Пн</v>
      </c>
      <c r="G1148" s="18">
        <v>0.70833333333333337</v>
      </c>
      <c r="H1148" s="8" t="s">
        <v>14</v>
      </c>
      <c r="I1148" s="8" t="s">
        <v>30</v>
      </c>
      <c r="J1148" s="8" t="s">
        <v>11</v>
      </c>
      <c r="K1148" s="8" t="s">
        <v>36</v>
      </c>
      <c r="L1148" s="188" t="s">
        <v>81</v>
      </c>
      <c r="M1148" s="189" t="str">
        <f ca="1">IF(COUNTIFS(АБОНЕМЕНТЫ_ИНФОРМАЦИЯ!H:H,БАЗА_ДАННЫХ!L1148,АБОНЕМЕНТЫ_ИНФОРМАЦИЯ!F:F,БАЗА_ДАННЫХ!J1148,АБОНЕМЕНТЫ_ИНФОРМАЦИЯ!G:G,БАЗА_ДАННЫХ!K1148,АБОНЕМЕНТЫ_ИНФОРМАЦИЯ!Q:Q,"&lt;="&amp;БАЗА_ДАННЫХ!D1148,АБОНЕМЕНТЫ_ИНФОРМАЦИЯ!S:S,"&gt;="&amp;БАЗА_ДАННЫХ!D1148,АБОНЕМЕНТЫ_ИНФОРМАЦИЯ!AB:AB,"да")=1,"да","нет")</f>
        <v>да</v>
      </c>
      <c r="N1148" s="188">
        <f ca="1">IF(M1148="да",SUMIFS(АБОНЕМЕНТЫ_ИНФОРМАЦИЯ!AC:AC,АБОНЕМЕНТЫ_ИНФОРМАЦИЯ!H:H,БАЗА_ДАННЫХ!L1148,АБОНЕМЕНТЫ_ИНФОРМАЦИЯ!G:G,БАЗА_ДАННЫХ!K1148,АБОНЕМЕНТЫ_ИНФОРМАЦИЯ!F:F,БАЗА_ДАННЫХ!J1148,АБОНЕМЕНТЫ_ИНФОРМАЦИЯ!AB:AB,БАЗА_ДАННЫХ!M1148),"")</f>
        <v>2</v>
      </c>
      <c r="R1148" s="189" t="s">
        <v>21</v>
      </c>
      <c r="S1148" s="17"/>
      <c r="U1148" s="194">
        <f>IF(S1148="перенос",0,SUMIFS(АБОНЕМЕНТЫ_ИНФОРМАЦИЯ!P:P,АБОНЕМЕНТЫ_ИНФОРМАЦИЯ!H:H,БАЗА_ДАННЫХ!L1148,АБОНЕМЕНТЫ_ИНФОРМАЦИЯ!F:F,БАЗА_ДАННЫХ!J1148,АБОНЕМЕНТЫ_ИНФОРМАЦИЯ!G:G,БАЗА_ДАННЫХ!K1148,АБОНЕМЕНТЫ_ИНФОРМАЦИЯ!Q:Q,"&lt;="&amp;БАЗА_ДАННЫХ!D1148,АБОНЕМЕНТЫ_ИНФОРМАЦИЯ!S:S,"&gt;="&amp;БАЗА_ДАННЫХ!D1148))</f>
        <v>8.75</v>
      </c>
    </row>
    <row r="1149" spans="4:21" ht="15" customHeight="1" x14ac:dyDescent="0.25">
      <c r="D1149" s="185">
        <v>45334</v>
      </c>
      <c r="E1149" s="187">
        <f t="shared" si="40"/>
        <v>7</v>
      </c>
      <c r="F1149" s="9" t="str">
        <f t="shared" si="41"/>
        <v>Пн</v>
      </c>
      <c r="G1149" s="18">
        <v>0.70833333333333337</v>
      </c>
      <c r="H1149" s="8" t="s">
        <v>14</v>
      </c>
      <c r="I1149" s="8" t="s">
        <v>30</v>
      </c>
      <c r="J1149" s="8" t="s">
        <v>11</v>
      </c>
      <c r="K1149" s="8" t="s">
        <v>36</v>
      </c>
      <c r="L1149" s="188" t="s">
        <v>82</v>
      </c>
      <c r="M1149" s="189" t="str">
        <f ca="1">IF(COUNTIFS(АБОНЕМЕНТЫ_ИНФОРМАЦИЯ!H:H,БАЗА_ДАННЫХ!L1149,АБОНЕМЕНТЫ_ИНФОРМАЦИЯ!F:F,БАЗА_ДАННЫХ!J1149,АБОНЕМЕНТЫ_ИНФОРМАЦИЯ!G:G,БАЗА_ДАННЫХ!K1149,АБОНЕМЕНТЫ_ИНФОРМАЦИЯ!Q:Q,"&lt;="&amp;БАЗА_ДАННЫХ!D1149,АБОНЕМЕНТЫ_ИНФОРМАЦИЯ!S:S,"&gt;="&amp;БАЗА_ДАННЫХ!D1149,АБОНЕМЕНТЫ_ИНФОРМАЦИЯ!AB:AB,"да")=1,"да","нет")</f>
        <v>да</v>
      </c>
      <c r="N1149" s="188">
        <f ca="1">IF(M1149="да",SUMIFS(АБОНЕМЕНТЫ_ИНФОРМАЦИЯ!AC:AC,АБОНЕМЕНТЫ_ИНФОРМАЦИЯ!H:H,БАЗА_ДАННЫХ!L1149,АБОНЕМЕНТЫ_ИНФОРМАЦИЯ!G:G,БАЗА_ДАННЫХ!K1149,АБОНЕМЕНТЫ_ИНФОРМАЦИЯ!F:F,БАЗА_ДАННЫХ!J1149,АБОНЕМЕНТЫ_ИНФОРМАЦИЯ!AB:AB,БАЗА_ДАННЫХ!M1149),"")</f>
        <v>2</v>
      </c>
      <c r="R1149" s="189" t="s">
        <v>21</v>
      </c>
      <c r="S1149" s="17"/>
      <c r="U1149" s="194">
        <f>IF(S1149="перенос",0,SUMIFS(АБОНЕМЕНТЫ_ИНФОРМАЦИЯ!P:P,АБОНЕМЕНТЫ_ИНФОРМАЦИЯ!H:H,БАЗА_ДАННЫХ!L1149,АБОНЕМЕНТЫ_ИНФОРМАЦИЯ!F:F,БАЗА_ДАННЫХ!J1149,АБОНЕМЕНТЫ_ИНФОРМАЦИЯ!G:G,БАЗА_ДАННЫХ!K1149,АБОНЕМЕНТЫ_ИНФОРМАЦИЯ!Q:Q,"&lt;="&amp;БАЗА_ДАННЫХ!D1149,АБОНЕМЕНТЫ_ИНФОРМАЦИЯ!S:S,"&gt;="&amp;БАЗА_ДАННЫХ!D1149))</f>
        <v>10</v>
      </c>
    </row>
    <row r="1150" spans="4:21" ht="15" customHeight="1" x14ac:dyDescent="0.25">
      <c r="D1150" s="185">
        <v>45334</v>
      </c>
      <c r="E1150" s="187">
        <f t="shared" si="40"/>
        <v>7</v>
      </c>
      <c r="F1150" s="9" t="str">
        <f t="shared" si="41"/>
        <v>Пн</v>
      </c>
      <c r="G1150" s="18">
        <v>0.70833333333333337</v>
      </c>
      <c r="H1150" s="8" t="s">
        <v>14</v>
      </c>
      <c r="I1150" s="8" t="s">
        <v>30</v>
      </c>
      <c r="J1150" s="8" t="s">
        <v>11</v>
      </c>
      <c r="K1150" s="8" t="s">
        <v>36</v>
      </c>
      <c r="L1150" s="188" t="s">
        <v>83</v>
      </c>
      <c r="M1150" s="189" t="str">
        <f ca="1">IF(COUNTIFS(АБОНЕМЕНТЫ_ИНФОРМАЦИЯ!H:H,БАЗА_ДАННЫХ!L1150,АБОНЕМЕНТЫ_ИНФОРМАЦИЯ!F:F,БАЗА_ДАННЫХ!J1150,АБОНЕМЕНТЫ_ИНФОРМАЦИЯ!G:G,БАЗА_ДАННЫХ!K1150,АБОНЕМЕНТЫ_ИНФОРМАЦИЯ!Q:Q,"&lt;="&amp;БАЗА_ДАННЫХ!D1150,АБОНЕМЕНТЫ_ИНФОРМАЦИЯ!S:S,"&gt;="&amp;БАЗА_ДАННЫХ!D1150,АБОНЕМЕНТЫ_ИНФОРМАЦИЯ!AB:AB,"да")=1,"да","нет")</f>
        <v>да</v>
      </c>
      <c r="N1150" s="188">
        <f ca="1">IF(M1150="да",SUMIFS(АБОНЕМЕНТЫ_ИНФОРМАЦИЯ!AC:AC,АБОНЕМЕНТЫ_ИНФОРМАЦИЯ!H:H,БАЗА_ДАННЫХ!L1150,АБОНЕМЕНТЫ_ИНФОРМАЦИЯ!G:G,БАЗА_ДАННЫХ!K1150,АБОНЕМЕНТЫ_ИНФОРМАЦИЯ!F:F,БАЗА_ДАННЫХ!J1150,АБОНЕМЕНТЫ_ИНФОРМАЦИЯ!AB:AB,БАЗА_ДАННЫХ!M1150),"")</f>
        <v>2</v>
      </c>
      <c r="R1150" s="189" t="s">
        <v>21</v>
      </c>
      <c r="S1150" s="17"/>
      <c r="U1150" s="194">
        <f>IF(S1150="перенос",0,SUMIFS(АБОНЕМЕНТЫ_ИНФОРМАЦИЯ!P:P,АБОНЕМЕНТЫ_ИНФОРМАЦИЯ!H:H,БАЗА_ДАННЫХ!L1150,АБОНЕМЕНТЫ_ИНФОРМАЦИЯ!F:F,БАЗА_ДАННЫХ!J1150,АБОНЕМЕНТЫ_ИНФОРМАЦИЯ!G:G,БАЗА_ДАННЫХ!K1150,АБОНЕМЕНТЫ_ИНФОРМАЦИЯ!Q:Q,"&lt;="&amp;БАЗА_ДАННЫХ!D1150,АБОНЕМЕНТЫ_ИНФОРМАЦИЯ!S:S,"&gt;="&amp;БАЗА_ДАННЫХ!D1150))</f>
        <v>10</v>
      </c>
    </row>
    <row r="1151" spans="4:21" ht="15" customHeight="1" x14ac:dyDescent="0.25">
      <c r="D1151" s="185">
        <v>45334</v>
      </c>
      <c r="E1151" s="187">
        <f t="shared" si="40"/>
        <v>7</v>
      </c>
      <c r="F1151" s="9" t="str">
        <f t="shared" si="41"/>
        <v>Пн</v>
      </c>
      <c r="G1151" s="18">
        <v>0.70833333333333337</v>
      </c>
      <c r="H1151" s="8" t="s">
        <v>14</v>
      </c>
      <c r="I1151" s="8" t="s">
        <v>30</v>
      </c>
      <c r="J1151" s="8" t="s">
        <v>11</v>
      </c>
      <c r="K1151" s="8" t="s">
        <v>36</v>
      </c>
      <c r="L1151" s="188" t="s">
        <v>84</v>
      </c>
      <c r="M1151" s="189" t="str">
        <f ca="1">IF(COUNTIFS(АБОНЕМЕНТЫ_ИНФОРМАЦИЯ!H:H,БАЗА_ДАННЫХ!L1151,АБОНЕМЕНТЫ_ИНФОРМАЦИЯ!F:F,БАЗА_ДАННЫХ!J1151,АБОНЕМЕНТЫ_ИНФОРМАЦИЯ!G:G,БАЗА_ДАННЫХ!K1151,АБОНЕМЕНТЫ_ИНФОРМАЦИЯ!Q:Q,"&lt;="&amp;БАЗА_ДАННЫХ!D1151,АБОНЕМЕНТЫ_ИНФОРМАЦИЯ!S:S,"&gt;="&amp;БАЗА_ДАННЫХ!D1151,АБОНЕМЕНТЫ_ИНФОРМАЦИЯ!AB:AB,"да")=1,"да","нет")</f>
        <v>да</v>
      </c>
      <c r="N1151" s="188">
        <f ca="1">IF(M1151="да",SUMIFS(АБОНЕМЕНТЫ_ИНФОРМАЦИЯ!AC:AC,АБОНЕМЕНТЫ_ИНФОРМАЦИЯ!H:H,БАЗА_ДАННЫХ!L1151,АБОНЕМЕНТЫ_ИНФОРМАЦИЯ!G:G,БАЗА_ДАННЫХ!K1151,АБОНЕМЕНТЫ_ИНФОРМАЦИЯ!F:F,БАЗА_ДАННЫХ!J1151,АБОНЕМЕНТЫ_ИНФОРМАЦИЯ!AB:AB,БАЗА_ДАННЫХ!M1151),"")</f>
        <v>2</v>
      </c>
      <c r="R1151" s="189" t="s">
        <v>21</v>
      </c>
      <c r="S1151" s="17"/>
      <c r="U1151" s="194">
        <f>IF(S1151="перенос",0,SUMIFS(АБОНЕМЕНТЫ_ИНФОРМАЦИЯ!P:P,АБОНЕМЕНТЫ_ИНФОРМАЦИЯ!H:H,БАЗА_ДАННЫХ!L1151,АБОНЕМЕНТЫ_ИНФОРМАЦИЯ!F:F,БАЗА_ДАННЫХ!J1151,АБОНЕМЕНТЫ_ИНФОРМАЦИЯ!G:G,БАЗА_ДАННЫХ!K1151,АБОНЕМЕНТЫ_ИНФОРМАЦИЯ!Q:Q,"&lt;="&amp;БАЗА_ДАННЫХ!D1151,АБОНЕМЕНТЫ_ИНФОРМАЦИЯ!S:S,"&gt;="&amp;БАЗА_ДАННЫХ!D1151))</f>
        <v>10</v>
      </c>
    </row>
    <row r="1152" spans="4:21" ht="15" customHeight="1" x14ac:dyDescent="0.25">
      <c r="D1152" s="185">
        <v>45334</v>
      </c>
      <c r="E1152" s="187">
        <f t="shared" si="40"/>
        <v>7</v>
      </c>
      <c r="F1152" s="9" t="str">
        <f t="shared" si="41"/>
        <v>Пн</v>
      </c>
      <c r="G1152" s="18">
        <v>0.70833333333333337</v>
      </c>
      <c r="H1152" s="8" t="s">
        <v>14</v>
      </c>
      <c r="I1152" s="8" t="s">
        <v>30</v>
      </c>
      <c r="J1152" s="8" t="s">
        <v>11</v>
      </c>
      <c r="K1152" s="8" t="s">
        <v>36</v>
      </c>
      <c r="L1152" s="188" t="s">
        <v>85</v>
      </c>
      <c r="M1152" s="189" t="str">
        <f ca="1">IF(COUNTIFS(АБОНЕМЕНТЫ_ИНФОРМАЦИЯ!H:H,БАЗА_ДАННЫХ!L1152,АБОНЕМЕНТЫ_ИНФОРМАЦИЯ!F:F,БАЗА_ДАННЫХ!J1152,АБОНЕМЕНТЫ_ИНФОРМАЦИЯ!G:G,БАЗА_ДАННЫХ!K1152,АБОНЕМЕНТЫ_ИНФОРМАЦИЯ!Q:Q,"&lt;="&amp;БАЗА_ДАННЫХ!D1152,АБОНЕМЕНТЫ_ИНФОРМАЦИЯ!S:S,"&gt;="&amp;БАЗА_ДАННЫХ!D1152,АБОНЕМЕНТЫ_ИНФОРМАЦИЯ!AB:AB,"да")=1,"да","нет")</f>
        <v>да</v>
      </c>
      <c r="N1152" s="188">
        <f ca="1">IF(M1152="да",SUMIFS(АБОНЕМЕНТЫ_ИНФОРМАЦИЯ!AC:AC,АБОНЕМЕНТЫ_ИНФОРМАЦИЯ!H:H,БАЗА_ДАННЫХ!L1152,АБОНЕМЕНТЫ_ИНФОРМАЦИЯ!G:G,БАЗА_ДАННЫХ!K1152,АБОНЕМЕНТЫ_ИНФОРМАЦИЯ!F:F,БАЗА_ДАННЫХ!J1152,АБОНЕМЕНТЫ_ИНФОРМАЦИЯ!AB:AB,БАЗА_ДАННЫХ!M1152),"")</f>
        <v>2</v>
      </c>
      <c r="R1152" s="189" t="s">
        <v>21</v>
      </c>
      <c r="S1152" s="17"/>
      <c r="U1152" s="194">
        <f>IF(S1152="перенос",0,SUMIFS(АБОНЕМЕНТЫ_ИНФОРМАЦИЯ!P:P,АБОНЕМЕНТЫ_ИНФОРМАЦИЯ!H:H,БАЗА_ДАННЫХ!L1152,АБОНЕМЕНТЫ_ИНФОРМАЦИЯ!F:F,БАЗА_ДАННЫХ!J1152,АБОНЕМЕНТЫ_ИНФОРМАЦИЯ!G:G,БАЗА_ДАННЫХ!K1152,АБОНЕМЕНТЫ_ИНФОРМАЦИЯ!Q:Q,"&lt;="&amp;БАЗА_ДАННЫХ!D1152,АБОНЕМЕНТЫ_ИНФОРМАЦИЯ!S:S,"&gt;="&amp;БАЗА_ДАННЫХ!D1152))</f>
        <v>10</v>
      </c>
    </row>
    <row r="1153" spans="4:21" ht="15" customHeight="1" x14ac:dyDescent="0.25">
      <c r="D1153" s="185">
        <v>45334</v>
      </c>
      <c r="E1153" s="187">
        <f t="shared" si="40"/>
        <v>7</v>
      </c>
      <c r="F1153" s="9" t="str">
        <f t="shared" si="41"/>
        <v>Пн</v>
      </c>
      <c r="G1153" s="18">
        <v>0.70833333333333337</v>
      </c>
      <c r="H1153" s="8" t="s">
        <v>14</v>
      </c>
      <c r="I1153" s="8" t="s">
        <v>30</v>
      </c>
      <c r="J1153" s="8" t="s">
        <v>11</v>
      </c>
      <c r="K1153" s="8" t="s">
        <v>36</v>
      </c>
      <c r="L1153" s="188" t="s">
        <v>86</v>
      </c>
      <c r="M1153" s="189" t="str">
        <f ca="1">IF(COUNTIFS(АБОНЕМЕНТЫ_ИНФОРМАЦИЯ!H:H,БАЗА_ДАННЫХ!L1153,АБОНЕМЕНТЫ_ИНФОРМАЦИЯ!F:F,БАЗА_ДАННЫХ!J1153,АБОНЕМЕНТЫ_ИНФОРМАЦИЯ!G:G,БАЗА_ДАННЫХ!K1153,АБОНЕМЕНТЫ_ИНФОРМАЦИЯ!Q:Q,"&lt;="&amp;БАЗА_ДАННЫХ!D1153,АБОНЕМЕНТЫ_ИНФОРМАЦИЯ!S:S,"&gt;="&amp;БАЗА_ДАННЫХ!D1153,АБОНЕМЕНТЫ_ИНФОРМАЦИЯ!AB:AB,"да")=1,"да","нет")</f>
        <v>да</v>
      </c>
      <c r="N1153" s="188">
        <f ca="1">IF(M1153="да",SUMIFS(АБОНЕМЕНТЫ_ИНФОРМАЦИЯ!AC:AC,АБОНЕМЕНТЫ_ИНФОРМАЦИЯ!H:H,БАЗА_ДАННЫХ!L1153,АБОНЕМЕНТЫ_ИНФОРМАЦИЯ!G:G,БАЗА_ДАННЫХ!K1153,АБОНЕМЕНТЫ_ИНФОРМАЦИЯ!F:F,БАЗА_ДАННЫХ!J1153,АБОНЕМЕНТЫ_ИНФОРМАЦИЯ!AB:AB,БАЗА_ДАННЫХ!M1153),"")</f>
        <v>2</v>
      </c>
      <c r="R1153" s="189" t="s">
        <v>21</v>
      </c>
      <c r="S1153" s="17"/>
      <c r="U1153" s="194">
        <f>IF(S1153="перенос",0,SUMIFS(АБОНЕМЕНТЫ_ИНФОРМАЦИЯ!P:P,АБОНЕМЕНТЫ_ИНФОРМАЦИЯ!H:H,БАЗА_ДАННЫХ!L1153,АБОНЕМЕНТЫ_ИНФОРМАЦИЯ!F:F,БАЗА_ДАННЫХ!J1153,АБОНЕМЕНТЫ_ИНФОРМАЦИЯ!G:G,БАЗА_ДАННЫХ!K1153,АБОНЕМЕНТЫ_ИНФОРМАЦИЯ!Q:Q,"&lt;="&amp;БАЗА_ДАННЫХ!D1153,АБОНЕМЕНТЫ_ИНФОРМАЦИЯ!S:S,"&gt;="&amp;БАЗА_ДАННЫХ!D1153))</f>
        <v>10</v>
      </c>
    </row>
    <row r="1154" spans="4:21" ht="15" customHeight="1" x14ac:dyDescent="0.25">
      <c r="D1154" s="185">
        <v>45334</v>
      </c>
      <c r="E1154" s="187">
        <f t="shared" ref="E1154:E1215" si="42">WEEKNUM(D1154)</f>
        <v>7</v>
      </c>
      <c r="F1154" s="9" t="str">
        <f t="shared" si="41"/>
        <v>Пн</v>
      </c>
      <c r="G1154" s="18">
        <v>0.75</v>
      </c>
      <c r="H1154" s="8" t="s">
        <v>7</v>
      </c>
      <c r="I1154" s="8" t="s">
        <v>33</v>
      </c>
      <c r="J1154" s="8" t="s">
        <v>6</v>
      </c>
      <c r="K1154" s="8" t="s">
        <v>31</v>
      </c>
      <c r="L1154" s="188" t="s">
        <v>87</v>
      </c>
      <c r="M1154" s="189" t="str">
        <f ca="1">IF(COUNTIFS(АБОНЕМЕНТЫ_ИНФОРМАЦИЯ!H:H,БАЗА_ДАННЫХ!L1154,АБОНЕМЕНТЫ_ИНФОРМАЦИЯ!F:F,БАЗА_ДАННЫХ!J1154,АБОНЕМЕНТЫ_ИНФОРМАЦИЯ!G:G,БАЗА_ДАННЫХ!K1154,АБОНЕМЕНТЫ_ИНФОРМАЦИЯ!Q:Q,"&lt;="&amp;БАЗА_ДАННЫХ!D1154,АБОНЕМЕНТЫ_ИНФОРМАЦИЯ!S:S,"&gt;="&amp;БАЗА_ДАННЫХ!D1154,АБОНЕМЕНТЫ_ИНФОРМАЦИЯ!AB:AB,"да")=1,"да","нет")</f>
        <v>да</v>
      </c>
      <c r="N1154" s="188">
        <f ca="1">IF(M1154="да",SUMIFS(АБОНЕМЕНТЫ_ИНФОРМАЦИЯ!AC:AC,АБОНЕМЕНТЫ_ИНФОРМАЦИЯ!H:H,БАЗА_ДАННЫХ!L1154,АБОНЕМЕНТЫ_ИНФОРМАЦИЯ!G:G,БАЗА_ДАННЫХ!K1154,АБОНЕМЕНТЫ_ИНФОРМАЦИЯ!F:F,БАЗА_ДАННЫХ!J1154,АБОНЕМЕНТЫ_ИНФОРМАЦИЯ!AB:AB,БАЗА_ДАННЫХ!M1154),"")</f>
        <v>2</v>
      </c>
      <c r="R1154" s="189" t="s">
        <v>21</v>
      </c>
      <c r="S1154" s="17"/>
      <c r="U1154" s="194">
        <f>IF(S1154="перенос",0,SUMIFS(АБОНЕМЕНТЫ_ИНФОРМАЦИЯ!P:P,АБОНЕМЕНТЫ_ИНФОРМАЦИЯ!H:H,БАЗА_ДАННЫХ!L1154,АБОНЕМЕНТЫ_ИНФОРМАЦИЯ!F:F,БАЗА_ДАННЫХ!J1154,АБОНЕМЕНТЫ_ИНФОРМАЦИЯ!G:G,БАЗА_ДАННЫХ!K1154,АБОНЕМЕНТЫ_ИНФОРМАЦИЯ!Q:Q,"&lt;="&amp;БАЗА_ДАННЫХ!D1154,АБОНЕМЕНТЫ_ИНФОРМАЦИЯ!S:S,"&gt;="&amp;БАЗА_ДАННЫХ!D1154))</f>
        <v>10</v>
      </c>
    </row>
    <row r="1155" spans="4:21" ht="15" customHeight="1" x14ac:dyDescent="0.25">
      <c r="D1155" s="185">
        <v>45334</v>
      </c>
      <c r="E1155" s="187">
        <f t="shared" si="42"/>
        <v>7</v>
      </c>
      <c r="F1155" s="9" t="str">
        <f t="shared" si="41"/>
        <v>Пн</v>
      </c>
      <c r="G1155" s="18">
        <v>0.75</v>
      </c>
      <c r="H1155" s="8" t="s">
        <v>7</v>
      </c>
      <c r="I1155" s="8" t="s">
        <v>33</v>
      </c>
      <c r="J1155" s="8" t="s">
        <v>6</v>
      </c>
      <c r="K1155" s="8" t="s">
        <v>31</v>
      </c>
      <c r="L1155" s="188" t="s">
        <v>88</v>
      </c>
      <c r="M1155" s="189" t="str">
        <f ca="1">IF(COUNTIFS(АБОНЕМЕНТЫ_ИНФОРМАЦИЯ!H:H,БАЗА_ДАННЫХ!L1155,АБОНЕМЕНТЫ_ИНФОРМАЦИЯ!F:F,БАЗА_ДАННЫХ!J1155,АБОНЕМЕНТЫ_ИНФОРМАЦИЯ!G:G,БАЗА_ДАННЫХ!K1155,АБОНЕМЕНТЫ_ИНФОРМАЦИЯ!Q:Q,"&lt;="&amp;БАЗА_ДАННЫХ!D1155,АБОНЕМЕНТЫ_ИНФОРМАЦИЯ!S:S,"&gt;="&amp;БАЗА_ДАННЫХ!D1155,АБОНЕМЕНТЫ_ИНФОРМАЦИЯ!AB:AB,"да")=1,"да","нет")</f>
        <v>да</v>
      </c>
      <c r="N1155" s="188">
        <f ca="1">IF(M1155="да",SUMIFS(АБОНЕМЕНТЫ_ИНФОРМАЦИЯ!AC:AC,АБОНЕМЕНТЫ_ИНФОРМАЦИЯ!H:H,БАЗА_ДАННЫХ!L1155,АБОНЕМЕНТЫ_ИНФОРМАЦИЯ!G:G,БАЗА_ДАННЫХ!K1155,АБОНЕМЕНТЫ_ИНФОРМАЦИЯ!F:F,БАЗА_ДАННЫХ!J1155,АБОНЕМЕНТЫ_ИНФОРМАЦИЯ!AB:AB,БАЗА_ДАННЫХ!M1155),"")</f>
        <v>1</v>
      </c>
      <c r="R1155" s="189" t="s">
        <v>21</v>
      </c>
      <c r="S1155" s="17"/>
      <c r="U1155" s="194">
        <f>IF(S1155="перенос",0,SUMIFS(АБОНЕМЕНТЫ_ИНФОРМАЦИЯ!P:P,АБОНЕМЕНТЫ_ИНФОРМАЦИЯ!H:H,БАЗА_ДАННЫХ!L1155,АБОНЕМЕНТЫ_ИНФОРМАЦИЯ!F:F,БАЗА_ДАННЫХ!J1155,АБОНЕМЕНТЫ_ИНФОРМАЦИЯ!G:G,БАЗА_ДАННЫХ!K1155,АБОНЕМЕНТЫ_ИНФОРМАЦИЯ!Q:Q,"&lt;="&amp;БАЗА_ДАННЫХ!D1155,АБОНЕМЕНТЫ_ИНФОРМАЦИЯ!S:S,"&gt;="&amp;БАЗА_ДАННЫХ!D1155))</f>
        <v>10</v>
      </c>
    </row>
    <row r="1156" spans="4:21" ht="15" customHeight="1" x14ac:dyDescent="0.25">
      <c r="D1156" s="185">
        <v>45334</v>
      </c>
      <c r="E1156" s="187">
        <f t="shared" si="42"/>
        <v>7</v>
      </c>
      <c r="F1156" s="9" t="str">
        <f t="shared" si="41"/>
        <v>Пн</v>
      </c>
      <c r="G1156" s="18">
        <v>0.75</v>
      </c>
      <c r="H1156" s="8" t="s">
        <v>7</v>
      </c>
      <c r="I1156" s="8" t="s">
        <v>33</v>
      </c>
      <c r="J1156" s="8" t="s">
        <v>6</v>
      </c>
      <c r="K1156" s="8" t="s">
        <v>31</v>
      </c>
      <c r="L1156" s="188" t="s">
        <v>90</v>
      </c>
      <c r="M1156" s="189" t="str">
        <f ca="1">IF(COUNTIFS(АБОНЕМЕНТЫ_ИНФОРМАЦИЯ!H:H,БАЗА_ДАННЫХ!L1156,АБОНЕМЕНТЫ_ИНФОРМАЦИЯ!F:F,БАЗА_ДАННЫХ!J1156,АБОНЕМЕНТЫ_ИНФОРМАЦИЯ!G:G,БАЗА_ДАННЫХ!K1156,АБОНЕМЕНТЫ_ИНФОРМАЦИЯ!Q:Q,"&lt;="&amp;БАЗА_ДАННЫХ!D1156,АБОНЕМЕНТЫ_ИНФОРМАЦИЯ!S:S,"&gt;="&amp;БАЗА_ДАННЫХ!D1156,АБОНЕМЕНТЫ_ИНФОРМАЦИЯ!AB:AB,"да")=1,"да","нет")</f>
        <v>да</v>
      </c>
      <c r="N1156" s="188">
        <f ca="1">IF(M1156="да",SUMIFS(АБОНЕМЕНТЫ_ИНФОРМАЦИЯ!AC:AC,АБОНЕМЕНТЫ_ИНФОРМАЦИЯ!H:H,БАЗА_ДАННЫХ!L1156,АБОНЕМЕНТЫ_ИНФОРМАЦИЯ!G:G,БАЗА_ДАННЫХ!K1156,АБОНЕМЕНТЫ_ИНФОРМАЦИЯ!F:F,БАЗА_ДАННЫХ!J1156,АБОНЕМЕНТЫ_ИНФОРМАЦИЯ!AB:AB,БАЗА_ДАННЫХ!M1156),"")</f>
        <v>2</v>
      </c>
      <c r="R1156" s="189" t="s">
        <v>21</v>
      </c>
      <c r="S1156" s="17"/>
      <c r="U1156" s="194">
        <f>IF(S1156="перенос",0,SUMIFS(АБОНЕМЕНТЫ_ИНФОРМАЦИЯ!P:P,АБОНЕМЕНТЫ_ИНФОРМАЦИЯ!H:H,БАЗА_ДАННЫХ!L1156,АБОНЕМЕНТЫ_ИНФОРМАЦИЯ!F:F,БАЗА_ДАННЫХ!J1156,АБОНЕМЕНТЫ_ИНФОРМАЦИЯ!G:G,БАЗА_ДАННЫХ!K1156,АБОНЕМЕНТЫ_ИНФОРМАЦИЯ!Q:Q,"&lt;="&amp;БАЗА_ДАННЫХ!D1156,АБОНЕМЕНТЫ_ИНФОРМАЦИЯ!S:S,"&gt;="&amp;БАЗА_ДАННЫХ!D1156))</f>
        <v>8.75</v>
      </c>
    </row>
    <row r="1157" spans="4:21" ht="15" customHeight="1" x14ac:dyDescent="0.25">
      <c r="D1157" s="185">
        <v>45334</v>
      </c>
      <c r="E1157" s="187">
        <f t="shared" si="42"/>
        <v>7</v>
      </c>
      <c r="F1157" s="9" t="str">
        <f t="shared" si="41"/>
        <v>Пн</v>
      </c>
      <c r="G1157" s="18">
        <v>0.75</v>
      </c>
      <c r="H1157" s="8" t="s">
        <v>7</v>
      </c>
      <c r="I1157" s="8" t="s">
        <v>33</v>
      </c>
      <c r="J1157" s="8" t="s">
        <v>6</v>
      </c>
      <c r="K1157" s="8" t="s">
        <v>31</v>
      </c>
      <c r="L1157" s="188" t="s">
        <v>91</v>
      </c>
      <c r="M1157" s="189" t="str">
        <f ca="1">IF(COUNTIFS(АБОНЕМЕНТЫ_ИНФОРМАЦИЯ!H:H,БАЗА_ДАННЫХ!L1157,АБОНЕМЕНТЫ_ИНФОРМАЦИЯ!F:F,БАЗА_ДАННЫХ!J1157,АБОНЕМЕНТЫ_ИНФОРМАЦИЯ!G:G,БАЗА_ДАННЫХ!K1157,АБОНЕМЕНТЫ_ИНФОРМАЦИЯ!Q:Q,"&lt;="&amp;БАЗА_ДАННЫХ!D1157,АБОНЕМЕНТЫ_ИНФОРМАЦИЯ!S:S,"&gt;="&amp;БАЗА_ДАННЫХ!D1157,АБОНЕМЕНТЫ_ИНФОРМАЦИЯ!AB:AB,"да")=1,"да","нет")</f>
        <v>да</v>
      </c>
      <c r="N1157" s="188">
        <f ca="1">IF(M1157="да",SUMIFS(АБОНЕМЕНТЫ_ИНФОРМАЦИЯ!AC:AC,АБОНЕМЕНТЫ_ИНФОРМАЦИЯ!H:H,БАЗА_ДАННЫХ!L1157,АБОНЕМЕНТЫ_ИНФОРМАЦИЯ!G:G,БАЗА_ДАННЫХ!K1157,АБОНЕМЕНТЫ_ИНФОРМАЦИЯ!F:F,БАЗА_ДАННЫХ!J1157,АБОНЕМЕНТЫ_ИНФОРМАЦИЯ!AB:AB,БАЗА_ДАННЫХ!M1157),"")</f>
        <v>2</v>
      </c>
      <c r="R1157" s="189" t="s">
        <v>21</v>
      </c>
      <c r="S1157" s="17"/>
      <c r="U1157" s="194">
        <f>IF(S1157="перенос",0,SUMIFS(АБОНЕМЕНТЫ_ИНФОРМАЦИЯ!P:P,АБОНЕМЕНТЫ_ИНФОРМАЦИЯ!H:H,БАЗА_ДАННЫХ!L1157,АБОНЕМЕНТЫ_ИНФОРМАЦИЯ!F:F,БАЗА_ДАННЫХ!J1157,АБОНЕМЕНТЫ_ИНФОРМАЦИЯ!G:G,БАЗА_ДАННЫХ!K1157,АБОНЕМЕНТЫ_ИНФОРМАЦИЯ!Q:Q,"&lt;="&amp;БАЗА_ДАННЫХ!D1157,АБОНЕМЕНТЫ_ИНФОРМАЦИЯ!S:S,"&gt;="&amp;БАЗА_ДАННЫХ!D1157))</f>
        <v>10</v>
      </c>
    </row>
    <row r="1158" spans="4:21" ht="15" customHeight="1" x14ac:dyDescent="0.25">
      <c r="D1158" s="185">
        <v>45334</v>
      </c>
      <c r="E1158" s="187">
        <f t="shared" si="42"/>
        <v>7</v>
      </c>
      <c r="F1158" s="9" t="str">
        <f t="shared" si="41"/>
        <v>Пн</v>
      </c>
      <c r="G1158" s="18">
        <v>0.75</v>
      </c>
      <c r="H1158" s="8" t="s">
        <v>7</v>
      </c>
      <c r="I1158" s="8" t="s">
        <v>33</v>
      </c>
      <c r="J1158" s="8" t="s">
        <v>6</v>
      </c>
      <c r="K1158" s="8" t="s">
        <v>31</v>
      </c>
      <c r="L1158" s="188" t="s">
        <v>92</v>
      </c>
      <c r="M1158" s="189" t="str">
        <f ca="1">IF(COUNTIFS(АБОНЕМЕНТЫ_ИНФОРМАЦИЯ!H:H,БАЗА_ДАННЫХ!L1158,АБОНЕМЕНТЫ_ИНФОРМАЦИЯ!F:F,БАЗА_ДАННЫХ!J1158,АБОНЕМЕНТЫ_ИНФОРМАЦИЯ!G:G,БАЗА_ДАННЫХ!K1158,АБОНЕМЕНТЫ_ИНФОРМАЦИЯ!Q:Q,"&lt;="&amp;БАЗА_ДАННЫХ!D1158,АБОНЕМЕНТЫ_ИНФОРМАЦИЯ!S:S,"&gt;="&amp;БАЗА_ДАННЫХ!D1158,АБОНЕМЕНТЫ_ИНФОРМАЦИЯ!AB:AB,"да")=1,"да","нет")</f>
        <v>да</v>
      </c>
      <c r="N1158" s="188">
        <f ca="1">IF(M1158="да",SUMIFS(АБОНЕМЕНТЫ_ИНФОРМАЦИЯ!AC:AC,АБОНЕМЕНТЫ_ИНФОРМАЦИЯ!H:H,БАЗА_ДАННЫХ!L1158,АБОНЕМЕНТЫ_ИНФОРМАЦИЯ!G:G,БАЗА_ДАННЫХ!K1158,АБОНЕМЕНТЫ_ИНФОРМАЦИЯ!F:F,БАЗА_ДАННЫХ!J1158,АБОНЕМЕНТЫ_ИНФОРМАЦИЯ!AB:AB,БАЗА_ДАННЫХ!M1158),"")</f>
        <v>2</v>
      </c>
      <c r="R1158" s="189" t="s">
        <v>21</v>
      </c>
      <c r="S1158" s="17"/>
      <c r="U1158" s="194">
        <f>IF(S1158="перенос",0,SUMIFS(АБОНЕМЕНТЫ_ИНФОРМАЦИЯ!P:P,АБОНЕМЕНТЫ_ИНФОРМАЦИЯ!H:H,БАЗА_ДАННЫХ!L1158,АБОНЕМЕНТЫ_ИНФОРМАЦИЯ!F:F,БАЗА_ДАННЫХ!J1158,АБОНЕМЕНТЫ_ИНФОРМАЦИЯ!G:G,БАЗА_ДАННЫХ!K1158,АБОНЕМЕНТЫ_ИНФОРМАЦИЯ!Q:Q,"&lt;="&amp;БАЗА_ДАННЫХ!D1158,АБОНЕМЕНТЫ_ИНФОРМАЦИЯ!S:S,"&gt;="&amp;БАЗА_ДАННЫХ!D1158))</f>
        <v>10</v>
      </c>
    </row>
    <row r="1159" spans="4:21" ht="15" customHeight="1" x14ac:dyDescent="0.25">
      <c r="D1159" s="185">
        <v>45334</v>
      </c>
      <c r="E1159" s="187">
        <f t="shared" si="42"/>
        <v>7</v>
      </c>
      <c r="F1159" s="9" t="str">
        <f t="shared" si="41"/>
        <v>Пн</v>
      </c>
      <c r="G1159" s="18">
        <v>0.75</v>
      </c>
      <c r="H1159" s="8" t="s">
        <v>7</v>
      </c>
      <c r="I1159" s="8" t="s">
        <v>33</v>
      </c>
      <c r="J1159" s="8" t="s">
        <v>6</v>
      </c>
      <c r="K1159" s="8" t="s">
        <v>31</v>
      </c>
      <c r="L1159" s="188" t="s">
        <v>93</v>
      </c>
      <c r="M1159" s="189" t="str">
        <f ca="1">IF(COUNTIFS(АБОНЕМЕНТЫ_ИНФОРМАЦИЯ!H:H,БАЗА_ДАННЫХ!L1159,АБОНЕМЕНТЫ_ИНФОРМАЦИЯ!F:F,БАЗА_ДАННЫХ!J1159,АБОНЕМЕНТЫ_ИНФОРМАЦИЯ!G:G,БАЗА_ДАННЫХ!K1159,АБОНЕМЕНТЫ_ИНФОРМАЦИЯ!Q:Q,"&lt;="&amp;БАЗА_ДАННЫХ!D1159,АБОНЕМЕНТЫ_ИНФОРМАЦИЯ!S:S,"&gt;="&amp;БАЗА_ДАННЫХ!D1159,АБОНЕМЕНТЫ_ИНФОРМАЦИЯ!AB:AB,"да")=1,"да","нет")</f>
        <v>да</v>
      </c>
      <c r="N1159" s="188">
        <f ca="1">IF(M1159="да",SUMIFS(АБОНЕМЕНТЫ_ИНФОРМАЦИЯ!AC:AC,АБОНЕМЕНТЫ_ИНФОРМАЦИЯ!H:H,БАЗА_ДАННЫХ!L1159,АБОНЕМЕНТЫ_ИНФОРМАЦИЯ!G:G,БАЗА_ДАННЫХ!K1159,АБОНЕМЕНТЫ_ИНФОРМАЦИЯ!F:F,БАЗА_ДАННЫХ!J1159,АБОНЕМЕНТЫ_ИНФОРМАЦИЯ!AB:AB,БАЗА_ДАННЫХ!M1159),"")</f>
        <v>2</v>
      </c>
      <c r="R1159" s="189" t="s">
        <v>21</v>
      </c>
      <c r="S1159" s="17"/>
      <c r="U1159" s="194">
        <f>IF(S1159="перенос",0,SUMIFS(АБОНЕМЕНТЫ_ИНФОРМАЦИЯ!P:P,АБОНЕМЕНТЫ_ИНФОРМАЦИЯ!H:H,БАЗА_ДАННЫХ!L1159,АБОНЕМЕНТЫ_ИНФОРМАЦИЯ!F:F,БАЗА_ДАННЫХ!J1159,АБОНЕМЕНТЫ_ИНФОРМАЦИЯ!G:G,БАЗА_ДАННЫХ!K1159,АБОНЕМЕНТЫ_ИНФОРМАЦИЯ!Q:Q,"&lt;="&amp;БАЗА_ДАННЫХ!D1159,АБОНЕМЕНТЫ_ИНФОРМАЦИЯ!S:S,"&gt;="&amp;БАЗА_ДАННЫХ!D1159))</f>
        <v>10</v>
      </c>
    </row>
    <row r="1160" spans="4:21" ht="15" customHeight="1" x14ac:dyDescent="0.25">
      <c r="D1160" s="185">
        <v>45334</v>
      </c>
      <c r="E1160" s="187">
        <f t="shared" si="42"/>
        <v>7</v>
      </c>
      <c r="F1160" s="9" t="str">
        <f t="shared" ref="F1160:F1223" si="43">TEXT(D1160,"ддд")</f>
        <v>Пн</v>
      </c>
      <c r="G1160" s="18">
        <v>0.75</v>
      </c>
      <c r="H1160" s="8" t="s">
        <v>7</v>
      </c>
      <c r="I1160" s="8" t="s">
        <v>33</v>
      </c>
      <c r="J1160" s="8" t="s">
        <v>6</v>
      </c>
      <c r="K1160" s="8" t="s">
        <v>31</v>
      </c>
      <c r="L1160" s="188" t="s">
        <v>94</v>
      </c>
      <c r="M1160" s="189" t="str">
        <f ca="1">IF(COUNTIFS(АБОНЕМЕНТЫ_ИНФОРМАЦИЯ!H:H,БАЗА_ДАННЫХ!L1160,АБОНЕМЕНТЫ_ИНФОРМАЦИЯ!F:F,БАЗА_ДАННЫХ!J1160,АБОНЕМЕНТЫ_ИНФОРМАЦИЯ!G:G,БАЗА_ДАННЫХ!K1160,АБОНЕМЕНТЫ_ИНФОРМАЦИЯ!Q:Q,"&lt;="&amp;БАЗА_ДАННЫХ!D1160,АБОНЕМЕНТЫ_ИНФОРМАЦИЯ!S:S,"&gt;="&amp;БАЗА_ДАННЫХ!D1160,АБОНЕМЕНТЫ_ИНФОРМАЦИЯ!AB:AB,"да")=1,"да","нет")</f>
        <v>да</v>
      </c>
      <c r="N1160" s="188">
        <f ca="1">IF(M1160="да",SUMIFS(АБОНЕМЕНТЫ_ИНФОРМАЦИЯ!AC:AC,АБОНЕМЕНТЫ_ИНФОРМАЦИЯ!H:H,БАЗА_ДАННЫХ!L1160,АБОНЕМЕНТЫ_ИНФОРМАЦИЯ!G:G,БАЗА_ДАННЫХ!K1160,АБОНЕМЕНТЫ_ИНФОРМАЦИЯ!F:F,БАЗА_ДАННЫХ!J1160,АБОНЕМЕНТЫ_ИНФОРМАЦИЯ!AB:AB,БАЗА_ДАННЫХ!M1160),"")</f>
        <v>2</v>
      </c>
      <c r="R1160" s="189" t="s">
        <v>21</v>
      </c>
      <c r="S1160" s="17"/>
      <c r="U1160" s="194">
        <f>IF(S1160="перенос",0,SUMIFS(АБОНЕМЕНТЫ_ИНФОРМАЦИЯ!P:P,АБОНЕМЕНТЫ_ИНФОРМАЦИЯ!H:H,БАЗА_ДАННЫХ!L1160,АБОНЕМЕНТЫ_ИНФОРМАЦИЯ!F:F,БАЗА_ДАННЫХ!J1160,АБОНЕМЕНТЫ_ИНФОРМАЦИЯ!G:G,БАЗА_ДАННЫХ!K1160,АБОНЕМЕНТЫ_ИНФОРМАЦИЯ!Q:Q,"&lt;="&amp;БАЗА_ДАННЫХ!D1160,АБОНЕМЕНТЫ_ИНФОРМАЦИЯ!S:S,"&gt;="&amp;БАЗА_ДАННЫХ!D1160))</f>
        <v>10</v>
      </c>
    </row>
    <row r="1161" spans="4:21" ht="15" customHeight="1" x14ac:dyDescent="0.25">
      <c r="D1161" s="185">
        <v>45334</v>
      </c>
      <c r="E1161" s="187">
        <f t="shared" si="42"/>
        <v>7</v>
      </c>
      <c r="F1161" s="9" t="str">
        <f t="shared" si="43"/>
        <v>Пн</v>
      </c>
      <c r="G1161" s="18">
        <v>0.75</v>
      </c>
      <c r="H1161" s="8" t="s">
        <v>7</v>
      </c>
      <c r="I1161" s="8" t="s">
        <v>33</v>
      </c>
      <c r="J1161" s="8" t="s">
        <v>6</v>
      </c>
      <c r="K1161" s="8" t="s">
        <v>31</v>
      </c>
      <c r="L1161" s="188" t="s">
        <v>95</v>
      </c>
      <c r="M1161" s="189" t="str">
        <f ca="1">IF(COUNTIFS(АБОНЕМЕНТЫ_ИНФОРМАЦИЯ!H:H,БАЗА_ДАННЫХ!L1161,АБОНЕМЕНТЫ_ИНФОРМАЦИЯ!F:F,БАЗА_ДАННЫХ!J1161,АБОНЕМЕНТЫ_ИНФОРМАЦИЯ!G:G,БАЗА_ДАННЫХ!K1161,АБОНЕМЕНТЫ_ИНФОРМАЦИЯ!Q:Q,"&lt;="&amp;БАЗА_ДАННЫХ!D1161,АБОНЕМЕНТЫ_ИНФОРМАЦИЯ!S:S,"&gt;="&amp;БАЗА_ДАННЫХ!D1161,АБОНЕМЕНТЫ_ИНФОРМАЦИЯ!AB:AB,"да")=1,"да","нет")</f>
        <v>да</v>
      </c>
      <c r="N1161" s="188">
        <f ca="1">IF(M1161="да",SUMIFS(АБОНЕМЕНТЫ_ИНФОРМАЦИЯ!AC:AC,АБОНЕМЕНТЫ_ИНФОРМАЦИЯ!H:H,БАЗА_ДАННЫХ!L1161,АБОНЕМЕНТЫ_ИНФОРМАЦИЯ!G:G,БАЗА_ДАННЫХ!K1161,АБОНЕМЕНТЫ_ИНФОРМАЦИЯ!F:F,БАЗА_ДАННЫХ!J1161,АБОНЕМЕНТЫ_ИНФОРМАЦИЯ!AB:AB,БАЗА_ДАННЫХ!M1161),"")</f>
        <v>2</v>
      </c>
      <c r="R1161" s="189" t="s">
        <v>21</v>
      </c>
      <c r="S1161" s="17"/>
      <c r="U1161" s="194">
        <f>IF(S1161="перенос",0,SUMIFS(АБОНЕМЕНТЫ_ИНФОРМАЦИЯ!P:P,АБОНЕМЕНТЫ_ИНФОРМАЦИЯ!H:H,БАЗА_ДАННЫХ!L1161,АБОНЕМЕНТЫ_ИНФОРМАЦИЯ!F:F,БАЗА_ДАННЫХ!J1161,АБОНЕМЕНТЫ_ИНФОРМАЦИЯ!G:G,БАЗА_ДАННЫХ!K1161,АБОНЕМЕНТЫ_ИНФОРМАЦИЯ!Q:Q,"&lt;="&amp;БАЗА_ДАННЫХ!D1161,АБОНЕМЕНТЫ_ИНФОРМАЦИЯ!S:S,"&gt;="&amp;БАЗА_ДАННЫХ!D1161))</f>
        <v>10</v>
      </c>
    </row>
    <row r="1162" spans="4:21" ht="15" customHeight="1" x14ac:dyDescent="0.25">
      <c r="D1162" s="185">
        <v>45334</v>
      </c>
      <c r="E1162" s="187">
        <f t="shared" si="42"/>
        <v>7</v>
      </c>
      <c r="F1162" s="9" t="str">
        <f t="shared" si="43"/>
        <v>Пн</v>
      </c>
      <c r="G1162" s="18">
        <v>0.75</v>
      </c>
      <c r="H1162" s="8" t="s">
        <v>7</v>
      </c>
      <c r="I1162" s="8" t="s">
        <v>33</v>
      </c>
      <c r="J1162" s="8" t="s">
        <v>6</v>
      </c>
      <c r="K1162" s="8" t="s">
        <v>31</v>
      </c>
      <c r="L1162" s="188" t="s">
        <v>96</v>
      </c>
      <c r="M1162" s="189" t="str">
        <f ca="1">IF(COUNTIFS(АБОНЕМЕНТЫ_ИНФОРМАЦИЯ!H:H,БАЗА_ДАННЫХ!L1162,АБОНЕМЕНТЫ_ИНФОРМАЦИЯ!F:F,БАЗА_ДАННЫХ!J1162,АБОНЕМЕНТЫ_ИНФОРМАЦИЯ!G:G,БАЗА_ДАННЫХ!K1162,АБОНЕМЕНТЫ_ИНФОРМАЦИЯ!Q:Q,"&lt;="&amp;БАЗА_ДАННЫХ!D1162,АБОНЕМЕНТЫ_ИНФОРМАЦИЯ!S:S,"&gt;="&amp;БАЗА_ДАННЫХ!D1162,АБОНЕМЕНТЫ_ИНФОРМАЦИЯ!AB:AB,"да")=1,"да","нет")</f>
        <v>да</v>
      </c>
      <c r="N1162" s="188">
        <f ca="1">IF(M1162="да",SUMIFS(АБОНЕМЕНТЫ_ИНФОРМАЦИЯ!AC:AC,АБОНЕМЕНТЫ_ИНФОРМАЦИЯ!H:H,БАЗА_ДАННЫХ!L1162,АБОНЕМЕНТЫ_ИНФОРМАЦИЯ!G:G,БАЗА_ДАННЫХ!K1162,АБОНЕМЕНТЫ_ИНФОРМАЦИЯ!F:F,БАЗА_ДАННЫХ!J1162,АБОНЕМЕНТЫ_ИНФОРМАЦИЯ!AB:AB,БАЗА_ДАННЫХ!M1162),"")</f>
        <v>2</v>
      </c>
      <c r="R1162" s="189" t="s">
        <v>21</v>
      </c>
      <c r="S1162" s="17"/>
      <c r="U1162" s="194">
        <f>IF(S1162="перенос",0,SUMIFS(АБОНЕМЕНТЫ_ИНФОРМАЦИЯ!P:P,АБОНЕМЕНТЫ_ИНФОРМАЦИЯ!H:H,БАЗА_ДАННЫХ!L1162,АБОНЕМЕНТЫ_ИНФОРМАЦИЯ!F:F,БАЗА_ДАННЫХ!J1162,АБОНЕМЕНТЫ_ИНФОРМАЦИЯ!G:G,БАЗА_ДАННЫХ!K1162,АБОНЕМЕНТЫ_ИНФОРМАЦИЯ!Q:Q,"&lt;="&amp;БАЗА_ДАННЫХ!D1162,АБОНЕМЕНТЫ_ИНФОРМАЦИЯ!S:S,"&gt;="&amp;БАЗА_ДАННЫХ!D1162))</f>
        <v>10</v>
      </c>
    </row>
    <row r="1163" spans="4:21" ht="15" customHeight="1" x14ac:dyDescent="0.25">
      <c r="D1163" s="185">
        <v>45334</v>
      </c>
      <c r="E1163" s="187">
        <f t="shared" si="42"/>
        <v>7</v>
      </c>
      <c r="F1163" s="9" t="str">
        <f t="shared" si="43"/>
        <v>Пн</v>
      </c>
      <c r="G1163" s="18">
        <v>0.75</v>
      </c>
      <c r="H1163" s="8" t="s">
        <v>7</v>
      </c>
      <c r="I1163" s="8" t="s">
        <v>33</v>
      </c>
      <c r="J1163" s="8" t="s">
        <v>6</v>
      </c>
      <c r="K1163" s="8" t="s">
        <v>31</v>
      </c>
      <c r="L1163" s="188" t="s">
        <v>97</v>
      </c>
      <c r="M1163" s="189" t="str">
        <f ca="1">IF(COUNTIFS(АБОНЕМЕНТЫ_ИНФОРМАЦИЯ!H:H,БАЗА_ДАННЫХ!L1163,АБОНЕМЕНТЫ_ИНФОРМАЦИЯ!F:F,БАЗА_ДАННЫХ!J1163,АБОНЕМЕНТЫ_ИНФОРМАЦИЯ!G:G,БАЗА_ДАННЫХ!K1163,АБОНЕМЕНТЫ_ИНФОРМАЦИЯ!Q:Q,"&lt;="&amp;БАЗА_ДАННЫХ!D1163,АБОНЕМЕНТЫ_ИНФОРМАЦИЯ!S:S,"&gt;="&amp;БАЗА_ДАННЫХ!D1163,АБОНЕМЕНТЫ_ИНФОРМАЦИЯ!AB:AB,"да")=1,"да","нет")</f>
        <v>да</v>
      </c>
      <c r="N1163" s="188">
        <f ca="1">IF(M1163="да",SUMIFS(АБОНЕМЕНТЫ_ИНФОРМАЦИЯ!AC:AC,АБОНЕМЕНТЫ_ИНФОРМАЦИЯ!H:H,БАЗА_ДАННЫХ!L1163,АБОНЕМЕНТЫ_ИНФОРМАЦИЯ!G:G,БАЗА_ДАННЫХ!K1163,АБОНЕМЕНТЫ_ИНФОРМАЦИЯ!F:F,БАЗА_ДАННЫХ!J1163,АБОНЕМЕНТЫ_ИНФОРМАЦИЯ!AB:AB,БАЗА_ДАННЫХ!M1163),"")</f>
        <v>2</v>
      </c>
      <c r="R1163" s="189" t="s">
        <v>21</v>
      </c>
      <c r="S1163" s="17"/>
      <c r="U1163" s="194">
        <f>IF(S1163="перенос",0,SUMIFS(АБОНЕМЕНТЫ_ИНФОРМАЦИЯ!P:P,АБОНЕМЕНТЫ_ИНФОРМАЦИЯ!H:H,БАЗА_ДАННЫХ!L1163,АБОНЕМЕНТЫ_ИНФОРМАЦИЯ!F:F,БАЗА_ДАННЫХ!J1163,АБОНЕМЕНТЫ_ИНФОРМАЦИЯ!G:G,БАЗА_ДАННЫХ!K1163,АБОНЕМЕНТЫ_ИНФОРМАЦИЯ!Q:Q,"&lt;="&amp;БАЗА_ДАННЫХ!D1163,АБОНЕМЕНТЫ_ИНФОРМАЦИЯ!S:S,"&gt;="&amp;БАЗА_ДАННЫХ!D1163))</f>
        <v>10</v>
      </c>
    </row>
    <row r="1164" spans="4:21" ht="15" customHeight="1" x14ac:dyDescent="0.25">
      <c r="D1164" s="185">
        <v>45334</v>
      </c>
      <c r="E1164" s="187">
        <f t="shared" si="42"/>
        <v>7</v>
      </c>
      <c r="F1164" s="9" t="str">
        <f t="shared" si="43"/>
        <v>Пн</v>
      </c>
      <c r="G1164" s="18">
        <v>0.75</v>
      </c>
      <c r="H1164" s="8" t="s">
        <v>14</v>
      </c>
      <c r="I1164" s="8" t="s">
        <v>30</v>
      </c>
      <c r="J1164" s="8" t="s">
        <v>11</v>
      </c>
      <c r="K1164" s="8" t="s">
        <v>17</v>
      </c>
      <c r="L1164" s="188" t="s">
        <v>78</v>
      </c>
      <c r="M1164" s="189" t="str">
        <f ca="1">IF(COUNTIFS(АБОНЕМЕНТЫ_ИНФОРМАЦИЯ!H:H,БАЗА_ДАННЫХ!L1164,АБОНЕМЕНТЫ_ИНФОРМАЦИЯ!F:F,БАЗА_ДАННЫХ!J1164,АБОНЕМЕНТЫ_ИНФОРМАЦИЯ!G:G,БАЗА_ДАННЫХ!K1164,АБОНЕМЕНТЫ_ИНФОРМАЦИЯ!Q:Q,"&lt;="&amp;БАЗА_ДАННЫХ!D1164,АБОНЕМЕНТЫ_ИНФОРМАЦИЯ!S:S,"&gt;="&amp;БАЗА_ДАННЫХ!D1164,АБОНЕМЕНТЫ_ИНФОРМАЦИЯ!AB:AB,"да")=1,"да","нет")</f>
        <v>да</v>
      </c>
      <c r="N1164" s="188">
        <f ca="1">IF(M1164="да",SUMIFS(АБОНЕМЕНТЫ_ИНФОРМАЦИЯ!AC:AC,АБОНЕМЕНТЫ_ИНФОРМАЦИЯ!H:H,БАЗА_ДАННЫХ!L1164,АБОНЕМЕНТЫ_ИНФОРМАЦИЯ!G:G,БАЗА_ДАННЫХ!K1164,АБОНЕМЕНТЫ_ИНФОРМАЦИЯ!F:F,БАЗА_ДАННЫХ!J1164,АБОНЕМЕНТЫ_ИНФОРМАЦИЯ!AB:AB,БАЗА_ДАННЫХ!M1164),"")</f>
        <v>2</v>
      </c>
      <c r="R1164" s="189" t="s">
        <v>21</v>
      </c>
      <c r="S1164" s="17"/>
      <c r="U1164" s="194">
        <f>IF(S1164="перенос",0,SUMIFS(АБОНЕМЕНТЫ_ИНФОРМАЦИЯ!P:P,АБОНЕМЕНТЫ_ИНФОРМАЦИЯ!H:H,БАЗА_ДАННЫХ!L1164,АБОНЕМЕНТЫ_ИНФОРМАЦИЯ!F:F,БАЗА_ДАННЫХ!J1164,АБОНЕМЕНТЫ_ИНФОРМАЦИЯ!G:G,БАЗА_ДАННЫХ!K1164,АБОНЕМЕНТЫ_ИНФОРМАЦИЯ!Q:Q,"&lt;="&amp;БАЗА_ДАННЫХ!D1164,АБОНЕМЕНТЫ_ИНФОРМАЦИЯ!S:S,"&gt;="&amp;БАЗА_ДАННЫХ!D1164))</f>
        <v>10</v>
      </c>
    </row>
    <row r="1165" spans="4:21" ht="15" customHeight="1" x14ac:dyDescent="0.25">
      <c r="D1165" s="185">
        <v>45334</v>
      </c>
      <c r="E1165" s="187">
        <f t="shared" si="42"/>
        <v>7</v>
      </c>
      <c r="F1165" s="9" t="str">
        <f t="shared" si="43"/>
        <v>Пн</v>
      </c>
      <c r="G1165" s="18">
        <v>0.75</v>
      </c>
      <c r="H1165" s="8" t="s">
        <v>14</v>
      </c>
      <c r="I1165" s="8" t="s">
        <v>30</v>
      </c>
      <c r="J1165" s="8" t="s">
        <v>11</v>
      </c>
      <c r="K1165" s="8" t="s">
        <v>17</v>
      </c>
      <c r="L1165" s="188" t="s">
        <v>79</v>
      </c>
      <c r="M1165" s="189" t="str">
        <f ca="1">IF(COUNTIFS(АБОНЕМЕНТЫ_ИНФОРМАЦИЯ!H:H,БАЗА_ДАННЫХ!L1165,АБОНЕМЕНТЫ_ИНФОРМАЦИЯ!F:F,БАЗА_ДАННЫХ!J1165,АБОНЕМЕНТЫ_ИНФОРМАЦИЯ!G:G,БАЗА_ДАННЫХ!K1165,АБОНЕМЕНТЫ_ИНФОРМАЦИЯ!Q:Q,"&lt;="&amp;БАЗА_ДАННЫХ!D1165,АБОНЕМЕНТЫ_ИНФОРМАЦИЯ!S:S,"&gt;="&amp;БАЗА_ДАННЫХ!D1165,АБОНЕМЕНТЫ_ИНФОРМАЦИЯ!AB:AB,"да")=1,"да","нет")</f>
        <v>да</v>
      </c>
      <c r="N1165" s="188">
        <f ca="1">IF(M1165="да",SUMIFS(АБОНЕМЕНТЫ_ИНФОРМАЦИЯ!AC:AC,АБОНЕМЕНТЫ_ИНФОРМАЦИЯ!H:H,БАЗА_ДАННЫХ!L1165,АБОНЕМЕНТЫ_ИНФОРМАЦИЯ!G:G,БАЗА_ДАННЫХ!K1165,АБОНЕМЕНТЫ_ИНФОРМАЦИЯ!F:F,БАЗА_ДАННЫХ!J1165,АБОНЕМЕНТЫ_ИНФОРМАЦИЯ!AB:AB,БАЗА_ДАННЫХ!M1165),"")</f>
        <v>1</v>
      </c>
      <c r="R1165" s="189" t="s">
        <v>21</v>
      </c>
      <c r="S1165" s="17"/>
      <c r="U1165" s="194">
        <f>IF(S1165="перенос",0,SUMIFS(АБОНЕМЕНТЫ_ИНФОРМАЦИЯ!P:P,АБОНЕМЕНТЫ_ИНФОРМАЦИЯ!H:H,БАЗА_ДАННЫХ!L1165,АБОНЕМЕНТЫ_ИНФОРМАЦИЯ!F:F,БАЗА_ДАННЫХ!J1165,АБОНЕМЕНТЫ_ИНФОРМАЦИЯ!G:G,БАЗА_ДАННЫХ!K1165,АБОНЕМЕНТЫ_ИНФОРМАЦИЯ!Q:Q,"&lt;="&amp;БАЗА_ДАННЫХ!D1165,АБОНЕМЕНТЫ_ИНФОРМАЦИЯ!S:S,"&gt;="&amp;БАЗА_ДАННЫХ!D1165))</f>
        <v>10</v>
      </c>
    </row>
    <row r="1166" spans="4:21" ht="15" customHeight="1" x14ac:dyDescent="0.25">
      <c r="D1166" s="185">
        <v>45334</v>
      </c>
      <c r="E1166" s="187">
        <f t="shared" si="42"/>
        <v>7</v>
      </c>
      <c r="F1166" s="9" t="str">
        <f t="shared" si="43"/>
        <v>Пн</v>
      </c>
      <c r="G1166" s="18">
        <v>0.75</v>
      </c>
      <c r="H1166" s="8" t="s">
        <v>14</v>
      </c>
      <c r="I1166" s="8" t="s">
        <v>30</v>
      </c>
      <c r="J1166" s="8" t="s">
        <v>11</v>
      </c>
      <c r="K1166" s="8" t="s">
        <v>17</v>
      </c>
      <c r="L1166" s="188" t="s">
        <v>80</v>
      </c>
      <c r="M1166" s="189" t="str">
        <f ca="1">IF(COUNTIFS(АБОНЕМЕНТЫ_ИНФОРМАЦИЯ!H:H,БАЗА_ДАННЫХ!L1166,АБОНЕМЕНТЫ_ИНФОРМАЦИЯ!F:F,БАЗА_ДАННЫХ!J1166,АБОНЕМЕНТЫ_ИНФОРМАЦИЯ!G:G,БАЗА_ДАННЫХ!K1166,АБОНЕМЕНТЫ_ИНФОРМАЦИЯ!Q:Q,"&lt;="&amp;БАЗА_ДАННЫХ!D1166,АБОНЕМЕНТЫ_ИНФОРМАЦИЯ!S:S,"&gt;="&amp;БАЗА_ДАННЫХ!D1166,АБОНЕМЕНТЫ_ИНФОРМАЦИЯ!AB:AB,"да")=1,"да","нет")</f>
        <v>да</v>
      </c>
      <c r="N1166" s="188">
        <f ca="1">IF(M1166="да",SUMIFS(АБОНЕМЕНТЫ_ИНФОРМАЦИЯ!AC:AC,АБОНЕМЕНТЫ_ИНФОРМАЦИЯ!H:H,БАЗА_ДАННЫХ!L1166,АБОНЕМЕНТЫ_ИНФОРМАЦИЯ!G:G,БАЗА_ДАННЫХ!K1166,АБОНЕМЕНТЫ_ИНФОРМАЦИЯ!F:F,БАЗА_ДАННЫХ!J1166,АБОНЕМЕНТЫ_ИНФОРМАЦИЯ!AB:AB,БАЗА_ДАННЫХ!M1166),"")</f>
        <v>3</v>
      </c>
      <c r="R1166" s="189" t="s">
        <v>21</v>
      </c>
      <c r="S1166" s="17"/>
      <c r="U1166" s="194">
        <f>IF(S1166="перенос",0,SUMIFS(АБОНЕМЕНТЫ_ИНФОРМАЦИЯ!P:P,АБОНЕМЕНТЫ_ИНФОРМАЦИЯ!H:H,БАЗА_ДАННЫХ!L1166,АБОНЕМЕНТЫ_ИНФОРМАЦИЯ!F:F,БАЗА_ДАННЫХ!J1166,АБОНЕМЕНТЫ_ИНФОРМАЦИЯ!G:G,БАЗА_ДАННЫХ!K1166,АБОНЕМЕНТЫ_ИНФОРМАЦИЯ!Q:Q,"&lt;="&amp;БАЗА_ДАННЫХ!D1166,АБОНЕМЕНТЫ_ИНФОРМАЦИЯ!S:S,"&gt;="&amp;БАЗА_ДАННЫХ!D1166))</f>
        <v>10</v>
      </c>
    </row>
    <row r="1167" spans="4:21" ht="15" customHeight="1" x14ac:dyDescent="0.25">
      <c r="D1167" s="185">
        <v>45334</v>
      </c>
      <c r="E1167" s="187">
        <f t="shared" si="42"/>
        <v>7</v>
      </c>
      <c r="F1167" s="9" t="str">
        <f t="shared" si="43"/>
        <v>Пн</v>
      </c>
      <c r="G1167" s="18">
        <v>0.75</v>
      </c>
      <c r="H1167" s="8" t="s">
        <v>14</v>
      </c>
      <c r="I1167" s="8" t="s">
        <v>30</v>
      </c>
      <c r="J1167" s="8" t="s">
        <v>11</v>
      </c>
      <c r="K1167" s="8" t="s">
        <v>17</v>
      </c>
      <c r="L1167" s="188" t="s">
        <v>81</v>
      </c>
      <c r="M1167" s="189" t="str">
        <f ca="1">IF(COUNTIFS(АБОНЕМЕНТЫ_ИНФОРМАЦИЯ!H:H,БАЗА_ДАННЫХ!L1167,АБОНЕМЕНТЫ_ИНФОРМАЦИЯ!F:F,БАЗА_ДАННЫХ!J1167,АБОНЕМЕНТЫ_ИНФОРМАЦИЯ!G:G,БАЗА_ДАННЫХ!K1167,АБОНЕМЕНТЫ_ИНФОРМАЦИЯ!Q:Q,"&lt;="&amp;БАЗА_ДАННЫХ!D1167,АБОНЕМЕНТЫ_ИНФОРМАЦИЯ!S:S,"&gt;="&amp;БАЗА_ДАННЫХ!D1167,АБОНЕМЕНТЫ_ИНФОРМАЦИЯ!AB:AB,"да")=1,"да","нет")</f>
        <v>да</v>
      </c>
      <c r="N1167" s="188">
        <f ca="1">IF(M1167="да",SUMIFS(АБОНЕМЕНТЫ_ИНФОРМАЦИЯ!AC:AC,АБОНЕМЕНТЫ_ИНФОРМАЦИЯ!H:H,БАЗА_ДАННЫХ!L1167,АБОНЕМЕНТЫ_ИНФОРМАЦИЯ!G:G,БАЗА_ДАННЫХ!K1167,АБОНЕМЕНТЫ_ИНФОРМАЦИЯ!F:F,БАЗА_ДАННЫХ!J1167,АБОНЕМЕНТЫ_ИНФОРМАЦИЯ!AB:AB,БАЗА_ДАННЫХ!M1167),"")</f>
        <v>2</v>
      </c>
      <c r="R1167" s="189" t="s">
        <v>21</v>
      </c>
      <c r="S1167" s="17"/>
      <c r="U1167" s="194">
        <f>IF(S1167="перенос",0,SUMIFS(АБОНЕМЕНТЫ_ИНФОРМАЦИЯ!P:P,АБОНЕМЕНТЫ_ИНФОРМАЦИЯ!H:H,БАЗА_ДАННЫХ!L1167,АБОНЕМЕНТЫ_ИНФОРМАЦИЯ!F:F,БАЗА_ДАННЫХ!J1167,АБОНЕМЕНТЫ_ИНФОРМАЦИЯ!G:G,БАЗА_ДАННЫХ!K1167,АБОНЕМЕНТЫ_ИНФОРМАЦИЯ!Q:Q,"&lt;="&amp;БАЗА_ДАННЫХ!D1167,АБОНЕМЕНТЫ_ИНФОРМАЦИЯ!S:S,"&gt;="&amp;БАЗА_ДАННЫХ!D1167))</f>
        <v>8.75</v>
      </c>
    </row>
    <row r="1168" spans="4:21" ht="15" customHeight="1" x14ac:dyDescent="0.25">
      <c r="D1168" s="185">
        <v>45334</v>
      </c>
      <c r="E1168" s="187">
        <f t="shared" si="42"/>
        <v>7</v>
      </c>
      <c r="F1168" s="9" t="str">
        <f t="shared" si="43"/>
        <v>Пн</v>
      </c>
      <c r="G1168" s="18">
        <v>0.75</v>
      </c>
      <c r="H1168" s="8" t="s">
        <v>14</v>
      </c>
      <c r="I1168" s="8" t="s">
        <v>30</v>
      </c>
      <c r="J1168" s="8" t="s">
        <v>11</v>
      </c>
      <c r="K1168" s="8" t="s">
        <v>17</v>
      </c>
      <c r="L1168" s="188" t="s">
        <v>82</v>
      </c>
      <c r="M1168" s="189" t="str">
        <f ca="1">IF(COUNTIFS(АБОНЕМЕНТЫ_ИНФОРМАЦИЯ!H:H,БАЗА_ДАННЫХ!L1168,АБОНЕМЕНТЫ_ИНФОРМАЦИЯ!F:F,БАЗА_ДАННЫХ!J1168,АБОНЕМЕНТЫ_ИНФОРМАЦИЯ!G:G,БАЗА_ДАННЫХ!K1168,АБОНЕМЕНТЫ_ИНФОРМАЦИЯ!Q:Q,"&lt;="&amp;БАЗА_ДАННЫХ!D1168,АБОНЕМЕНТЫ_ИНФОРМАЦИЯ!S:S,"&gt;="&amp;БАЗА_ДАННЫХ!D1168,АБОНЕМЕНТЫ_ИНФОРМАЦИЯ!AB:AB,"да")=1,"да","нет")</f>
        <v>да</v>
      </c>
      <c r="N1168" s="188">
        <f ca="1">IF(M1168="да",SUMIFS(АБОНЕМЕНТЫ_ИНФОРМАЦИЯ!AC:AC,АБОНЕМЕНТЫ_ИНФОРМАЦИЯ!H:H,БАЗА_ДАННЫХ!L1168,АБОНЕМЕНТЫ_ИНФОРМАЦИЯ!G:G,БАЗА_ДАННЫХ!K1168,АБОНЕМЕНТЫ_ИНФОРМАЦИЯ!F:F,БАЗА_ДАННЫХ!J1168,АБОНЕМЕНТЫ_ИНФОРМАЦИЯ!AB:AB,БАЗА_ДАННЫХ!M1168),"")</f>
        <v>2</v>
      </c>
      <c r="R1168" s="189" t="s">
        <v>21</v>
      </c>
      <c r="S1168" s="17"/>
      <c r="U1168" s="194">
        <f>IF(S1168="перенос",0,SUMIFS(АБОНЕМЕНТЫ_ИНФОРМАЦИЯ!P:P,АБОНЕМЕНТЫ_ИНФОРМАЦИЯ!H:H,БАЗА_ДАННЫХ!L1168,АБОНЕМЕНТЫ_ИНФОРМАЦИЯ!F:F,БАЗА_ДАННЫХ!J1168,АБОНЕМЕНТЫ_ИНФОРМАЦИЯ!G:G,БАЗА_ДАННЫХ!K1168,АБОНЕМЕНТЫ_ИНФОРМАЦИЯ!Q:Q,"&lt;="&amp;БАЗА_ДАННЫХ!D1168,АБОНЕМЕНТЫ_ИНФОРМАЦИЯ!S:S,"&gt;="&amp;БАЗА_ДАННЫХ!D1168))</f>
        <v>10</v>
      </c>
    </row>
    <row r="1169" spans="4:21" ht="15" customHeight="1" x14ac:dyDescent="0.25">
      <c r="D1169" s="185">
        <v>45334</v>
      </c>
      <c r="E1169" s="187">
        <f t="shared" si="42"/>
        <v>7</v>
      </c>
      <c r="F1169" s="9" t="str">
        <f t="shared" si="43"/>
        <v>Пн</v>
      </c>
      <c r="G1169" s="18">
        <v>0.79166666666666663</v>
      </c>
      <c r="H1169" s="8" t="s">
        <v>14</v>
      </c>
      <c r="I1169" s="8" t="s">
        <v>34</v>
      </c>
      <c r="J1169" s="8" t="s">
        <v>11</v>
      </c>
      <c r="K1169" s="8" t="s">
        <v>35</v>
      </c>
      <c r="L1169" s="188" t="s">
        <v>78</v>
      </c>
      <c r="M1169" s="189" t="str">
        <f ca="1">IF(COUNTIFS(АБОНЕМЕНТЫ_ИНФОРМАЦИЯ!H:H,БАЗА_ДАННЫХ!L1169,АБОНЕМЕНТЫ_ИНФОРМАЦИЯ!F:F,БАЗА_ДАННЫХ!J1169,АБОНЕМЕНТЫ_ИНФОРМАЦИЯ!G:G,БАЗА_ДАННЫХ!K1169,АБОНЕМЕНТЫ_ИНФОРМАЦИЯ!Q:Q,"&lt;="&amp;БАЗА_ДАННЫХ!D1169,АБОНЕМЕНТЫ_ИНФОРМАЦИЯ!S:S,"&gt;="&amp;БАЗА_ДАННЫХ!D1169,АБОНЕМЕНТЫ_ИНФОРМАЦИЯ!AB:AB,"да")=1,"да","нет")</f>
        <v>да</v>
      </c>
      <c r="N1169" s="188">
        <f ca="1">IF(M1169="да",SUMIFS(АБОНЕМЕНТЫ_ИНФОРМАЦИЯ!AC:AC,АБОНЕМЕНТЫ_ИНФОРМАЦИЯ!H:H,БАЗА_ДАННЫХ!L1169,АБОНЕМЕНТЫ_ИНФОРМАЦИЯ!G:G,БАЗА_ДАННЫХ!K1169,АБОНЕМЕНТЫ_ИНФОРМАЦИЯ!F:F,БАЗА_ДАННЫХ!J1169,АБОНЕМЕНТЫ_ИНФОРМАЦИЯ!AB:AB,БАЗА_ДАННЫХ!M1169),"")</f>
        <v>3</v>
      </c>
      <c r="R1169" s="189" t="s">
        <v>21</v>
      </c>
      <c r="S1169" s="17"/>
      <c r="U1169" s="194">
        <f>IF(S1169="перенос",0,SUMIFS(АБОНЕМЕНТЫ_ИНФОРМАЦИЯ!P:P,АБОНЕМЕНТЫ_ИНФОРМАЦИЯ!H:H,БАЗА_ДАННЫХ!L1169,АБОНЕМЕНТЫ_ИНФОРМАЦИЯ!F:F,БАЗА_ДАННЫХ!J1169,АБОНЕМЕНТЫ_ИНФОРМАЦИЯ!G:G,БАЗА_ДАННЫХ!K1169,АБОНЕМЕНТЫ_ИНФОРМАЦИЯ!Q:Q,"&lt;="&amp;БАЗА_ДАННЫХ!D1169,АБОНЕМЕНТЫ_ИНФОРМАЦИЯ!S:S,"&gt;="&amp;БАЗА_ДАННЫХ!D1169))</f>
        <v>10</v>
      </c>
    </row>
    <row r="1170" spans="4:21" ht="15" customHeight="1" x14ac:dyDescent="0.25">
      <c r="D1170" s="185">
        <v>45334</v>
      </c>
      <c r="E1170" s="187">
        <f t="shared" si="42"/>
        <v>7</v>
      </c>
      <c r="F1170" s="9" t="str">
        <f t="shared" si="43"/>
        <v>Пн</v>
      </c>
      <c r="G1170" s="18">
        <v>0.79166666666666663</v>
      </c>
      <c r="H1170" s="8" t="s">
        <v>14</v>
      </c>
      <c r="I1170" s="8" t="s">
        <v>34</v>
      </c>
      <c r="J1170" s="8" t="s">
        <v>11</v>
      </c>
      <c r="K1170" s="8" t="s">
        <v>35</v>
      </c>
      <c r="L1170" s="188" t="s">
        <v>79</v>
      </c>
      <c r="M1170" s="189" t="str">
        <f ca="1">IF(COUNTIFS(АБОНЕМЕНТЫ_ИНФОРМАЦИЯ!H:H,БАЗА_ДАННЫХ!L1170,АБОНЕМЕНТЫ_ИНФОРМАЦИЯ!F:F,БАЗА_ДАННЫХ!J1170,АБОНЕМЕНТЫ_ИНФОРМАЦИЯ!G:G,БАЗА_ДАННЫХ!K1170,АБОНЕМЕНТЫ_ИНФОРМАЦИЯ!Q:Q,"&lt;="&amp;БАЗА_ДАННЫХ!D1170,АБОНЕМЕНТЫ_ИНФОРМАЦИЯ!S:S,"&gt;="&amp;БАЗА_ДАННЫХ!D1170,АБОНЕМЕНТЫ_ИНФОРМАЦИЯ!AB:AB,"да")=1,"да","нет")</f>
        <v>да</v>
      </c>
      <c r="N1170" s="188">
        <f ca="1">IF(M1170="да",SUMIFS(АБОНЕМЕНТЫ_ИНФОРМАЦИЯ!AC:AC,АБОНЕМЕНТЫ_ИНФОРМАЦИЯ!H:H,БАЗА_ДАННЫХ!L1170,АБОНЕМЕНТЫ_ИНФОРМАЦИЯ!G:G,БАЗА_ДАННЫХ!K1170,АБОНЕМЕНТЫ_ИНФОРМАЦИЯ!F:F,БАЗА_ДАННЫХ!J1170,АБОНЕМЕНТЫ_ИНФОРМАЦИЯ!AB:AB,БАЗА_ДАННЫХ!M1170),"")</f>
        <v>1</v>
      </c>
      <c r="R1170" s="189" t="s">
        <v>21</v>
      </c>
      <c r="S1170" s="17"/>
      <c r="U1170" s="194">
        <f>IF(S1170="перенос",0,SUMIFS(АБОНЕМЕНТЫ_ИНФОРМАЦИЯ!P:P,АБОНЕМЕНТЫ_ИНФОРМАЦИЯ!H:H,БАЗА_ДАННЫХ!L1170,АБОНЕМЕНТЫ_ИНФОРМАЦИЯ!F:F,БАЗА_ДАННЫХ!J1170,АБОНЕМЕНТЫ_ИНФОРМАЦИЯ!G:G,БАЗА_ДАННЫХ!K1170,АБОНЕМЕНТЫ_ИНФОРМАЦИЯ!Q:Q,"&lt;="&amp;БАЗА_ДАННЫХ!D1170,АБОНЕМЕНТЫ_ИНФОРМАЦИЯ!S:S,"&gt;="&amp;БАЗА_ДАННЫХ!D1170))</f>
        <v>10</v>
      </c>
    </row>
    <row r="1171" spans="4:21" ht="15" customHeight="1" x14ac:dyDescent="0.25">
      <c r="D1171" s="185">
        <v>45334</v>
      </c>
      <c r="E1171" s="187">
        <f t="shared" si="42"/>
        <v>7</v>
      </c>
      <c r="F1171" s="9" t="str">
        <f t="shared" si="43"/>
        <v>Пн</v>
      </c>
      <c r="G1171" s="18">
        <v>0.79166666666666663</v>
      </c>
      <c r="H1171" s="8" t="s">
        <v>14</v>
      </c>
      <c r="I1171" s="8" t="s">
        <v>34</v>
      </c>
      <c r="J1171" s="8" t="s">
        <v>11</v>
      </c>
      <c r="K1171" s="8" t="s">
        <v>35</v>
      </c>
      <c r="L1171" s="188" t="s">
        <v>80</v>
      </c>
      <c r="M1171" s="189" t="str">
        <f ca="1">IF(COUNTIFS(АБОНЕМЕНТЫ_ИНФОРМАЦИЯ!H:H,БАЗА_ДАННЫХ!L1171,АБОНЕМЕНТЫ_ИНФОРМАЦИЯ!F:F,БАЗА_ДАННЫХ!J1171,АБОНЕМЕНТЫ_ИНФОРМАЦИЯ!G:G,БАЗА_ДАННЫХ!K1171,АБОНЕМЕНТЫ_ИНФОРМАЦИЯ!Q:Q,"&lt;="&amp;БАЗА_ДАННЫХ!D1171,АБОНЕМЕНТЫ_ИНФОРМАЦИЯ!S:S,"&gt;="&amp;БАЗА_ДАННЫХ!D1171,АБОНЕМЕНТЫ_ИНФОРМАЦИЯ!AB:AB,"да")=1,"да","нет")</f>
        <v>да</v>
      </c>
      <c r="N1171" s="188">
        <f ca="1">IF(M1171="да",SUMIFS(АБОНЕМЕНТЫ_ИНФОРМАЦИЯ!AC:AC,АБОНЕМЕНТЫ_ИНФОРМАЦИЯ!H:H,БАЗА_ДАННЫХ!L1171,АБОНЕМЕНТЫ_ИНФОРМАЦИЯ!G:G,БАЗА_ДАННЫХ!K1171,АБОНЕМЕНТЫ_ИНФОРМАЦИЯ!F:F,БАЗА_ДАННЫХ!J1171,АБОНЕМЕНТЫ_ИНФОРМАЦИЯ!AB:AB,БАЗА_ДАННЫХ!M1171),"")</f>
        <v>3</v>
      </c>
      <c r="R1171" s="189" t="s">
        <v>21</v>
      </c>
      <c r="S1171" s="17"/>
      <c r="U1171" s="194">
        <f>IF(S1171="перенос",0,SUMIFS(АБОНЕМЕНТЫ_ИНФОРМАЦИЯ!P:P,АБОНЕМЕНТЫ_ИНФОРМАЦИЯ!H:H,БАЗА_ДАННЫХ!L1171,АБОНЕМЕНТЫ_ИНФОРМАЦИЯ!F:F,БАЗА_ДАННЫХ!J1171,АБОНЕМЕНТЫ_ИНФОРМАЦИЯ!G:G,БАЗА_ДАННЫХ!K1171,АБОНЕМЕНТЫ_ИНФОРМАЦИЯ!Q:Q,"&lt;="&amp;БАЗА_ДАННЫХ!D1171,АБОНЕМЕНТЫ_ИНФОРМАЦИЯ!S:S,"&gt;="&amp;БАЗА_ДАННЫХ!D1171))</f>
        <v>10</v>
      </c>
    </row>
    <row r="1172" spans="4:21" ht="15" customHeight="1" x14ac:dyDescent="0.25">
      <c r="D1172" s="185">
        <v>45334</v>
      </c>
      <c r="E1172" s="187">
        <f t="shared" si="42"/>
        <v>7</v>
      </c>
      <c r="F1172" s="9" t="str">
        <f t="shared" si="43"/>
        <v>Пн</v>
      </c>
      <c r="G1172" s="18">
        <v>0.79166666666666663</v>
      </c>
      <c r="H1172" s="8" t="s">
        <v>14</v>
      </c>
      <c r="I1172" s="8" t="s">
        <v>34</v>
      </c>
      <c r="J1172" s="8" t="s">
        <v>11</v>
      </c>
      <c r="K1172" s="8" t="s">
        <v>35</v>
      </c>
      <c r="L1172" s="188" t="s">
        <v>81</v>
      </c>
      <c r="M1172" s="189" t="str">
        <f ca="1">IF(COUNTIFS(АБОНЕМЕНТЫ_ИНФОРМАЦИЯ!H:H,БАЗА_ДАННЫХ!L1172,АБОНЕМЕНТЫ_ИНФОРМАЦИЯ!F:F,БАЗА_ДАННЫХ!J1172,АБОНЕМЕНТЫ_ИНФОРМАЦИЯ!G:G,БАЗА_ДАННЫХ!K1172,АБОНЕМЕНТЫ_ИНФОРМАЦИЯ!Q:Q,"&lt;="&amp;БАЗА_ДАННЫХ!D1172,АБОНЕМЕНТЫ_ИНФОРМАЦИЯ!S:S,"&gt;="&amp;БАЗА_ДАННЫХ!D1172,АБОНЕМЕНТЫ_ИНФОРМАЦИЯ!AB:AB,"да")=1,"да","нет")</f>
        <v>да</v>
      </c>
      <c r="N1172" s="188">
        <f ca="1">IF(M1172="да",SUMIFS(АБОНЕМЕНТЫ_ИНФОРМАЦИЯ!AC:AC,АБОНЕМЕНТЫ_ИНФОРМАЦИЯ!H:H,БАЗА_ДАННЫХ!L1172,АБОНЕМЕНТЫ_ИНФОРМАЦИЯ!G:G,БАЗА_ДАННЫХ!K1172,АБОНЕМЕНТЫ_ИНФОРМАЦИЯ!F:F,БАЗА_ДАННЫХ!J1172,АБОНЕМЕНТЫ_ИНФОРМАЦИЯ!AB:AB,БАЗА_ДАННЫХ!M1172),"")</f>
        <v>2</v>
      </c>
      <c r="R1172" s="189" t="s">
        <v>21</v>
      </c>
      <c r="S1172" s="17"/>
      <c r="U1172" s="194">
        <f>IF(S1172="перенос",0,SUMIFS(АБОНЕМЕНТЫ_ИНФОРМАЦИЯ!P:P,АБОНЕМЕНТЫ_ИНФОРМАЦИЯ!H:H,БАЗА_ДАННЫХ!L1172,АБОНЕМЕНТЫ_ИНФОРМАЦИЯ!F:F,БАЗА_ДАННЫХ!J1172,АБОНЕМЕНТЫ_ИНФОРМАЦИЯ!G:G,БАЗА_ДАННЫХ!K1172,АБОНЕМЕНТЫ_ИНФОРМАЦИЯ!Q:Q,"&lt;="&amp;БАЗА_ДАННЫХ!D1172,АБОНЕМЕНТЫ_ИНФОРМАЦИЯ!S:S,"&gt;="&amp;БАЗА_ДАННЫХ!D1172))</f>
        <v>8.75</v>
      </c>
    </row>
    <row r="1173" spans="4:21" ht="15" customHeight="1" x14ac:dyDescent="0.25">
      <c r="D1173" s="185">
        <v>45334</v>
      </c>
      <c r="E1173" s="187">
        <f t="shared" si="42"/>
        <v>7</v>
      </c>
      <c r="F1173" s="9" t="str">
        <f t="shared" si="43"/>
        <v>Пн</v>
      </c>
      <c r="G1173" s="18">
        <v>0.79166666666666663</v>
      </c>
      <c r="H1173" s="8" t="s">
        <v>14</v>
      </c>
      <c r="I1173" s="8" t="s">
        <v>34</v>
      </c>
      <c r="J1173" s="8" t="s">
        <v>11</v>
      </c>
      <c r="K1173" s="8" t="s">
        <v>35</v>
      </c>
      <c r="L1173" s="188" t="s">
        <v>82</v>
      </c>
      <c r="M1173" s="189" t="str">
        <f ca="1">IF(COUNTIFS(АБОНЕМЕНТЫ_ИНФОРМАЦИЯ!H:H,БАЗА_ДАННЫХ!L1173,АБОНЕМЕНТЫ_ИНФОРМАЦИЯ!F:F,БАЗА_ДАННЫХ!J1173,АБОНЕМЕНТЫ_ИНФОРМАЦИЯ!G:G,БАЗА_ДАННЫХ!K1173,АБОНЕМЕНТЫ_ИНФОРМАЦИЯ!Q:Q,"&lt;="&amp;БАЗА_ДАННЫХ!D1173,АБОНЕМЕНТЫ_ИНФОРМАЦИЯ!S:S,"&gt;="&amp;БАЗА_ДАННЫХ!D1173,АБОНЕМЕНТЫ_ИНФОРМАЦИЯ!AB:AB,"да")=1,"да","нет")</f>
        <v>да</v>
      </c>
      <c r="N1173" s="188">
        <f ca="1">IF(M1173="да",SUMIFS(АБОНЕМЕНТЫ_ИНФОРМАЦИЯ!AC:AC,АБОНЕМЕНТЫ_ИНФОРМАЦИЯ!H:H,БАЗА_ДАННЫХ!L1173,АБОНЕМЕНТЫ_ИНФОРМАЦИЯ!G:G,БАЗА_ДАННЫХ!K1173,АБОНЕМЕНТЫ_ИНФОРМАЦИЯ!F:F,БАЗА_ДАННЫХ!J1173,АБОНЕМЕНТЫ_ИНФОРМАЦИЯ!AB:AB,БАЗА_ДАННЫХ!M1173),"")</f>
        <v>2</v>
      </c>
      <c r="R1173" s="189" t="s">
        <v>21</v>
      </c>
      <c r="S1173" s="17"/>
      <c r="U1173" s="194">
        <f>IF(S1173="перенос",0,SUMIFS(АБОНЕМЕНТЫ_ИНФОРМАЦИЯ!P:P,АБОНЕМЕНТЫ_ИНФОРМАЦИЯ!H:H,БАЗА_ДАННЫХ!L1173,АБОНЕМЕНТЫ_ИНФОРМАЦИЯ!F:F,БАЗА_ДАННЫХ!J1173,АБОНЕМЕНТЫ_ИНФОРМАЦИЯ!G:G,БАЗА_ДАННЫХ!K1173,АБОНЕМЕНТЫ_ИНФОРМАЦИЯ!Q:Q,"&lt;="&amp;БАЗА_ДАННЫХ!D1173,АБОНЕМЕНТЫ_ИНФОРМАЦИЯ!S:S,"&gt;="&amp;БАЗА_ДАННЫХ!D1173))</f>
        <v>10</v>
      </c>
    </row>
    <row r="1174" spans="4:21" ht="15" customHeight="1" x14ac:dyDescent="0.25">
      <c r="D1174" s="185">
        <v>45334</v>
      </c>
      <c r="E1174" s="187">
        <f t="shared" si="42"/>
        <v>7</v>
      </c>
      <c r="F1174" s="9" t="str">
        <f t="shared" si="43"/>
        <v>Пн</v>
      </c>
      <c r="G1174" s="18">
        <v>0.79166666666666663</v>
      </c>
      <c r="H1174" s="8" t="s">
        <v>14</v>
      </c>
      <c r="I1174" s="8" t="s">
        <v>34</v>
      </c>
      <c r="J1174" s="8" t="s">
        <v>11</v>
      </c>
      <c r="K1174" s="8" t="s">
        <v>35</v>
      </c>
      <c r="L1174" s="188" t="s">
        <v>83</v>
      </c>
      <c r="M1174" s="189" t="str">
        <f ca="1">IF(COUNTIFS(АБОНЕМЕНТЫ_ИНФОРМАЦИЯ!H:H,БАЗА_ДАННЫХ!L1174,АБОНЕМЕНТЫ_ИНФОРМАЦИЯ!F:F,БАЗА_ДАННЫХ!J1174,АБОНЕМЕНТЫ_ИНФОРМАЦИЯ!G:G,БАЗА_ДАННЫХ!K1174,АБОНЕМЕНТЫ_ИНФОРМАЦИЯ!Q:Q,"&lt;="&amp;БАЗА_ДАННЫХ!D1174,АБОНЕМЕНТЫ_ИНФОРМАЦИЯ!S:S,"&gt;="&amp;БАЗА_ДАННЫХ!D1174,АБОНЕМЕНТЫ_ИНФОРМАЦИЯ!AB:AB,"да")=1,"да","нет")</f>
        <v>да</v>
      </c>
      <c r="N1174" s="188">
        <f ca="1">IF(M1174="да",SUMIFS(АБОНЕМЕНТЫ_ИНФОРМАЦИЯ!AC:AC,АБОНЕМЕНТЫ_ИНФОРМАЦИЯ!H:H,БАЗА_ДАННЫХ!L1174,АБОНЕМЕНТЫ_ИНФОРМАЦИЯ!G:G,БАЗА_ДАННЫХ!K1174,АБОНЕМЕНТЫ_ИНФОРМАЦИЯ!F:F,БАЗА_ДАННЫХ!J1174,АБОНЕМЕНТЫ_ИНФОРМАЦИЯ!AB:AB,БАЗА_ДАННЫХ!M1174),"")</f>
        <v>2</v>
      </c>
      <c r="R1174" s="189" t="s">
        <v>21</v>
      </c>
      <c r="S1174" s="17"/>
      <c r="U1174" s="194">
        <f>IF(S1174="перенос",0,SUMIFS(АБОНЕМЕНТЫ_ИНФОРМАЦИЯ!P:P,АБОНЕМЕНТЫ_ИНФОРМАЦИЯ!H:H,БАЗА_ДАННЫХ!L1174,АБОНЕМЕНТЫ_ИНФОРМАЦИЯ!F:F,БАЗА_ДАННЫХ!J1174,АБОНЕМЕНТЫ_ИНФОРМАЦИЯ!G:G,БАЗА_ДАННЫХ!K1174,АБОНЕМЕНТЫ_ИНФОРМАЦИЯ!Q:Q,"&lt;="&amp;БАЗА_ДАННЫХ!D1174,АБОНЕМЕНТЫ_ИНФОРМАЦИЯ!S:S,"&gt;="&amp;БАЗА_ДАННЫХ!D1174))</f>
        <v>10</v>
      </c>
    </row>
    <row r="1175" spans="4:21" ht="15" customHeight="1" x14ac:dyDescent="0.25">
      <c r="D1175" s="185">
        <v>45335</v>
      </c>
      <c r="E1175" s="187">
        <f t="shared" si="42"/>
        <v>7</v>
      </c>
      <c r="F1175" s="9" t="str">
        <f t="shared" si="43"/>
        <v>Вт</v>
      </c>
      <c r="G1175" s="18">
        <v>0.45833333333333331</v>
      </c>
      <c r="H1175" s="8" t="s">
        <v>14</v>
      </c>
      <c r="I1175" s="8" t="s">
        <v>39</v>
      </c>
      <c r="J1175" s="8" t="s">
        <v>10</v>
      </c>
      <c r="K1175" s="8" t="s">
        <v>28</v>
      </c>
      <c r="L1175" s="188" t="s">
        <v>98</v>
      </c>
      <c r="M1175" s="189" t="str">
        <f ca="1">IF(COUNTIFS(АБОНЕМЕНТЫ_ИНФОРМАЦИЯ!H:H,БАЗА_ДАННЫХ!L1175,АБОНЕМЕНТЫ_ИНФОРМАЦИЯ!F:F,БАЗА_ДАННЫХ!J1175,АБОНЕМЕНТЫ_ИНФОРМАЦИЯ!G:G,БАЗА_ДАННЫХ!K1175,АБОНЕМЕНТЫ_ИНФОРМАЦИЯ!Q:Q,"&lt;="&amp;БАЗА_ДАННЫХ!D1175,АБОНЕМЕНТЫ_ИНФОРМАЦИЯ!S:S,"&gt;="&amp;БАЗА_ДАННЫХ!D1175,АБОНЕМЕНТЫ_ИНФОРМАЦИЯ!AB:AB,"да")=1,"да","нет")</f>
        <v>да</v>
      </c>
      <c r="N1175" s="188">
        <f ca="1">IF(M1175="да",SUMIFS(АБОНЕМЕНТЫ_ИНФОРМАЦИЯ!AC:AC,АБОНЕМЕНТЫ_ИНФОРМАЦИЯ!H:H,БАЗА_ДАННЫХ!L1175,АБОНЕМЕНТЫ_ИНФОРМАЦИЯ!G:G,БАЗА_ДАННЫХ!K1175,АБОНЕМЕНТЫ_ИНФОРМАЦИЯ!F:F,БАЗА_ДАННЫХ!J1175,АБОНЕМЕНТЫ_ИНФОРМАЦИЯ!AB:AB,БАЗА_ДАННЫХ!M1175),"")</f>
        <v>2</v>
      </c>
      <c r="R1175" s="189" t="s">
        <v>21</v>
      </c>
      <c r="S1175" s="17"/>
      <c r="U1175" s="194">
        <f>IF(S1175="перенос",0,SUMIFS(АБОНЕМЕНТЫ_ИНФОРМАЦИЯ!P:P,АБОНЕМЕНТЫ_ИНФОРМАЦИЯ!H:H,БАЗА_ДАННЫХ!L1175,АБОНЕМЕНТЫ_ИНФОРМАЦИЯ!F:F,БАЗА_ДАННЫХ!J1175,АБОНЕМЕНТЫ_ИНФОРМАЦИЯ!G:G,БАЗА_ДАННЫХ!K1175,АБОНЕМЕНТЫ_ИНФОРМАЦИЯ!Q:Q,"&lt;="&amp;БАЗА_ДАННЫХ!D1175,АБОНЕМЕНТЫ_ИНФОРМАЦИЯ!S:S,"&gt;="&amp;БАЗА_ДАННЫХ!D1175))</f>
        <v>10</v>
      </c>
    </row>
    <row r="1176" spans="4:21" ht="15" customHeight="1" x14ac:dyDescent="0.25">
      <c r="D1176" s="185">
        <v>45335</v>
      </c>
      <c r="E1176" s="187">
        <f t="shared" si="42"/>
        <v>7</v>
      </c>
      <c r="F1176" s="9" t="str">
        <f t="shared" si="43"/>
        <v>Вт</v>
      </c>
      <c r="G1176" s="18">
        <v>0.45833333333333331</v>
      </c>
      <c r="H1176" s="8" t="s">
        <v>14</v>
      </c>
      <c r="I1176" s="8" t="s">
        <v>39</v>
      </c>
      <c r="J1176" s="8" t="s">
        <v>10</v>
      </c>
      <c r="K1176" s="8" t="s">
        <v>28</v>
      </c>
      <c r="L1176" s="188" t="s">
        <v>99</v>
      </c>
      <c r="M1176" s="189" t="str">
        <f ca="1">IF(COUNTIFS(АБОНЕМЕНТЫ_ИНФОРМАЦИЯ!H:H,БАЗА_ДАННЫХ!L1176,АБОНЕМЕНТЫ_ИНФОРМАЦИЯ!F:F,БАЗА_ДАННЫХ!J1176,АБОНЕМЕНТЫ_ИНФОРМАЦИЯ!G:G,БАЗА_ДАННЫХ!K1176,АБОНЕМЕНТЫ_ИНФОРМАЦИЯ!Q:Q,"&lt;="&amp;БАЗА_ДАННЫХ!D1176,АБОНЕМЕНТЫ_ИНФОРМАЦИЯ!S:S,"&gt;="&amp;БАЗА_ДАННЫХ!D1176,АБОНЕМЕНТЫ_ИНФОРМАЦИЯ!AB:AB,"да")=1,"да","нет")</f>
        <v>да</v>
      </c>
      <c r="N1176" s="188">
        <f ca="1">IF(M1176="да",SUMIFS(АБОНЕМЕНТЫ_ИНФОРМАЦИЯ!AC:AC,АБОНЕМЕНТЫ_ИНФОРМАЦИЯ!H:H,БАЗА_ДАННЫХ!L1176,АБОНЕМЕНТЫ_ИНФОРМАЦИЯ!G:G,БАЗА_ДАННЫХ!K1176,АБОНЕМЕНТЫ_ИНФОРМАЦИЯ!F:F,БАЗА_ДАННЫХ!J1176,АБОНЕМЕНТЫ_ИНФОРМАЦИЯ!AB:AB,БАЗА_ДАННЫХ!M1176),"")</f>
        <v>1</v>
      </c>
      <c r="R1176" s="189" t="s">
        <v>21</v>
      </c>
      <c r="S1176" s="17"/>
      <c r="U1176" s="194">
        <f>IF(S1176="перенос",0,SUMIFS(АБОНЕМЕНТЫ_ИНФОРМАЦИЯ!P:P,АБОНЕМЕНТЫ_ИНФОРМАЦИЯ!H:H,БАЗА_ДАННЫХ!L1176,АБОНЕМЕНТЫ_ИНФОРМАЦИЯ!F:F,БАЗА_ДАННЫХ!J1176,АБОНЕМЕНТЫ_ИНФОРМАЦИЯ!G:G,БАЗА_ДАННЫХ!K1176,АБОНЕМЕНТЫ_ИНФОРМАЦИЯ!Q:Q,"&lt;="&amp;БАЗА_ДАННЫХ!D1176,АБОНЕМЕНТЫ_ИНФОРМАЦИЯ!S:S,"&gt;="&amp;БАЗА_ДАННЫХ!D1176))</f>
        <v>10</v>
      </c>
    </row>
    <row r="1177" spans="4:21" ht="15" customHeight="1" x14ac:dyDescent="0.25">
      <c r="D1177" s="185">
        <v>45335</v>
      </c>
      <c r="E1177" s="187">
        <f t="shared" si="42"/>
        <v>7</v>
      </c>
      <c r="F1177" s="9" t="str">
        <f t="shared" si="43"/>
        <v>Вт</v>
      </c>
      <c r="G1177" s="18">
        <v>0.45833333333333331</v>
      </c>
      <c r="H1177" s="8" t="s">
        <v>14</v>
      </c>
      <c r="I1177" s="8" t="s">
        <v>39</v>
      </c>
      <c r="J1177" s="8" t="s">
        <v>10</v>
      </c>
      <c r="K1177" s="8" t="s">
        <v>28</v>
      </c>
      <c r="L1177" s="188" t="s">
        <v>101</v>
      </c>
      <c r="M1177" s="189" t="str">
        <f ca="1">IF(COUNTIFS(АБОНЕМЕНТЫ_ИНФОРМАЦИЯ!H:H,БАЗА_ДАННЫХ!L1177,АБОНЕМЕНТЫ_ИНФОРМАЦИЯ!F:F,БАЗА_ДАННЫХ!J1177,АБОНЕМЕНТЫ_ИНФОРМАЦИЯ!G:G,БАЗА_ДАННЫХ!K1177,АБОНЕМЕНТЫ_ИНФОРМАЦИЯ!Q:Q,"&lt;="&amp;БАЗА_ДАННЫХ!D1177,АБОНЕМЕНТЫ_ИНФОРМАЦИЯ!S:S,"&gt;="&amp;БАЗА_ДАННЫХ!D1177,АБОНЕМЕНТЫ_ИНФОРМАЦИЯ!AB:AB,"да")=1,"да","нет")</f>
        <v>да</v>
      </c>
      <c r="N1177" s="188">
        <f ca="1">IF(M1177="да",SUMIFS(АБОНЕМЕНТЫ_ИНФОРМАЦИЯ!AC:AC,АБОНЕМЕНТЫ_ИНФОРМАЦИЯ!H:H,БАЗА_ДАННЫХ!L1177,АБОНЕМЕНТЫ_ИНФОРМАЦИЯ!G:G,БАЗА_ДАННЫХ!K1177,АБОНЕМЕНТЫ_ИНФОРМАЦИЯ!F:F,БАЗА_ДАННЫХ!J1177,АБОНЕМЕНТЫ_ИНФОРМАЦИЯ!AB:AB,БАЗА_ДАННЫХ!M1177),"")</f>
        <v>2</v>
      </c>
      <c r="R1177" s="189" t="s">
        <v>21</v>
      </c>
      <c r="S1177" s="17"/>
      <c r="U1177" s="194">
        <f>IF(S1177="перенос",0,SUMIFS(АБОНЕМЕНТЫ_ИНФОРМАЦИЯ!P:P,АБОНЕМЕНТЫ_ИНФОРМАЦИЯ!H:H,БАЗА_ДАННЫХ!L1177,АБОНЕМЕНТЫ_ИНФОРМАЦИЯ!F:F,БАЗА_ДАННЫХ!J1177,АБОНЕМЕНТЫ_ИНФОРМАЦИЯ!G:G,БАЗА_ДАННЫХ!K1177,АБОНЕМЕНТЫ_ИНФОРМАЦИЯ!Q:Q,"&lt;="&amp;БАЗА_ДАННЫХ!D1177,АБОНЕМЕНТЫ_ИНФОРМАЦИЯ!S:S,"&gt;="&amp;БАЗА_ДАННЫХ!D1177))</f>
        <v>8.75</v>
      </c>
    </row>
    <row r="1178" spans="4:21" ht="15" customHeight="1" x14ac:dyDescent="0.25">
      <c r="D1178" s="185">
        <v>45335</v>
      </c>
      <c r="E1178" s="187">
        <f t="shared" si="42"/>
        <v>7</v>
      </c>
      <c r="F1178" s="9" t="str">
        <f t="shared" si="43"/>
        <v>Вт</v>
      </c>
      <c r="G1178" s="18">
        <v>0.45833333333333331</v>
      </c>
      <c r="H1178" s="8" t="s">
        <v>14</v>
      </c>
      <c r="I1178" s="8" t="s">
        <v>39</v>
      </c>
      <c r="J1178" s="8" t="s">
        <v>10</v>
      </c>
      <c r="K1178" s="8" t="s">
        <v>28</v>
      </c>
      <c r="L1178" s="188" t="s">
        <v>102</v>
      </c>
      <c r="M1178" s="189" t="str">
        <f ca="1">IF(COUNTIFS(АБОНЕМЕНТЫ_ИНФОРМАЦИЯ!H:H,БАЗА_ДАННЫХ!L1178,АБОНЕМЕНТЫ_ИНФОРМАЦИЯ!F:F,БАЗА_ДАННЫХ!J1178,АБОНЕМЕНТЫ_ИНФОРМАЦИЯ!G:G,БАЗА_ДАННЫХ!K1178,АБОНЕМЕНТЫ_ИНФОРМАЦИЯ!Q:Q,"&lt;="&amp;БАЗА_ДАННЫХ!D1178,АБОНЕМЕНТЫ_ИНФОРМАЦИЯ!S:S,"&gt;="&amp;БАЗА_ДАННЫХ!D1178,АБОНЕМЕНТЫ_ИНФОРМАЦИЯ!AB:AB,"да")=1,"да","нет")</f>
        <v>да</v>
      </c>
      <c r="N1178" s="188">
        <f ca="1">IF(M1178="да",SUMIFS(АБОНЕМЕНТЫ_ИНФОРМАЦИЯ!AC:AC,АБОНЕМЕНТЫ_ИНФОРМАЦИЯ!H:H,БАЗА_ДАННЫХ!L1178,АБОНЕМЕНТЫ_ИНФОРМАЦИЯ!G:G,БАЗА_ДАННЫХ!K1178,АБОНЕМЕНТЫ_ИНФОРМАЦИЯ!F:F,БАЗА_ДАННЫХ!J1178,АБОНЕМЕНТЫ_ИНФОРМАЦИЯ!AB:AB,БАЗА_ДАННЫХ!M1178),"")</f>
        <v>2</v>
      </c>
      <c r="R1178" s="189" t="s">
        <v>21</v>
      </c>
      <c r="S1178" s="17"/>
      <c r="U1178" s="194">
        <f>IF(S1178="перенос",0,SUMIFS(АБОНЕМЕНТЫ_ИНФОРМАЦИЯ!P:P,АБОНЕМЕНТЫ_ИНФОРМАЦИЯ!H:H,БАЗА_ДАННЫХ!L1178,АБОНЕМЕНТЫ_ИНФОРМАЦИЯ!F:F,БАЗА_ДАННЫХ!J1178,АБОНЕМЕНТЫ_ИНФОРМАЦИЯ!G:G,БАЗА_ДАННЫХ!K1178,АБОНЕМЕНТЫ_ИНФОРМАЦИЯ!Q:Q,"&lt;="&amp;БАЗА_ДАННЫХ!D1178,АБОНЕМЕНТЫ_ИНФОРМАЦИЯ!S:S,"&gt;="&amp;БАЗА_ДАННЫХ!D1178))</f>
        <v>10</v>
      </c>
    </row>
    <row r="1179" spans="4:21" ht="15" customHeight="1" x14ac:dyDescent="0.25">
      <c r="D1179" s="185">
        <v>45335</v>
      </c>
      <c r="E1179" s="187">
        <f t="shared" si="42"/>
        <v>7</v>
      </c>
      <c r="F1179" s="9" t="str">
        <f t="shared" si="43"/>
        <v>Вт</v>
      </c>
      <c r="G1179" s="18">
        <v>0.45833333333333331</v>
      </c>
      <c r="H1179" s="8" t="s">
        <v>14</v>
      </c>
      <c r="I1179" s="8" t="s">
        <v>39</v>
      </c>
      <c r="J1179" s="8" t="s">
        <v>10</v>
      </c>
      <c r="K1179" s="8" t="s">
        <v>28</v>
      </c>
      <c r="L1179" s="188" t="s">
        <v>103</v>
      </c>
      <c r="M1179" s="189" t="str">
        <f ca="1">IF(COUNTIFS(АБОНЕМЕНТЫ_ИНФОРМАЦИЯ!H:H,БАЗА_ДАННЫХ!L1179,АБОНЕМЕНТЫ_ИНФОРМАЦИЯ!F:F,БАЗА_ДАННЫХ!J1179,АБОНЕМЕНТЫ_ИНФОРМАЦИЯ!G:G,БАЗА_ДАННЫХ!K1179,АБОНЕМЕНТЫ_ИНФОРМАЦИЯ!Q:Q,"&lt;="&amp;БАЗА_ДАННЫХ!D1179,АБОНЕМЕНТЫ_ИНФОРМАЦИЯ!S:S,"&gt;="&amp;БАЗА_ДАННЫХ!D1179,АБОНЕМЕНТЫ_ИНФОРМАЦИЯ!AB:AB,"да")=1,"да","нет")</f>
        <v>да</v>
      </c>
      <c r="N1179" s="188">
        <f ca="1">IF(M1179="да",SUMIFS(АБОНЕМЕНТЫ_ИНФОРМАЦИЯ!AC:AC,АБОНЕМЕНТЫ_ИНФОРМАЦИЯ!H:H,БАЗА_ДАННЫХ!L1179,АБОНЕМЕНТЫ_ИНФОРМАЦИЯ!G:G,БАЗА_ДАННЫХ!K1179,АБОНЕМЕНТЫ_ИНФОРМАЦИЯ!F:F,БАЗА_ДАННЫХ!J1179,АБОНЕМЕНТЫ_ИНФОРМАЦИЯ!AB:AB,БАЗА_ДАННЫХ!M1179),"")</f>
        <v>2</v>
      </c>
      <c r="R1179" s="189" t="s">
        <v>21</v>
      </c>
      <c r="S1179" s="17"/>
      <c r="U1179" s="194">
        <f>IF(S1179="перенос",0,SUMIFS(АБОНЕМЕНТЫ_ИНФОРМАЦИЯ!P:P,АБОНЕМЕНТЫ_ИНФОРМАЦИЯ!H:H,БАЗА_ДАННЫХ!L1179,АБОНЕМЕНТЫ_ИНФОРМАЦИЯ!F:F,БАЗА_ДАННЫХ!J1179,АБОНЕМЕНТЫ_ИНФОРМАЦИЯ!G:G,БАЗА_ДАННЫХ!K1179,АБОНЕМЕНТЫ_ИНФОРМАЦИЯ!Q:Q,"&lt;="&amp;БАЗА_ДАННЫХ!D1179,АБОНЕМЕНТЫ_ИНФОРМАЦИЯ!S:S,"&gt;="&amp;БАЗА_ДАННЫХ!D1179))</f>
        <v>10</v>
      </c>
    </row>
    <row r="1180" spans="4:21" ht="15" customHeight="1" x14ac:dyDescent="0.25">
      <c r="D1180" s="185">
        <v>45335</v>
      </c>
      <c r="E1180" s="187">
        <f t="shared" si="42"/>
        <v>7</v>
      </c>
      <c r="F1180" s="9" t="str">
        <f t="shared" si="43"/>
        <v>Вт</v>
      </c>
      <c r="G1180" s="18">
        <v>0.45833333333333331</v>
      </c>
      <c r="H1180" s="8" t="s">
        <v>14</v>
      </c>
      <c r="I1180" s="8" t="s">
        <v>39</v>
      </c>
      <c r="J1180" s="8" t="s">
        <v>10</v>
      </c>
      <c r="K1180" s="8" t="s">
        <v>28</v>
      </c>
      <c r="L1180" s="188" t="s">
        <v>104</v>
      </c>
      <c r="M1180" s="189" t="str">
        <f ca="1">IF(COUNTIFS(АБОНЕМЕНТЫ_ИНФОРМАЦИЯ!H:H,БАЗА_ДАННЫХ!L1180,АБОНЕМЕНТЫ_ИНФОРМАЦИЯ!F:F,БАЗА_ДАННЫХ!J1180,АБОНЕМЕНТЫ_ИНФОРМАЦИЯ!G:G,БАЗА_ДАННЫХ!K1180,АБОНЕМЕНТЫ_ИНФОРМАЦИЯ!Q:Q,"&lt;="&amp;БАЗА_ДАННЫХ!D1180,АБОНЕМЕНТЫ_ИНФОРМАЦИЯ!S:S,"&gt;="&amp;БАЗА_ДАННЫХ!D1180,АБОНЕМЕНТЫ_ИНФОРМАЦИЯ!AB:AB,"да")=1,"да","нет")</f>
        <v>да</v>
      </c>
      <c r="N1180" s="188">
        <f ca="1">IF(M1180="да",SUMIFS(АБОНЕМЕНТЫ_ИНФОРМАЦИЯ!AC:AC,АБОНЕМЕНТЫ_ИНФОРМАЦИЯ!H:H,БАЗА_ДАННЫХ!L1180,АБОНЕМЕНТЫ_ИНФОРМАЦИЯ!G:G,БАЗА_ДАННЫХ!K1180,АБОНЕМЕНТЫ_ИНФОРМАЦИЯ!F:F,БАЗА_ДАННЫХ!J1180,АБОНЕМЕНТЫ_ИНФОРМАЦИЯ!AB:AB,БАЗА_ДАННЫХ!M1180),"")</f>
        <v>2</v>
      </c>
      <c r="R1180" s="189" t="s">
        <v>21</v>
      </c>
      <c r="S1180" s="17"/>
      <c r="U1180" s="194">
        <f>IF(S1180="перенос",0,SUMIFS(АБОНЕМЕНТЫ_ИНФОРМАЦИЯ!P:P,АБОНЕМЕНТЫ_ИНФОРМАЦИЯ!H:H,БАЗА_ДАННЫХ!L1180,АБОНЕМЕНТЫ_ИНФОРМАЦИЯ!F:F,БАЗА_ДАННЫХ!J1180,АБОНЕМЕНТЫ_ИНФОРМАЦИЯ!G:G,БАЗА_ДАННЫХ!K1180,АБОНЕМЕНТЫ_ИНФОРМАЦИЯ!Q:Q,"&lt;="&amp;БАЗА_ДАННЫХ!D1180,АБОНЕМЕНТЫ_ИНФОРМАЦИЯ!S:S,"&gt;="&amp;БАЗА_ДАННЫХ!D1180))</f>
        <v>10</v>
      </c>
    </row>
    <row r="1181" spans="4:21" ht="15" customHeight="1" x14ac:dyDescent="0.25">
      <c r="D1181" s="185">
        <v>45335</v>
      </c>
      <c r="E1181" s="187">
        <f t="shared" si="42"/>
        <v>7</v>
      </c>
      <c r="F1181" s="9" t="str">
        <f t="shared" si="43"/>
        <v>Вт</v>
      </c>
      <c r="G1181" s="18">
        <v>0.45833333333333331</v>
      </c>
      <c r="H1181" s="8" t="s">
        <v>14</v>
      </c>
      <c r="I1181" s="8" t="s">
        <v>39</v>
      </c>
      <c r="J1181" s="8" t="s">
        <v>10</v>
      </c>
      <c r="K1181" s="8" t="s">
        <v>28</v>
      </c>
      <c r="L1181" s="188" t="s">
        <v>105</v>
      </c>
      <c r="M1181" s="189" t="str">
        <f ca="1">IF(COUNTIFS(АБОНЕМЕНТЫ_ИНФОРМАЦИЯ!H:H,БАЗА_ДАННЫХ!L1181,АБОНЕМЕНТЫ_ИНФОРМАЦИЯ!F:F,БАЗА_ДАННЫХ!J1181,АБОНЕМЕНТЫ_ИНФОРМАЦИЯ!G:G,БАЗА_ДАННЫХ!K1181,АБОНЕМЕНТЫ_ИНФОРМАЦИЯ!Q:Q,"&lt;="&amp;БАЗА_ДАННЫХ!D1181,АБОНЕМЕНТЫ_ИНФОРМАЦИЯ!S:S,"&gt;="&amp;БАЗА_ДАННЫХ!D1181,АБОНЕМЕНТЫ_ИНФОРМАЦИЯ!AB:AB,"да")=1,"да","нет")</f>
        <v>да</v>
      </c>
      <c r="N1181" s="188">
        <f ca="1">IF(M1181="да",SUMIFS(АБОНЕМЕНТЫ_ИНФОРМАЦИЯ!AC:AC,АБОНЕМЕНТЫ_ИНФОРМАЦИЯ!H:H,БАЗА_ДАННЫХ!L1181,АБОНЕМЕНТЫ_ИНФОРМАЦИЯ!G:G,БАЗА_ДАННЫХ!K1181,АБОНЕМЕНТЫ_ИНФОРМАЦИЯ!F:F,БАЗА_ДАННЫХ!J1181,АБОНЕМЕНТЫ_ИНФОРМАЦИЯ!AB:AB,БАЗА_ДАННЫХ!M1181),"")</f>
        <v>2</v>
      </c>
      <c r="R1181" s="189" t="s">
        <v>21</v>
      </c>
      <c r="S1181" s="17"/>
      <c r="U1181" s="194">
        <f>IF(S1181="перенос",0,SUMIFS(АБОНЕМЕНТЫ_ИНФОРМАЦИЯ!P:P,АБОНЕМЕНТЫ_ИНФОРМАЦИЯ!H:H,БАЗА_ДАННЫХ!L1181,АБОНЕМЕНТЫ_ИНФОРМАЦИЯ!F:F,БАЗА_ДАННЫХ!J1181,АБОНЕМЕНТЫ_ИНФОРМАЦИЯ!G:G,БАЗА_ДАННЫХ!K1181,АБОНЕМЕНТЫ_ИНФОРМАЦИЯ!Q:Q,"&lt;="&amp;БАЗА_ДАННЫХ!D1181,АБОНЕМЕНТЫ_ИНФОРМАЦИЯ!S:S,"&gt;="&amp;БАЗА_ДАННЫХ!D1181))</f>
        <v>10</v>
      </c>
    </row>
    <row r="1182" spans="4:21" ht="15" customHeight="1" x14ac:dyDescent="0.25">
      <c r="D1182" s="185">
        <v>45335</v>
      </c>
      <c r="E1182" s="187">
        <f t="shared" si="42"/>
        <v>7</v>
      </c>
      <c r="F1182" s="9" t="str">
        <f t="shared" si="43"/>
        <v>Вт</v>
      </c>
      <c r="G1182" s="18">
        <v>0.45833333333333331</v>
      </c>
      <c r="H1182" s="8" t="s">
        <v>14</v>
      </c>
      <c r="I1182" s="8" t="s">
        <v>39</v>
      </c>
      <c r="J1182" s="8" t="s">
        <v>10</v>
      </c>
      <c r="K1182" s="8" t="s">
        <v>28</v>
      </c>
      <c r="L1182" s="188" t="s">
        <v>106</v>
      </c>
      <c r="M1182" s="189" t="str">
        <f ca="1">IF(COUNTIFS(АБОНЕМЕНТЫ_ИНФОРМАЦИЯ!H:H,БАЗА_ДАННЫХ!L1182,АБОНЕМЕНТЫ_ИНФОРМАЦИЯ!F:F,БАЗА_ДАННЫХ!J1182,АБОНЕМЕНТЫ_ИНФОРМАЦИЯ!G:G,БАЗА_ДАННЫХ!K1182,АБОНЕМЕНТЫ_ИНФОРМАЦИЯ!Q:Q,"&lt;="&amp;БАЗА_ДАННЫХ!D1182,АБОНЕМЕНТЫ_ИНФОРМАЦИЯ!S:S,"&gt;="&amp;БАЗА_ДАННЫХ!D1182,АБОНЕМЕНТЫ_ИНФОРМАЦИЯ!AB:AB,"да")=1,"да","нет")</f>
        <v>да</v>
      </c>
      <c r="N1182" s="188">
        <f ca="1">IF(M1182="да",SUMIFS(АБОНЕМЕНТЫ_ИНФОРМАЦИЯ!AC:AC,АБОНЕМЕНТЫ_ИНФОРМАЦИЯ!H:H,БАЗА_ДАННЫХ!L1182,АБОНЕМЕНТЫ_ИНФОРМАЦИЯ!G:G,БАЗА_ДАННЫХ!K1182,АБОНЕМЕНТЫ_ИНФОРМАЦИЯ!F:F,БАЗА_ДАННЫХ!J1182,АБОНЕМЕНТЫ_ИНФОРМАЦИЯ!AB:AB,БАЗА_ДАННЫХ!M1182),"")</f>
        <v>2</v>
      </c>
      <c r="R1182" s="189" t="s">
        <v>21</v>
      </c>
      <c r="S1182" s="17"/>
      <c r="U1182" s="194">
        <f>IF(S1182="перенос",0,SUMIFS(АБОНЕМЕНТЫ_ИНФОРМАЦИЯ!P:P,АБОНЕМЕНТЫ_ИНФОРМАЦИЯ!H:H,БАЗА_ДАННЫХ!L1182,АБОНЕМЕНТЫ_ИНФОРМАЦИЯ!F:F,БАЗА_ДАННЫХ!J1182,АБОНЕМЕНТЫ_ИНФОРМАЦИЯ!G:G,БАЗА_ДАННЫХ!K1182,АБОНЕМЕНТЫ_ИНФОРМАЦИЯ!Q:Q,"&lt;="&amp;БАЗА_ДАННЫХ!D1182,АБОНЕМЕНТЫ_ИНФОРМАЦИЯ!S:S,"&gt;="&amp;БАЗА_ДАННЫХ!D1182))</f>
        <v>10</v>
      </c>
    </row>
    <row r="1183" spans="4:21" ht="15" customHeight="1" x14ac:dyDescent="0.25">
      <c r="D1183" s="185">
        <v>45335</v>
      </c>
      <c r="E1183" s="187">
        <f t="shared" si="42"/>
        <v>7</v>
      </c>
      <c r="F1183" s="9" t="str">
        <f t="shared" si="43"/>
        <v>Вт</v>
      </c>
      <c r="G1183" s="18">
        <v>0.45833333333333331</v>
      </c>
      <c r="H1183" s="8" t="s">
        <v>14</v>
      </c>
      <c r="I1183" s="8" t="s">
        <v>39</v>
      </c>
      <c r="J1183" s="8" t="s">
        <v>10</v>
      </c>
      <c r="K1183" s="8" t="s">
        <v>28</v>
      </c>
      <c r="L1183" s="188" t="s">
        <v>107</v>
      </c>
      <c r="M1183" s="189" t="str">
        <f ca="1">IF(COUNTIFS(АБОНЕМЕНТЫ_ИНФОРМАЦИЯ!H:H,БАЗА_ДАННЫХ!L1183,АБОНЕМЕНТЫ_ИНФОРМАЦИЯ!F:F,БАЗА_ДАННЫХ!J1183,АБОНЕМЕНТЫ_ИНФОРМАЦИЯ!G:G,БАЗА_ДАННЫХ!K1183,АБОНЕМЕНТЫ_ИНФОРМАЦИЯ!Q:Q,"&lt;="&amp;БАЗА_ДАННЫХ!D1183,АБОНЕМЕНТЫ_ИНФОРМАЦИЯ!S:S,"&gt;="&amp;БАЗА_ДАННЫХ!D1183,АБОНЕМЕНТЫ_ИНФОРМАЦИЯ!AB:AB,"да")=1,"да","нет")</f>
        <v>да</v>
      </c>
      <c r="N1183" s="188">
        <f ca="1">IF(M1183="да",SUMIFS(АБОНЕМЕНТЫ_ИНФОРМАЦИЯ!AC:AC,АБОНЕМЕНТЫ_ИНФОРМАЦИЯ!H:H,БАЗА_ДАННЫХ!L1183,АБОНЕМЕНТЫ_ИНФОРМАЦИЯ!G:G,БАЗА_ДАННЫХ!K1183,АБОНЕМЕНТЫ_ИНФОРМАЦИЯ!F:F,БАЗА_ДАННЫХ!J1183,АБОНЕМЕНТЫ_ИНФОРМАЦИЯ!AB:AB,БАЗА_ДАННЫХ!M1183),"")</f>
        <v>2</v>
      </c>
      <c r="R1183" s="189" t="s">
        <v>21</v>
      </c>
      <c r="S1183" s="17"/>
      <c r="U1183" s="194">
        <f>IF(S1183="перенос",0,SUMIFS(АБОНЕМЕНТЫ_ИНФОРМАЦИЯ!P:P,АБОНЕМЕНТЫ_ИНФОРМАЦИЯ!H:H,БАЗА_ДАННЫХ!L1183,АБОНЕМЕНТЫ_ИНФОРМАЦИЯ!F:F,БАЗА_ДАННЫХ!J1183,АБОНЕМЕНТЫ_ИНФОРМАЦИЯ!G:G,БАЗА_ДАННЫХ!K1183,АБОНЕМЕНТЫ_ИНФОРМАЦИЯ!Q:Q,"&lt;="&amp;БАЗА_ДАННЫХ!D1183,АБОНЕМЕНТЫ_ИНФОРМАЦИЯ!S:S,"&gt;="&amp;БАЗА_ДАННЫХ!D1183))</f>
        <v>10</v>
      </c>
    </row>
    <row r="1184" spans="4:21" ht="15" customHeight="1" x14ac:dyDescent="0.25">
      <c r="D1184" s="185">
        <v>45335</v>
      </c>
      <c r="E1184" s="187">
        <f t="shared" si="42"/>
        <v>7</v>
      </c>
      <c r="F1184" s="9" t="str">
        <f t="shared" si="43"/>
        <v>Вт</v>
      </c>
      <c r="G1184" s="18">
        <v>0.6875</v>
      </c>
      <c r="H1184" s="8" t="s">
        <v>15</v>
      </c>
      <c r="I1184" s="8" t="s">
        <v>27</v>
      </c>
      <c r="J1184" s="8" t="s">
        <v>22</v>
      </c>
      <c r="K1184" s="8" t="s">
        <v>29</v>
      </c>
      <c r="L1184" s="188" t="s">
        <v>108</v>
      </c>
      <c r="M1184" s="189" t="str">
        <f ca="1">IF(COUNTIFS(АБОНЕМЕНТЫ_ИНФОРМАЦИЯ!H:H,БАЗА_ДАННЫХ!L1184,АБОНЕМЕНТЫ_ИНФОРМАЦИЯ!F:F,БАЗА_ДАННЫХ!J1184,АБОНЕМЕНТЫ_ИНФОРМАЦИЯ!G:G,БАЗА_ДАННЫХ!K1184,АБОНЕМЕНТЫ_ИНФОРМАЦИЯ!Q:Q,"&lt;="&amp;БАЗА_ДАННЫХ!D1184,АБОНЕМЕНТЫ_ИНФОРМАЦИЯ!S:S,"&gt;="&amp;БАЗА_ДАННЫХ!D1184,АБОНЕМЕНТЫ_ИНФОРМАЦИЯ!AB:AB,"да")=1,"да","нет")</f>
        <v>да</v>
      </c>
      <c r="N1184" s="188">
        <f ca="1">IF(M1184="да",SUMIFS(АБОНЕМЕНТЫ_ИНФОРМАЦИЯ!AC:AC,АБОНЕМЕНТЫ_ИНФОРМАЦИЯ!H:H,БАЗА_ДАННЫХ!L1184,АБОНЕМЕНТЫ_ИНФОРМАЦИЯ!G:G,БАЗА_ДАННЫХ!K1184,АБОНЕМЕНТЫ_ИНФОРМАЦИЯ!F:F,БАЗА_ДАННЫХ!J1184,АБОНЕМЕНТЫ_ИНФОРМАЦИЯ!AB:AB,БАЗА_ДАННЫХ!M1184),"")</f>
        <v>2</v>
      </c>
      <c r="R1184" s="189" t="s">
        <v>21</v>
      </c>
      <c r="S1184" s="17"/>
      <c r="U1184" s="194">
        <f>IF(S1184="перенос",0,SUMIFS(АБОНЕМЕНТЫ_ИНФОРМАЦИЯ!P:P,АБОНЕМЕНТЫ_ИНФОРМАЦИЯ!H:H,БАЗА_ДАННЫХ!L1184,АБОНЕМЕНТЫ_ИНФОРМАЦИЯ!F:F,БАЗА_ДАННЫХ!J1184,АБОНЕМЕНТЫ_ИНФОРМАЦИЯ!G:G,БАЗА_ДАННЫХ!K1184,АБОНЕМЕНТЫ_ИНФОРМАЦИЯ!Q:Q,"&lt;="&amp;БАЗА_ДАННЫХ!D1184,АБОНЕМЕНТЫ_ИНФОРМАЦИЯ!S:S,"&gt;="&amp;БАЗА_ДАННЫХ!D1184))</f>
        <v>10</v>
      </c>
    </row>
    <row r="1185" spans="4:21" ht="15" customHeight="1" x14ac:dyDescent="0.25">
      <c r="D1185" s="185">
        <v>45335</v>
      </c>
      <c r="E1185" s="187">
        <f t="shared" si="42"/>
        <v>7</v>
      </c>
      <c r="F1185" s="9" t="str">
        <f t="shared" si="43"/>
        <v>Вт</v>
      </c>
      <c r="G1185" s="18">
        <v>0.6875</v>
      </c>
      <c r="H1185" s="8" t="s">
        <v>15</v>
      </c>
      <c r="I1185" s="8" t="s">
        <v>27</v>
      </c>
      <c r="J1185" s="8" t="s">
        <v>22</v>
      </c>
      <c r="K1185" s="8" t="s">
        <v>29</v>
      </c>
      <c r="L1185" s="188" t="s">
        <v>109</v>
      </c>
      <c r="M1185" s="189" t="str">
        <f ca="1">IF(COUNTIFS(АБОНЕМЕНТЫ_ИНФОРМАЦИЯ!H:H,БАЗА_ДАННЫХ!L1185,АБОНЕМЕНТЫ_ИНФОРМАЦИЯ!F:F,БАЗА_ДАННЫХ!J1185,АБОНЕМЕНТЫ_ИНФОРМАЦИЯ!G:G,БАЗА_ДАННЫХ!K1185,АБОНЕМЕНТЫ_ИНФОРМАЦИЯ!Q:Q,"&lt;="&amp;БАЗА_ДАННЫХ!D1185,АБОНЕМЕНТЫ_ИНФОРМАЦИЯ!S:S,"&gt;="&amp;БАЗА_ДАННЫХ!D1185,АБОНЕМЕНТЫ_ИНФОРМАЦИЯ!AB:AB,"да")=1,"да","нет")</f>
        <v>да</v>
      </c>
      <c r="N1185" s="188">
        <f ca="1">IF(M1185="да",SUMIFS(АБОНЕМЕНТЫ_ИНФОРМАЦИЯ!AC:AC,АБОНЕМЕНТЫ_ИНФОРМАЦИЯ!H:H,БАЗА_ДАННЫХ!L1185,АБОНЕМЕНТЫ_ИНФОРМАЦИЯ!G:G,БАЗА_ДАННЫХ!K1185,АБОНЕМЕНТЫ_ИНФОРМАЦИЯ!F:F,БАЗА_ДАННЫХ!J1185,АБОНЕМЕНТЫ_ИНФОРМАЦИЯ!AB:AB,БАЗА_ДАННЫХ!M1185),"")</f>
        <v>1</v>
      </c>
      <c r="R1185" s="189" t="s">
        <v>21</v>
      </c>
      <c r="S1185" s="17"/>
      <c r="U1185" s="194">
        <f>IF(S1185="перенос",0,SUMIFS(АБОНЕМЕНТЫ_ИНФОРМАЦИЯ!P:P,АБОНЕМЕНТЫ_ИНФОРМАЦИЯ!H:H,БАЗА_ДАННЫХ!L1185,АБОНЕМЕНТЫ_ИНФОРМАЦИЯ!F:F,БАЗА_ДАННЫХ!J1185,АБОНЕМЕНТЫ_ИНФОРМАЦИЯ!G:G,БАЗА_ДАННЫХ!K1185,АБОНЕМЕНТЫ_ИНФОРМАЦИЯ!Q:Q,"&lt;="&amp;БАЗА_ДАННЫХ!D1185,АБОНЕМЕНТЫ_ИНФОРМАЦИЯ!S:S,"&gt;="&amp;БАЗА_ДАННЫХ!D1185))</f>
        <v>10</v>
      </c>
    </row>
    <row r="1186" spans="4:21" ht="15" customHeight="1" x14ac:dyDescent="0.25">
      <c r="D1186" s="185">
        <v>45335</v>
      </c>
      <c r="E1186" s="187">
        <f t="shared" si="42"/>
        <v>7</v>
      </c>
      <c r="F1186" s="9" t="str">
        <f t="shared" si="43"/>
        <v>Вт</v>
      </c>
      <c r="G1186" s="18">
        <v>0.6875</v>
      </c>
      <c r="H1186" s="8" t="s">
        <v>15</v>
      </c>
      <c r="I1186" s="8" t="s">
        <v>27</v>
      </c>
      <c r="J1186" s="8" t="s">
        <v>22</v>
      </c>
      <c r="K1186" s="8" t="s">
        <v>29</v>
      </c>
      <c r="L1186" s="188" t="s">
        <v>110</v>
      </c>
      <c r="M1186" s="189" t="str">
        <f ca="1">IF(COUNTIFS(АБОНЕМЕНТЫ_ИНФОРМАЦИЯ!H:H,БАЗА_ДАННЫХ!L1186,АБОНЕМЕНТЫ_ИНФОРМАЦИЯ!F:F,БАЗА_ДАННЫХ!J1186,АБОНЕМЕНТЫ_ИНФОРМАЦИЯ!G:G,БАЗА_ДАННЫХ!K1186,АБОНЕМЕНТЫ_ИНФОРМАЦИЯ!Q:Q,"&lt;="&amp;БАЗА_ДАННЫХ!D1186,АБОНЕМЕНТЫ_ИНФОРМАЦИЯ!S:S,"&gt;="&amp;БАЗА_ДАННЫХ!D1186,АБОНЕМЕНТЫ_ИНФОРМАЦИЯ!AB:AB,"да")=1,"да","нет")</f>
        <v>да</v>
      </c>
      <c r="N1186" s="188">
        <f ca="1">IF(M1186="да",SUMIFS(АБОНЕМЕНТЫ_ИНФОРМАЦИЯ!AC:AC,АБОНЕМЕНТЫ_ИНФОРМАЦИЯ!H:H,БАЗА_ДАННЫХ!L1186,АБОНЕМЕНТЫ_ИНФОРМАЦИЯ!G:G,БАЗА_ДАННЫХ!K1186,АБОНЕМЕНТЫ_ИНФОРМАЦИЯ!F:F,БАЗА_ДАННЫХ!J1186,АБОНЕМЕНТЫ_ИНФОРМАЦИЯ!AB:AB,БАЗА_ДАННЫХ!M1186),"")</f>
        <v>2</v>
      </c>
      <c r="R1186" s="189" t="s">
        <v>21</v>
      </c>
      <c r="S1186" s="17"/>
      <c r="U1186" s="194">
        <f>IF(S1186="перенос",0,SUMIFS(АБОНЕМЕНТЫ_ИНФОРМАЦИЯ!P:P,АБОНЕМЕНТЫ_ИНФОРМАЦИЯ!H:H,БАЗА_ДАННЫХ!L1186,АБОНЕМЕНТЫ_ИНФОРМАЦИЯ!F:F,БАЗА_ДАННЫХ!J1186,АБОНЕМЕНТЫ_ИНФОРМАЦИЯ!G:G,БАЗА_ДАННЫХ!K1186,АБОНЕМЕНТЫ_ИНФОРМАЦИЯ!Q:Q,"&lt;="&amp;БАЗА_ДАННЫХ!D1186,АБОНЕМЕНТЫ_ИНФОРМАЦИЯ!S:S,"&gt;="&amp;БАЗА_ДАННЫХ!D1186))</f>
        <v>10</v>
      </c>
    </row>
    <row r="1187" spans="4:21" ht="15" customHeight="1" x14ac:dyDescent="0.25">
      <c r="D1187" s="185">
        <v>45335</v>
      </c>
      <c r="E1187" s="187">
        <f t="shared" si="42"/>
        <v>7</v>
      </c>
      <c r="F1187" s="9" t="str">
        <f t="shared" si="43"/>
        <v>Вт</v>
      </c>
      <c r="G1187" s="18">
        <v>0.6875</v>
      </c>
      <c r="H1187" s="8" t="s">
        <v>15</v>
      </c>
      <c r="I1187" s="8" t="s">
        <v>27</v>
      </c>
      <c r="J1187" s="8" t="s">
        <v>22</v>
      </c>
      <c r="K1187" s="8" t="s">
        <v>29</v>
      </c>
      <c r="L1187" s="188" t="s">
        <v>111</v>
      </c>
      <c r="M1187" s="189" t="str">
        <f ca="1">IF(COUNTIFS(АБОНЕМЕНТЫ_ИНФОРМАЦИЯ!H:H,БАЗА_ДАННЫХ!L1187,АБОНЕМЕНТЫ_ИНФОРМАЦИЯ!F:F,БАЗА_ДАННЫХ!J1187,АБОНЕМЕНТЫ_ИНФОРМАЦИЯ!G:G,БАЗА_ДАННЫХ!K1187,АБОНЕМЕНТЫ_ИНФОРМАЦИЯ!Q:Q,"&lt;="&amp;БАЗА_ДАННЫХ!D1187,АБОНЕМЕНТЫ_ИНФОРМАЦИЯ!S:S,"&gt;="&amp;БАЗА_ДАННЫХ!D1187,АБОНЕМЕНТЫ_ИНФОРМАЦИЯ!AB:AB,"да")=1,"да","нет")</f>
        <v>да</v>
      </c>
      <c r="N1187" s="188">
        <f ca="1">IF(M1187="да",SUMIFS(АБОНЕМЕНТЫ_ИНФОРМАЦИЯ!AC:AC,АБОНЕМЕНТЫ_ИНФОРМАЦИЯ!H:H,БАЗА_ДАННЫХ!L1187,АБОНЕМЕНТЫ_ИНФОРМАЦИЯ!G:G,БАЗА_ДАННЫХ!K1187,АБОНЕМЕНТЫ_ИНФОРМАЦИЯ!F:F,БАЗА_ДАННЫХ!J1187,АБОНЕМЕНТЫ_ИНФОРМАЦИЯ!AB:AB,БАЗА_ДАННЫХ!M1187),"")</f>
        <v>2</v>
      </c>
      <c r="R1187" s="189" t="s">
        <v>21</v>
      </c>
      <c r="S1187" s="17"/>
      <c r="U1187" s="194">
        <f>IF(S1187="перенос",0,SUMIFS(АБОНЕМЕНТЫ_ИНФОРМАЦИЯ!P:P,АБОНЕМЕНТЫ_ИНФОРМАЦИЯ!H:H,БАЗА_ДАННЫХ!L1187,АБОНЕМЕНТЫ_ИНФОРМАЦИЯ!F:F,БАЗА_ДАННЫХ!J1187,АБОНЕМЕНТЫ_ИНФОРМАЦИЯ!G:G,БАЗА_ДАННЫХ!K1187,АБОНЕМЕНТЫ_ИНФОРМАЦИЯ!Q:Q,"&lt;="&amp;БАЗА_ДАННЫХ!D1187,АБОНЕМЕНТЫ_ИНФОРМАЦИЯ!S:S,"&gt;="&amp;БАЗА_ДАННЫХ!D1187))</f>
        <v>8.75</v>
      </c>
    </row>
    <row r="1188" spans="4:21" ht="15" customHeight="1" x14ac:dyDescent="0.25">
      <c r="D1188" s="185">
        <v>45335</v>
      </c>
      <c r="E1188" s="187">
        <f t="shared" si="42"/>
        <v>7</v>
      </c>
      <c r="F1188" s="9" t="str">
        <f t="shared" si="43"/>
        <v>Вт</v>
      </c>
      <c r="G1188" s="18">
        <v>0.6875</v>
      </c>
      <c r="H1188" s="8" t="s">
        <v>15</v>
      </c>
      <c r="I1188" s="8" t="s">
        <v>27</v>
      </c>
      <c r="J1188" s="8" t="s">
        <v>22</v>
      </c>
      <c r="K1188" s="8" t="s">
        <v>29</v>
      </c>
      <c r="L1188" s="188" t="s">
        <v>112</v>
      </c>
      <c r="M1188" s="189" t="str">
        <f ca="1">IF(COUNTIFS(АБОНЕМЕНТЫ_ИНФОРМАЦИЯ!H:H,БАЗА_ДАННЫХ!L1188,АБОНЕМЕНТЫ_ИНФОРМАЦИЯ!F:F,БАЗА_ДАННЫХ!J1188,АБОНЕМЕНТЫ_ИНФОРМАЦИЯ!G:G,БАЗА_ДАННЫХ!K1188,АБОНЕМЕНТЫ_ИНФОРМАЦИЯ!Q:Q,"&lt;="&amp;БАЗА_ДАННЫХ!D1188,АБОНЕМЕНТЫ_ИНФОРМАЦИЯ!S:S,"&gt;="&amp;БАЗА_ДАННЫХ!D1188,АБОНЕМЕНТЫ_ИНФОРМАЦИЯ!AB:AB,"да")=1,"да","нет")</f>
        <v>да</v>
      </c>
      <c r="N1188" s="188">
        <f ca="1">IF(M1188="да",SUMIFS(АБОНЕМЕНТЫ_ИНФОРМАЦИЯ!AC:AC,АБОНЕМЕНТЫ_ИНФОРМАЦИЯ!H:H,БАЗА_ДАННЫХ!L1188,АБОНЕМЕНТЫ_ИНФОРМАЦИЯ!G:G,БАЗА_ДАННЫХ!K1188,АБОНЕМЕНТЫ_ИНФОРМАЦИЯ!F:F,БАЗА_ДАННЫХ!J1188,АБОНЕМЕНТЫ_ИНФОРМАЦИЯ!AB:AB,БАЗА_ДАННЫХ!M1188),"")</f>
        <v>2</v>
      </c>
      <c r="R1188" s="189" t="s">
        <v>21</v>
      </c>
      <c r="S1188" s="17"/>
      <c r="U1188" s="194">
        <f>IF(S1188="перенос",0,SUMIFS(АБОНЕМЕНТЫ_ИНФОРМАЦИЯ!P:P,АБОНЕМЕНТЫ_ИНФОРМАЦИЯ!H:H,БАЗА_ДАННЫХ!L1188,АБОНЕМЕНТЫ_ИНФОРМАЦИЯ!F:F,БАЗА_ДАННЫХ!J1188,АБОНЕМЕНТЫ_ИНФОРМАЦИЯ!G:G,БАЗА_ДАННЫХ!K1188,АБОНЕМЕНТЫ_ИНФОРМАЦИЯ!Q:Q,"&lt;="&amp;БАЗА_ДАННЫХ!D1188,АБОНЕМЕНТЫ_ИНФОРМАЦИЯ!S:S,"&gt;="&amp;БАЗА_ДАННЫХ!D1188))</f>
        <v>10</v>
      </c>
    </row>
    <row r="1189" spans="4:21" ht="15" customHeight="1" x14ac:dyDescent="0.25">
      <c r="D1189" s="185">
        <v>45335</v>
      </c>
      <c r="E1189" s="187">
        <f t="shared" si="42"/>
        <v>7</v>
      </c>
      <c r="F1189" s="9" t="str">
        <f t="shared" si="43"/>
        <v>Вт</v>
      </c>
      <c r="G1189" s="18">
        <v>0.72916666666666663</v>
      </c>
      <c r="H1189" s="8" t="s">
        <v>15</v>
      </c>
      <c r="I1189" s="8" t="s">
        <v>27</v>
      </c>
      <c r="J1189" s="8" t="s">
        <v>22</v>
      </c>
      <c r="K1189" s="8" t="s">
        <v>12</v>
      </c>
      <c r="L1189" s="188" t="s">
        <v>108</v>
      </c>
      <c r="M1189" s="189" t="str">
        <f ca="1">IF(COUNTIFS(АБОНЕМЕНТЫ_ИНФОРМАЦИЯ!H:H,БАЗА_ДАННЫХ!L1189,АБОНЕМЕНТЫ_ИНФОРМАЦИЯ!F:F,БАЗА_ДАННЫХ!J1189,АБОНЕМЕНТЫ_ИНФОРМАЦИЯ!G:G,БАЗА_ДАННЫХ!K1189,АБОНЕМЕНТЫ_ИНФОРМАЦИЯ!Q:Q,"&lt;="&amp;БАЗА_ДАННЫХ!D1189,АБОНЕМЕНТЫ_ИНФОРМАЦИЯ!S:S,"&gt;="&amp;БАЗА_ДАННЫХ!D1189,АБОНЕМЕНТЫ_ИНФОРМАЦИЯ!AB:AB,"да")=1,"да","нет")</f>
        <v>да</v>
      </c>
      <c r="N1189" s="188">
        <f ca="1">IF(M1189="да",SUMIFS(АБОНЕМЕНТЫ_ИНФОРМАЦИЯ!AC:AC,АБОНЕМЕНТЫ_ИНФОРМАЦИЯ!H:H,БАЗА_ДАННЫХ!L1189,АБОНЕМЕНТЫ_ИНФОРМАЦИЯ!G:G,БАЗА_ДАННЫХ!K1189,АБОНЕМЕНТЫ_ИНФОРМАЦИЯ!F:F,БАЗА_ДАННЫХ!J1189,АБОНЕМЕНТЫ_ИНФОРМАЦИЯ!AB:AB,БАЗА_ДАННЫХ!M1189),"")</f>
        <v>2</v>
      </c>
      <c r="R1189" s="189" t="s">
        <v>21</v>
      </c>
      <c r="S1189" s="17"/>
      <c r="U1189" s="194">
        <f>IF(S1189="перенос",0,SUMIFS(АБОНЕМЕНТЫ_ИНФОРМАЦИЯ!P:P,АБОНЕМЕНТЫ_ИНФОРМАЦИЯ!H:H,БАЗА_ДАННЫХ!L1189,АБОНЕМЕНТЫ_ИНФОРМАЦИЯ!F:F,БАЗА_ДАННЫХ!J1189,АБОНЕМЕНТЫ_ИНФОРМАЦИЯ!G:G,БАЗА_ДАННЫХ!K1189,АБОНЕМЕНТЫ_ИНФОРМАЦИЯ!Q:Q,"&lt;="&amp;БАЗА_ДАННЫХ!D1189,АБОНЕМЕНТЫ_ИНФОРМАЦИЯ!S:S,"&gt;="&amp;БАЗА_ДАННЫХ!D1189))</f>
        <v>10</v>
      </c>
    </row>
    <row r="1190" spans="4:21" ht="15" customHeight="1" x14ac:dyDescent="0.25">
      <c r="D1190" s="185">
        <v>45335</v>
      </c>
      <c r="E1190" s="187">
        <f t="shared" si="42"/>
        <v>7</v>
      </c>
      <c r="F1190" s="9" t="str">
        <f t="shared" si="43"/>
        <v>Вт</v>
      </c>
      <c r="G1190" s="18">
        <v>0.72916666666666663</v>
      </c>
      <c r="H1190" s="8" t="s">
        <v>15</v>
      </c>
      <c r="I1190" s="8" t="s">
        <v>27</v>
      </c>
      <c r="J1190" s="8" t="s">
        <v>22</v>
      </c>
      <c r="K1190" s="8" t="s">
        <v>12</v>
      </c>
      <c r="L1190" s="188" t="s">
        <v>109</v>
      </c>
      <c r="M1190" s="189" t="str">
        <f ca="1">IF(COUNTIFS(АБОНЕМЕНТЫ_ИНФОРМАЦИЯ!H:H,БАЗА_ДАННЫХ!L1190,АБОНЕМЕНТЫ_ИНФОРМАЦИЯ!F:F,БАЗА_ДАННЫХ!J1190,АБОНЕМЕНТЫ_ИНФОРМАЦИЯ!G:G,БАЗА_ДАННЫХ!K1190,АБОНЕМЕНТЫ_ИНФОРМАЦИЯ!Q:Q,"&lt;="&amp;БАЗА_ДАННЫХ!D1190,АБОНЕМЕНТЫ_ИНФОРМАЦИЯ!S:S,"&gt;="&amp;БАЗА_ДАННЫХ!D1190,АБОНЕМЕНТЫ_ИНФОРМАЦИЯ!AB:AB,"да")=1,"да","нет")</f>
        <v>да</v>
      </c>
      <c r="N1190" s="188">
        <f ca="1">IF(M1190="да",SUMIFS(АБОНЕМЕНТЫ_ИНФОРМАЦИЯ!AC:AC,АБОНЕМЕНТЫ_ИНФОРМАЦИЯ!H:H,БАЗА_ДАННЫХ!L1190,АБОНЕМЕНТЫ_ИНФОРМАЦИЯ!G:G,БАЗА_ДАННЫХ!K1190,АБОНЕМЕНТЫ_ИНФОРМАЦИЯ!F:F,БАЗА_ДАННЫХ!J1190,АБОНЕМЕНТЫ_ИНФОРМАЦИЯ!AB:AB,БАЗА_ДАННЫХ!M1190),"")</f>
        <v>1</v>
      </c>
      <c r="R1190" s="189" t="s">
        <v>21</v>
      </c>
      <c r="S1190" s="17"/>
      <c r="U1190" s="194">
        <f>IF(S1190="перенос",0,SUMIFS(АБОНЕМЕНТЫ_ИНФОРМАЦИЯ!P:P,АБОНЕМЕНТЫ_ИНФОРМАЦИЯ!H:H,БАЗА_ДАННЫХ!L1190,АБОНЕМЕНТЫ_ИНФОРМАЦИЯ!F:F,БАЗА_ДАННЫХ!J1190,АБОНЕМЕНТЫ_ИНФОРМАЦИЯ!G:G,БАЗА_ДАННЫХ!K1190,АБОНЕМЕНТЫ_ИНФОРМАЦИЯ!Q:Q,"&lt;="&amp;БАЗА_ДАННЫХ!D1190,АБОНЕМЕНТЫ_ИНФОРМАЦИЯ!S:S,"&gt;="&amp;БАЗА_ДАННЫХ!D1190))</f>
        <v>10</v>
      </c>
    </row>
    <row r="1191" spans="4:21" ht="15" customHeight="1" x14ac:dyDescent="0.25">
      <c r="D1191" s="185">
        <v>45335</v>
      </c>
      <c r="E1191" s="187">
        <f t="shared" si="42"/>
        <v>7</v>
      </c>
      <c r="F1191" s="9" t="str">
        <f t="shared" si="43"/>
        <v>Вт</v>
      </c>
      <c r="G1191" s="18">
        <v>0.72916666666666663</v>
      </c>
      <c r="H1191" s="8" t="s">
        <v>15</v>
      </c>
      <c r="I1191" s="8" t="s">
        <v>27</v>
      </c>
      <c r="J1191" s="8" t="s">
        <v>22</v>
      </c>
      <c r="K1191" s="8" t="s">
        <v>12</v>
      </c>
      <c r="L1191" s="188" t="s">
        <v>110</v>
      </c>
      <c r="M1191" s="189" t="str">
        <f ca="1">IF(COUNTIFS(АБОНЕМЕНТЫ_ИНФОРМАЦИЯ!H:H,БАЗА_ДАННЫХ!L1191,АБОНЕМЕНТЫ_ИНФОРМАЦИЯ!F:F,БАЗА_ДАННЫХ!J1191,АБОНЕМЕНТЫ_ИНФОРМАЦИЯ!G:G,БАЗА_ДАННЫХ!K1191,АБОНЕМЕНТЫ_ИНФОРМАЦИЯ!Q:Q,"&lt;="&amp;БАЗА_ДАННЫХ!D1191,АБОНЕМЕНТЫ_ИНФОРМАЦИЯ!S:S,"&gt;="&amp;БАЗА_ДАННЫХ!D1191,АБОНЕМЕНТЫ_ИНФОРМАЦИЯ!AB:AB,"да")=1,"да","нет")</f>
        <v>да</v>
      </c>
      <c r="N1191" s="188">
        <f ca="1">IF(M1191="да",SUMIFS(АБОНЕМЕНТЫ_ИНФОРМАЦИЯ!AC:AC,АБОНЕМЕНТЫ_ИНФОРМАЦИЯ!H:H,БАЗА_ДАННЫХ!L1191,АБОНЕМЕНТЫ_ИНФОРМАЦИЯ!G:G,БАЗА_ДАННЫХ!K1191,АБОНЕМЕНТЫ_ИНФОРМАЦИЯ!F:F,БАЗА_ДАННЫХ!J1191,АБОНЕМЕНТЫ_ИНФОРМАЦИЯ!AB:AB,БАЗА_ДАННЫХ!M1191),"")</f>
        <v>2</v>
      </c>
      <c r="R1191" s="189" t="s">
        <v>21</v>
      </c>
      <c r="S1191" s="17"/>
      <c r="U1191" s="194">
        <f>IF(S1191="перенос",0,SUMIFS(АБОНЕМЕНТЫ_ИНФОРМАЦИЯ!P:P,АБОНЕМЕНТЫ_ИНФОРМАЦИЯ!H:H,БАЗА_ДАННЫХ!L1191,АБОНЕМЕНТЫ_ИНФОРМАЦИЯ!F:F,БАЗА_ДАННЫХ!J1191,АБОНЕМЕНТЫ_ИНФОРМАЦИЯ!G:G,БАЗА_ДАННЫХ!K1191,АБОНЕМЕНТЫ_ИНФОРМАЦИЯ!Q:Q,"&lt;="&amp;БАЗА_ДАННЫХ!D1191,АБОНЕМЕНТЫ_ИНФОРМАЦИЯ!S:S,"&gt;="&amp;БАЗА_ДАННЫХ!D1191))</f>
        <v>10</v>
      </c>
    </row>
    <row r="1192" spans="4:21" ht="15" customHeight="1" x14ac:dyDescent="0.25">
      <c r="D1192" s="185">
        <v>45335</v>
      </c>
      <c r="E1192" s="187">
        <f t="shared" si="42"/>
        <v>7</v>
      </c>
      <c r="F1192" s="9" t="str">
        <f t="shared" si="43"/>
        <v>Вт</v>
      </c>
      <c r="G1192" s="18">
        <v>0.72916666666666663</v>
      </c>
      <c r="H1192" s="8" t="s">
        <v>15</v>
      </c>
      <c r="I1192" s="8" t="s">
        <v>27</v>
      </c>
      <c r="J1192" s="8" t="s">
        <v>22</v>
      </c>
      <c r="K1192" s="8" t="s">
        <v>12</v>
      </c>
      <c r="L1192" s="188" t="s">
        <v>111</v>
      </c>
      <c r="M1192" s="189" t="str">
        <f ca="1">IF(COUNTIFS(АБОНЕМЕНТЫ_ИНФОРМАЦИЯ!H:H,БАЗА_ДАННЫХ!L1192,АБОНЕМЕНТЫ_ИНФОРМАЦИЯ!F:F,БАЗА_ДАННЫХ!J1192,АБОНЕМЕНТЫ_ИНФОРМАЦИЯ!G:G,БАЗА_ДАННЫХ!K1192,АБОНЕМЕНТЫ_ИНФОРМАЦИЯ!Q:Q,"&lt;="&amp;БАЗА_ДАННЫХ!D1192,АБОНЕМЕНТЫ_ИНФОРМАЦИЯ!S:S,"&gt;="&amp;БАЗА_ДАННЫХ!D1192,АБОНЕМЕНТЫ_ИНФОРМАЦИЯ!AB:AB,"да")=1,"да","нет")</f>
        <v>да</v>
      </c>
      <c r="N1192" s="188">
        <f ca="1">IF(M1192="да",SUMIFS(АБОНЕМЕНТЫ_ИНФОРМАЦИЯ!AC:AC,АБОНЕМЕНТЫ_ИНФОРМАЦИЯ!H:H,БАЗА_ДАННЫХ!L1192,АБОНЕМЕНТЫ_ИНФОРМАЦИЯ!G:G,БАЗА_ДАННЫХ!K1192,АБОНЕМЕНТЫ_ИНФОРМАЦИЯ!F:F,БАЗА_ДАННЫХ!J1192,АБОНЕМЕНТЫ_ИНФОРМАЦИЯ!AB:AB,БАЗА_ДАННЫХ!M1192),"")</f>
        <v>2</v>
      </c>
      <c r="R1192" s="189" t="s">
        <v>21</v>
      </c>
      <c r="S1192" s="17"/>
      <c r="U1192" s="194">
        <f>IF(S1192="перенос",0,SUMIFS(АБОНЕМЕНТЫ_ИНФОРМАЦИЯ!P:P,АБОНЕМЕНТЫ_ИНФОРМАЦИЯ!H:H,БАЗА_ДАННЫХ!L1192,АБОНЕМЕНТЫ_ИНФОРМАЦИЯ!F:F,БАЗА_ДАННЫХ!J1192,АБОНЕМЕНТЫ_ИНФОРМАЦИЯ!G:G,БАЗА_ДАННЫХ!K1192,АБОНЕМЕНТЫ_ИНФОРМАЦИЯ!Q:Q,"&lt;="&amp;БАЗА_ДАННЫХ!D1192,АБОНЕМЕНТЫ_ИНФОРМАЦИЯ!S:S,"&gt;="&amp;БАЗА_ДАННЫХ!D1192))</f>
        <v>8.75</v>
      </c>
    </row>
    <row r="1193" spans="4:21" ht="15" customHeight="1" x14ac:dyDescent="0.25">
      <c r="D1193" s="185">
        <v>45335</v>
      </c>
      <c r="E1193" s="187">
        <f t="shared" si="42"/>
        <v>7</v>
      </c>
      <c r="F1193" s="9" t="str">
        <f t="shared" si="43"/>
        <v>Вт</v>
      </c>
      <c r="G1193" s="18">
        <v>0.72916666666666663</v>
      </c>
      <c r="H1193" s="8" t="s">
        <v>15</v>
      </c>
      <c r="I1193" s="8" t="s">
        <v>27</v>
      </c>
      <c r="J1193" s="8" t="s">
        <v>22</v>
      </c>
      <c r="K1193" s="8" t="s">
        <v>12</v>
      </c>
      <c r="L1193" s="188" t="s">
        <v>112</v>
      </c>
      <c r="M1193" s="189" t="str">
        <f ca="1">IF(COUNTIFS(АБОНЕМЕНТЫ_ИНФОРМАЦИЯ!H:H,БАЗА_ДАННЫХ!L1193,АБОНЕМЕНТЫ_ИНФОРМАЦИЯ!F:F,БАЗА_ДАННЫХ!J1193,АБОНЕМЕНТЫ_ИНФОРМАЦИЯ!G:G,БАЗА_ДАННЫХ!K1193,АБОНЕМЕНТЫ_ИНФОРМАЦИЯ!Q:Q,"&lt;="&amp;БАЗА_ДАННЫХ!D1193,АБОНЕМЕНТЫ_ИНФОРМАЦИЯ!S:S,"&gt;="&amp;БАЗА_ДАННЫХ!D1193,АБОНЕМЕНТЫ_ИНФОРМАЦИЯ!AB:AB,"да")=1,"да","нет")</f>
        <v>да</v>
      </c>
      <c r="N1193" s="188">
        <f ca="1">IF(M1193="да",SUMIFS(АБОНЕМЕНТЫ_ИНФОРМАЦИЯ!AC:AC,АБОНЕМЕНТЫ_ИНФОРМАЦИЯ!H:H,БАЗА_ДАННЫХ!L1193,АБОНЕМЕНТЫ_ИНФОРМАЦИЯ!G:G,БАЗА_ДАННЫХ!K1193,АБОНЕМЕНТЫ_ИНФОРМАЦИЯ!F:F,БАЗА_ДАННЫХ!J1193,АБОНЕМЕНТЫ_ИНФОРМАЦИЯ!AB:AB,БАЗА_ДАННЫХ!M1193),"")</f>
        <v>2</v>
      </c>
      <c r="R1193" s="189" t="s">
        <v>21</v>
      </c>
      <c r="S1193" s="17"/>
      <c r="U1193" s="194">
        <f>IF(S1193="перенос",0,SUMIFS(АБОНЕМЕНТЫ_ИНФОРМАЦИЯ!P:P,АБОНЕМЕНТЫ_ИНФОРМАЦИЯ!H:H,БАЗА_ДАННЫХ!L1193,АБОНЕМЕНТЫ_ИНФОРМАЦИЯ!F:F,БАЗА_ДАННЫХ!J1193,АБОНЕМЕНТЫ_ИНФОРМАЦИЯ!G:G,БАЗА_ДАННЫХ!K1193,АБОНЕМЕНТЫ_ИНФОРМАЦИЯ!Q:Q,"&lt;="&amp;БАЗА_ДАННЫХ!D1193,АБОНЕМЕНТЫ_ИНФОРМАЦИЯ!S:S,"&gt;="&amp;БАЗА_ДАННЫХ!D1193))</f>
        <v>10</v>
      </c>
    </row>
    <row r="1194" spans="4:21" ht="15" customHeight="1" x14ac:dyDescent="0.25">
      <c r="D1194" s="185">
        <v>45336</v>
      </c>
      <c r="E1194" s="187">
        <f t="shared" si="42"/>
        <v>7</v>
      </c>
      <c r="F1194" s="9" t="str">
        <f t="shared" si="43"/>
        <v>Ср</v>
      </c>
      <c r="G1194" s="18">
        <v>0.6875</v>
      </c>
      <c r="H1194" s="8" t="s">
        <v>14</v>
      </c>
      <c r="I1194" s="8" t="s">
        <v>30</v>
      </c>
      <c r="J1194" s="8" t="s">
        <v>11</v>
      </c>
      <c r="K1194" s="8" t="s">
        <v>36</v>
      </c>
      <c r="L1194" s="188" t="s">
        <v>78</v>
      </c>
      <c r="M1194" s="189" t="str">
        <f ca="1">IF(COUNTIFS(АБОНЕМЕНТЫ_ИНФОРМАЦИЯ!H:H,БАЗА_ДАННЫХ!L1194,АБОНЕМЕНТЫ_ИНФОРМАЦИЯ!F:F,БАЗА_ДАННЫХ!J1194,АБОНЕМЕНТЫ_ИНФОРМАЦИЯ!G:G,БАЗА_ДАННЫХ!K1194,АБОНЕМЕНТЫ_ИНФОРМАЦИЯ!Q:Q,"&lt;="&amp;БАЗА_ДАННЫХ!D1194,АБОНЕМЕНТЫ_ИНФОРМАЦИЯ!S:S,"&gt;="&amp;БАЗА_ДАННЫХ!D1194,АБОНЕМЕНТЫ_ИНФОРМАЦИЯ!AB:AB,"да")=1,"да","нет")</f>
        <v>да</v>
      </c>
      <c r="N1194" s="188">
        <f ca="1">IF(M1194="да",SUMIFS(АБОНЕМЕНТЫ_ИНФОРМАЦИЯ!AC:AC,АБОНЕМЕНТЫ_ИНФОРМАЦИЯ!H:H,БАЗА_ДАННЫХ!L1194,АБОНЕМЕНТЫ_ИНФОРМАЦИЯ!G:G,БАЗА_ДАННЫХ!K1194,АБОНЕМЕНТЫ_ИНФОРМАЦИЯ!F:F,БАЗА_ДАННЫХ!J1194,АБОНЕМЕНТЫ_ИНФОРМАЦИЯ!AB:AB,БАЗА_ДАННЫХ!M1194),"")</f>
        <v>2</v>
      </c>
      <c r="R1194" s="189" t="s">
        <v>21</v>
      </c>
      <c r="S1194" s="17"/>
      <c r="U1194" s="194">
        <f>IF(S1194="перенос",0,SUMIFS(АБОНЕМЕНТЫ_ИНФОРМАЦИЯ!P:P,АБОНЕМЕНТЫ_ИНФОРМАЦИЯ!H:H,БАЗА_ДАННЫХ!L1194,АБОНЕМЕНТЫ_ИНФОРМАЦИЯ!F:F,БАЗА_ДАННЫХ!J1194,АБОНЕМЕНТЫ_ИНФОРМАЦИЯ!G:G,БАЗА_ДАННЫХ!K1194,АБОНЕМЕНТЫ_ИНФОРМАЦИЯ!Q:Q,"&lt;="&amp;БАЗА_ДАННЫХ!D1194,АБОНЕМЕНТЫ_ИНФОРМАЦИЯ!S:S,"&gt;="&amp;БАЗА_ДАННЫХ!D1194))</f>
        <v>10</v>
      </c>
    </row>
    <row r="1195" spans="4:21" ht="15" customHeight="1" x14ac:dyDescent="0.25">
      <c r="D1195" s="185">
        <v>45336</v>
      </c>
      <c r="E1195" s="187">
        <f t="shared" si="42"/>
        <v>7</v>
      </c>
      <c r="F1195" s="9" t="str">
        <f t="shared" si="43"/>
        <v>Ср</v>
      </c>
      <c r="G1195" s="18">
        <v>0.6875</v>
      </c>
      <c r="H1195" s="8" t="s">
        <v>14</v>
      </c>
      <c r="I1195" s="8" t="s">
        <v>30</v>
      </c>
      <c r="J1195" s="8" t="s">
        <v>11</v>
      </c>
      <c r="K1195" s="8" t="s">
        <v>36</v>
      </c>
      <c r="L1195" s="188" t="s">
        <v>80</v>
      </c>
      <c r="M1195" s="189" t="str">
        <f ca="1">IF(COUNTIFS(АБОНЕМЕНТЫ_ИНФОРМАЦИЯ!H:H,БАЗА_ДАННЫХ!L1195,АБОНЕМЕНТЫ_ИНФОРМАЦИЯ!F:F,БАЗА_ДАННЫХ!J1195,АБОНЕМЕНТЫ_ИНФОРМАЦИЯ!G:G,БАЗА_ДАННЫХ!K1195,АБОНЕМЕНТЫ_ИНФОРМАЦИЯ!Q:Q,"&lt;="&amp;БАЗА_ДАННЫХ!D1195,АБОНЕМЕНТЫ_ИНФОРМАЦИЯ!S:S,"&gt;="&amp;БАЗА_ДАННЫХ!D1195,АБОНЕМЕНТЫ_ИНФОРМАЦИЯ!AB:AB,"да")=1,"да","нет")</f>
        <v>да</v>
      </c>
      <c r="N1195" s="188">
        <f ca="1">IF(M1195="да",SUMIFS(АБОНЕМЕНТЫ_ИНФОРМАЦИЯ!AC:AC,АБОНЕМЕНТЫ_ИНФОРМАЦИЯ!H:H,БАЗА_ДАННЫХ!L1195,АБОНЕМЕНТЫ_ИНФОРМАЦИЯ!G:G,БАЗА_ДАННЫХ!K1195,АБОНЕМЕНТЫ_ИНФОРМАЦИЯ!F:F,БАЗА_ДАННЫХ!J1195,АБОНЕМЕНТЫ_ИНФОРМАЦИЯ!AB:AB,БАЗА_ДАННЫХ!M1195),"")</f>
        <v>3</v>
      </c>
      <c r="R1195" s="189" t="s">
        <v>21</v>
      </c>
      <c r="S1195" s="17"/>
      <c r="U1195" s="194">
        <f>IF(S1195="перенос",0,SUMIFS(АБОНЕМЕНТЫ_ИНФОРМАЦИЯ!P:P,АБОНЕМЕНТЫ_ИНФОРМАЦИЯ!H:H,БАЗА_ДАННЫХ!L1195,АБОНЕМЕНТЫ_ИНФОРМАЦИЯ!F:F,БАЗА_ДАННЫХ!J1195,АБОНЕМЕНТЫ_ИНФОРМАЦИЯ!G:G,БАЗА_ДАННЫХ!K1195,АБОНЕМЕНТЫ_ИНФОРМАЦИЯ!Q:Q,"&lt;="&amp;БАЗА_ДАННЫХ!D1195,АБОНЕМЕНТЫ_ИНФОРМАЦИЯ!S:S,"&gt;="&amp;БАЗА_ДАННЫХ!D1195))</f>
        <v>10</v>
      </c>
    </row>
    <row r="1196" spans="4:21" ht="15" customHeight="1" x14ac:dyDescent="0.25">
      <c r="D1196" s="185">
        <v>45336</v>
      </c>
      <c r="E1196" s="187">
        <f t="shared" si="42"/>
        <v>7</v>
      </c>
      <c r="F1196" s="9" t="str">
        <f t="shared" si="43"/>
        <v>Ср</v>
      </c>
      <c r="G1196" s="18">
        <v>0.6875</v>
      </c>
      <c r="H1196" s="8" t="s">
        <v>14</v>
      </c>
      <c r="I1196" s="8" t="s">
        <v>30</v>
      </c>
      <c r="J1196" s="8" t="s">
        <v>11</v>
      </c>
      <c r="K1196" s="8" t="s">
        <v>36</v>
      </c>
      <c r="L1196" s="188" t="s">
        <v>81</v>
      </c>
      <c r="M1196" s="189" t="str">
        <f ca="1">IF(COUNTIFS(АБОНЕМЕНТЫ_ИНФОРМАЦИЯ!H:H,БАЗА_ДАННЫХ!L1196,АБОНЕМЕНТЫ_ИНФОРМАЦИЯ!F:F,БАЗА_ДАННЫХ!J1196,АБОНЕМЕНТЫ_ИНФОРМАЦИЯ!G:G,БАЗА_ДАННЫХ!K1196,АБОНЕМЕНТЫ_ИНФОРМАЦИЯ!Q:Q,"&lt;="&amp;БАЗА_ДАННЫХ!D1196,АБОНЕМЕНТЫ_ИНФОРМАЦИЯ!S:S,"&gt;="&amp;БАЗА_ДАННЫХ!D1196,АБОНЕМЕНТЫ_ИНФОРМАЦИЯ!AB:AB,"да")=1,"да","нет")</f>
        <v>да</v>
      </c>
      <c r="N1196" s="188">
        <f ca="1">IF(M1196="да",SUMIFS(АБОНЕМЕНТЫ_ИНФОРМАЦИЯ!AC:AC,АБОНЕМЕНТЫ_ИНФОРМАЦИЯ!H:H,БАЗА_ДАННЫХ!L1196,АБОНЕМЕНТЫ_ИНФОРМАЦИЯ!G:G,БАЗА_ДАННЫХ!K1196,АБОНЕМЕНТЫ_ИНФОРМАЦИЯ!F:F,БАЗА_ДАННЫХ!J1196,АБОНЕМЕНТЫ_ИНФОРМАЦИЯ!AB:AB,БАЗА_ДАННЫХ!M1196),"")</f>
        <v>2</v>
      </c>
      <c r="R1196" s="189" t="s">
        <v>21</v>
      </c>
      <c r="S1196" s="17"/>
      <c r="U1196" s="194">
        <f>IF(S1196="перенос",0,SUMIFS(АБОНЕМЕНТЫ_ИНФОРМАЦИЯ!P:P,АБОНЕМЕНТЫ_ИНФОРМАЦИЯ!H:H,БАЗА_ДАННЫХ!L1196,АБОНЕМЕНТЫ_ИНФОРМАЦИЯ!F:F,БАЗА_ДАННЫХ!J1196,АБОНЕМЕНТЫ_ИНФОРМАЦИЯ!G:G,БАЗА_ДАННЫХ!K1196,АБОНЕМЕНТЫ_ИНФОРМАЦИЯ!Q:Q,"&lt;="&amp;БАЗА_ДАННЫХ!D1196,АБОНЕМЕНТЫ_ИНФОРМАЦИЯ!S:S,"&gt;="&amp;БАЗА_ДАННЫХ!D1196))</f>
        <v>8.75</v>
      </c>
    </row>
    <row r="1197" spans="4:21" ht="15" customHeight="1" x14ac:dyDescent="0.25">
      <c r="D1197" s="185">
        <v>45336</v>
      </c>
      <c r="E1197" s="187">
        <f t="shared" si="42"/>
        <v>7</v>
      </c>
      <c r="F1197" s="9" t="str">
        <f t="shared" si="43"/>
        <v>Ср</v>
      </c>
      <c r="G1197" s="18">
        <v>0.6875</v>
      </c>
      <c r="H1197" s="8" t="s">
        <v>14</v>
      </c>
      <c r="I1197" s="8" t="s">
        <v>30</v>
      </c>
      <c r="J1197" s="8" t="s">
        <v>11</v>
      </c>
      <c r="K1197" s="8" t="s">
        <v>36</v>
      </c>
      <c r="L1197" s="188" t="s">
        <v>82</v>
      </c>
      <c r="M1197" s="189" t="str">
        <f ca="1">IF(COUNTIFS(АБОНЕМЕНТЫ_ИНФОРМАЦИЯ!H:H,БАЗА_ДАННЫХ!L1197,АБОНЕМЕНТЫ_ИНФОРМАЦИЯ!F:F,БАЗА_ДАННЫХ!J1197,АБОНЕМЕНТЫ_ИНФОРМАЦИЯ!G:G,БАЗА_ДАННЫХ!K1197,АБОНЕМЕНТЫ_ИНФОРМАЦИЯ!Q:Q,"&lt;="&amp;БАЗА_ДАННЫХ!D1197,АБОНЕМЕНТЫ_ИНФОРМАЦИЯ!S:S,"&gt;="&amp;БАЗА_ДАННЫХ!D1197,АБОНЕМЕНТЫ_ИНФОРМАЦИЯ!AB:AB,"да")=1,"да","нет")</f>
        <v>да</v>
      </c>
      <c r="N1197" s="188">
        <f ca="1">IF(M1197="да",SUMIFS(АБОНЕМЕНТЫ_ИНФОРМАЦИЯ!AC:AC,АБОНЕМЕНТЫ_ИНФОРМАЦИЯ!H:H,БАЗА_ДАННЫХ!L1197,АБОНЕМЕНТЫ_ИНФОРМАЦИЯ!G:G,БАЗА_ДАННЫХ!K1197,АБОНЕМЕНТЫ_ИНФОРМАЦИЯ!F:F,БАЗА_ДАННЫХ!J1197,АБОНЕМЕНТЫ_ИНФОРМАЦИЯ!AB:AB,БАЗА_ДАННЫХ!M1197),"")</f>
        <v>2</v>
      </c>
      <c r="R1197" s="189" t="s">
        <v>21</v>
      </c>
      <c r="S1197" s="17"/>
      <c r="U1197" s="194">
        <f>IF(S1197="перенос",0,SUMIFS(АБОНЕМЕНТЫ_ИНФОРМАЦИЯ!P:P,АБОНЕМЕНТЫ_ИНФОРМАЦИЯ!H:H,БАЗА_ДАННЫХ!L1197,АБОНЕМЕНТЫ_ИНФОРМАЦИЯ!F:F,БАЗА_ДАННЫХ!J1197,АБОНЕМЕНТЫ_ИНФОРМАЦИЯ!G:G,БАЗА_ДАННЫХ!K1197,АБОНЕМЕНТЫ_ИНФОРМАЦИЯ!Q:Q,"&lt;="&amp;БАЗА_ДАННЫХ!D1197,АБОНЕМЕНТЫ_ИНФОРМАЦИЯ!S:S,"&gt;="&amp;БАЗА_ДАННЫХ!D1197))</f>
        <v>10</v>
      </c>
    </row>
    <row r="1198" spans="4:21" ht="15" customHeight="1" x14ac:dyDescent="0.25">
      <c r="D1198" s="185">
        <v>45336</v>
      </c>
      <c r="E1198" s="187">
        <f t="shared" si="42"/>
        <v>7</v>
      </c>
      <c r="F1198" s="9" t="str">
        <f t="shared" si="43"/>
        <v>Ср</v>
      </c>
      <c r="G1198" s="18">
        <v>0.6875</v>
      </c>
      <c r="H1198" s="8" t="s">
        <v>14</v>
      </c>
      <c r="I1198" s="8" t="s">
        <v>30</v>
      </c>
      <c r="J1198" s="8" t="s">
        <v>11</v>
      </c>
      <c r="K1198" s="8" t="s">
        <v>36</v>
      </c>
      <c r="L1198" s="188" t="s">
        <v>83</v>
      </c>
      <c r="M1198" s="189" t="str">
        <f ca="1">IF(COUNTIFS(АБОНЕМЕНТЫ_ИНФОРМАЦИЯ!H:H,БАЗА_ДАННЫХ!L1198,АБОНЕМЕНТЫ_ИНФОРМАЦИЯ!F:F,БАЗА_ДАННЫХ!J1198,АБОНЕМЕНТЫ_ИНФОРМАЦИЯ!G:G,БАЗА_ДАННЫХ!K1198,АБОНЕМЕНТЫ_ИНФОРМАЦИЯ!Q:Q,"&lt;="&amp;БАЗА_ДАННЫХ!D1198,АБОНЕМЕНТЫ_ИНФОРМАЦИЯ!S:S,"&gt;="&amp;БАЗА_ДАННЫХ!D1198,АБОНЕМЕНТЫ_ИНФОРМАЦИЯ!AB:AB,"да")=1,"да","нет")</f>
        <v>да</v>
      </c>
      <c r="N1198" s="188">
        <f ca="1">IF(M1198="да",SUMIFS(АБОНЕМЕНТЫ_ИНФОРМАЦИЯ!AC:AC,АБОНЕМЕНТЫ_ИНФОРМАЦИЯ!H:H,БАЗА_ДАННЫХ!L1198,АБОНЕМЕНТЫ_ИНФОРМАЦИЯ!G:G,БАЗА_ДАННЫХ!K1198,АБОНЕМЕНТЫ_ИНФОРМАЦИЯ!F:F,БАЗА_ДАННЫХ!J1198,АБОНЕМЕНТЫ_ИНФОРМАЦИЯ!AB:AB,БАЗА_ДАННЫХ!M1198),"")</f>
        <v>2</v>
      </c>
      <c r="R1198" s="189" t="s">
        <v>21</v>
      </c>
      <c r="S1198" s="17"/>
      <c r="U1198" s="194">
        <f>IF(S1198="перенос",0,SUMIFS(АБОНЕМЕНТЫ_ИНФОРМАЦИЯ!P:P,АБОНЕМЕНТЫ_ИНФОРМАЦИЯ!H:H,БАЗА_ДАННЫХ!L1198,АБОНЕМЕНТЫ_ИНФОРМАЦИЯ!F:F,БАЗА_ДАННЫХ!J1198,АБОНЕМЕНТЫ_ИНФОРМАЦИЯ!G:G,БАЗА_ДАННЫХ!K1198,АБОНЕМЕНТЫ_ИНФОРМАЦИЯ!Q:Q,"&lt;="&amp;БАЗА_ДАННЫХ!D1198,АБОНЕМЕНТЫ_ИНФОРМАЦИЯ!S:S,"&gt;="&amp;БАЗА_ДАННЫХ!D1198))</f>
        <v>10</v>
      </c>
    </row>
    <row r="1199" spans="4:21" ht="15" customHeight="1" x14ac:dyDescent="0.25">
      <c r="D1199" s="185">
        <v>45336</v>
      </c>
      <c r="E1199" s="187">
        <f t="shared" si="42"/>
        <v>7</v>
      </c>
      <c r="F1199" s="9" t="str">
        <f t="shared" si="43"/>
        <v>Ср</v>
      </c>
      <c r="G1199" s="18">
        <v>0.6875</v>
      </c>
      <c r="H1199" s="8" t="s">
        <v>14</v>
      </c>
      <c r="I1199" s="8" t="s">
        <v>30</v>
      </c>
      <c r="J1199" s="8" t="s">
        <v>11</v>
      </c>
      <c r="K1199" s="8" t="s">
        <v>36</v>
      </c>
      <c r="L1199" s="188" t="s">
        <v>84</v>
      </c>
      <c r="M1199" s="189" t="str">
        <f ca="1">IF(COUNTIFS(АБОНЕМЕНТЫ_ИНФОРМАЦИЯ!H:H,БАЗА_ДАННЫХ!L1199,АБОНЕМЕНТЫ_ИНФОРМАЦИЯ!F:F,БАЗА_ДАННЫХ!J1199,АБОНЕМЕНТЫ_ИНФОРМАЦИЯ!G:G,БАЗА_ДАННЫХ!K1199,АБОНЕМЕНТЫ_ИНФОРМАЦИЯ!Q:Q,"&lt;="&amp;БАЗА_ДАННЫХ!D1199,АБОНЕМЕНТЫ_ИНФОРМАЦИЯ!S:S,"&gt;="&amp;БАЗА_ДАННЫХ!D1199,АБОНЕМЕНТЫ_ИНФОРМАЦИЯ!AB:AB,"да")=1,"да","нет")</f>
        <v>да</v>
      </c>
      <c r="N1199" s="188">
        <f ca="1">IF(M1199="да",SUMIFS(АБОНЕМЕНТЫ_ИНФОРМАЦИЯ!AC:AC,АБОНЕМЕНТЫ_ИНФОРМАЦИЯ!H:H,БАЗА_ДАННЫХ!L1199,АБОНЕМЕНТЫ_ИНФОРМАЦИЯ!G:G,БАЗА_ДАННЫХ!K1199,АБОНЕМЕНТЫ_ИНФОРМАЦИЯ!F:F,БАЗА_ДАННЫХ!J1199,АБОНЕМЕНТЫ_ИНФОРМАЦИЯ!AB:AB,БАЗА_ДАННЫХ!M1199),"")</f>
        <v>2</v>
      </c>
      <c r="R1199" s="189" t="s">
        <v>21</v>
      </c>
      <c r="S1199" s="17"/>
      <c r="U1199" s="194">
        <f>IF(S1199="перенос",0,SUMIFS(АБОНЕМЕНТЫ_ИНФОРМАЦИЯ!P:P,АБОНЕМЕНТЫ_ИНФОРМАЦИЯ!H:H,БАЗА_ДАННЫХ!L1199,АБОНЕМЕНТЫ_ИНФОРМАЦИЯ!F:F,БАЗА_ДАННЫХ!J1199,АБОНЕМЕНТЫ_ИНФОРМАЦИЯ!G:G,БАЗА_ДАННЫХ!K1199,АБОНЕМЕНТЫ_ИНФОРМАЦИЯ!Q:Q,"&lt;="&amp;БАЗА_ДАННЫХ!D1199,АБОНЕМЕНТЫ_ИНФОРМАЦИЯ!S:S,"&gt;="&amp;БАЗА_ДАННЫХ!D1199))</f>
        <v>10</v>
      </c>
    </row>
    <row r="1200" spans="4:21" ht="15" customHeight="1" x14ac:dyDescent="0.25">
      <c r="D1200" s="185">
        <v>45336</v>
      </c>
      <c r="E1200" s="187">
        <f t="shared" si="42"/>
        <v>7</v>
      </c>
      <c r="F1200" s="9" t="str">
        <f t="shared" si="43"/>
        <v>Ср</v>
      </c>
      <c r="G1200" s="18">
        <v>0.6875</v>
      </c>
      <c r="H1200" s="8" t="s">
        <v>14</v>
      </c>
      <c r="I1200" s="8" t="s">
        <v>30</v>
      </c>
      <c r="J1200" s="8" t="s">
        <v>11</v>
      </c>
      <c r="K1200" s="8" t="s">
        <v>36</v>
      </c>
      <c r="L1200" s="188" t="s">
        <v>85</v>
      </c>
      <c r="M1200" s="189" t="str">
        <f ca="1">IF(COUNTIFS(АБОНЕМЕНТЫ_ИНФОРМАЦИЯ!H:H,БАЗА_ДАННЫХ!L1200,АБОНЕМЕНТЫ_ИНФОРМАЦИЯ!F:F,БАЗА_ДАННЫХ!J1200,АБОНЕМЕНТЫ_ИНФОРМАЦИЯ!G:G,БАЗА_ДАННЫХ!K1200,АБОНЕМЕНТЫ_ИНФОРМАЦИЯ!Q:Q,"&lt;="&amp;БАЗА_ДАННЫХ!D1200,АБОНЕМЕНТЫ_ИНФОРМАЦИЯ!S:S,"&gt;="&amp;БАЗА_ДАННЫХ!D1200,АБОНЕМЕНТЫ_ИНФОРМАЦИЯ!AB:AB,"да")=1,"да","нет")</f>
        <v>да</v>
      </c>
      <c r="N1200" s="188">
        <f ca="1">IF(M1200="да",SUMIFS(АБОНЕМЕНТЫ_ИНФОРМАЦИЯ!AC:AC,АБОНЕМЕНТЫ_ИНФОРМАЦИЯ!H:H,БАЗА_ДАННЫХ!L1200,АБОНЕМЕНТЫ_ИНФОРМАЦИЯ!G:G,БАЗА_ДАННЫХ!K1200,АБОНЕМЕНТЫ_ИНФОРМАЦИЯ!F:F,БАЗА_ДАННЫХ!J1200,АБОНЕМЕНТЫ_ИНФОРМАЦИЯ!AB:AB,БАЗА_ДАННЫХ!M1200),"")</f>
        <v>2</v>
      </c>
      <c r="R1200" s="189" t="s">
        <v>21</v>
      </c>
      <c r="S1200" s="17"/>
      <c r="U1200" s="194">
        <f>IF(S1200="перенос",0,SUMIFS(АБОНЕМЕНТЫ_ИНФОРМАЦИЯ!P:P,АБОНЕМЕНТЫ_ИНФОРМАЦИЯ!H:H,БАЗА_ДАННЫХ!L1200,АБОНЕМЕНТЫ_ИНФОРМАЦИЯ!F:F,БАЗА_ДАННЫХ!J1200,АБОНЕМЕНТЫ_ИНФОРМАЦИЯ!G:G,БАЗА_ДАННЫХ!K1200,АБОНЕМЕНТЫ_ИНФОРМАЦИЯ!Q:Q,"&lt;="&amp;БАЗА_ДАННЫХ!D1200,АБОНЕМЕНТЫ_ИНФОРМАЦИЯ!S:S,"&gt;="&amp;БАЗА_ДАННЫХ!D1200))</f>
        <v>10</v>
      </c>
    </row>
    <row r="1201" spans="4:21" ht="15" customHeight="1" x14ac:dyDescent="0.25">
      <c r="D1201" s="185">
        <v>45336</v>
      </c>
      <c r="E1201" s="187">
        <f t="shared" si="42"/>
        <v>7</v>
      </c>
      <c r="F1201" s="9" t="str">
        <f t="shared" si="43"/>
        <v>Ср</v>
      </c>
      <c r="G1201" s="18">
        <v>0.6875</v>
      </c>
      <c r="H1201" s="8" t="s">
        <v>14</v>
      </c>
      <c r="I1201" s="8" t="s">
        <v>30</v>
      </c>
      <c r="J1201" s="8" t="s">
        <v>11</v>
      </c>
      <c r="K1201" s="8" t="s">
        <v>36</v>
      </c>
      <c r="L1201" s="188" t="s">
        <v>86</v>
      </c>
      <c r="M1201" s="189" t="str">
        <f ca="1">IF(COUNTIFS(АБОНЕМЕНТЫ_ИНФОРМАЦИЯ!H:H,БАЗА_ДАННЫХ!L1201,АБОНЕМЕНТЫ_ИНФОРМАЦИЯ!F:F,БАЗА_ДАННЫХ!J1201,АБОНЕМЕНТЫ_ИНФОРМАЦИЯ!G:G,БАЗА_ДАННЫХ!K1201,АБОНЕМЕНТЫ_ИНФОРМАЦИЯ!Q:Q,"&lt;="&amp;БАЗА_ДАННЫХ!D1201,АБОНЕМЕНТЫ_ИНФОРМАЦИЯ!S:S,"&gt;="&amp;БАЗА_ДАННЫХ!D1201,АБОНЕМЕНТЫ_ИНФОРМАЦИЯ!AB:AB,"да")=1,"да","нет")</f>
        <v>да</v>
      </c>
      <c r="N1201" s="188">
        <f ca="1">IF(M1201="да",SUMIFS(АБОНЕМЕНТЫ_ИНФОРМАЦИЯ!AC:AC,АБОНЕМЕНТЫ_ИНФОРМАЦИЯ!H:H,БАЗА_ДАННЫХ!L1201,АБОНЕМЕНТЫ_ИНФОРМАЦИЯ!G:G,БАЗА_ДАННЫХ!K1201,АБОНЕМЕНТЫ_ИНФОРМАЦИЯ!F:F,БАЗА_ДАННЫХ!J1201,АБОНЕМЕНТЫ_ИНФОРМАЦИЯ!AB:AB,БАЗА_ДАННЫХ!M1201),"")</f>
        <v>2</v>
      </c>
      <c r="R1201" s="189" t="s">
        <v>21</v>
      </c>
      <c r="S1201" s="17"/>
      <c r="U1201" s="194">
        <f>IF(S1201="перенос",0,SUMIFS(АБОНЕМЕНТЫ_ИНФОРМАЦИЯ!P:P,АБОНЕМЕНТЫ_ИНФОРМАЦИЯ!H:H,БАЗА_ДАННЫХ!L1201,АБОНЕМЕНТЫ_ИНФОРМАЦИЯ!F:F,БАЗА_ДАННЫХ!J1201,АБОНЕМЕНТЫ_ИНФОРМАЦИЯ!G:G,БАЗА_ДАННЫХ!K1201,АБОНЕМЕНТЫ_ИНФОРМАЦИЯ!Q:Q,"&lt;="&amp;БАЗА_ДАННЫХ!D1201,АБОНЕМЕНТЫ_ИНФОРМАЦИЯ!S:S,"&gt;="&amp;БАЗА_ДАННЫХ!D1201))</f>
        <v>10</v>
      </c>
    </row>
    <row r="1202" spans="4:21" ht="15" customHeight="1" x14ac:dyDescent="0.25">
      <c r="D1202" s="185">
        <v>45336</v>
      </c>
      <c r="E1202" s="187">
        <f t="shared" si="42"/>
        <v>7</v>
      </c>
      <c r="F1202" s="9" t="str">
        <f t="shared" si="43"/>
        <v>Ср</v>
      </c>
      <c r="G1202" s="18">
        <v>0.75</v>
      </c>
      <c r="H1202" s="8" t="s">
        <v>14</v>
      </c>
      <c r="I1202" s="8" t="s">
        <v>30</v>
      </c>
      <c r="J1202" s="8" t="s">
        <v>11</v>
      </c>
      <c r="K1202" s="8" t="s">
        <v>17</v>
      </c>
      <c r="L1202" s="188" t="s">
        <v>78</v>
      </c>
      <c r="M1202" s="189" t="str">
        <f ca="1">IF(COUNTIFS(АБОНЕМЕНТЫ_ИНФОРМАЦИЯ!H:H,БАЗА_ДАННЫХ!L1202,АБОНЕМЕНТЫ_ИНФОРМАЦИЯ!F:F,БАЗА_ДАННЫХ!J1202,АБОНЕМЕНТЫ_ИНФОРМАЦИЯ!G:G,БАЗА_ДАННЫХ!K1202,АБОНЕМЕНТЫ_ИНФОРМАЦИЯ!Q:Q,"&lt;="&amp;БАЗА_ДАННЫХ!D1202,АБОНЕМЕНТЫ_ИНФОРМАЦИЯ!S:S,"&gt;="&amp;БАЗА_ДАННЫХ!D1202,АБОНЕМЕНТЫ_ИНФОРМАЦИЯ!AB:AB,"да")=1,"да","нет")</f>
        <v>да</v>
      </c>
      <c r="N1202" s="188">
        <f ca="1">IF(M1202="да",SUMIFS(АБОНЕМЕНТЫ_ИНФОРМАЦИЯ!AC:AC,АБОНЕМЕНТЫ_ИНФОРМАЦИЯ!H:H,БАЗА_ДАННЫХ!L1202,АБОНЕМЕНТЫ_ИНФОРМАЦИЯ!G:G,БАЗА_ДАННЫХ!K1202,АБОНЕМЕНТЫ_ИНФОРМАЦИЯ!F:F,БАЗА_ДАННЫХ!J1202,АБОНЕМЕНТЫ_ИНФОРМАЦИЯ!AB:AB,БАЗА_ДАННЫХ!M1202),"")</f>
        <v>2</v>
      </c>
      <c r="R1202" s="189" t="s">
        <v>21</v>
      </c>
      <c r="S1202" s="17"/>
      <c r="U1202" s="194">
        <f>IF(S1202="перенос",0,SUMIFS(АБОНЕМЕНТЫ_ИНФОРМАЦИЯ!P:P,АБОНЕМЕНТЫ_ИНФОРМАЦИЯ!H:H,БАЗА_ДАННЫХ!L1202,АБОНЕМЕНТЫ_ИНФОРМАЦИЯ!F:F,БАЗА_ДАННЫХ!J1202,АБОНЕМЕНТЫ_ИНФОРМАЦИЯ!G:G,БАЗА_ДАННЫХ!K1202,АБОНЕМЕНТЫ_ИНФОРМАЦИЯ!Q:Q,"&lt;="&amp;БАЗА_ДАННЫХ!D1202,АБОНЕМЕНТЫ_ИНФОРМАЦИЯ!S:S,"&gt;="&amp;БАЗА_ДАННЫХ!D1202))</f>
        <v>10</v>
      </c>
    </row>
    <row r="1203" spans="4:21" ht="15" customHeight="1" x14ac:dyDescent="0.25">
      <c r="D1203" s="185">
        <v>45336</v>
      </c>
      <c r="E1203" s="187">
        <f t="shared" si="42"/>
        <v>7</v>
      </c>
      <c r="F1203" s="9" t="str">
        <f t="shared" si="43"/>
        <v>Ср</v>
      </c>
      <c r="G1203" s="18">
        <v>0.75</v>
      </c>
      <c r="H1203" s="8" t="s">
        <v>14</v>
      </c>
      <c r="I1203" s="8" t="s">
        <v>30</v>
      </c>
      <c r="J1203" s="8" t="s">
        <v>11</v>
      </c>
      <c r="K1203" s="8" t="s">
        <v>17</v>
      </c>
      <c r="L1203" s="188" t="s">
        <v>80</v>
      </c>
      <c r="M1203" s="189" t="str">
        <f ca="1">IF(COUNTIFS(АБОНЕМЕНТЫ_ИНФОРМАЦИЯ!H:H,БАЗА_ДАННЫХ!L1203,АБОНЕМЕНТЫ_ИНФОРМАЦИЯ!F:F,БАЗА_ДАННЫХ!J1203,АБОНЕМЕНТЫ_ИНФОРМАЦИЯ!G:G,БАЗА_ДАННЫХ!K1203,АБОНЕМЕНТЫ_ИНФОРМАЦИЯ!Q:Q,"&lt;="&amp;БАЗА_ДАННЫХ!D1203,АБОНЕМЕНТЫ_ИНФОРМАЦИЯ!S:S,"&gt;="&amp;БАЗА_ДАННЫХ!D1203,АБОНЕМЕНТЫ_ИНФОРМАЦИЯ!AB:AB,"да")=1,"да","нет")</f>
        <v>да</v>
      </c>
      <c r="N1203" s="188">
        <f ca="1">IF(M1203="да",SUMIFS(АБОНЕМЕНТЫ_ИНФОРМАЦИЯ!AC:AC,АБОНЕМЕНТЫ_ИНФОРМАЦИЯ!H:H,БАЗА_ДАННЫХ!L1203,АБОНЕМЕНТЫ_ИНФОРМАЦИЯ!G:G,БАЗА_ДАННЫХ!K1203,АБОНЕМЕНТЫ_ИНФОРМАЦИЯ!F:F,БАЗА_ДАННЫХ!J1203,АБОНЕМЕНТЫ_ИНФОРМАЦИЯ!AB:AB,БАЗА_ДАННЫХ!M1203),"")</f>
        <v>3</v>
      </c>
      <c r="R1203" s="189" t="s">
        <v>21</v>
      </c>
      <c r="S1203" s="17"/>
      <c r="U1203" s="194">
        <f>IF(S1203="перенос",0,SUMIFS(АБОНЕМЕНТЫ_ИНФОРМАЦИЯ!P:P,АБОНЕМЕНТЫ_ИНФОРМАЦИЯ!H:H,БАЗА_ДАННЫХ!L1203,АБОНЕМЕНТЫ_ИНФОРМАЦИЯ!F:F,БАЗА_ДАННЫХ!J1203,АБОНЕМЕНТЫ_ИНФОРМАЦИЯ!G:G,БАЗА_ДАННЫХ!K1203,АБОНЕМЕНТЫ_ИНФОРМАЦИЯ!Q:Q,"&lt;="&amp;БАЗА_ДАННЫХ!D1203,АБОНЕМЕНТЫ_ИНФОРМАЦИЯ!S:S,"&gt;="&amp;БАЗА_ДАННЫХ!D1203))</f>
        <v>10</v>
      </c>
    </row>
    <row r="1204" spans="4:21" ht="15" customHeight="1" x14ac:dyDescent="0.25">
      <c r="D1204" s="185">
        <v>45336</v>
      </c>
      <c r="E1204" s="187">
        <f t="shared" si="42"/>
        <v>7</v>
      </c>
      <c r="F1204" s="9" t="str">
        <f t="shared" si="43"/>
        <v>Ср</v>
      </c>
      <c r="G1204" s="18">
        <v>0.75</v>
      </c>
      <c r="H1204" s="8" t="s">
        <v>14</v>
      </c>
      <c r="I1204" s="8" t="s">
        <v>30</v>
      </c>
      <c r="J1204" s="8" t="s">
        <v>11</v>
      </c>
      <c r="K1204" s="8" t="s">
        <v>17</v>
      </c>
      <c r="L1204" s="188" t="s">
        <v>81</v>
      </c>
      <c r="M1204" s="189" t="str">
        <f ca="1">IF(COUNTIFS(АБОНЕМЕНТЫ_ИНФОРМАЦИЯ!H:H,БАЗА_ДАННЫХ!L1204,АБОНЕМЕНТЫ_ИНФОРМАЦИЯ!F:F,БАЗА_ДАННЫХ!J1204,АБОНЕМЕНТЫ_ИНФОРМАЦИЯ!G:G,БАЗА_ДАННЫХ!K1204,АБОНЕМЕНТЫ_ИНФОРМАЦИЯ!Q:Q,"&lt;="&amp;БАЗА_ДАННЫХ!D1204,АБОНЕМЕНТЫ_ИНФОРМАЦИЯ!S:S,"&gt;="&amp;БАЗА_ДАННЫХ!D1204,АБОНЕМЕНТЫ_ИНФОРМАЦИЯ!AB:AB,"да")=1,"да","нет")</f>
        <v>да</v>
      </c>
      <c r="N1204" s="188">
        <f ca="1">IF(M1204="да",SUMIFS(АБОНЕМЕНТЫ_ИНФОРМАЦИЯ!AC:AC,АБОНЕМЕНТЫ_ИНФОРМАЦИЯ!H:H,БАЗА_ДАННЫХ!L1204,АБОНЕМЕНТЫ_ИНФОРМАЦИЯ!G:G,БАЗА_ДАННЫХ!K1204,АБОНЕМЕНТЫ_ИНФОРМАЦИЯ!F:F,БАЗА_ДАННЫХ!J1204,АБОНЕМЕНТЫ_ИНФОРМАЦИЯ!AB:AB,БАЗА_ДАННЫХ!M1204),"")</f>
        <v>2</v>
      </c>
      <c r="R1204" s="189" t="s">
        <v>21</v>
      </c>
      <c r="S1204" s="17"/>
      <c r="U1204" s="194">
        <f>IF(S1204="перенос",0,SUMIFS(АБОНЕМЕНТЫ_ИНФОРМАЦИЯ!P:P,АБОНЕМЕНТЫ_ИНФОРМАЦИЯ!H:H,БАЗА_ДАННЫХ!L1204,АБОНЕМЕНТЫ_ИНФОРМАЦИЯ!F:F,БАЗА_ДАННЫХ!J1204,АБОНЕМЕНТЫ_ИНФОРМАЦИЯ!G:G,БАЗА_ДАННЫХ!K1204,АБОНЕМЕНТЫ_ИНФОРМАЦИЯ!Q:Q,"&lt;="&amp;БАЗА_ДАННЫХ!D1204,АБОНЕМЕНТЫ_ИНФОРМАЦИЯ!S:S,"&gt;="&amp;БАЗА_ДАННЫХ!D1204))</f>
        <v>8.75</v>
      </c>
    </row>
    <row r="1205" spans="4:21" ht="15" customHeight="1" x14ac:dyDescent="0.25">
      <c r="D1205" s="185">
        <v>45336</v>
      </c>
      <c r="E1205" s="187">
        <f t="shared" si="42"/>
        <v>7</v>
      </c>
      <c r="F1205" s="9" t="str">
        <f t="shared" si="43"/>
        <v>Ср</v>
      </c>
      <c r="G1205" s="18">
        <v>0.75</v>
      </c>
      <c r="H1205" s="8" t="s">
        <v>14</v>
      </c>
      <c r="I1205" s="8" t="s">
        <v>30</v>
      </c>
      <c r="J1205" s="8" t="s">
        <v>11</v>
      </c>
      <c r="K1205" s="8" t="s">
        <v>17</v>
      </c>
      <c r="L1205" s="188" t="s">
        <v>82</v>
      </c>
      <c r="M1205" s="189" t="str">
        <f ca="1">IF(COUNTIFS(АБОНЕМЕНТЫ_ИНФОРМАЦИЯ!H:H,БАЗА_ДАННЫХ!L1205,АБОНЕМЕНТЫ_ИНФОРМАЦИЯ!F:F,БАЗА_ДАННЫХ!J1205,АБОНЕМЕНТЫ_ИНФОРМАЦИЯ!G:G,БАЗА_ДАННЫХ!K1205,АБОНЕМЕНТЫ_ИНФОРМАЦИЯ!Q:Q,"&lt;="&amp;БАЗА_ДАННЫХ!D1205,АБОНЕМЕНТЫ_ИНФОРМАЦИЯ!S:S,"&gt;="&amp;БАЗА_ДАННЫХ!D1205,АБОНЕМЕНТЫ_ИНФОРМАЦИЯ!AB:AB,"да")=1,"да","нет")</f>
        <v>да</v>
      </c>
      <c r="N1205" s="188">
        <f ca="1">IF(M1205="да",SUMIFS(АБОНЕМЕНТЫ_ИНФОРМАЦИЯ!AC:AC,АБОНЕМЕНТЫ_ИНФОРМАЦИЯ!H:H,БАЗА_ДАННЫХ!L1205,АБОНЕМЕНТЫ_ИНФОРМАЦИЯ!G:G,БАЗА_ДАННЫХ!K1205,АБОНЕМЕНТЫ_ИНФОРМАЦИЯ!F:F,БАЗА_ДАННЫХ!J1205,АБОНЕМЕНТЫ_ИНФОРМАЦИЯ!AB:AB,БАЗА_ДАННЫХ!M1205),"")</f>
        <v>2</v>
      </c>
      <c r="R1205" s="189" t="s">
        <v>21</v>
      </c>
      <c r="S1205" s="17"/>
      <c r="U1205" s="194">
        <f>IF(S1205="перенос",0,SUMIFS(АБОНЕМЕНТЫ_ИНФОРМАЦИЯ!P:P,АБОНЕМЕНТЫ_ИНФОРМАЦИЯ!H:H,БАЗА_ДАННЫХ!L1205,АБОНЕМЕНТЫ_ИНФОРМАЦИЯ!F:F,БАЗА_ДАННЫХ!J1205,АБОНЕМЕНТЫ_ИНФОРМАЦИЯ!G:G,БАЗА_ДАННЫХ!K1205,АБОНЕМЕНТЫ_ИНФОРМАЦИЯ!Q:Q,"&lt;="&amp;БАЗА_ДАННЫХ!D1205,АБОНЕМЕНТЫ_ИНФОРМАЦИЯ!S:S,"&gt;="&amp;БАЗА_ДАННЫХ!D1205))</f>
        <v>10</v>
      </c>
    </row>
    <row r="1206" spans="4:21" ht="15" customHeight="1" x14ac:dyDescent="0.25">
      <c r="D1206" s="185">
        <v>45337</v>
      </c>
      <c r="E1206" s="187">
        <f t="shared" si="42"/>
        <v>7</v>
      </c>
      <c r="F1206" s="9" t="str">
        <f t="shared" si="43"/>
        <v>Чт</v>
      </c>
      <c r="G1206" s="18">
        <v>0.66666666666666663</v>
      </c>
      <c r="H1206" s="8" t="s">
        <v>7</v>
      </c>
      <c r="I1206" s="8" t="s">
        <v>32</v>
      </c>
      <c r="J1206" s="8" t="s">
        <v>9</v>
      </c>
      <c r="K1206" s="8" t="s">
        <v>8</v>
      </c>
      <c r="L1206" s="188" t="s">
        <v>64</v>
      </c>
      <c r="M1206" s="189" t="str">
        <f ca="1">IF(COUNTIFS(АБОНЕМЕНТЫ_ИНФОРМАЦИЯ!H:H,БАЗА_ДАННЫХ!L1206,АБОНЕМЕНТЫ_ИНФОРМАЦИЯ!F:F,БАЗА_ДАННЫХ!J1206,АБОНЕМЕНТЫ_ИНФОРМАЦИЯ!G:G,БАЗА_ДАННЫХ!K1206,АБОНЕМЕНТЫ_ИНФОРМАЦИЯ!Q:Q,"&lt;="&amp;БАЗА_ДАННЫХ!D1206,АБОНЕМЕНТЫ_ИНФОРМАЦИЯ!S:S,"&gt;="&amp;БАЗА_ДАННЫХ!D1206,АБОНЕМЕНТЫ_ИНФОРМАЦИЯ!AB:AB,"да")=1,"да","нет")</f>
        <v>да</v>
      </c>
      <c r="N1206" s="188">
        <f ca="1">IF(M1206="да",SUMIFS(АБОНЕМЕНТЫ_ИНФОРМАЦИЯ!AC:AC,АБОНЕМЕНТЫ_ИНФОРМАЦИЯ!H:H,БАЗА_ДАННЫХ!L1206,АБОНЕМЕНТЫ_ИНФОРМАЦИЯ!G:G,БАЗА_ДАННЫХ!K1206,АБОНЕМЕНТЫ_ИНФОРМАЦИЯ!F:F,БАЗА_ДАННЫХ!J1206,АБОНЕМЕНТЫ_ИНФОРМАЦИЯ!AB:AB,БАЗА_ДАННЫХ!M1206),"")</f>
        <v>2</v>
      </c>
      <c r="R1206" s="189" t="s">
        <v>21</v>
      </c>
      <c r="S1206" s="17"/>
      <c r="U1206" s="194">
        <f>IF(S1206="перенос",0,SUMIFS(АБОНЕМЕНТЫ_ИНФОРМАЦИЯ!P:P,АБОНЕМЕНТЫ_ИНФОРМАЦИЯ!H:H,БАЗА_ДАННЫХ!L1206,АБОНЕМЕНТЫ_ИНФОРМАЦИЯ!F:F,БАЗА_ДАННЫХ!J1206,АБОНЕМЕНТЫ_ИНФОРМАЦИЯ!G:G,БАЗА_ДАННЫХ!K1206,АБОНЕМЕНТЫ_ИНФОРМАЦИЯ!Q:Q,"&lt;="&amp;БАЗА_ДАННЫХ!D1206,АБОНЕМЕНТЫ_ИНФОРМАЦИЯ!S:S,"&gt;="&amp;БАЗА_ДАННЫХ!D1206))</f>
        <v>10</v>
      </c>
    </row>
    <row r="1207" spans="4:21" ht="15" customHeight="1" x14ac:dyDescent="0.25">
      <c r="D1207" s="185">
        <v>45337</v>
      </c>
      <c r="E1207" s="187">
        <f t="shared" si="42"/>
        <v>7</v>
      </c>
      <c r="F1207" s="9" t="str">
        <f t="shared" si="43"/>
        <v>Чт</v>
      </c>
      <c r="G1207" s="18">
        <v>0.66666666666666663</v>
      </c>
      <c r="H1207" s="8" t="s">
        <v>7</v>
      </c>
      <c r="I1207" s="8" t="s">
        <v>32</v>
      </c>
      <c r="J1207" s="8" t="s">
        <v>9</v>
      </c>
      <c r="K1207" s="8" t="s">
        <v>8</v>
      </c>
      <c r="L1207" s="188" t="s">
        <v>66</v>
      </c>
      <c r="M1207" s="189" t="str">
        <f ca="1">IF(COUNTIFS(АБОНЕМЕНТЫ_ИНФОРМАЦИЯ!H:H,БАЗА_ДАННЫХ!L1207,АБОНЕМЕНТЫ_ИНФОРМАЦИЯ!F:F,БАЗА_ДАННЫХ!J1207,АБОНЕМЕНТЫ_ИНФОРМАЦИЯ!G:G,БАЗА_ДАННЫХ!K1207,АБОНЕМЕНТЫ_ИНФОРМАЦИЯ!Q:Q,"&lt;="&amp;БАЗА_ДАННЫХ!D1207,АБОНЕМЕНТЫ_ИНФОРМАЦИЯ!S:S,"&gt;="&amp;БАЗА_ДАННЫХ!D1207,АБОНЕМЕНТЫ_ИНФОРМАЦИЯ!AB:AB,"да")=1,"да","нет")</f>
        <v>да</v>
      </c>
      <c r="N1207" s="188">
        <f ca="1">IF(M1207="да",SUMIFS(АБОНЕМЕНТЫ_ИНФОРМАЦИЯ!AC:AC,АБОНЕМЕНТЫ_ИНФОРМАЦИЯ!H:H,БАЗА_ДАННЫХ!L1207,АБОНЕМЕНТЫ_ИНФОРМАЦИЯ!G:G,БАЗА_ДАННЫХ!K1207,АБОНЕМЕНТЫ_ИНФОРМАЦИЯ!F:F,БАЗА_ДАННЫХ!J1207,АБОНЕМЕНТЫ_ИНФОРМАЦИЯ!AB:AB,БАЗА_ДАННЫХ!M1207),"")</f>
        <v>4</v>
      </c>
      <c r="R1207" s="189" t="s">
        <v>21</v>
      </c>
      <c r="S1207" s="17"/>
      <c r="U1207" s="194">
        <f>IF(S1207="перенос",0,SUMIFS(АБОНЕМЕНТЫ_ИНФОРМАЦИЯ!P:P,АБОНЕМЕНТЫ_ИНФОРМАЦИЯ!H:H,БАЗА_ДАННЫХ!L1207,АБОНЕМЕНТЫ_ИНФОРМАЦИЯ!F:F,БАЗА_ДАННЫХ!J1207,АБОНЕМЕНТЫ_ИНФОРМАЦИЯ!G:G,БАЗА_ДАННЫХ!K1207,АБОНЕМЕНТЫ_ИНФОРМАЦИЯ!Q:Q,"&lt;="&amp;БАЗА_ДАННЫХ!D1207,АБОНЕМЕНТЫ_ИНФОРМАЦИЯ!S:S,"&gt;="&amp;БАЗА_ДАННЫХ!D1207))</f>
        <v>10</v>
      </c>
    </row>
    <row r="1208" spans="4:21" ht="15" customHeight="1" x14ac:dyDescent="0.25">
      <c r="D1208" s="185">
        <v>45337</v>
      </c>
      <c r="E1208" s="187">
        <f t="shared" si="42"/>
        <v>7</v>
      </c>
      <c r="F1208" s="9" t="str">
        <f t="shared" si="43"/>
        <v>Чт</v>
      </c>
      <c r="G1208" s="18">
        <v>0.66666666666666663</v>
      </c>
      <c r="H1208" s="8" t="s">
        <v>7</v>
      </c>
      <c r="I1208" s="8" t="s">
        <v>32</v>
      </c>
      <c r="J1208" s="8" t="s">
        <v>9</v>
      </c>
      <c r="K1208" s="8" t="s">
        <v>8</v>
      </c>
      <c r="L1208" s="188" t="s">
        <v>67</v>
      </c>
      <c r="M1208" s="189" t="str">
        <f ca="1">IF(COUNTIFS(АБОНЕМЕНТЫ_ИНФОРМАЦИЯ!H:H,БАЗА_ДАННЫХ!L1208,АБОНЕМЕНТЫ_ИНФОРМАЦИЯ!F:F,БАЗА_ДАННЫХ!J1208,АБОНЕМЕНТЫ_ИНФОРМАЦИЯ!G:G,БАЗА_ДАННЫХ!K1208,АБОНЕМЕНТЫ_ИНФОРМАЦИЯ!Q:Q,"&lt;="&amp;БАЗА_ДАННЫХ!D1208,АБОНЕМЕНТЫ_ИНФОРМАЦИЯ!S:S,"&gt;="&amp;БАЗА_ДАННЫХ!D1208,АБОНЕМЕНТЫ_ИНФОРМАЦИЯ!AB:AB,"да")=1,"да","нет")</f>
        <v>да</v>
      </c>
      <c r="N1208" s="188">
        <f ca="1">IF(M1208="да",SUMIFS(АБОНЕМЕНТЫ_ИНФОРМАЦИЯ!AC:AC,АБОНЕМЕНТЫ_ИНФОРМАЦИЯ!H:H,БАЗА_ДАННЫХ!L1208,АБОНЕМЕНТЫ_ИНФОРМАЦИЯ!G:G,БАЗА_ДАННЫХ!K1208,АБОНЕМЕНТЫ_ИНФОРМАЦИЯ!F:F,БАЗА_ДАННЫХ!J1208,АБОНЕМЕНТЫ_ИНФОРМАЦИЯ!AB:AB,БАЗА_ДАННЫХ!M1208),"")</f>
        <v>2</v>
      </c>
      <c r="R1208" s="189" t="s">
        <v>21</v>
      </c>
      <c r="S1208" s="17"/>
      <c r="U1208" s="194">
        <f>IF(S1208="перенос",0,SUMIFS(АБОНЕМЕНТЫ_ИНФОРМАЦИЯ!P:P,АБОНЕМЕНТЫ_ИНФОРМАЦИЯ!H:H,БАЗА_ДАННЫХ!L1208,АБОНЕМЕНТЫ_ИНФОРМАЦИЯ!F:F,БАЗА_ДАННЫХ!J1208,АБОНЕМЕНТЫ_ИНФОРМАЦИЯ!G:G,БАЗА_ДАННЫХ!K1208,АБОНЕМЕНТЫ_ИНФОРМАЦИЯ!Q:Q,"&lt;="&amp;БАЗА_ДАННЫХ!D1208,АБОНЕМЕНТЫ_ИНФОРМАЦИЯ!S:S,"&gt;="&amp;БАЗА_ДАННЫХ!D1208))</f>
        <v>8.75</v>
      </c>
    </row>
    <row r="1209" spans="4:21" ht="15" customHeight="1" x14ac:dyDescent="0.25">
      <c r="D1209" s="185">
        <v>45337</v>
      </c>
      <c r="E1209" s="187">
        <f t="shared" si="42"/>
        <v>7</v>
      </c>
      <c r="F1209" s="9" t="str">
        <f t="shared" si="43"/>
        <v>Чт</v>
      </c>
      <c r="G1209" s="18">
        <v>0.66666666666666663</v>
      </c>
      <c r="H1209" s="8" t="s">
        <v>7</v>
      </c>
      <c r="I1209" s="8" t="s">
        <v>32</v>
      </c>
      <c r="J1209" s="8" t="s">
        <v>9</v>
      </c>
      <c r="K1209" s="8" t="s">
        <v>8</v>
      </c>
      <c r="L1209" s="188" t="s">
        <v>68</v>
      </c>
      <c r="M1209" s="189" t="str">
        <f ca="1">IF(COUNTIFS(АБОНЕМЕНТЫ_ИНФОРМАЦИЯ!H:H,БАЗА_ДАННЫХ!L1209,АБОНЕМЕНТЫ_ИНФОРМАЦИЯ!F:F,БАЗА_ДАННЫХ!J1209,АБОНЕМЕНТЫ_ИНФОРМАЦИЯ!G:G,БАЗА_ДАННЫХ!K1209,АБОНЕМЕНТЫ_ИНФОРМАЦИЯ!Q:Q,"&lt;="&amp;БАЗА_ДАННЫХ!D1209,АБОНЕМЕНТЫ_ИНФОРМАЦИЯ!S:S,"&gt;="&amp;БАЗА_ДАННЫХ!D1209,АБОНЕМЕНТЫ_ИНФОРМАЦИЯ!AB:AB,"да")=1,"да","нет")</f>
        <v>да</v>
      </c>
      <c r="N1209" s="188">
        <f ca="1">IF(M1209="да",SUMIFS(АБОНЕМЕНТЫ_ИНФОРМАЦИЯ!AC:AC,АБОНЕМЕНТЫ_ИНФОРМАЦИЯ!H:H,БАЗА_ДАННЫХ!L1209,АБОНЕМЕНТЫ_ИНФОРМАЦИЯ!G:G,БАЗА_ДАННЫХ!K1209,АБОНЕМЕНТЫ_ИНФОРМАЦИЯ!F:F,БАЗА_ДАННЫХ!J1209,АБОНЕМЕНТЫ_ИНФОРМАЦИЯ!AB:AB,БАЗА_ДАННЫХ!M1209),"")</f>
        <v>2</v>
      </c>
      <c r="R1209" s="189" t="s">
        <v>21</v>
      </c>
      <c r="S1209" s="17"/>
      <c r="U1209" s="194">
        <f>IF(S1209="перенос",0,SUMIFS(АБОНЕМЕНТЫ_ИНФОРМАЦИЯ!P:P,АБОНЕМЕНТЫ_ИНФОРМАЦИЯ!H:H,БАЗА_ДАННЫХ!L1209,АБОНЕМЕНТЫ_ИНФОРМАЦИЯ!F:F,БАЗА_ДАННЫХ!J1209,АБОНЕМЕНТЫ_ИНФОРМАЦИЯ!G:G,БАЗА_ДАННЫХ!K1209,АБОНЕМЕНТЫ_ИНФОРМАЦИЯ!Q:Q,"&lt;="&amp;БАЗА_ДАННЫХ!D1209,АБОНЕМЕНТЫ_ИНФОРМАЦИЯ!S:S,"&gt;="&amp;БАЗА_ДАННЫХ!D1209))</f>
        <v>10</v>
      </c>
    </row>
    <row r="1210" spans="4:21" ht="15" customHeight="1" x14ac:dyDescent="0.25">
      <c r="D1210" s="185">
        <v>45337</v>
      </c>
      <c r="E1210" s="187">
        <f t="shared" si="42"/>
        <v>7</v>
      </c>
      <c r="F1210" s="9" t="str">
        <f t="shared" si="43"/>
        <v>Чт</v>
      </c>
      <c r="G1210" s="18">
        <v>0.66666666666666663</v>
      </c>
      <c r="H1210" s="8" t="s">
        <v>7</v>
      </c>
      <c r="I1210" s="8" t="s">
        <v>32</v>
      </c>
      <c r="J1210" s="8" t="s">
        <v>9</v>
      </c>
      <c r="K1210" s="8" t="s">
        <v>8</v>
      </c>
      <c r="L1210" s="188" t="s">
        <v>69</v>
      </c>
      <c r="M1210" s="189" t="str">
        <f ca="1">IF(COUNTIFS(АБОНЕМЕНТЫ_ИНФОРМАЦИЯ!H:H,БАЗА_ДАННЫХ!L1210,АБОНЕМЕНТЫ_ИНФОРМАЦИЯ!F:F,БАЗА_ДАННЫХ!J1210,АБОНЕМЕНТЫ_ИНФОРМАЦИЯ!G:G,БАЗА_ДАННЫХ!K1210,АБОНЕМЕНТЫ_ИНФОРМАЦИЯ!Q:Q,"&lt;="&amp;БАЗА_ДАННЫХ!D1210,АБОНЕМЕНТЫ_ИНФОРМАЦИЯ!S:S,"&gt;="&amp;БАЗА_ДАННЫХ!D1210,АБОНЕМЕНТЫ_ИНФОРМАЦИЯ!AB:AB,"да")=1,"да","нет")</f>
        <v>да</v>
      </c>
      <c r="N1210" s="188">
        <f ca="1">IF(M1210="да",SUMIFS(АБОНЕМЕНТЫ_ИНФОРМАЦИЯ!AC:AC,АБОНЕМЕНТЫ_ИНФОРМАЦИЯ!H:H,БАЗА_ДАННЫХ!L1210,АБОНЕМЕНТЫ_ИНФОРМАЦИЯ!G:G,БАЗА_ДАННЫХ!K1210,АБОНЕМЕНТЫ_ИНФОРМАЦИЯ!F:F,БАЗА_ДАННЫХ!J1210,АБОНЕМЕНТЫ_ИНФОРМАЦИЯ!AB:AB,БАЗА_ДАННЫХ!M1210),"")</f>
        <v>2</v>
      </c>
      <c r="R1210" s="189" t="s">
        <v>21</v>
      </c>
      <c r="S1210" s="17"/>
      <c r="U1210" s="194">
        <f>IF(S1210="перенос",0,SUMIFS(АБОНЕМЕНТЫ_ИНФОРМАЦИЯ!P:P,АБОНЕМЕНТЫ_ИНФОРМАЦИЯ!H:H,БАЗА_ДАННЫХ!L1210,АБОНЕМЕНТЫ_ИНФОРМАЦИЯ!F:F,БАЗА_ДАННЫХ!J1210,АБОНЕМЕНТЫ_ИНФОРМАЦИЯ!G:G,БАЗА_ДАННЫХ!K1210,АБОНЕМЕНТЫ_ИНФОРМАЦИЯ!Q:Q,"&lt;="&amp;БАЗА_ДАННЫХ!D1210,АБОНЕМЕНТЫ_ИНФОРМАЦИЯ!S:S,"&gt;="&amp;БАЗА_ДАННЫХ!D1210))</f>
        <v>10</v>
      </c>
    </row>
    <row r="1211" spans="4:21" ht="15" customHeight="1" x14ac:dyDescent="0.25">
      <c r="D1211" s="185">
        <v>45337</v>
      </c>
      <c r="E1211" s="187">
        <f t="shared" si="42"/>
        <v>7</v>
      </c>
      <c r="F1211" s="9" t="str">
        <f t="shared" si="43"/>
        <v>Чт</v>
      </c>
      <c r="G1211" s="18">
        <v>0.66666666666666663</v>
      </c>
      <c r="H1211" s="8" t="s">
        <v>7</v>
      </c>
      <c r="I1211" s="8" t="s">
        <v>32</v>
      </c>
      <c r="J1211" s="8" t="s">
        <v>9</v>
      </c>
      <c r="K1211" s="8" t="s">
        <v>8</v>
      </c>
      <c r="L1211" s="188" t="s">
        <v>70</v>
      </c>
      <c r="M1211" s="189" t="str">
        <f ca="1">IF(COUNTIFS(АБОНЕМЕНТЫ_ИНФОРМАЦИЯ!H:H,БАЗА_ДАННЫХ!L1211,АБОНЕМЕНТЫ_ИНФОРМАЦИЯ!F:F,БАЗА_ДАННЫХ!J1211,АБОНЕМЕНТЫ_ИНФОРМАЦИЯ!G:G,БАЗА_ДАННЫХ!K1211,АБОНЕМЕНТЫ_ИНФОРМАЦИЯ!Q:Q,"&lt;="&amp;БАЗА_ДАННЫХ!D1211,АБОНЕМЕНТЫ_ИНФОРМАЦИЯ!S:S,"&gt;="&amp;БАЗА_ДАННЫХ!D1211,АБОНЕМЕНТЫ_ИНФОРМАЦИЯ!AB:AB,"да")=1,"да","нет")</f>
        <v>да</v>
      </c>
      <c r="N1211" s="188">
        <f ca="1">IF(M1211="да",SUMIFS(АБОНЕМЕНТЫ_ИНФОРМАЦИЯ!AC:AC,АБОНЕМЕНТЫ_ИНФОРМАЦИЯ!H:H,БАЗА_ДАННЫХ!L1211,АБОНЕМЕНТЫ_ИНФОРМАЦИЯ!G:G,БАЗА_ДАННЫХ!K1211,АБОНЕМЕНТЫ_ИНФОРМАЦИЯ!F:F,БАЗА_ДАННЫХ!J1211,АБОНЕМЕНТЫ_ИНФОРМАЦИЯ!AB:AB,БАЗА_ДАННЫХ!M1211),"")</f>
        <v>2</v>
      </c>
      <c r="R1211" s="189" t="s">
        <v>21</v>
      </c>
      <c r="S1211" s="17"/>
      <c r="U1211" s="194">
        <f>IF(S1211="перенос",0,SUMIFS(АБОНЕМЕНТЫ_ИНФОРМАЦИЯ!P:P,АБОНЕМЕНТЫ_ИНФОРМАЦИЯ!H:H,БАЗА_ДАННЫХ!L1211,АБОНЕМЕНТЫ_ИНФОРМАЦИЯ!F:F,БАЗА_ДАННЫХ!J1211,АБОНЕМЕНТЫ_ИНФОРМАЦИЯ!G:G,БАЗА_ДАННЫХ!K1211,АБОНЕМЕНТЫ_ИНФОРМАЦИЯ!Q:Q,"&lt;="&amp;БАЗА_ДАННЫХ!D1211,АБОНЕМЕНТЫ_ИНФОРМАЦИЯ!S:S,"&gt;="&amp;БАЗА_ДАННЫХ!D1211))</f>
        <v>10</v>
      </c>
    </row>
    <row r="1212" spans="4:21" ht="15" customHeight="1" x14ac:dyDescent="0.25">
      <c r="D1212" s="185">
        <v>45337</v>
      </c>
      <c r="E1212" s="187">
        <f t="shared" si="42"/>
        <v>7</v>
      </c>
      <c r="F1212" s="9" t="str">
        <f t="shared" si="43"/>
        <v>Чт</v>
      </c>
      <c r="G1212" s="18">
        <v>0.66666666666666663</v>
      </c>
      <c r="H1212" s="8" t="s">
        <v>7</v>
      </c>
      <c r="I1212" s="8" t="s">
        <v>32</v>
      </c>
      <c r="J1212" s="8" t="s">
        <v>9</v>
      </c>
      <c r="K1212" s="8" t="s">
        <v>8</v>
      </c>
      <c r="L1212" s="188" t="s">
        <v>71</v>
      </c>
      <c r="M1212" s="189" t="str">
        <f ca="1">IF(COUNTIFS(АБОНЕМЕНТЫ_ИНФОРМАЦИЯ!H:H,БАЗА_ДАННЫХ!L1212,АБОНЕМЕНТЫ_ИНФОРМАЦИЯ!F:F,БАЗА_ДАННЫХ!J1212,АБОНЕМЕНТЫ_ИНФОРМАЦИЯ!G:G,БАЗА_ДАННЫХ!K1212,АБОНЕМЕНТЫ_ИНФОРМАЦИЯ!Q:Q,"&lt;="&amp;БАЗА_ДАННЫХ!D1212,АБОНЕМЕНТЫ_ИНФОРМАЦИЯ!S:S,"&gt;="&amp;БАЗА_ДАННЫХ!D1212,АБОНЕМЕНТЫ_ИНФОРМАЦИЯ!AB:AB,"да")=1,"да","нет")</f>
        <v>да</v>
      </c>
      <c r="N1212" s="188">
        <f ca="1">IF(M1212="да",SUMIFS(АБОНЕМЕНТЫ_ИНФОРМАЦИЯ!AC:AC,АБОНЕМЕНТЫ_ИНФОРМАЦИЯ!H:H,БАЗА_ДАННЫХ!L1212,АБОНЕМЕНТЫ_ИНФОРМАЦИЯ!G:G,БАЗА_ДАННЫХ!K1212,АБОНЕМЕНТЫ_ИНФОРМАЦИЯ!F:F,БАЗА_ДАННЫХ!J1212,АБОНЕМЕНТЫ_ИНФОРМАЦИЯ!AB:AB,БАЗА_ДАННЫХ!M1212),"")</f>
        <v>2</v>
      </c>
      <c r="R1212" s="189" t="s">
        <v>21</v>
      </c>
      <c r="S1212" s="17"/>
      <c r="U1212" s="194">
        <f>IF(S1212="перенос",0,SUMIFS(АБОНЕМЕНТЫ_ИНФОРМАЦИЯ!P:P,АБОНЕМЕНТЫ_ИНФОРМАЦИЯ!H:H,БАЗА_ДАННЫХ!L1212,АБОНЕМЕНТЫ_ИНФОРМАЦИЯ!F:F,БАЗА_ДАННЫХ!J1212,АБОНЕМЕНТЫ_ИНФОРМАЦИЯ!G:G,БАЗА_ДАННЫХ!K1212,АБОНЕМЕНТЫ_ИНФОРМАЦИЯ!Q:Q,"&lt;="&amp;БАЗА_ДАННЫХ!D1212,АБОНЕМЕНТЫ_ИНФОРМАЦИЯ!S:S,"&gt;="&amp;БАЗА_ДАННЫХ!D1212))</f>
        <v>10</v>
      </c>
    </row>
    <row r="1213" spans="4:21" ht="15" customHeight="1" x14ac:dyDescent="0.25">
      <c r="D1213" s="185">
        <v>45337</v>
      </c>
      <c r="E1213" s="187">
        <f t="shared" si="42"/>
        <v>7</v>
      </c>
      <c r="F1213" s="9" t="str">
        <f t="shared" si="43"/>
        <v>Чт</v>
      </c>
      <c r="G1213" s="18">
        <v>0.66666666666666663</v>
      </c>
      <c r="H1213" s="8" t="s">
        <v>7</v>
      </c>
      <c r="I1213" s="8" t="s">
        <v>32</v>
      </c>
      <c r="J1213" s="8" t="s">
        <v>9</v>
      </c>
      <c r="K1213" s="8" t="s">
        <v>8</v>
      </c>
      <c r="L1213" s="188" t="s">
        <v>72</v>
      </c>
      <c r="M1213" s="189" t="str">
        <f ca="1">IF(COUNTIFS(АБОНЕМЕНТЫ_ИНФОРМАЦИЯ!H:H,БАЗА_ДАННЫХ!L1213,АБОНЕМЕНТЫ_ИНФОРМАЦИЯ!F:F,БАЗА_ДАННЫХ!J1213,АБОНЕМЕНТЫ_ИНФОРМАЦИЯ!G:G,БАЗА_ДАННЫХ!K1213,АБОНЕМЕНТЫ_ИНФОРМАЦИЯ!Q:Q,"&lt;="&amp;БАЗА_ДАННЫХ!D1213,АБОНЕМЕНТЫ_ИНФОРМАЦИЯ!S:S,"&gt;="&amp;БАЗА_ДАННЫХ!D1213,АБОНЕМЕНТЫ_ИНФОРМАЦИЯ!AB:AB,"да")=1,"да","нет")</f>
        <v>да</v>
      </c>
      <c r="N1213" s="188">
        <f ca="1">IF(M1213="да",SUMIFS(АБОНЕМЕНТЫ_ИНФОРМАЦИЯ!AC:AC,АБОНЕМЕНТЫ_ИНФОРМАЦИЯ!H:H,БАЗА_ДАННЫХ!L1213,АБОНЕМЕНТЫ_ИНФОРМАЦИЯ!G:G,БАЗА_ДАННЫХ!K1213,АБОНЕМЕНТЫ_ИНФОРМАЦИЯ!F:F,БАЗА_ДАННЫХ!J1213,АБОНЕМЕНТЫ_ИНФОРМАЦИЯ!AB:AB,БАЗА_ДАННЫХ!M1213),"")</f>
        <v>2</v>
      </c>
      <c r="R1213" s="189" t="s">
        <v>21</v>
      </c>
      <c r="S1213" s="17"/>
      <c r="U1213" s="194">
        <f>IF(S1213="перенос",0,SUMIFS(АБОНЕМЕНТЫ_ИНФОРМАЦИЯ!P:P,АБОНЕМЕНТЫ_ИНФОРМАЦИЯ!H:H,БАЗА_ДАННЫХ!L1213,АБОНЕМЕНТЫ_ИНФОРМАЦИЯ!F:F,БАЗА_ДАННЫХ!J1213,АБОНЕМЕНТЫ_ИНФОРМАЦИЯ!G:G,БАЗА_ДАННЫХ!K1213,АБОНЕМЕНТЫ_ИНФОРМАЦИЯ!Q:Q,"&lt;="&amp;БАЗА_ДАННЫХ!D1213,АБОНЕМЕНТЫ_ИНФОРМАЦИЯ!S:S,"&gt;="&amp;БАЗА_ДАННЫХ!D1213))</f>
        <v>10</v>
      </c>
    </row>
    <row r="1214" spans="4:21" ht="15" customHeight="1" x14ac:dyDescent="0.25">
      <c r="D1214" s="185">
        <v>45337</v>
      </c>
      <c r="E1214" s="187">
        <f t="shared" si="42"/>
        <v>7</v>
      </c>
      <c r="F1214" s="9" t="str">
        <f t="shared" si="43"/>
        <v>Чт</v>
      </c>
      <c r="G1214" s="18">
        <v>0.66666666666666663</v>
      </c>
      <c r="H1214" s="8" t="s">
        <v>7</v>
      </c>
      <c r="I1214" s="8" t="s">
        <v>32</v>
      </c>
      <c r="J1214" s="8" t="s">
        <v>9</v>
      </c>
      <c r="K1214" s="8" t="s">
        <v>8</v>
      </c>
      <c r="L1214" s="188" t="s">
        <v>73</v>
      </c>
      <c r="M1214" s="189" t="str">
        <f ca="1">IF(COUNTIFS(АБОНЕМЕНТЫ_ИНФОРМАЦИЯ!H:H,БАЗА_ДАННЫХ!L1214,АБОНЕМЕНТЫ_ИНФОРМАЦИЯ!F:F,БАЗА_ДАННЫХ!J1214,АБОНЕМЕНТЫ_ИНФОРМАЦИЯ!G:G,БАЗА_ДАННЫХ!K1214,АБОНЕМЕНТЫ_ИНФОРМАЦИЯ!Q:Q,"&lt;="&amp;БАЗА_ДАННЫХ!D1214,АБОНЕМЕНТЫ_ИНФОРМАЦИЯ!S:S,"&gt;="&amp;БАЗА_ДАННЫХ!D1214,АБОНЕМЕНТЫ_ИНФОРМАЦИЯ!AB:AB,"да")=1,"да","нет")</f>
        <v>да</v>
      </c>
      <c r="N1214" s="188">
        <f ca="1">IF(M1214="да",SUMIFS(АБОНЕМЕНТЫ_ИНФОРМАЦИЯ!AC:AC,АБОНЕМЕНТЫ_ИНФОРМАЦИЯ!H:H,БАЗА_ДАННЫХ!L1214,АБОНЕМЕНТЫ_ИНФОРМАЦИЯ!G:G,БАЗА_ДАННЫХ!K1214,АБОНЕМЕНТЫ_ИНФОРМАЦИЯ!F:F,БАЗА_ДАННЫХ!J1214,АБОНЕМЕНТЫ_ИНФОРМАЦИЯ!AB:AB,БАЗА_ДАННЫХ!M1214),"")</f>
        <v>2</v>
      </c>
      <c r="R1214" s="189" t="s">
        <v>21</v>
      </c>
      <c r="S1214" s="17"/>
      <c r="U1214" s="194">
        <f>IF(S1214="перенос",0,SUMIFS(АБОНЕМЕНТЫ_ИНФОРМАЦИЯ!P:P,АБОНЕМЕНТЫ_ИНФОРМАЦИЯ!H:H,БАЗА_ДАННЫХ!L1214,АБОНЕМЕНТЫ_ИНФОРМАЦИЯ!F:F,БАЗА_ДАННЫХ!J1214,АБОНЕМЕНТЫ_ИНФОРМАЦИЯ!G:G,БАЗА_ДАННЫХ!K1214,АБОНЕМЕНТЫ_ИНФОРМАЦИЯ!Q:Q,"&lt;="&amp;БАЗА_ДАННЫХ!D1214,АБОНЕМЕНТЫ_ИНФОРМАЦИЯ!S:S,"&gt;="&amp;БАЗА_ДАННЫХ!D1214))</f>
        <v>10</v>
      </c>
    </row>
    <row r="1215" spans="4:21" ht="15" customHeight="1" x14ac:dyDescent="0.25">
      <c r="D1215" s="185">
        <v>45337</v>
      </c>
      <c r="E1215" s="187">
        <f t="shared" si="42"/>
        <v>7</v>
      </c>
      <c r="F1215" s="9" t="str">
        <f t="shared" si="43"/>
        <v>Чт</v>
      </c>
      <c r="G1215" s="18">
        <v>0.66666666666666663</v>
      </c>
      <c r="H1215" s="8" t="s">
        <v>7</v>
      </c>
      <c r="I1215" s="8" t="s">
        <v>32</v>
      </c>
      <c r="J1215" s="8" t="s">
        <v>9</v>
      </c>
      <c r="K1215" s="8" t="s">
        <v>8</v>
      </c>
      <c r="L1215" s="188" t="s">
        <v>74</v>
      </c>
      <c r="M1215" s="189" t="str">
        <f ca="1">IF(COUNTIFS(АБОНЕМЕНТЫ_ИНФОРМАЦИЯ!H:H,БАЗА_ДАННЫХ!L1215,АБОНЕМЕНТЫ_ИНФОРМАЦИЯ!F:F,БАЗА_ДАННЫХ!J1215,АБОНЕМЕНТЫ_ИНФОРМАЦИЯ!G:G,БАЗА_ДАННЫХ!K1215,АБОНЕМЕНТЫ_ИНФОРМАЦИЯ!Q:Q,"&lt;="&amp;БАЗА_ДАННЫХ!D1215,АБОНЕМЕНТЫ_ИНФОРМАЦИЯ!S:S,"&gt;="&amp;БАЗА_ДАННЫХ!D1215,АБОНЕМЕНТЫ_ИНФОРМАЦИЯ!AB:AB,"да")=1,"да","нет")</f>
        <v>да</v>
      </c>
      <c r="N1215" s="188">
        <f ca="1">IF(M1215="да",SUMIFS(АБОНЕМЕНТЫ_ИНФОРМАЦИЯ!AC:AC,АБОНЕМЕНТЫ_ИНФОРМАЦИЯ!H:H,БАЗА_ДАННЫХ!L1215,АБОНЕМЕНТЫ_ИНФОРМАЦИЯ!G:G,БАЗА_ДАННЫХ!K1215,АБОНЕМЕНТЫ_ИНФОРМАЦИЯ!F:F,БАЗА_ДАННЫХ!J1215,АБОНЕМЕНТЫ_ИНФОРМАЦИЯ!AB:AB,БАЗА_ДАННЫХ!M1215),"")</f>
        <v>2</v>
      </c>
      <c r="R1215" s="189" t="s">
        <v>21</v>
      </c>
      <c r="S1215" s="17"/>
      <c r="U1215" s="194">
        <f>IF(S1215="перенос",0,SUMIFS(АБОНЕМЕНТЫ_ИНФОРМАЦИЯ!P:P,АБОНЕМЕНТЫ_ИНФОРМАЦИЯ!H:H,БАЗА_ДАННЫХ!L1215,АБОНЕМЕНТЫ_ИНФОРМАЦИЯ!F:F,БАЗА_ДАННЫХ!J1215,АБОНЕМЕНТЫ_ИНФОРМАЦИЯ!G:G,БАЗА_ДАННЫХ!K1215,АБОНЕМЕНТЫ_ИНФОРМАЦИЯ!Q:Q,"&lt;="&amp;БАЗА_ДАННЫХ!D1215,АБОНЕМЕНТЫ_ИНФОРМАЦИЯ!S:S,"&gt;="&amp;БАЗА_ДАННЫХ!D1215))</f>
        <v>10</v>
      </c>
    </row>
    <row r="1216" spans="4:21" ht="15" customHeight="1" x14ac:dyDescent="0.25">
      <c r="D1216" s="185">
        <v>45337</v>
      </c>
      <c r="E1216" s="187">
        <f t="shared" ref="E1216:E1276" si="44">WEEKNUM(D1216)</f>
        <v>7</v>
      </c>
      <c r="F1216" s="9" t="str">
        <f t="shared" si="43"/>
        <v>Чт</v>
      </c>
      <c r="G1216" s="18">
        <v>0.66666666666666663</v>
      </c>
      <c r="H1216" s="8" t="s">
        <v>7</v>
      </c>
      <c r="I1216" s="8" t="s">
        <v>32</v>
      </c>
      <c r="J1216" s="8" t="s">
        <v>9</v>
      </c>
      <c r="K1216" s="8" t="s">
        <v>8</v>
      </c>
      <c r="L1216" s="188" t="s">
        <v>75</v>
      </c>
      <c r="M1216" s="189" t="str">
        <f ca="1">IF(COUNTIFS(АБОНЕМЕНТЫ_ИНФОРМАЦИЯ!H:H,БАЗА_ДАННЫХ!L1216,АБОНЕМЕНТЫ_ИНФОРМАЦИЯ!F:F,БАЗА_ДАННЫХ!J1216,АБОНЕМЕНТЫ_ИНФОРМАЦИЯ!G:G,БАЗА_ДАННЫХ!K1216,АБОНЕМЕНТЫ_ИНФОРМАЦИЯ!Q:Q,"&lt;="&amp;БАЗА_ДАННЫХ!D1216,АБОНЕМЕНТЫ_ИНФОРМАЦИЯ!S:S,"&gt;="&amp;БАЗА_ДАННЫХ!D1216,АБОНЕМЕНТЫ_ИНФОРМАЦИЯ!AB:AB,"да")=1,"да","нет")</f>
        <v>да</v>
      </c>
      <c r="N1216" s="188">
        <f ca="1">IF(M1216="да",SUMIFS(АБОНЕМЕНТЫ_ИНФОРМАЦИЯ!AC:AC,АБОНЕМЕНТЫ_ИНФОРМАЦИЯ!H:H,БАЗА_ДАННЫХ!L1216,АБОНЕМЕНТЫ_ИНФОРМАЦИЯ!G:G,БАЗА_ДАННЫХ!K1216,АБОНЕМЕНТЫ_ИНФОРМАЦИЯ!F:F,БАЗА_ДАННЫХ!J1216,АБОНЕМЕНТЫ_ИНФОРМАЦИЯ!AB:AB,БАЗА_ДАННЫХ!M1216),"")</f>
        <v>2</v>
      </c>
      <c r="R1216" s="189" t="s">
        <v>21</v>
      </c>
      <c r="S1216" s="17"/>
      <c r="U1216" s="194">
        <f>IF(S1216="перенос",0,SUMIFS(АБОНЕМЕНТЫ_ИНФОРМАЦИЯ!P:P,АБОНЕМЕНТЫ_ИНФОРМАЦИЯ!H:H,БАЗА_ДАННЫХ!L1216,АБОНЕМЕНТЫ_ИНФОРМАЦИЯ!F:F,БАЗА_ДАННЫХ!J1216,АБОНЕМЕНТЫ_ИНФОРМАЦИЯ!G:G,БАЗА_ДАННЫХ!K1216,АБОНЕМЕНТЫ_ИНФОРМАЦИЯ!Q:Q,"&lt;="&amp;БАЗА_ДАННЫХ!D1216,АБОНЕМЕНТЫ_ИНФОРМАЦИЯ!S:S,"&gt;="&amp;БАЗА_ДАННЫХ!D1216))</f>
        <v>10</v>
      </c>
    </row>
    <row r="1217" spans="4:21" ht="15" customHeight="1" x14ac:dyDescent="0.25">
      <c r="D1217" s="185">
        <v>45337</v>
      </c>
      <c r="E1217" s="187">
        <f t="shared" si="44"/>
        <v>7</v>
      </c>
      <c r="F1217" s="9" t="str">
        <f t="shared" si="43"/>
        <v>Чт</v>
      </c>
      <c r="G1217" s="18">
        <v>0.66666666666666663</v>
      </c>
      <c r="H1217" s="8" t="s">
        <v>7</v>
      </c>
      <c r="I1217" s="8" t="s">
        <v>32</v>
      </c>
      <c r="J1217" s="8" t="s">
        <v>9</v>
      </c>
      <c r="K1217" s="8" t="s">
        <v>8</v>
      </c>
      <c r="L1217" s="188" t="s">
        <v>76</v>
      </c>
      <c r="M1217" s="189" t="str">
        <f ca="1">IF(COUNTIFS(АБОНЕМЕНТЫ_ИНФОРМАЦИЯ!H:H,БАЗА_ДАННЫХ!L1217,АБОНЕМЕНТЫ_ИНФОРМАЦИЯ!F:F,БАЗА_ДАННЫХ!J1217,АБОНЕМЕНТЫ_ИНФОРМАЦИЯ!G:G,БАЗА_ДАННЫХ!K1217,АБОНЕМЕНТЫ_ИНФОРМАЦИЯ!Q:Q,"&lt;="&amp;БАЗА_ДАННЫХ!D1217,АБОНЕМЕНТЫ_ИНФОРМАЦИЯ!S:S,"&gt;="&amp;БАЗА_ДАННЫХ!D1217,АБОНЕМЕНТЫ_ИНФОРМАЦИЯ!AB:AB,"да")=1,"да","нет")</f>
        <v>да</v>
      </c>
      <c r="N1217" s="188">
        <f ca="1">IF(M1217="да",SUMIFS(АБОНЕМЕНТЫ_ИНФОРМАЦИЯ!AC:AC,АБОНЕМЕНТЫ_ИНФОРМАЦИЯ!H:H,БАЗА_ДАННЫХ!L1217,АБОНЕМЕНТЫ_ИНФОРМАЦИЯ!G:G,БАЗА_ДАННЫХ!K1217,АБОНЕМЕНТЫ_ИНФОРМАЦИЯ!F:F,БАЗА_ДАННЫХ!J1217,АБОНЕМЕНТЫ_ИНФОРМАЦИЯ!AB:AB,БАЗА_ДАННЫХ!M1217),"")</f>
        <v>2</v>
      </c>
      <c r="R1217" s="189" t="s">
        <v>21</v>
      </c>
      <c r="S1217" s="17"/>
      <c r="U1217" s="194">
        <f>IF(S1217="перенос",0,SUMIFS(АБОНЕМЕНТЫ_ИНФОРМАЦИЯ!P:P,АБОНЕМЕНТЫ_ИНФОРМАЦИЯ!H:H,БАЗА_ДАННЫХ!L1217,АБОНЕМЕНТЫ_ИНФОРМАЦИЯ!F:F,БАЗА_ДАННЫХ!J1217,АБОНЕМЕНТЫ_ИНФОРМАЦИЯ!G:G,БАЗА_ДАННЫХ!K1217,АБОНЕМЕНТЫ_ИНФОРМАЦИЯ!Q:Q,"&lt;="&amp;БАЗА_ДАННЫХ!D1217,АБОНЕМЕНТЫ_ИНФОРМАЦИЯ!S:S,"&gt;="&amp;БАЗА_ДАННЫХ!D1217))</f>
        <v>10</v>
      </c>
    </row>
    <row r="1218" spans="4:21" ht="15" customHeight="1" x14ac:dyDescent="0.25">
      <c r="D1218" s="185">
        <v>45337</v>
      </c>
      <c r="E1218" s="187">
        <f t="shared" si="44"/>
        <v>7</v>
      </c>
      <c r="F1218" s="9" t="str">
        <f t="shared" si="43"/>
        <v>Чт</v>
      </c>
      <c r="G1218" s="18">
        <v>0.66666666666666663</v>
      </c>
      <c r="H1218" s="8" t="s">
        <v>7</v>
      </c>
      <c r="I1218" s="8" t="s">
        <v>32</v>
      </c>
      <c r="J1218" s="8" t="s">
        <v>9</v>
      </c>
      <c r="K1218" s="8" t="s">
        <v>8</v>
      </c>
      <c r="L1218" s="188" t="s">
        <v>77</v>
      </c>
      <c r="M1218" s="189" t="str">
        <f ca="1">IF(COUNTIFS(АБОНЕМЕНТЫ_ИНФОРМАЦИЯ!H:H,БАЗА_ДАННЫХ!L1218,АБОНЕМЕНТЫ_ИНФОРМАЦИЯ!F:F,БАЗА_ДАННЫХ!J1218,АБОНЕМЕНТЫ_ИНФОРМАЦИЯ!G:G,БАЗА_ДАННЫХ!K1218,АБОНЕМЕНТЫ_ИНФОРМАЦИЯ!Q:Q,"&lt;="&amp;БАЗА_ДАННЫХ!D1218,АБОНЕМЕНТЫ_ИНФОРМАЦИЯ!S:S,"&gt;="&amp;БАЗА_ДАННЫХ!D1218,АБОНЕМЕНТЫ_ИНФОРМАЦИЯ!AB:AB,"да")=1,"да","нет")</f>
        <v>да</v>
      </c>
      <c r="N1218" s="188">
        <f ca="1">IF(M1218="да",SUMIFS(АБОНЕМЕНТЫ_ИНФОРМАЦИЯ!AC:AC,АБОНЕМЕНТЫ_ИНФОРМАЦИЯ!H:H,БАЗА_ДАННЫХ!L1218,АБОНЕМЕНТЫ_ИНФОРМАЦИЯ!G:G,БАЗА_ДАННЫХ!K1218,АБОНЕМЕНТЫ_ИНФОРМАЦИЯ!F:F,БАЗА_ДАННЫХ!J1218,АБОНЕМЕНТЫ_ИНФОРМАЦИЯ!AB:AB,БАЗА_ДАННЫХ!M1218),"")</f>
        <v>2</v>
      </c>
      <c r="R1218" s="189" t="s">
        <v>21</v>
      </c>
      <c r="S1218" s="17"/>
      <c r="U1218" s="194">
        <f>IF(S1218="перенос",0,SUMIFS(АБОНЕМЕНТЫ_ИНФОРМАЦИЯ!P:P,АБОНЕМЕНТЫ_ИНФОРМАЦИЯ!H:H,БАЗА_ДАННЫХ!L1218,АБОНЕМЕНТЫ_ИНФОРМАЦИЯ!F:F,БАЗА_ДАННЫХ!J1218,АБОНЕМЕНТЫ_ИНФОРМАЦИЯ!G:G,БАЗА_ДАННЫХ!K1218,АБОНЕМЕНТЫ_ИНФОРМАЦИЯ!Q:Q,"&lt;="&amp;БАЗА_ДАННЫХ!D1218,АБОНЕМЕНТЫ_ИНФОРМАЦИЯ!S:S,"&gt;="&amp;БАЗА_ДАННЫХ!D1218))</f>
        <v>10</v>
      </c>
    </row>
    <row r="1219" spans="4:21" ht="15" customHeight="1" x14ac:dyDescent="0.25">
      <c r="D1219" s="185">
        <v>45337</v>
      </c>
      <c r="E1219" s="187">
        <f t="shared" si="44"/>
        <v>7</v>
      </c>
      <c r="F1219" s="9" t="str">
        <f t="shared" si="43"/>
        <v>Чт</v>
      </c>
      <c r="G1219" s="18">
        <v>0.6875</v>
      </c>
      <c r="H1219" s="8" t="s">
        <v>14</v>
      </c>
      <c r="I1219" s="8" t="s">
        <v>39</v>
      </c>
      <c r="J1219" s="8" t="s">
        <v>10</v>
      </c>
      <c r="K1219" s="8" t="s">
        <v>28</v>
      </c>
      <c r="L1219" s="188" t="s">
        <v>98</v>
      </c>
      <c r="M1219" s="189" t="str">
        <f ca="1">IF(COUNTIFS(АБОНЕМЕНТЫ_ИНФОРМАЦИЯ!H:H,БАЗА_ДАННЫХ!L1219,АБОНЕМЕНТЫ_ИНФОРМАЦИЯ!F:F,БАЗА_ДАННЫХ!J1219,АБОНЕМЕНТЫ_ИНФОРМАЦИЯ!G:G,БАЗА_ДАННЫХ!K1219,АБОНЕМЕНТЫ_ИНФОРМАЦИЯ!Q:Q,"&lt;="&amp;БАЗА_ДАННЫХ!D1219,АБОНЕМЕНТЫ_ИНФОРМАЦИЯ!S:S,"&gt;="&amp;БАЗА_ДАННЫХ!D1219,АБОНЕМЕНТЫ_ИНФОРМАЦИЯ!AB:AB,"да")=1,"да","нет")</f>
        <v>да</v>
      </c>
      <c r="N1219" s="188">
        <f ca="1">IF(M1219="да",SUMIFS(АБОНЕМЕНТЫ_ИНФОРМАЦИЯ!AC:AC,АБОНЕМЕНТЫ_ИНФОРМАЦИЯ!H:H,БАЗА_ДАННЫХ!L1219,АБОНЕМЕНТЫ_ИНФОРМАЦИЯ!G:G,БАЗА_ДАННЫХ!K1219,АБОНЕМЕНТЫ_ИНФОРМАЦИЯ!F:F,БАЗА_ДАННЫХ!J1219,АБОНЕМЕНТЫ_ИНФОРМАЦИЯ!AB:AB,БАЗА_ДАННЫХ!M1219),"")</f>
        <v>2</v>
      </c>
      <c r="R1219" s="189" t="s">
        <v>21</v>
      </c>
      <c r="S1219" s="17"/>
      <c r="U1219" s="194">
        <f>IF(S1219="перенос",0,SUMIFS(АБОНЕМЕНТЫ_ИНФОРМАЦИЯ!P:P,АБОНЕМЕНТЫ_ИНФОРМАЦИЯ!H:H,БАЗА_ДАННЫХ!L1219,АБОНЕМЕНТЫ_ИНФОРМАЦИЯ!F:F,БАЗА_ДАННЫХ!J1219,АБОНЕМЕНТЫ_ИНФОРМАЦИЯ!G:G,БАЗА_ДАННЫХ!K1219,АБОНЕМЕНТЫ_ИНФОРМАЦИЯ!Q:Q,"&lt;="&amp;БАЗА_ДАННЫХ!D1219,АБОНЕМЕНТЫ_ИНФОРМАЦИЯ!S:S,"&gt;="&amp;БАЗА_ДАННЫХ!D1219))</f>
        <v>10</v>
      </c>
    </row>
    <row r="1220" spans="4:21" ht="15" customHeight="1" x14ac:dyDescent="0.25">
      <c r="D1220" s="185">
        <v>45337</v>
      </c>
      <c r="E1220" s="187">
        <f t="shared" si="44"/>
        <v>7</v>
      </c>
      <c r="F1220" s="9" t="str">
        <f t="shared" si="43"/>
        <v>Чт</v>
      </c>
      <c r="G1220" s="18">
        <v>0.6875</v>
      </c>
      <c r="H1220" s="8" t="s">
        <v>14</v>
      </c>
      <c r="I1220" s="8" t="s">
        <v>39</v>
      </c>
      <c r="J1220" s="8" t="s">
        <v>10</v>
      </c>
      <c r="K1220" s="8" t="s">
        <v>28</v>
      </c>
      <c r="L1220" s="188" t="s">
        <v>101</v>
      </c>
      <c r="M1220" s="189" t="str">
        <f ca="1">IF(COUNTIFS(АБОНЕМЕНТЫ_ИНФОРМАЦИЯ!H:H,БАЗА_ДАННЫХ!L1220,АБОНЕМЕНТЫ_ИНФОРМАЦИЯ!F:F,БАЗА_ДАННЫХ!J1220,АБОНЕМЕНТЫ_ИНФОРМАЦИЯ!G:G,БАЗА_ДАННЫХ!K1220,АБОНЕМЕНТЫ_ИНФОРМАЦИЯ!Q:Q,"&lt;="&amp;БАЗА_ДАННЫХ!D1220,АБОНЕМЕНТЫ_ИНФОРМАЦИЯ!S:S,"&gt;="&amp;БАЗА_ДАННЫХ!D1220,АБОНЕМЕНТЫ_ИНФОРМАЦИЯ!AB:AB,"да")=1,"да","нет")</f>
        <v>да</v>
      </c>
      <c r="N1220" s="188">
        <f ca="1">IF(M1220="да",SUMIFS(АБОНЕМЕНТЫ_ИНФОРМАЦИЯ!AC:AC,АБОНЕМЕНТЫ_ИНФОРМАЦИЯ!H:H,БАЗА_ДАННЫХ!L1220,АБОНЕМЕНТЫ_ИНФОРМАЦИЯ!G:G,БАЗА_ДАННЫХ!K1220,АБОНЕМЕНТЫ_ИНФОРМАЦИЯ!F:F,БАЗА_ДАННЫХ!J1220,АБОНЕМЕНТЫ_ИНФОРМАЦИЯ!AB:AB,БАЗА_ДАННЫХ!M1220),"")</f>
        <v>2</v>
      </c>
      <c r="R1220" s="189" t="s">
        <v>21</v>
      </c>
      <c r="S1220" s="17"/>
      <c r="U1220" s="194">
        <f>IF(S1220="перенос",0,SUMIFS(АБОНЕМЕНТЫ_ИНФОРМАЦИЯ!P:P,АБОНЕМЕНТЫ_ИНФОРМАЦИЯ!H:H,БАЗА_ДАННЫХ!L1220,АБОНЕМЕНТЫ_ИНФОРМАЦИЯ!F:F,БАЗА_ДАННЫХ!J1220,АБОНЕМЕНТЫ_ИНФОРМАЦИЯ!G:G,БАЗА_ДАННЫХ!K1220,АБОНЕМЕНТЫ_ИНФОРМАЦИЯ!Q:Q,"&lt;="&amp;БАЗА_ДАННЫХ!D1220,АБОНЕМЕНТЫ_ИНФОРМАЦИЯ!S:S,"&gt;="&amp;БАЗА_ДАННЫХ!D1220))</f>
        <v>8.75</v>
      </c>
    </row>
    <row r="1221" spans="4:21" ht="15" customHeight="1" x14ac:dyDescent="0.25">
      <c r="D1221" s="185">
        <v>45337</v>
      </c>
      <c r="E1221" s="187">
        <f t="shared" si="44"/>
        <v>7</v>
      </c>
      <c r="F1221" s="9" t="str">
        <f t="shared" si="43"/>
        <v>Чт</v>
      </c>
      <c r="G1221" s="18">
        <v>0.6875</v>
      </c>
      <c r="H1221" s="8" t="s">
        <v>14</v>
      </c>
      <c r="I1221" s="8" t="s">
        <v>39</v>
      </c>
      <c r="J1221" s="8" t="s">
        <v>10</v>
      </c>
      <c r="K1221" s="8" t="s">
        <v>28</v>
      </c>
      <c r="L1221" s="188" t="s">
        <v>102</v>
      </c>
      <c r="M1221" s="189" t="str">
        <f ca="1">IF(COUNTIFS(АБОНЕМЕНТЫ_ИНФОРМАЦИЯ!H:H,БАЗА_ДАННЫХ!L1221,АБОНЕМЕНТЫ_ИНФОРМАЦИЯ!F:F,БАЗА_ДАННЫХ!J1221,АБОНЕМЕНТЫ_ИНФОРМАЦИЯ!G:G,БАЗА_ДАННЫХ!K1221,АБОНЕМЕНТЫ_ИНФОРМАЦИЯ!Q:Q,"&lt;="&amp;БАЗА_ДАННЫХ!D1221,АБОНЕМЕНТЫ_ИНФОРМАЦИЯ!S:S,"&gt;="&amp;БАЗА_ДАННЫХ!D1221,АБОНЕМЕНТЫ_ИНФОРМАЦИЯ!AB:AB,"да")=1,"да","нет")</f>
        <v>да</v>
      </c>
      <c r="N1221" s="188">
        <f ca="1">IF(M1221="да",SUMIFS(АБОНЕМЕНТЫ_ИНФОРМАЦИЯ!AC:AC,АБОНЕМЕНТЫ_ИНФОРМАЦИЯ!H:H,БАЗА_ДАННЫХ!L1221,АБОНЕМЕНТЫ_ИНФОРМАЦИЯ!G:G,БАЗА_ДАННЫХ!K1221,АБОНЕМЕНТЫ_ИНФОРМАЦИЯ!F:F,БАЗА_ДАННЫХ!J1221,АБОНЕМЕНТЫ_ИНФОРМАЦИЯ!AB:AB,БАЗА_ДАННЫХ!M1221),"")</f>
        <v>2</v>
      </c>
      <c r="R1221" s="189" t="s">
        <v>21</v>
      </c>
      <c r="S1221" s="17"/>
      <c r="U1221" s="194">
        <f>IF(S1221="перенос",0,SUMIFS(АБОНЕМЕНТЫ_ИНФОРМАЦИЯ!P:P,АБОНЕМЕНТЫ_ИНФОРМАЦИЯ!H:H,БАЗА_ДАННЫХ!L1221,АБОНЕМЕНТЫ_ИНФОРМАЦИЯ!F:F,БАЗА_ДАННЫХ!J1221,АБОНЕМЕНТЫ_ИНФОРМАЦИЯ!G:G,БАЗА_ДАННЫХ!K1221,АБОНЕМЕНТЫ_ИНФОРМАЦИЯ!Q:Q,"&lt;="&amp;БАЗА_ДАННЫХ!D1221,АБОНЕМЕНТЫ_ИНФОРМАЦИЯ!S:S,"&gt;="&amp;БАЗА_ДАННЫХ!D1221))</f>
        <v>10</v>
      </c>
    </row>
    <row r="1222" spans="4:21" ht="15" customHeight="1" x14ac:dyDescent="0.25">
      <c r="D1222" s="185">
        <v>45337</v>
      </c>
      <c r="E1222" s="187">
        <f t="shared" si="44"/>
        <v>7</v>
      </c>
      <c r="F1222" s="9" t="str">
        <f t="shared" si="43"/>
        <v>Чт</v>
      </c>
      <c r="G1222" s="18">
        <v>0.6875</v>
      </c>
      <c r="H1222" s="8" t="s">
        <v>14</v>
      </c>
      <c r="I1222" s="8" t="s">
        <v>39</v>
      </c>
      <c r="J1222" s="8" t="s">
        <v>10</v>
      </c>
      <c r="K1222" s="8" t="s">
        <v>28</v>
      </c>
      <c r="L1222" s="188" t="s">
        <v>103</v>
      </c>
      <c r="M1222" s="189" t="str">
        <f ca="1">IF(COUNTIFS(АБОНЕМЕНТЫ_ИНФОРМАЦИЯ!H:H,БАЗА_ДАННЫХ!L1222,АБОНЕМЕНТЫ_ИНФОРМАЦИЯ!F:F,БАЗА_ДАННЫХ!J1222,АБОНЕМЕНТЫ_ИНФОРМАЦИЯ!G:G,БАЗА_ДАННЫХ!K1222,АБОНЕМЕНТЫ_ИНФОРМАЦИЯ!Q:Q,"&lt;="&amp;БАЗА_ДАННЫХ!D1222,АБОНЕМЕНТЫ_ИНФОРМАЦИЯ!S:S,"&gt;="&amp;БАЗА_ДАННЫХ!D1222,АБОНЕМЕНТЫ_ИНФОРМАЦИЯ!AB:AB,"да")=1,"да","нет")</f>
        <v>да</v>
      </c>
      <c r="N1222" s="188">
        <f ca="1">IF(M1222="да",SUMIFS(АБОНЕМЕНТЫ_ИНФОРМАЦИЯ!AC:AC,АБОНЕМЕНТЫ_ИНФОРМАЦИЯ!H:H,БАЗА_ДАННЫХ!L1222,АБОНЕМЕНТЫ_ИНФОРМАЦИЯ!G:G,БАЗА_ДАННЫХ!K1222,АБОНЕМЕНТЫ_ИНФОРМАЦИЯ!F:F,БАЗА_ДАННЫХ!J1222,АБОНЕМЕНТЫ_ИНФОРМАЦИЯ!AB:AB,БАЗА_ДАННЫХ!M1222),"")</f>
        <v>2</v>
      </c>
      <c r="R1222" s="189" t="s">
        <v>21</v>
      </c>
      <c r="S1222" s="17"/>
      <c r="U1222" s="194">
        <f>IF(S1222="перенос",0,SUMIFS(АБОНЕМЕНТЫ_ИНФОРМАЦИЯ!P:P,АБОНЕМЕНТЫ_ИНФОРМАЦИЯ!H:H,БАЗА_ДАННЫХ!L1222,АБОНЕМЕНТЫ_ИНФОРМАЦИЯ!F:F,БАЗА_ДАННЫХ!J1222,АБОНЕМЕНТЫ_ИНФОРМАЦИЯ!G:G,БАЗА_ДАННЫХ!K1222,АБОНЕМЕНТЫ_ИНФОРМАЦИЯ!Q:Q,"&lt;="&amp;БАЗА_ДАННЫХ!D1222,АБОНЕМЕНТЫ_ИНФОРМАЦИЯ!S:S,"&gt;="&amp;БАЗА_ДАННЫХ!D1222))</f>
        <v>10</v>
      </c>
    </row>
    <row r="1223" spans="4:21" ht="15" customHeight="1" x14ac:dyDescent="0.25">
      <c r="D1223" s="185">
        <v>45337</v>
      </c>
      <c r="E1223" s="187">
        <f t="shared" si="44"/>
        <v>7</v>
      </c>
      <c r="F1223" s="9" t="str">
        <f t="shared" si="43"/>
        <v>Чт</v>
      </c>
      <c r="G1223" s="18">
        <v>0.6875</v>
      </c>
      <c r="H1223" s="8" t="s">
        <v>14</v>
      </c>
      <c r="I1223" s="8" t="s">
        <v>39</v>
      </c>
      <c r="J1223" s="8" t="s">
        <v>10</v>
      </c>
      <c r="K1223" s="8" t="s">
        <v>28</v>
      </c>
      <c r="L1223" s="188" t="s">
        <v>104</v>
      </c>
      <c r="M1223" s="189" t="str">
        <f ca="1">IF(COUNTIFS(АБОНЕМЕНТЫ_ИНФОРМАЦИЯ!H:H,БАЗА_ДАННЫХ!L1223,АБОНЕМЕНТЫ_ИНФОРМАЦИЯ!F:F,БАЗА_ДАННЫХ!J1223,АБОНЕМЕНТЫ_ИНФОРМАЦИЯ!G:G,БАЗА_ДАННЫХ!K1223,АБОНЕМЕНТЫ_ИНФОРМАЦИЯ!Q:Q,"&lt;="&amp;БАЗА_ДАННЫХ!D1223,АБОНЕМЕНТЫ_ИНФОРМАЦИЯ!S:S,"&gt;="&amp;БАЗА_ДАННЫХ!D1223,АБОНЕМЕНТЫ_ИНФОРМАЦИЯ!AB:AB,"да")=1,"да","нет")</f>
        <v>да</v>
      </c>
      <c r="N1223" s="188">
        <f ca="1">IF(M1223="да",SUMIFS(АБОНЕМЕНТЫ_ИНФОРМАЦИЯ!AC:AC,АБОНЕМЕНТЫ_ИНФОРМАЦИЯ!H:H,БАЗА_ДАННЫХ!L1223,АБОНЕМЕНТЫ_ИНФОРМАЦИЯ!G:G,БАЗА_ДАННЫХ!K1223,АБОНЕМЕНТЫ_ИНФОРМАЦИЯ!F:F,БАЗА_ДАННЫХ!J1223,АБОНЕМЕНТЫ_ИНФОРМАЦИЯ!AB:AB,БАЗА_ДАННЫХ!M1223),"")</f>
        <v>2</v>
      </c>
      <c r="R1223" s="189" t="s">
        <v>21</v>
      </c>
      <c r="S1223" s="17"/>
      <c r="U1223" s="194">
        <f>IF(S1223="перенос",0,SUMIFS(АБОНЕМЕНТЫ_ИНФОРМАЦИЯ!P:P,АБОНЕМЕНТЫ_ИНФОРМАЦИЯ!H:H,БАЗА_ДАННЫХ!L1223,АБОНЕМЕНТЫ_ИНФОРМАЦИЯ!F:F,БАЗА_ДАННЫХ!J1223,АБОНЕМЕНТЫ_ИНФОРМАЦИЯ!G:G,БАЗА_ДАННЫХ!K1223,АБОНЕМЕНТЫ_ИНФОРМАЦИЯ!Q:Q,"&lt;="&amp;БАЗА_ДАННЫХ!D1223,АБОНЕМЕНТЫ_ИНФОРМАЦИЯ!S:S,"&gt;="&amp;БАЗА_ДАННЫХ!D1223))</f>
        <v>10</v>
      </c>
    </row>
    <row r="1224" spans="4:21" ht="15" customHeight="1" x14ac:dyDescent="0.25">
      <c r="D1224" s="185">
        <v>45337</v>
      </c>
      <c r="E1224" s="187">
        <f t="shared" si="44"/>
        <v>7</v>
      </c>
      <c r="F1224" s="9" t="str">
        <f t="shared" ref="F1224:F1287" si="45">TEXT(D1224,"ддд")</f>
        <v>Чт</v>
      </c>
      <c r="G1224" s="18">
        <v>0.6875</v>
      </c>
      <c r="H1224" s="8" t="s">
        <v>14</v>
      </c>
      <c r="I1224" s="8" t="s">
        <v>39</v>
      </c>
      <c r="J1224" s="8" t="s">
        <v>10</v>
      </c>
      <c r="K1224" s="8" t="s">
        <v>28</v>
      </c>
      <c r="L1224" s="188" t="s">
        <v>105</v>
      </c>
      <c r="M1224" s="189" t="str">
        <f ca="1">IF(COUNTIFS(АБОНЕМЕНТЫ_ИНФОРМАЦИЯ!H:H,БАЗА_ДАННЫХ!L1224,АБОНЕМЕНТЫ_ИНФОРМАЦИЯ!F:F,БАЗА_ДАННЫХ!J1224,АБОНЕМЕНТЫ_ИНФОРМАЦИЯ!G:G,БАЗА_ДАННЫХ!K1224,АБОНЕМЕНТЫ_ИНФОРМАЦИЯ!Q:Q,"&lt;="&amp;БАЗА_ДАННЫХ!D1224,АБОНЕМЕНТЫ_ИНФОРМАЦИЯ!S:S,"&gt;="&amp;БАЗА_ДАННЫХ!D1224,АБОНЕМЕНТЫ_ИНФОРМАЦИЯ!AB:AB,"да")=1,"да","нет")</f>
        <v>да</v>
      </c>
      <c r="N1224" s="188">
        <f ca="1">IF(M1224="да",SUMIFS(АБОНЕМЕНТЫ_ИНФОРМАЦИЯ!AC:AC,АБОНЕМЕНТЫ_ИНФОРМАЦИЯ!H:H,БАЗА_ДАННЫХ!L1224,АБОНЕМЕНТЫ_ИНФОРМАЦИЯ!G:G,БАЗА_ДАННЫХ!K1224,АБОНЕМЕНТЫ_ИНФОРМАЦИЯ!F:F,БАЗА_ДАННЫХ!J1224,АБОНЕМЕНТЫ_ИНФОРМАЦИЯ!AB:AB,БАЗА_ДАННЫХ!M1224),"")</f>
        <v>2</v>
      </c>
      <c r="R1224" s="189" t="s">
        <v>21</v>
      </c>
      <c r="S1224" s="17"/>
      <c r="U1224" s="194">
        <f>IF(S1224="перенос",0,SUMIFS(АБОНЕМЕНТЫ_ИНФОРМАЦИЯ!P:P,АБОНЕМЕНТЫ_ИНФОРМАЦИЯ!H:H,БАЗА_ДАННЫХ!L1224,АБОНЕМЕНТЫ_ИНФОРМАЦИЯ!F:F,БАЗА_ДАННЫХ!J1224,АБОНЕМЕНТЫ_ИНФОРМАЦИЯ!G:G,БАЗА_ДАННЫХ!K1224,АБОНЕМЕНТЫ_ИНФОРМАЦИЯ!Q:Q,"&lt;="&amp;БАЗА_ДАННЫХ!D1224,АБОНЕМЕНТЫ_ИНФОРМАЦИЯ!S:S,"&gt;="&amp;БАЗА_ДАННЫХ!D1224))</f>
        <v>10</v>
      </c>
    </row>
    <row r="1225" spans="4:21" ht="15" customHeight="1" x14ac:dyDescent="0.25">
      <c r="D1225" s="185">
        <v>45337</v>
      </c>
      <c r="E1225" s="187">
        <f t="shared" si="44"/>
        <v>7</v>
      </c>
      <c r="F1225" s="9" t="str">
        <f t="shared" si="45"/>
        <v>Чт</v>
      </c>
      <c r="G1225" s="18">
        <v>0.6875</v>
      </c>
      <c r="H1225" s="8" t="s">
        <v>14</v>
      </c>
      <c r="I1225" s="8" t="s">
        <v>39</v>
      </c>
      <c r="J1225" s="8" t="s">
        <v>10</v>
      </c>
      <c r="K1225" s="8" t="s">
        <v>28</v>
      </c>
      <c r="L1225" s="188" t="s">
        <v>106</v>
      </c>
      <c r="M1225" s="189" t="str">
        <f ca="1">IF(COUNTIFS(АБОНЕМЕНТЫ_ИНФОРМАЦИЯ!H:H,БАЗА_ДАННЫХ!L1225,АБОНЕМЕНТЫ_ИНФОРМАЦИЯ!F:F,БАЗА_ДАННЫХ!J1225,АБОНЕМЕНТЫ_ИНФОРМАЦИЯ!G:G,БАЗА_ДАННЫХ!K1225,АБОНЕМЕНТЫ_ИНФОРМАЦИЯ!Q:Q,"&lt;="&amp;БАЗА_ДАННЫХ!D1225,АБОНЕМЕНТЫ_ИНФОРМАЦИЯ!S:S,"&gt;="&amp;БАЗА_ДАННЫХ!D1225,АБОНЕМЕНТЫ_ИНФОРМАЦИЯ!AB:AB,"да")=1,"да","нет")</f>
        <v>да</v>
      </c>
      <c r="N1225" s="188">
        <f ca="1">IF(M1225="да",SUMIFS(АБОНЕМЕНТЫ_ИНФОРМАЦИЯ!AC:AC,АБОНЕМЕНТЫ_ИНФОРМАЦИЯ!H:H,БАЗА_ДАННЫХ!L1225,АБОНЕМЕНТЫ_ИНФОРМАЦИЯ!G:G,БАЗА_ДАННЫХ!K1225,АБОНЕМЕНТЫ_ИНФОРМАЦИЯ!F:F,БАЗА_ДАННЫХ!J1225,АБОНЕМЕНТЫ_ИНФОРМАЦИЯ!AB:AB,БАЗА_ДАННЫХ!M1225),"")</f>
        <v>2</v>
      </c>
      <c r="R1225" s="189" t="s">
        <v>21</v>
      </c>
      <c r="S1225" s="17"/>
      <c r="U1225" s="194">
        <f>IF(S1225="перенос",0,SUMIFS(АБОНЕМЕНТЫ_ИНФОРМАЦИЯ!P:P,АБОНЕМЕНТЫ_ИНФОРМАЦИЯ!H:H,БАЗА_ДАННЫХ!L1225,АБОНЕМЕНТЫ_ИНФОРМАЦИЯ!F:F,БАЗА_ДАННЫХ!J1225,АБОНЕМЕНТЫ_ИНФОРМАЦИЯ!G:G,БАЗА_ДАННЫХ!K1225,АБОНЕМЕНТЫ_ИНФОРМАЦИЯ!Q:Q,"&lt;="&amp;БАЗА_ДАННЫХ!D1225,АБОНЕМЕНТЫ_ИНФОРМАЦИЯ!S:S,"&gt;="&amp;БАЗА_ДАННЫХ!D1225))</f>
        <v>10</v>
      </c>
    </row>
    <row r="1226" spans="4:21" ht="15" customHeight="1" x14ac:dyDescent="0.25">
      <c r="D1226" s="185">
        <v>45337</v>
      </c>
      <c r="E1226" s="187">
        <f t="shared" si="44"/>
        <v>7</v>
      </c>
      <c r="F1226" s="9" t="str">
        <f t="shared" si="45"/>
        <v>Чт</v>
      </c>
      <c r="G1226" s="18">
        <v>0.6875</v>
      </c>
      <c r="H1226" s="8" t="s">
        <v>14</v>
      </c>
      <c r="I1226" s="8" t="s">
        <v>39</v>
      </c>
      <c r="J1226" s="8" t="s">
        <v>10</v>
      </c>
      <c r="K1226" s="8" t="s">
        <v>28</v>
      </c>
      <c r="L1226" s="188" t="s">
        <v>107</v>
      </c>
      <c r="M1226" s="189" t="str">
        <f ca="1">IF(COUNTIFS(АБОНЕМЕНТЫ_ИНФОРМАЦИЯ!H:H,БАЗА_ДАННЫХ!L1226,АБОНЕМЕНТЫ_ИНФОРМАЦИЯ!F:F,БАЗА_ДАННЫХ!J1226,АБОНЕМЕНТЫ_ИНФОРМАЦИЯ!G:G,БАЗА_ДАННЫХ!K1226,АБОНЕМЕНТЫ_ИНФОРМАЦИЯ!Q:Q,"&lt;="&amp;БАЗА_ДАННЫХ!D1226,АБОНЕМЕНТЫ_ИНФОРМАЦИЯ!S:S,"&gt;="&amp;БАЗА_ДАННЫХ!D1226,АБОНЕМЕНТЫ_ИНФОРМАЦИЯ!AB:AB,"да")=1,"да","нет")</f>
        <v>да</v>
      </c>
      <c r="N1226" s="188">
        <f ca="1">IF(M1226="да",SUMIFS(АБОНЕМЕНТЫ_ИНФОРМАЦИЯ!AC:AC,АБОНЕМЕНТЫ_ИНФОРМАЦИЯ!H:H,БАЗА_ДАННЫХ!L1226,АБОНЕМЕНТЫ_ИНФОРМАЦИЯ!G:G,БАЗА_ДАННЫХ!K1226,АБОНЕМЕНТЫ_ИНФОРМАЦИЯ!F:F,БАЗА_ДАННЫХ!J1226,АБОНЕМЕНТЫ_ИНФОРМАЦИЯ!AB:AB,БАЗА_ДАННЫХ!M1226),"")</f>
        <v>2</v>
      </c>
      <c r="R1226" s="189" t="s">
        <v>21</v>
      </c>
      <c r="S1226" s="17"/>
      <c r="U1226" s="194">
        <f>IF(S1226="перенос",0,SUMIFS(АБОНЕМЕНТЫ_ИНФОРМАЦИЯ!P:P,АБОНЕМЕНТЫ_ИНФОРМАЦИЯ!H:H,БАЗА_ДАННЫХ!L1226,АБОНЕМЕНТЫ_ИНФОРМАЦИЯ!F:F,БАЗА_ДАННЫХ!J1226,АБОНЕМЕНТЫ_ИНФОРМАЦИЯ!G:G,БАЗА_ДАННЫХ!K1226,АБОНЕМЕНТЫ_ИНФОРМАЦИЯ!Q:Q,"&lt;="&amp;БАЗА_ДАННЫХ!D1226,АБОНЕМЕНТЫ_ИНФОРМАЦИЯ!S:S,"&gt;="&amp;БАЗА_ДАННЫХ!D1226))</f>
        <v>10</v>
      </c>
    </row>
    <row r="1227" spans="4:21" ht="15" customHeight="1" x14ac:dyDescent="0.25">
      <c r="D1227" s="185">
        <v>45337</v>
      </c>
      <c r="E1227" s="187">
        <f t="shared" si="44"/>
        <v>7</v>
      </c>
      <c r="F1227" s="9" t="str">
        <f t="shared" si="45"/>
        <v>Чт</v>
      </c>
      <c r="G1227" s="18">
        <v>0.72916666666666663</v>
      </c>
      <c r="H1227" s="8" t="s">
        <v>15</v>
      </c>
      <c r="I1227" s="8" t="s">
        <v>27</v>
      </c>
      <c r="J1227" s="8" t="s">
        <v>22</v>
      </c>
      <c r="K1227" s="8" t="s">
        <v>29</v>
      </c>
      <c r="L1227" s="188" t="s">
        <v>108</v>
      </c>
      <c r="M1227" s="189" t="str">
        <f ca="1">IF(COUNTIFS(АБОНЕМЕНТЫ_ИНФОРМАЦИЯ!H:H,БАЗА_ДАННЫХ!L1227,АБОНЕМЕНТЫ_ИНФОРМАЦИЯ!F:F,БАЗА_ДАННЫХ!J1227,АБОНЕМЕНТЫ_ИНФОРМАЦИЯ!G:G,БАЗА_ДАННЫХ!K1227,АБОНЕМЕНТЫ_ИНФОРМАЦИЯ!Q:Q,"&lt;="&amp;БАЗА_ДАННЫХ!D1227,АБОНЕМЕНТЫ_ИНФОРМАЦИЯ!S:S,"&gt;="&amp;БАЗА_ДАННЫХ!D1227,АБОНЕМЕНТЫ_ИНФОРМАЦИЯ!AB:AB,"да")=1,"да","нет")</f>
        <v>да</v>
      </c>
      <c r="N1227" s="188">
        <f ca="1">IF(M1227="да",SUMIFS(АБОНЕМЕНТЫ_ИНФОРМАЦИЯ!AC:AC,АБОНЕМЕНТЫ_ИНФОРМАЦИЯ!H:H,БАЗА_ДАННЫХ!L1227,АБОНЕМЕНТЫ_ИНФОРМАЦИЯ!G:G,БАЗА_ДАННЫХ!K1227,АБОНЕМЕНТЫ_ИНФОРМАЦИЯ!F:F,БАЗА_ДАННЫХ!J1227,АБОНЕМЕНТЫ_ИНФОРМАЦИЯ!AB:AB,БАЗА_ДАННЫХ!M1227),"")</f>
        <v>2</v>
      </c>
      <c r="R1227" s="189" t="s">
        <v>21</v>
      </c>
      <c r="S1227" s="17"/>
      <c r="U1227" s="194">
        <f>IF(S1227="перенос",0,SUMIFS(АБОНЕМЕНТЫ_ИНФОРМАЦИЯ!P:P,АБОНЕМЕНТЫ_ИНФОРМАЦИЯ!H:H,БАЗА_ДАННЫХ!L1227,АБОНЕМЕНТЫ_ИНФОРМАЦИЯ!F:F,БАЗА_ДАННЫХ!J1227,АБОНЕМЕНТЫ_ИНФОРМАЦИЯ!G:G,БАЗА_ДАННЫХ!K1227,АБОНЕМЕНТЫ_ИНФОРМАЦИЯ!Q:Q,"&lt;="&amp;БАЗА_ДАННЫХ!D1227,АБОНЕМЕНТЫ_ИНФОРМАЦИЯ!S:S,"&gt;="&amp;БАЗА_ДАННЫХ!D1227))</f>
        <v>10</v>
      </c>
    </row>
    <row r="1228" spans="4:21" ht="15" customHeight="1" x14ac:dyDescent="0.25">
      <c r="D1228" s="185">
        <v>45337</v>
      </c>
      <c r="E1228" s="187">
        <f t="shared" si="44"/>
        <v>7</v>
      </c>
      <c r="F1228" s="9" t="str">
        <f t="shared" si="45"/>
        <v>Чт</v>
      </c>
      <c r="G1228" s="18">
        <v>0.72916666666666663</v>
      </c>
      <c r="H1228" s="8" t="s">
        <v>15</v>
      </c>
      <c r="I1228" s="8" t="s">
        <v>27</v>
      </c>
      <c r="J1228" s="8" t="s">
        <v>22</v>
      </c>
      <c r="K1228" s="8" t="s">
        <v>29</v>
      </c>
      <c r="L1228" s="188" t="s">
        <v>110</v>
      </c>
      <c r="M1228" s="189" t="str">
        <f ca="1">IF(COUNTIFS(АБОНЕМЕНТЫ_ИНФОРМАЦИЯ!H:H,БАЗА_ДАННЫХ!L1228,АБОНЕМЕНТЫ_ИНФОРМАЦИЯ!F:F,БАЗА_ДАННЫХ!J1228,АБОНЕМЕНТЫ_ИНФОРМАЦИЯ!G:G,БАЗА_ДАННЫХ!K1228,АБОНЕМЕНТЫ_ИНФОРМАЦИЯ!Q:Q,"&lt;="&amp;БАЗА_ДАННЫХ!D1228,АБОНЕМЕНТЫ_ИНФОРМАЦИЯ!S:S,"&gt;="&amp;БАЗА_ДАННЫХ!D1228,АБОНЕМЕНТЫ_ИНФОРМАЦИЯ!AB:AB,"да")=1,"да","нет")</f>
        <v>да</v>
      </c>
      <c r="N1228" s="188">
        <f ca="1">IF(M1228="да",SUMIFS(АБОНЕМЕНТЫ_ИНФОРМАЦИЯ!AC:AC,АБОНЕМЕНТЫ_ИНФОРМАЦИЯ!H:H,БАЗА_ДАННЫХ!L1228,АБОНЕМЕНТЫ_ИНФОРМАЦИЯ!G:G,БАЗА_ДАННЫХ!K1228,АБОНЕМЕНТЫ_ИНФОРМАЦИЯ!F:F,БАЗА_ДАННЫХ!J1228,АБОНЕМЕНТЫ_ИНФОРМАЦИЯ!AB:AB,БАЗА_ДАННЫХ!M1228),"")</f>
        <v>2</v>
      </c>
      <c r="R1228" s="189" t="s">
        <v>21</v>
      </c>
      <c r="S1228" s="17"/>
      <c r="U1228" s="194">
        <f>IF(S1228="перенос",0,SUMIFS(АБОНЕМЕНТЫ_ИНФОРМАЦИЯ!P:P,АБОНЕМЕНТЫ_ИНФОРМАЦИЯ!H:H,БАЗА_ДАННЫХ!L1228,АБОНЕМЕНТЫ_ИНФОРМАЦИЯ!F:F,БАЗА_ДАННЫХ!J1228,АБОНЕМЕНТЫ_ИНФОРМАЦИЯ!G:G,БАЗА_ДАННЫХ!K1228,АБОНЕМЕНТЫ_ИНФОРМАЦИЯ!Q:Q,"&lt;="&amp;БАЗА_ДАННЫХ!D1228,АБОНЕМЕНТЫ_ИНФОРМАЦИЯ!S:S,"&gt;="&amp;БАЗА_ДАННЫХ!D1228))</f>
        <v>10</v>
      </c>
    </row>
    <row r="1229" spans="4:21" ht="15" customHeight="1" x14ac:dyDescent="0.25">
      <c r="D1229" s="185">
        <v>45337</v>
      </c>
      <c r="E1229" s="187">
        <f t="shared" si="44"/>
        <v>7</v>
      </c>
      <c r="F1229" s="9" t="str">
        <f t="shared" si="45"/>
        <v>Чт</v>
      </c>
      <c r="G1229" s="18">
        <v>0.72916666666666663</v>
      </c>
      <c r="H1229" s="8" t="s">
        <v>15</v>
      </c>
      <c r="I1229" s="8" t="s">
        <v>27</v>
      </c>
      <c r="J1229" s="8" t="s">
        <v>22</v>
      </c>
      <c r="K1229" s="8" t="s">
        <v>29</v>
      </c>
      <c r="L1229" s="188" t="s">
        <v>111</v>
      </c>
      <c r="M1229" s="189" t="str">
        <f ca="1">IF(COUNTIFS(АБОНЕМЕНТЫ_ИНФОРМАЦИЯ!H:H,БАЗА_ДАННЫХ!L1229,АБОНЕМЕНТЫ_ИНФОРМАЦИЯ!F:F,БАЗА_ДАННЫХ!J1229,АБОНЕМЕНТЫ_ИНФОРМАЦИЯ!G:G,БАЗА_ДАННЫХ!K1229,АБОНЕМЕНТЫ_ИНФОРМАЦИЯ!Q:Q,"&lt;="&amp;БАЗА_ДАННЫХ!D1229,АБОНЕМЕНТЫ_ИНФОРМАЦИЯ!S:S,"&gt;="&amp;БАЗА_ДАННЫХ!D1229,АБОНЕМЕНТЫ_ИНФОРМАЦИЯ!AB:AB,"да")=1,"да","нет")</f>
        <v>да</v>
      </c>
      <c r="N1229" s="188">
        <f ca="1">IF(M1229="да",SUMIFS(АБОНЕМЕНТЫ_ИНФОРМАЦИЯ!AC:AC,АБОНЕМЕНТЫ_ИНФОРМАЦИЯ!H:H,БАЗА_ДАННЫХ!L1229,АБОНЕМЕНТЫ_ИНФОРМАЦИЯ!G:G,БАЗА_ДАННЫХ!K1229,АБОНЕМЕНТЫ_ИНФОРМАЦИЯ!F:F,БАЗА_ДАННЫХ!J1229,АБОНЕМЕНТЫ_ИНФОРМАЦИЯ!AB:AB,БАЗА_ДАННЫХ!M1229),"")</f>
        <v>2</v>
      </c>
      <c r="R1229" s="189" t="s">
        <v>21</v>
      </c>
      <c r="S1229" s="17"/>
      <c r="U1229" s="194">
        <f>IF(S1229="перенос",0,SUMIFS(АБОНЕМЕНТЫ_ИНФОРМАЦИЯ!P:P,АБОНЕМЕНТЫ_ИНФОРМАЦИЯ!H:H,БАЗА_ДАННЫХ!L1229,АБОНЕМЕНТЫ_ИНФОРМАЦИЯ!F:F,БАЗА_ДАННЫХ!J1229,АБОНЕМЕНТЫ_ИНФОРМАЦИЯ!G:G,БАЗА_ДАННЫХ!K1229,АБОНЕМЕНТЫ_ИНФОРМАЦИЯ!Q:Q,"&lt;="&amp;БАЗА_ДАННЫХ!D1229,АБОНЕМЕНТЫ_ИНФОРМАЦИЯ!S:S,"&gt;="&amp;БАЗА_ДАННЫХ!D1229))</f>
        <v>8.75</v>
      </c>
    </row>
    <row r="1230" spans="4:21" ht="15" customHeight="1" x14ac:dyDescent="0.25">
      <c r="D1230" s="185">
        <v>45337</v>
      </c>
      <c r="E1230" s="187">
        <f t="shared" si="44"/>
        <v>7</v>
      </c>
      <c r="F1230" s="9" t="str">
        <f t="shared" si="45"/>
        <v>Чт</v>
      </c>
      <c r="G1230" s="18">
        <v>0.72916666666666663</v>
      </c>
      <c r="H1230" s="8" t="s">
        <v>15</v>
      </c>
      <c r="I1230" s="8" t="s">
        <v>27</v>
      </c>
      <c r="J1230" s="8" t="s">
        <v>22</v>
      </c>
      <c r="K1230" s="8" t="s">
        <v>29</v>
      </c>
      <c r="L1230" s="188" t="s">
        <v>112</v>
      </c>
      <c r="M1230" s="189" t="str">
        <f ca="1">IF(COUNTIFS(АБОНЕМЕНТЫ_ИНФОРМАЦИЯ!H:H,БАЗА_ДАННЫХ!L1230,АБОНЕМЕНТЫ_ИНФОРМАЦИЯ!F:F,БАЗА_ДАННЫХ!J1230,АБОНЕМЕНТЫ_ИНФОРМАЦИЯ!G:G,БАЗА_ДАННЫХ!K1230,АБОНЕМЕНТЫ_ИНФОРМАЦИЯ!Q:Q,"&lt;="&amp;БАЗА_ДАННЫХ!D1230,АБОНЕМЕНТЫ_ИНФОРМАЦИЯ!S:S,"&gt;="&amp;БАЗА_ДАННЫХ!D1230,АБОНЕМЕНТЫ_ИНФОРМАЦИЯ!AB:AB,"да")=1,"да","нет")</f>
        <v>да</v>
      </c>
      <c r="N1230" s="188">
        <f ca="1">IF(M1230="да",SUMIFS(АБОНЕМЕНТЫ_ИНФОРМАЦИЯ!AC:AC,АБОНЕМЕНТЫ_ИНФОРМАЦИЯ!H:H,БАЗА_ДАННЫХ!L1230,АБОНЕМЕНТЫ_ИНФОРМАЦИЯ!G:G,БАЗА_ДАННЫХ!K1230,АБОНЕМЕНТЫ_ИНФОРМАЦИЯ!F:F,БАЗА_ДАННЫХ!J1230,АБОНЕМЕНТЫ_ИНФОРМАЦИЯ!AB:AB,БАЗА_ДАННЫХ!M1230),"")</f>
        <v>2</v>
      </c>
      <c r="R1230" s="189" t="s">
        <v>21</v>
      </c>
      <c r="S1230" s="17"/>
      <c r="U1230" s="194">
        <f>IF(S1230="перенос",0,SUMIFS(АБОНЕМЕНТЫ_ИНФОРМАЦИЯ!P:P,АБОНЕМЕНТЫ_ИНФОРМАЦИЯ!H:H,БАЗА_ДАННЫХ!L1230,АБОНЕМЕНТЫ_ИНФОРМАЦИЯ!F:F,БАЗА_ДАННЫХ!J1230,АБОНЕМЕНТЫ_ИНФОРМАЦИЯ!G:G,БАЗА_ДАННЫХ!K1230,АБОНЕМЕНТЫ_ИНФОРМАЦИЯ!Q:Q,"&lt;="&amp;БАЗА_ДАННЫХ!D1230,АБОНЕМЕНТЫ_ИНФОРМАЦИЯ!S:S,"&gt;="&amp;БАЗА_ДАННЫХ!D1230))</f>
        <v>10</v>
      </c>
    </row>
    <row r="1231" spans="4:21" ht="15" customHeight="1" x14ac:dyDescent="0.25">
      <c r="D1231" s="185">
        <v>45337</v>
      </c>
      <c r="E1231" s="187">
        <f t="shared" si="44"/>
        <v>7</v>
      </c>
      <c r="F1231" s="9" t="str">
        <f t="shared" si="45"/>
        <v>Чт</v>
      </c>
      <c r="G1231" s="18">
        <v>0.77083333333333337</v>
      </c>
      <c r="H1231" s="8" t="s">
        <v>15</v>
      </c>
      <c r="I1231" s="8" t="s">
        <v>27</v>
      </c>
      <c r="J1231" s="8" t="s">
        <v>22</v>
      </c>
      <c r="K1231" s="8" t="s">
        <v>12</v>
      </c>
      <c r="L1231" s="188" t="s">
        <v>108</v>
      </c>
      <c r="M1231" s="189" t="str">
        <f ca="1">IF(COUNTIFS(АБОНЕМЕНТЫ_ИНФОРМАЦИЯ!H:H,БАЗА_ДАННЫХ!L1231,АБОНЕМЕНТЫ_ИНФОРМАЦИЯ!F:F,БАЗА_ДАННЫХ!J1231,АБОНЕМЕНТЫ_ИНФОРМАЦИЯ!G:G,БАЗА_ДАННЫХ!K1231,АБОНЕМЕНТЫ_ИНФОРМАЦИЯ!Q:Q,"&lt;="&amp;БАЗА_ДАННЫХ!D1231,АБОНЕМЕНТЫ_ИНФОРМАЦИЯ!S:S,"&gt;="&amp;БАЗА_ДАННЫХ!D1231,АБОНЕМЕНТЫ_ИНФОРМАЦИЯ!AB:AB,"да")=1,"да","нет")</f>
        <v>да</v>
      </c>
      <c r="N1231" s="188">
        <f ca="1">IF(M1231="да",SUMIFS(АБОНЕМЕНТЫ_ИНФОРМАЦИЯ!AC:AC,АБОНЕМЕНТЫ_ИНФОРМАЦИЯ!H:H,БАЗА_ДАННЫХ!L1231,АБОНЕМЕНТЫ_ИНФОРМАЦИЯ!G:G,БАЗА_ДАННЫХ!K1231,АБОНЕМЕНТЫ_ИНФОРМАЦИЯ!F:F,БАЗА_ДАННЫХ!J1231,АБОНЕМЕНТЫ_ИНФОРМАЦИЯ!AB:AB,БАЗА_ДАННЫХ!M1231),"")</f>
        <v>2</v>
      </c>
      <c r="R1231" s="189" t="s">
        <v>21</v>
      </c>
      <c r="S1231" s="17"/>
      <c r="U1231" s="194">
        <f>IF(S1231="перенос",0,SUMIFS(АБОНЕМЕНТЫ_ИНФОРМАЦИЯ!P:P,АБОНЕМЕНТЫ_ИНФОРМАЦИЯ!H:H,БАЗА_ДАННЫХ!L1231,АБОНЕМЕНТЫ_ИНФОРМАЦИЯ!F:F,БАЗА_ДАННЫХ!J1231,АБОНЕМЕНТЫ_ИНФОРМАЦИЯ!G:G,БАЗА_ДАННЫХ!K1231,АБОНЕМЕНТЫ_ИНФОРМАЦИЯ!Q:Q,"&lt;="&amp;БАЗА_ДАННЫХ!D1231,АБОНЕМЕНТЫ_ИНФОРМАЦИЯ!S:S,"&gt;="&amp;БАЗА_ДАННЫХ!D1231))</f>
        <v>10</v>
      </c>
    </row>
    <row r="1232" spans="4:21" ht="15" customHeight="1" x14ac:dyDescent="0.25">
      <c r="D1232" s="185">
        <v>45337</v>
      </c>
      <c r="E1232" s="187">
        <f t="shared" si="44"/>
        <v>7</v>
      </c>
      <c r="F1232" s="9" t="str">
        <f t="shared" si="45"/>
        <v>Чт</v>
      </c>
      <c r="G1232" s="18">
        <v>0.77083333333333337</v>
      </c>
      <c r="H1232" s="8" t="s">
        <v>15</v>
      </c>
      <c r="I1232" s="8" t="s">
        <v>27</v>
      </c>
      <c r="J1232" s="8" t="s">
        <v>22</v>
      </c>
      <c r="K1232" s="8" t="s">
        <v>12</v>
      </c>
      <c r="L1232" s="188" t="s">
        <v>110</v>
      </c>
      <c r="M1232" s="189" t="str">
        <f ca="1">IF(COUNTIFS(АБОНЕМЕНТЫ_ИНФОРМАЦИЯ!H:H,БАЗА_ДАННЫХ!L1232,АБОНЕМЕНТЫ_ИНФОРМАЦИЯ!F:F,БАЗА_ДАННЫХ!J1232,АБОНЕМЕНТЫ_ИНФОРМАЦИЯ!G:G,БАЗА_ДАННЫХ!K1232,АБОНЕМЕНТЫ_ИНФОРМАЦИЯ!Q:Q,"&lt;="&amp;БАЗА_ДАННЫХ!D1232,АБОНЕМЕНТЫ_ИНФОРМАЦИЯ!S:S,"&gt;="&amp;БАЗА_ДАННЫХ!D1232,АБОНЕМЕНТЫ_ИНФОРМАЦИЯ!AB:AB,"да")=1,"да","нет")</f>
        <v>да</v>
      </c>
      <c r="N1232" s="188">
        <f ca="1">IF(M1232="да",SUMIFS(АБОНЕМЕНТЫ_ИНФОРМАЦИЯ!AC:AC,АБОНЕМЕНТЫ_ИНФОРМАЦИЯ!H:H,БАЗА_ДАННЫХ!L1232,АБОНЕМЕНТЫ_ИНФОРМАЦИЯ!G:G,БАЗА_ДАННЫХ!K1232,АБОНЕМЕНТЫ_ИНФОРМАЦИЯ!F:F,БАЗА_ДАННЫХ!J1232,АБОНЕМЕНТЫ_ИНФОРМАЦИЯ!AB:AB,БАЗА_ДАННЫХ!M1232),"")</f>
        <v>2</v>
      </c>
      <c r="R1232" s="189" t="s">
        <v>21</v>
      </c>
      <c r="S1232" s="17"/>
      <c r="U1232" s="194">
        <f>IF(S1232="перенос",0,SUMIFS(АБОНЕМЕНТЫ_ИНФОРМАЦИЯ!P:P,АБОНЕМЕНТЫ_ИНФОРМАЦИЯ!H:H,БАЗА_ДАННЫХ!L1232,АБОНЕМЕНТЫ_ИНФОРМАЦИЯ!F:F,БАЗА_ДАННЫХ!J1232,АБОНЕМЕНТЫ_ИНФОРМАЦИЯ!G:G,БАЗА_ДАННЫХ!K1232,АБОНЕМЕНТЫ_ИНФОРМАЦИЯ!Q:Q,"&lt;="&amp;БАЗА_ДАННЫХ!D1232,АБОНЕМЕНТЫ_ИНФОРМАЦИЯ!S:S,"&gt;="&amp;БАЗА_ДАННЫХ!D1232))</f>
        <v>10</v>
      </c>
    </row>
    <row r="1233" spans="4:21" ht="15" customHeight="1" x14ac:dyDescent="0.25">
      <c r="D1233" s="185">
        <v>45337</v>
      </c>
      <c r="E1233" s="187">
        <f t="shared" si="44"/>
        <v>7</v>
      </c>
      <c r="F1233" s="9" t="str">
        <f t="shared" si="45"/>
        <v>Чт</v>
      </c>
      <c r="G1233" s="18">
        <v>0.77083333333333337</v>
      </c>
      <c r="H1233" s="8" t="s">
        <v>15</v>
      </c>
      <c r="I1233" s="8" t="s">
        <v>27</v>
      </c>
      <c r="J1233" s="8" t="s">
        <v>22</v>
      </c>
      <c r="K1233" s="8" t="s">
        <v>12</v>
      </c>
      <c r="L1233" s="188" t="s">
        <v>111</v>
      </c>
      <c r="M1233" s="189" t="str">
        <f ca="1">IF(COUNTIFS(АБОНЕМЕНТЫ_ИНФОРМАЦИЯ!H:H,БАЗА_ДАННЫХ!L1233,АБОНЕМЕНТЫ_ИНФОРМАЦИЯ!F:F,БАЗА_ДАННЫХ!J1233,АБОНЕМЕНТЫ_ИНФОРМАЦИЯ!G:G,БАЗА_ДАННЫХ!K1233,АБОНЕМЕНТЫ_ИНФОРМАЦИЯ!Q:Q,"&lt;="&amp;БАЗА_ДАННЫХ!D1233,АБОНЕМЕНТЫ_ИНФОРМАЦИЯ!S:S,"&gt;="&amp;БАЗА_ДАННЫХ!D1233,АБОНЕМЕНТЫ_ИНФОРМАЦИЯ!AB:AB,"да")=1,"да","нет")</f>
        <v>да</v>
      </c>
      <c r="N1233" s="188">
        <f ca="1">IF(M1233="да",SUMIFS(АБОНЕМЕНТЫ_ИНФОРМАЦИЯ!AC:AC,АБОНЕМЕНТЫ_ИНФОРМАЦИЯ!H:H,БАЗА_ДАННЫХ!L1233,АБОНЕМЕНТЫ_ИНФОРМАЦИЯ!G:G,БАЗА_ДАННЫХ!K1233,АБОНЕМЕНТЫ_ИНФОРМАЦИЯ!F:F,БАЗА_ДАННЫХ!J1233,АБОНЕМЕНТЫ_ИНФОРМАЦИЯ!AB:AB,БАЗА_ДАННЫХ!M1233),"")</f>
        <v>2</v>
      </c>
      <c r="R1233" s="189" t="s">
        <v>21</v>
      </c>
      <c r="S1233" s="17"/>
      <c r="U1233" s="194">
        <f>IF(S1233="перенос",0,SUMIFS(АБОНЕМЕНТЫ_ИНФОРМАЦИЯ!P:P,АБОНЕМЕНТЫ_ИНФОРМАЦИЯ!H:H,БАЗА_ДАННЫХ!L1233,АБОНЕМЕНТЫ_ИНФОРМАЦИЯ!F:F,БАЗА_ДАННЫХ!J1233,АБОНЕМЕНТЫ_ИНФОРМАЦИЯ!G:G,БАЗА_ДАННЫХ!K1233,АБОНЕМЕНТЫ_ИНФОРМАЦИЯ!Q:Q,"&lt;="&amp;БАЗА_ДАННЫХ!D1233,АБОНЕМЕНТЫ_ИНФОРМАЦИЯ!S:S,"&gt;="&amp;БАЗА_ДАННЫХ!D1233))</f>
        <v>8.75</v>
      </c>
    </row>
    <row r="1234" spans="4:21" ht="15" customHeight="1" x14ac:dyDescent="0.25">
      <c r="D1234" s="185">
        <v>45337</v>
      </c>
      <c r="E1234" s="187">
        <f t="shared" si="44"/>
        <v>7</v>
      </c>
      <c r="F1234" s="9" t="str">
        <f t="shared" si="45"/>
        <v>Чт</v>
      </c>
      <c r="G1234" s="18">
        <v>0.77083333333333337</v>
      </c>
      <c r="H1234" s="8" t="s">
        <v>15</v>
      </c>
      <c r="I1234" s="8" t="s">
        <v>27</v>
      </c>
      <c r="J1234" s="8" t="s">
        <v>22</v>
      </c>
      <c r="K1234" s="8" t="s">
        <v>12</v>
      </c>
      <c r="L1234" s="188" t="s">
        <v>112</v>
      </c>
      <c r="M1234" s="189" t="str">
        <f ca="1">IF(COUNTIFS(АБОНЕМЕНТЫ_ИНФОРМАЦИЯ!H:H,БАЗА_ДАННЫХ!L1234,АБОНЕМЕНТЫ_ИНФОРМАЦИЯ!F:F,БАЗА_ДАННЫХ!J1234,АБОНЕМЕНТЫ_ИНФОРМАЦИЯ!G:G,БАЗА_ДАННЫХ!K1234,АБОНЕМЕНТЫ_ИНФОРМАЦИЯ!Q:Q,"&lt;="&amp;БАЗА_ДАННЫХ!D1234,АБОНЕМЕНТЫ_ИНФОРМАЦИЯ!S:S,"&gt;="&amp;БАЗА_ДАННЫХ!D1234,АБОНЕМЕНТЫ_ИНФОРМАЦИЯ!AB:AB,"да")=1,"да","нет")</f>
        <v>да</v>
      </c>
      <c r="N1234" s="188">
        <f ca="1">IF(M1234="да",SUMIFS(АБОНЕМЕНТЫ_ИНФОРМАЦИЯ!AC:AC,АБОНЕМЕНТЫ_ИНФОРМАЦИЯ!H:H,БАЗА_ДАННЫХ!L1234,АБОНЕМЕНТЫ_ИНФОРМАЦИЯ!G:G,БАЗА_ДАННЫХ!K1234,АБОНЕМЕНТЫ_ИНФОРМАЦИЯ!F:F,БАЗА_ДАННЫХ!J1234,АБОНЕМЕНТЫ_ИНФОРМАЦИЯ!AB:AB,БАЗА_ДАННЫХ!M1234),"")</f>
        <v>2</v>
      </c>
      <c r="R1234" s="189" t="s">
        <v>21</v>
      </c>
      <c r="S1234" s="17"/>
      <c r="U1234" s="194">
        <f>IF(S1234="перенос",0,SUMIFS(АБОНЕМЕНТЫ_ИНФОРМАЦИЯ!P:P,АБОНЕМЕНТЫ_ИНФОРМАЦИЯ!H:H,БАЗА_ДАННЫХ!L1234,АБОНЕМЕНТЫ_ИНФОРМАЦИЯ!F:F,БАЗА_ДАННЫХ!J1234,АБОНЕМЕНТЫ_ИНФОРМАЦИЯ!G:G,БАЗА_ДАННЫХ!K1234,АБОНЕМЕНТЫ_ИНФОРМАЦИЯ!Q:Q,"&lt;="&amp;БАЗА_ДАННЫХ!D1234,АБОНЕМЕНТЫ_ИНФОРМАЦИЯ!S:S,"&gt;="&amp;БАЗА_ДАННЫХ!D1234))</f>
        <v>10</v>
      </c>
    </row>
    <row r="1235" spans="4:21" ht="15" customHeight="1" x14ac:dyDescent="0.25">
      <c r="D1235" s="185">
        <v>45338</v>
      </c>
      <c r="E1235" s="187">
        <f t="shared" si="44"/>
        <v>7</v>
      </c>
      <c r="F1235" s="9" t="str">
        <f t="shared" si="45"/>
        <v>Пт</v>
      </c>
      <c r="G1235" s="18">
        <v>0.66666666666666663</v>
      </c>
      <c r="H1235" s="8" t="s">
        <v>7</v>
      </c>
      <c r="I1235" s="8" t="s">
        <v>33</v>
      </c>
      <c r="J1235" s="8" t="s">
        <v>6</v>
      </c>
      <c r="K1235" s="8" t="s">
        <v>31</v>
      </c>
      <c r="L1235" s="188" t="s">
        <v>87</v>
      </c>
      <c r="M1235" s="189" t="str">
        <f ca="1">IF(COUNTIFS(АБОНЕМЕНТЫ_ИНФОРМАЦИЯ!H:H,БАЗА_ДАННЫХ!L1235,АБОНЕМЕНТЫ_ИНФОРМАЦИЯ!F:F,БАЗА_ДАННЫХ!J1235,АБОНЕМЕНТЫ_ИНФОРМАЦИЯ!G:G,БАЗА_ДАННЫХ!K1235,АБОНЕМЕНТЫ_ИНФОРМАЦИЯ!Q:Q,"&lt;="&amp;БАЗА_ДАННЫХ!D1235,АБОНЕМЕНТЫ_ИНФОРМАЦИЯ!S:S,"&gt;="&amp;БАЗА_ДАННЫХ!D1235,АБОНЕМЕНТЫ_ИНФОРМАЦИЯ!AB:AB,"да")=1,"да","нет")</f>
        <v>да</v>
      </c>
      <c r="N1235" s="188">
        <f ca="1">IF(M1235="да",SUMIFS(АБОНЕМЕНТЫ_ИНФОРМАЦИЯ!AC:AC,АБОНЕМЕНТЫ_ИНФОРМАЦИЯ!H:H,БАЗА_ДАННЫХ!L1235,АБОНЕМЕНТЫ_ИНФОРМАЦИЯ!G:G,БАЗА_ДАННЫХ!K1235,АБОНЕМЕНТЫ_ИНФОРМАЦИЯ!F:F,БАЗА_ДАННЫХ!J1235,АБОНЕМЕНТЫ_ИНФОРМАЦИЯ!AB:AB,БАЗА_ДАННЫХ!M1235),"")</f>
        <v>2</v>
      </c>
      <c r="R1235" s="189" t="s">
        <v>21</v>
      </c>
      <c r="S1235" s="17"/>
      <c r="U1235" s="194">
        <f>IF(S1235="перенос",0,SUMIFS(АБОНЕМЕНТЫ_ИНФОРМАЦИЯ!P:P,АБОНЕМЕНТЫ_ИНФОРМАЦИЯ!H:H,БАЗА_ДАННЫХ!L1235,АБОНЕМЕНТЫ_ИНФОРМАЦИЯ!F:F,БАЗА_ДАННЫХ!J1235,АБОНЕМЕНТЫ_ИНФОРМАЦИЯ!G:G,БАЗА_ДАННЫХ!K1235,АБОНЕМЕНТЫ_ИНФОРМАЦИЯ!Q:Q,"&lt;="&amp;БАЗА_ДАННЫХ!D1235,АБОНЕМЕНТЫ_ИНФОРМАЦИЯ!S:S,"&gt;="&amp;БАЗА_ДАННЫХ!D1235))</f>
        <v>10</v>
      </c>
    </row>
    <row r="1236" spans="4:21" ht="15" customHeight="1" x14ac:dyDescent="0.25">
      <c r="D1236" s="185">
        <v>45338</v>
      </c>
      <c r="E1236" s="187">
        <f t="shared" si="44"/>
        <v>7</v>
      </c>
      <c r="F1236" s="9" t="str">
        <f t="shared" si="45"/>
        <v>Пт</v>
      </c>
      <c r="G1236" s="18">
        <v>0.66666666666666663</v>
      </c>
      <c r="H1236" s="8" t="s">
        <v>7</v>
      </c>
      <c r="I1236" s="8" t="s">
        <v>33</v>
      </c>
      <c r="J1236" s="8" t="s">
        <v>6</v>
      </c>
      <c r="K1236" s="8" t="s">
        <v>31</v>
      </c>
      <c r="L1236" s="188" t="s">
        <v>90</v>
      </c>
      <c r="M1236" s="189" t="str">
        <f ca="1">IF(COUNTIFS(АБОНЕМЕНТЫ_ИНФОРМАЦИЯ!H:H,БАЗА_ДАННЫХ!L1236,АБОНЕМЕНТЫ_ИНФОРМАЦИЯ!F:F,БАЗА_ДАННЫХ!J1236,АБОНЕМЕНТЫ_ИНФОРМАЦИЯ!G:G,БАЗА_ДАННЫХ!K1236,АБОНЕМЕНТЫ_ИНФОРМАЦИЯ!Q:Q,"&lt;="&amp;БАЗА_ДАННЫХ!D1236,АБОНЕМЕНТЫ_ИНФОРМАЦИЯ!S:S,"&gt;="&amp;БАЗА_ДАННЫХ!D1236,АБОНЕМЕНТЫ_ИНФОРМАЦИЯ!AB:AB,"да")=1,"да","нет")</f>
        <v>да</v>
      </c>
      <c r="N1236" s="188">
        <f ca="1">IF(M1236="да",SUMIFS(АБОНЕМЕНТЫ_ИНФОРМАЦИЯ!AC:AC,АБОНЕМЕНТЫ_ИНФОРМАЦИЯ!H:H,БАЗА_ДАННЫХ!L1236,АБОНЕМЕНТЫ_ИНФОРМАЦИЯ!G:G,БАЗА_ДАННЫХ!K1236,АБОНЕМЕНТЫ_ИНФОРМАЦИЯ!F:F,БАЗА_ДАННЫХ!J1236,АБОНЕМЕНТЫ_ИНФОРМАЦИЯ!AB:AB,БАЗА_ДАННЫХ!M1236),"")</f>
        <v>2</v>
      </c>
      <c r="R1236" s="189" t="s">
        <v>21</v>
      </c>
      <c r="S1236" s="17"/>
      <c r="U1236" s="194">
        <f>IF(S1236="перенос",0,SUMIFS(АБОНЕМЕНТЫ_ИНФОРМАЦИЯ!P:P,АБОНЕМЕНТЫ_ИНФОРМАЦИЯ!H:H,БАЗА_ДАННЫХ!L1236,АБОНЕМЕНТЫ_ИНФОРМАЦИЯ!F:F,БАЗА_ДАННЫХ!J1236,АБОНЕМЕНТЫ_ИНФОРМАЦИЯ!G:G,БАЗА_ДАННЫХ!K1236,АБОНЕМЕНТЫ_ИНФОРМАЦИЯ!Q:Q,"&lt;="&amp;БАЗА_ДАННЫХ!D1236,АБОНЕМЕНТЫ_ИНФОРМАЦИЯ!S:S,"&gt;="&amp;БАЗА_ДАННЫХ!D1236))</f>
        <v>8.75</v>
      </c>
    </row>
    <row r="1237" spans="4:21" ht="15" customHeight="1" x14ac:dyDescent="0.25">
      <c r="D1237" s="185">
        <v>45338</v>
      </c>
      <c r="E1237" s="187">
        <f t="shared" si="44"/>
        <v>7</v>
      </c>
      <c r="F1237" s="9" t="str">
        <f t="shared" si="45"/>
        <v>Пт</v>
      </c>
      <c r="G1237" s="18">
        <v>0.66666666666666663</v>
      </c>
      <c r="H1237" s="8" t="s">
        <v>7</v>
      </c>
      <c r="I1237" s="8" t="s">
        <v>33</v>
      </c>
      <c r="J1237" s="8" t="s">
        <v>6</v>
      </c>
      <c r="K1237" s="8" t="s">
        <v>31</v>
      </c>
      <c r="L1237" s="188" t="s">
        <v>91</v>
      </c>
      <c r="M1237" s="189" t="str">
        <f ca="1">IF(COUNTIFS(АБОНЕМЕНТЫ_ИНФОРМАЦИЯ!H:H,БАЗА_ДАННЫХ!L1237,АБОНЕМЕНТЫ_ИНФОРМАЦИЯ!F:F,БАЗА_ДАННЫХ!J1237,АБОНЕМЕНТЫ_ИНФОРМАЦИЯ!G:G,БАЗА_ДАННЫХ!K1237,АБОНЕМЕНТЫ_ИНФОРМАЦИЯ!Q:Q,"&lt;="&amp;БАЗА_ДАННЫХ!D1237,АБОНЕМЕНТЫ_ИНФОРМАЦИЯ!S:S,"&gt;="&amp;БАЗА_ДАННЫХ!D1237,АБОНЕМЕНТЫ_ИНФОРМАЦИЯ!AB:AB,"да")=1,"да","нет")</f>
        <v>да</v>
      </c>
      <c r="N1237" s="188">
        <f ca="1">IF(M1237="да",SUMIFS(АБОНЕМЕНТЫ_ИНФОРМАЦИЯ!AC:AC,АБОНЕМЕНТЫ_ИНФОРМАЦИЯ!H:H,БАЗА_ДАННЫХ!L1237,АБОНЕМЕНТЫ_ИНФОРМАЦИЯ!G:G,БАЗА_ДАННЫХ!K1237,АБОНЕМЕНТЫ_ИНФОРМАЦИЯ!F:F,БАЗА_ДАННЫХ!J1237,АБОНЕМЕНТЫ_ИНФОРМАЦИЯ!AB:AB,БАЗА_ДАННЫХ!M1237),"")</f>
        <v>2</v>
      </c>
      <c r="R1237" s="189" t="s">
        <v>21</v>
      </c>
      <c r="S1237" s="17"/>
      <c r="U1237" s="194">
        <f>IF(S1237="перенос",0,SUMIFS(АБОНЕМЕНТЫ_ИНФОРМАЦИЯ!P:P,АБОНЕМЕНТЫ_ИНФОРМАЦИЯ!H:H,БАЗА_ДАННЫХ!L1237,АБОНЕМЕНТЫ_ИНФОРМАЦИЯ!F:F,БАЗА_ДАННЫХ!J1237,АБОНЕМЕНТЫ_ИНФОРМАЦИЯ!G:G,БАЗА_ДАННЫХ!K1237,АБОНЕМЕНТЫ_ИНФОРМАЦИЯ!Q:Q,"&lt;="&amp;БАЗА_ДАННЫХ!D1237,АБОНЕМЕНТЫ_ИНФОРМАЦИЯ!S:S,"&gt;="&amp;БАЗА_ДАННЫХ!D1237))</f>
        <v>10</v>
      </c>
    </row>
    <row r="1238" spans="4:21" ht="15" customHeight="1" x14ac:dyDescent="0.25">
      <c r="D1238" s="185">
        <v>45338</v>
      </c>
      <c r="E1238" s="187">
        <f t="shared" si="44"/>
        <v>7</v>
      </c>
      <c r="F1238" s="9" t="str">
        <f t="shared" si="45"/>
        <v>Пт</v>
      </c>
      <c r="G1238" s="18">
        <v>0.66666666666666663</v>
      </c>
      <c r="H1238" s="8" t="s">
        <v>7</v>
      </c>
      <c r="I1238" s="8" t="s">
        <v>33</v>
      </c>
      <c r="J1238" s="8" t="s">
        <v>6</v>
      </c>
      <c r="K1238" s="8" t="s">
        <v>31</v>
      </c>
      <c r="L1238" s="188" t="s">
        <v>92</v>
      </c>
      <c r="M1238" s="189" t="str">
        <f ca="1">IF(COUNTIFS(АБОНЕМЕНТЫ_ИНФОРМАЦИЯ!H:H,БАЗА_ДАННЫХ!L1238,АБОНЕМЕНТЫ_ИНФОРМАЦИЯ!F:F,БАЗА_ДАННЫХ!J1238,АБОНЕМЕНТЫ_ИНФОРМАЦИЯ!G:G,БАЗА_ДАННЫХ!K1238,АБОНЕМЕНТЫ_ИНФОРМАЦИЯ!Q:Q,"&lt;="&amp;БАЗА_ДАННЫХ!D1238,АБОНЕМЕНТЫ_ИНФОРМАЦИЯ!S:S,"&gt;="&amp;БАЗА_ДАННЫХ!D1238,АБОНЕМЕНТЫ_ИНФОРМАЦИЯ!AB:AB,"да")=1,"да","нет")</f>
        <v>да</v>
      </c>
      <c r="N1238" s="188">
        <f ca="1">IF(M1238="да",SUMIFS(АБОНЕМЕНТЫ_ИНФОРМАЦИЯ!AC:AC,АБОНЕМЕНТЫ_ИНФОРМАЦИЯ!H:H,БАЗА_ДАННЫХ!L1238,АБОНЕМЕНТЫ_ИНФОРМАЦИЯ!G:G,БАЗА_ДАННЫХ!K1238,АБОНЕМЕНТЫ_ИНФОРМАЦИЯ!F:F,БАЗА_ДАННЫХ!J1238,АБОНЕМЕНТЫ_ИНФОРМАЦИЯ!AB:AB,БАЗА_ДАННЫХ!M1238),"")</f>
        <v>2</v>
      </c>
      <c r="R1238" s="189" t="s">
        <v>21</v>
      </c>
      <c r="S1238" s="17"/>
      <c r="U1238" s="194">
        <f>IF(S1238="перенос",0,SUMIFS(АБОНЕМЕНТЫ_ИНФОРМАЦИЯ!P:P,АБОНЕМЕНТЫ_ИНФОРМАЦИЯ!H:H,БАЗА_ДАННЫХ!L1238,АБОНЕМЕНТЫ_ИНФОРМАЦИЯ!F:F,БАЗА_ДАННЫХ!J1238,АБОНЕМЕНТЫ_ИНФОРМАЦИЯ!G:G,БАЗА_ДАННЫХ!K1238,АБОНЕМЕНТЫ_ИНФОРМАЦИЯ!Q:Q,"&lt;="&amp;БАЗА_ДАННЫХ!D1238,АБОНЕМЕНТЫ_ИНФОРМАЦИЯ!S:S,"&gt;="&amp;БАЗА_ДАННЫХ!D1238))</f>
        <v>10</v>
      </c>
    </row>
    <row r="1239" spans="4:21" ht="15" customHeight="1" x14ac:dyDescent="0.25">
      <c r="D1239" s="185">
        <v>45338</v>
      </c>
      <c r="E1239" s="187">
        <f t="shared" si="44"/>
        <v>7</v>
      </c>
      <c r="F1239" s="9" t="str">
        <f t="shared" si="45"/>
        <v>Пт</v>
      </c>
      <c r="G1239" s="18">
        <v>0.66666666666666663</v>
      </c>
      <c r="H1239" s="8" t="s">
        <v>7</v>
      </c>
      <c r="I1239" s="8" t="s">
        <v>33</v>
      </c>
      <c r="J1239" s="8" t="s">
        <v>6</v>
      </c>
      <c r="K1239" s="8" t="s">
        <v>31</v>
      </c>
      <c r="L1239" s="188" t="s">
        <v>93</v>
      </c>
      <c r="M1239" s="189" t="str">
        <f ca="1">IF(COUNTIFS(АБОНЕМЕНТЫ_ИНФОРМАЦИЯ!H:H,БАЗА_ДАННЫХ!L1239,АБОНЕМЕНТЫ_ИНФОРМАЦИЯ!F:F,БАЗА_ДАННЫХ!J1239,АБОНЕМЕНТЫ_ИНФОРМАЦИЯ!G:G,БАЗА_ДАННЫХ!K1239,АБОНЕМЕНТЫ_ИНФОРМАЦИЯ!Q:Q,"&lt;="&amp;БАЗА_ДАННЫХ!D1239,АБОНЕМЕНТЫ_ИНФОРМАЦИЯ!S:S,"&gt;="&amp;БАЗА_ДАННЫХ!D1239,АБОНЕМЕНТЫ_ИНФОРМАЦИЯ!AB:AB,"да")=1,"да","нет")</f>
        <v>да</v>
      </c>
      <c r="N1239" s="188">
        <f ca="1">IF(M1239="да",SUMIFS(АБОНЕМЕНТЫ_ИНФОРМАЦИЯ!AC:AC,АБОНЕМЕНТЫ_ИНФОРМАЦИЯ!H:H,БАЗА_ДАННЫХ!L1239,АБОНЕМЕНТЫ_ИНФОРМАЦИЯ!G:G,БАЗА_ДАННЫХ!K1239,АБОНЕМЕНТЫ_ИНФОРМАЦИЯ!F:F,БАЗА_ДАННЫХ!J1239,АБОНЕМЕНТЫ_ИНФОРМАЦИЯ!AB:AB,БАЗА_ДАННЫХ!M1239),"")</f>
        <v>2</v>
      </c>
      <c r="R1239" s="189" t="s">
        <v>21</v>
      </c>
      <c r="S1239" s="17"/>
      <c r="U1239" s="194">
        <f>IF(S1239="перенос",0,SUMIFS(АБОНЕМЕНТЫ_ИНФОРМАЦИЯ!P:P,АБОНЕМЕНТЫ_ИНФОРМАЦИЯ!H:H,БАЗА_ДАННЫХ!L1239,АБОНЕМЕНТЫ_ИНФОРМАЦИЯ!F:F,БАЗА_ДАННЫХ!J1239,АБОНЕМЕНТЫ_ИНФОРМАЦИЯ!G:G,БАЗА_ДАННЫХ!K1239,АБОНЕМЕНТЫ_ИНФОРМАЦИЯ!Q:Q,"&lt;="&amp;БАЗА_ДАННЫХ!D1239,АБОНЕМЕНТЫ_ИНФОРМАЦИЯ!S:S,"&gt;="&amp;БАЗА_ДАННЫХ!D1239))</f>
        <v>10</v>
      </c>
    </row>
    <row r="1240" spans="4:21" ht="15" customHeight="1" x14ac:dyDescent="0.25">
      <c r="D1240" s="185">
        <v>45338</v>
      </c>
      <c r="E1240" s="187">
        <f t="shared" si="44"/>
        <v>7</v>
      </c>
      <c r="F1240" s="9" t="str">
        <f t="shared" si="45"/>
        <v>Пт</v>
      </c>
      <c r="G1240" s="18">
        <v>0.66666666666666663</v>
      </c>
      <c r="H1240" s="8" t="s">
        <v>7</v>
      </c>
      <c r="I1240" s="8" t="s">
        <v>33</v>
      </c>
      <c r="J1240" s="8" t="s">
        <v>6</v>
      </c>
      <c r="K1240" s="8" t="s">
        <v>31</v>
      </c>
      <c r="L1240" s="188" t="s">
        <v>94</v>
      </c>
      <c r="M1240" s="189" t="str">
        <f ca="1">IF(COUNTIFS(АБОНЕМЕНТЫ_ИНФОРМАЦИЯ!H:H,БАЗА_ДАННЫХ!L1240,АБОНЕМЕНТЫ_ИНФОРМАЦИЯ!F:F,БАЗА_ДАННЫХ!J1240,АБОНЕМЕНТЫ_ИНФОРМАЦИЯ!G:G,БАЗА_ДАННЫХ!K1240,АБОНЕМЕНТЫ_ИНФОРМАЦИЯ!Q:Q,"&lt;="&amp;БАЗА_ДАННЫХ!D1240,АБОНЕМЕНТЫ_ИНФОРМАЦИЯ!S:S,"&gt;="&amp;БАЗА_ДАННЫХ!D1240,АБОНЕМЕНТЫ_ИНФОРМАЦИЯ!AB:AB,"да")=1,"да","нет")</f>
        <v>да</v>
      </c>
      <c r="N1240" s="188">
        <f ca="1">IF(M1240="да",SUMIFS(АБОНЕМЕНТЫ_ИНФОРМАЦИЯ!AC:AC,АБОНЕМЕНТЫ_ИНФОРМАЦИЯ!H:H,БАЗА_ДАННЫХ!L1240,АБОНЕМЕНТЫ_ИНФОРМАЦИЯ!G:G,БАЗА_ДАННЫХ!K1240,АБОНЕМЕНТЫ_ИНФОРМАЦИЯ!F:F,БАЗА_ДАННЫХ!J1240,АБОНЕМЕНТЫ_ИНФОРМАЦИЯ!AB:AB,БАЗА_ДАННЫХ!M1240),"")</f>
        <v>2</v>
      </c>
      <c r="R1240" s="189" t="s">
        <v>21</v>
      </c>
      <c r="S1240" s="17"/>
      <c r="U1240" s="194">
        <f>IF(S1240="перенос",0,SUMIFS(АБОНЕМЕНТЫ_ИНФОРМАЦИЯ!P:P,АБОНЕМЕНТЫ_ИНФОРМАЦИЯ!H:H,БАЗА_ДАННЫХ!L1240,АБОНЕМЕНТЫ_ИНФОРМАЦИЯ!F:F,БАЗА_ДАННЫХ!J1240,АБОНЕМЕНТЫ_ИНФОРМАЦИЯ!G:G,БАЗА_ДАННЫХ!K1240,АБОНЕМЕНТЫ_ИНФОРМАЦИЯ!Q:Q,"&lt;="&amp;БАЗА_ДАННЫХ!D1240,АБОНЕМЕНТЫ_ИНФОРМАЦИЯ!S:S,"&gt;="&amp;БАЗА_ДАННЫХ!D1240))</f>
        <v>10</v>
      </c>
    </row>
    <row r="1241" spans="4:21" ht="15" customHeight="1" x14ac:dyDescent="0.25">
      <c r="D1241" s="185">
        <v>45338</v>
      </c>
      <c r="E1241" s="187">
        <f t="shared" si="44"/>
        <v>7</v>
      </c>
      <c r="F1241" s="9" t="str">
        <f t="shared" si="45"/>
        <v>Пт</v>
      </c>
      <c r="G1241" s="18">
        <v>0.66666666666666663</v>
      </c>
      <c r="H1241" s="8" t="s">
        <v>7</v>
      </c>
      <c r="I1241" s="8" t="s">
        <v>33</v>
      </c>
      <c r="J1241" s="8" t="s">
        <v>6</v>
      </c>
      <c r="K1241" s="8" t="s">
        <v>31</v>
      </c>
      <c r="L1241" s="188" t="s">
        <v>95</v>
      </c>
      <c r="M1241" s="189" t="str">
        <f ca="1">IF(COUNTIFS(АБОНЕМЕНТЫ_ИНФОРМАЦИЯ!H:H,БАЗА_ДАННЫХ!L1241,АБОНЕМЕНТЫ_ИНФОРМАЦИЯ!F:F,БАЗА_ДАННЫХ!J1241,АБОНЕМЕНТЫ_ИНФОРМАЦИЯ!G:G,БАЗА_ДАННЫХ!K1241,АБОНЕМЕНТЫ_ИНФОРМАЦИЯ!Q:Q,"&lt;="&amp;БАЗА_ДАННЫХ!D1241,АБОНЕМЕНТЫ_ИНФОРМАЦИЯ!S:S,"&gt;="&amp;БАЗА_ДАННЫХ!D1241,АБОНЕМЕНТЫ_ИНФОРМАЦИЯ!AB:AB,"да")=1,"да","нет")</f>
        <v>да</v>
      </c>
      <c r="N1241" s="188">
        <f ca="1">IF(M1241="да",SUMIFS(АБОНЕМЕНТЫ_ИНФОРМАЦИЯ!AC:AC,АБОНЕМЕНТЫ_ИНФОРМАЦИЯ!H:H,БАЗА_ДАННЫХ!L1241,АБОНЕМЕНТЫ_ИНФОРМАЦИЯ!G:G,БАЗА_ДАННЫХ!K1241,АБОНЕМЕНТЫ_ИНФОРМАЦИЯ!F:F,БАЗА_ДАННЫХ!J1241,АБОНЕМЕНТЫ_ИНФОРМАЦИЯ!AB:AB,БАЗА_ДАННЫХ!M1241),"")</f>
        <v>2</v>
      </c>
      <c r="R1241" s="189" t="s">
        <v>21</v>
      </c>
      <c r="S1241" s="17"/>
      <c r="U1241" s="194">
        <f>IF(S1241="перенос",0,SUMIFS(АБОНЕМЕНТЫ_ИНФОРМАЦИЯ!P:P,АБОНЕМЕНТЫ_ИНФОРМАЦИЯ!H:H,БАЗА_ДАННЫХ!L1241,АБОНЕМЕНТЫ_ИНФОРМАЦИЯ!F:F,БАЗА_ДАННЫХ!J1241,АБОНЕМЕНТЫ_ИНФОРМАЦИЯ!G:G,БАЗА_ДАННЫХ!K1241,АБОНЕМЕНТЫ_ИНФОРМАЦИЯ!Q:Q,"&lt;="&amp;БАЗА_ДАННЫХ!D1241,АБОНЕМЕНТЫ_ИНФОРМАЦИЯ!S:S,"&gt;="&amp;БАЗА_ДАННЫХ!D1241))</f>
        <v>10</v>
      </c>
    </row>
    <row r="1242" spans="4:21" ht="15" customHeight="1" x14ac:dyDescent="0.25">
      <c r="D1242" s="185">
        <v>45338</v>
      </c>
      <c r="E1242" s="187">
        <f t="shared" si="44"/>
        <v>7</v>
      </c>
      <c r="F1242" s="9" t="str">
        <f t="shared" si="45"/>
        <v>Пт</v>
      </c>
      <c r="G1242" s="18">
        <v>0.66666666666666663</v>
      </c>
      <c r="H1242" s="8" t="s">
        <v>7</v>
      </c>
      <c r="I1242" s="8" t="s">
        <v>33</v>
      </c>
      <c r="J1242" s="8" t="s">
        <v>6</v>
      </c>
      <c r="K1242" s="8" t="s">
        <v>31</v>
      </c>
      <c r="L1242" s="188" t="s">
        <v>96</v>
      </c>
      <c r="M1242" s="189" t="str">
        <f ca="1">IF(COUNTIFS(АБОНЕМЕНТЫ_ИНФОРМАЦИЯ!H:H,БАЗА_ДАННЫХ!L1242,АБОНЕМЕНТЫ_ИНФОРМАЦИЯ!F:F,БАЗА_ДАННЫХ!J1242,АБОНЕМЕНТЫ_ИНФОРМАЦИЯ!G:G,БАЗА_ДАННЫХ!K1242,АБОНЕМЕНТЫ_ИНФОРМАЦИЯ!Q:Q,"&lt;="&amp;БАЗА_ДАННЫХ!D1242,АБОНЕМЕНТЫ_ИНФОРМАЦИЯ!S:S,"&gt;="&amp;БАЗА_ДАННЫХ!D1242,АБОНЕМЕНТЫ_ИНФОРМАЦИЯ!AB:AB,"да")=1,"да","нет")</f>
        <v>да</v>
      </c>
      <c r="N1242" s="188">
        <f ca="1">IF(M1242="да",SUMIFS(АБОНЕМЕНТЫ_ИНФОРМАЦИЯ!AC:AC,АБОНЕМЕНТЫ_ИНФОРМАЦИЯ!H:H,БАЗА_ДАННЫХ!L1242,АБОНЕМЕНТЫ_ИНФОРМАЦИЯ!G:G,БАЗА_ДАННЫХ!K1242,АБОНЕМЕНТЫ_ИНФОРМАЦИЯ!F:F,БАЗА_ДАННЫХ!J1242,АБОНЕМЕНТЫ_ИНФОРМАЦИЯ!AB:AB,БАЗА_ДАННЫХ!M1242),"")</f>
        <v>2</v>
      </c>
      <c r="R1242" s="189" t="s">
        <v>21</v>
      </c>
      <c r="S1242" s="17"/>
      <c r="U1242" s="194">
        <f>IF(S1242="перенос",0,SUMIFS(АБОНЕМЕНТЫ_ИНФОРМАЦИЯ!P:P,АБОНЕМЕНТЫ_ИНФОРМАЦИЯ!H:H,БАЗА_ДАННЫХ!L1242,АБОНЕМЕНТЫ_ИНФОРМАЦИЯ!F:F,БАЗА_ДАННЫХ!J1242,АБОНЕМЕНТЫ_ИНФОРМАЦИЯ!G:G,БАЗА_ДАННЫХ!K1242,АБОНЕМЕНТЫ_ИНФОРМАЦИЯ!Q:Q,"&lt;="&amp;БАЗА_ДАННЫХ!D1242,АБОНЕМЕНТЫ_ИНФОРМАЦИЯ!S:S,"&gt;="&amp;БАЗА_ДАННЫХ!D1242))</f>
        <v>10</v>
      </c>
    </row>
    <row r="1243" spans="4:21" ht="15" customHeight="1" x14ac:dyDescent="0.25">
      <c r="D1243" s="185">
        <v>45338</v>
      </c>
      <c r="E1243" s="187">
        <f t="shared" si="44"/>
        <v>7</v>
      </c>
      <c r="F1243" s="9" t="str">
        <f t="shared" si="45"/>
        <v>Пт</v>
      </c>
      <c r="G1243" s="18">
        <v>0.66666666666666663</v>
      </c>
      <c r="H1243" s="8" t="s">
        <v>7</v>
      </c>
      <c r="I1243" s="8" t="s">
        <v>33</v>
      </c>
      <c r="J1243" s="8" t="s">
        <v>6</v>
      </c>
      <c r="K1243" s="8" t="s">
        <v>31</v>
      </c>
      <c r="L1243" s="188" t="s">
        <v>97</v>
      </c>
      <c r="M1243" s="189" t="str">
        <f ca="1">IF(COUNTIFS(АБОНЕМЕНТЫ_ИНФОРМАЦИЯ!H:H,БАЗА_ДАННЫХ!L1243,АБОНЕМЕНТЫ_ИНФОРМАЦИЯ!F:F,БАЗА_ДАННЫХ!J1243,АБОНЕМЕНТЫ_ИНФОРМАЦИЯ!G:G,БАЗА_ДАННЫХ!K1243,АБОНЕМЕНТЫ_ИНФОРМАЦИЯ!Q:Q,"&lt;="&amp;БАЗА_ДАННЫХ!D1243,АБОНЕМЕНТЫ_ИНФОРМАЦИЯ!S:S,"&gt;="&amp;БАЗА_ДАННЫХ!D1243,АБОНЕМЕНТЫ_ИНФОРМАЦИЯ!AB:AB,"да")=1,"да","нет")</f>
        <v>да</v>
      </c>
      <c r="N1243" s="188">
        <f ca="1">IF(M1243="да",SUMIFS(АБОНЕМЕНТЫ_ИНФОРМАЦИЯ!AC:AC,АБОНЕМЕНТЫ_ИНФОРМАЦИЯ!H:H,БАЗА_ДАННЫХ!L1243,АБОНЕМЕНТЫ_ИНФОРМАЦИЯ!G:G,БАЗА_ДАННЫХ!K1243,АБОНЕМЕНТЫ_ИНФОРМАЦИЯ!F:F,БАЗА_ДАННЫХ!J1243,АБОНЕМЕНТЫ_ИНФОРМАЦИЯ!AB:AB,БАЗА_ДАННЫХ!M1243),"")</f>
        <v>2</v>
      </c>
      <c r="R1243" s="189" t="s">
        <v>21</v>
      </c>
      <c r="S1243" s="17"/>
      <c r="U1243" s="194">
        <f>IF(S1243="перенос",0,SUMIFS(АБОНЕМЕНТЫ_ИНФОРМАЦИЯ!P:P,АБОНЕМЕНТЫ_ИНФОРМАЦИЯ!H:H,БАЗА_ДАННЫХ!L1243,АБОНЕМЕНТЫ_ИНФОРМАЦИЯ!F:F,БАЗА_ДАННЫХ!J1243,АБОНЕМЕНТЫ_ИНФОРМАЦИЯ!G:G,БАЗА_ДАННЫХ!K1243,АБОНЕМЕНТЫ_ИНФОРМАЦИЯ!Q:Q,"&lt;="&amp;БАЗА_ДАННЫХ!D1243,АБОНЕМЕНТЫ_ИНФОРМАЦИЯ!S:S,"&gt;="&amp;БАЗА_ДАННЫХ!D1243))</f>
        <v>10</v>
      </c>
    </row>
    <row r="1244" spans="4:21" ht="15" customHeight="1" x14ac:dyDescent="0.25">
      <c r="D1244" s="185">
        <v>45339</v>
      </c>
      <c r="E1244" s="187">
        <f t="shared" si="44"/>
        <v>7</v>
      </c>
      <c r="F1244" s="9" t="str">
        <f t="shared" si="45"/>
        <v>Сб</v>
      </c>
      <c r="G1244" s="18">
        <v>0.45833333333333331</v>
      </c>
      <c r="H1244" s="8" t="s">
        <v>14</v>
      </c>
      <c r="I1244" s="8" t="s">
        <v>34</v>
      </c>
      <c r="J1244" s="8" t="s">
        <v>11</v>
      </c>
      <c r="K1244" s="8" t="s">
        <v>35</v>
      </c>
      <c r="L1244" s="188" t="s">
        <v>78</v>
      </c>
      <c r="M1244" s="189" t="str">
        <f ca="1">IF(COUNTIFS(АБОНЕМЕНТЫ_ИНФОРМАЦИЯ!H:H,БАЗА_ДАННЫХ!L1244,АБОНЕМЕНТЫ_ИНФОРМАЦИЯ!F:F,БАЗА_ДАННЫХ!J1244,АБОНЕМЕНТЫ_ИНФОРМАЦИЯ!G:G,БАЗА_ДАННЫХ!K1244,АБОНЕМЕНТЫ_ИНФОРМАЦИЯ!Q:Q,"&lt;="&amp;БАЗА_ДАННЫХ!D1244,АБОНЕМЕНТЫ_ИНФОРМАЦИЯ!S:S,"&gt;="&amp;БАЗА_ДАННЫХ!D1244,АБОНЕМЕНТЫ_ИНФОРМАЦИЯ!AB:AB,"да")=1,"да","нет")</f>
        <v>да</v>
      </c>
      <c r="N1244" s="188">
        <f ca="1">IF(M1244="да",SUMIFS(АБОНЕМЕНТЫ_ИНФОРМАЦИЯ!AC:AC,АБОНЕМЕНТЫ_ИНФОРМАЦИЯ!H:H,БАЗА_ДАННЫХ!L1244,АБОНЕМЕНТЫ_ИНФОРМАЦИЯ!G:G,БАЗА_ДАННЫХ!K1244,АБОНЕМЕНТЫ_ИНФОРМАЦИЯ!F:F,БАЗА_ДАННЫХ!J1244,АБОНЕМЕНТЫ_ИНФОРМАЦИЯ!AB:AB,БАЗА_ДАННЫХ!M1244),"")</f>
        <v>3</v>
      </c>
      <c r="R1244" s="189" t="s">
        <v>21</v>
      </c>
      <c r="S1244" s="17"/>
      <c r="U1244" s="194">
        <f>IF(S1244="перенос",0,SUMIFS(АБОНЕМЕНТЫ_ИНФОРМАЦИЯ!P:P,АБОНЕМЕНТЫ_ИНФОРМАЦИЯ!H:H,БАЗА_ДАННЫХ!L1244,АБОНЕМЕНТЫ_ИНФОРМАЦИЯ!F:F,БАЗА_ДАННЫХ!J1244,АБОНЕМЕНТЫ_ИНФОРМАЦИЯ!G:G,БАЗА_ДАННЫХ!K1244,АБОНЕМЕНТЫ_ИНФОРМАЦИЯ!Q:Q,"&lt;="&amp;БАЗА_ДАННЫХ!D1244,АБОНЕМЕНТЫ_ИНФОРМАЦИЯ!S:S,"&gt;="&amp;БАЗА_ДАННЫХ!D1244))</f>
        <v>10</v>
      </c>
    </row>
    <row r="1245" spans="4:21" ht="15" customHeight="1" x14ac:dyDescent="0.25">
      <c r="D1245" s="185">
        <v>45339</v>
      </c>
      <c r="E1245" s="187">
        <f t="shared" si="44"/>
        <v>7</v>
      </c>
      <c r="F1245" s="9" t="str">
        <f t="shared" si="45"/>
        <v>Сб</v>
      </c>
      <c r="G1245" s="18">
        <v>0.45833333333333331</v>
      </c>
      <c r="H1245" s="8" t="s">
        <v>14</v>
      </c>
      <c r="I1245" s="8" t="s">
        <v>34</v>
      </c>
      <c r="J1245" s="8" t="s">
        <v>11</v>
      </c>
      <c r="K1245" s="8" t="s">
        <v>35</v>
      </c>
      <c r="L1245" s="188" t="s">
        <v>80</v>
      </c>
      <c r="M1245" s="189" t="str">
        <f ca="1">IF(COUNTIFS(АБОНЕМЕНТЫ_ИНФОРМАЦИЯ!H:H,БАЗА_ДАННЫХ!L1245,АБОНЕМЕНТЫ_ИНФОРМАЦИЯ!F:F,БАЗА_ДАННЫХ!J1245,АБОНЕМЕНТЫ_ИНФОРМАЦИЯ!G:G,БАЗА_ДАННЫХ!K1245,АБОНЕМЕНТЫ_ИНФОРМАЦИЯ!Q:Q,"&lt;="&amp;БАЗА_ДАННЫХ!D1245,АБОНЕМЕНТЫ_ИНФОРМАЦИЯ!S:S,"&gt;="&amp;БАЗА_ДАННЫХ!D1245,АБОНЕМЕНТЫ_ИНФОРМАЦИЯ!AB:AB,"да")=1,"да","нет")</f>
        <v>да</v>
      </c>
      <c r="N1245" s="188">
        <f ca="1">IF(M1245="да",SUMIFS(АБОНЕМЕНТЫ_ИНФОРМАЦИЯ!AC:AC,АБОНЕМЕНТЫ_ИНФОРМАЦИЯ!H:H,БАЗА_ДАННЫХ!L1245,АБОНЕМЕНТЫ_ИНФОРМАЦИЯ!G:G,БАЗА_ДАННЫХ!K1245,АБОНЕМЕНТЫ_ИНФОРМАЦИЯ!F:F,БАЗА_ДАННЫХ!J1245,АБОНЕМЕНТЫ_ИНФОРМАЦИЯ!AB:AB,БАЗА_ДАННЫХ!M1245),"")</f>
        <v>3</v>
      </c>
      <c r="R1245" s="189" t="s">
        <v>21</v>
      </c>
      <c r="S1245" s="17"/>
      <c r="U1245" s="194">
        <f>IF(S1245="перенос",0,SUMIFS(АБОНЕМЕНТЫ_ИНФОРМАЦИЯ!P:P,АБОНЕМЕНТЫ_ИНФОРМАЦИЯ!H:H,БАЗА_ДАННЫХ!L1245,АБОНЕМЕНТЫ_ИНФОРМАЦИЯ!F:F,БАЗА_ДАННЫХ!J1245,АБОНЕМЕНТЫ_ИНФОРМАЦИЯ!G:G,БАЗА_ДАННЫХ!K1245,АБОНЕМЕНТЫ_ИНФОРМАЦИЯ!Q:Q,"&lt;="&amp;БАЗА_ДАННЫХ!D1245,АБОНЕМЕНТЫ_ИНФОРМАЦИЯ!S:S,"&gt;="&amp;БАЗА_ДАННЫХ!D1245))</f>
        <v>10</v>
      </c>
    </row>
    <row r="1246" spans="4:21" ht="15" customHeight="1" x14ac:dyDescent="0.25">
      <c r="D1246" s="185">
        <v>45339</v>
      </c>
      <c r="E1246" s="187">
        <f t="shared" si="44"/>
        <v>7</v>
      </c>
      <c r="F1246" s="9" t="str">
        <f t="shared" si="45"/>
        <v>Сб</v>
      </c>
      <c r="G1246" s="18">
        <v>0.45833333333333331</v>
      </c>
      <c r="H1246" s="8" t="s">
        <v>14</v>
      </c>
      <c r="I1246" s="8" t="s">
        <v>34</v>
      </c>
      <c r="J1246" s="8" t="s">
        <v>11</v>
      </c>
      <c r="K1246" s="8" t="s">
        <v>35</v>
      </c>
      <c r="L1246" s="188" t="s">
        <v>81</v>
      </c>
      <c r="M1246" s="189" t="str">
        <f ca="1">IF(COUNTIFS(АБОНЕМЕНТЫ_ИНФОРМАЦИЯ!H:H,БАЗА_ДАННЫХ!L1246,АБОНЕМЕНТЫ_ИНФОРМАЦИЯ!F:F,БАЗА_ДАННЫХ!J1246,АБОНЕМЕНТЫ_ИНФОРМАЦИЯ!G:G,БАЗА_ДАННЫХ!K1246,АБОНЕМЕНТЫ_ИНФОРМАЦИЯ!Q:Q,"&lt;="&amp;БАЗА_ДАННЫХ!D1246,АБОНЕМЕНТЫ_ИНФОРМАЦИЯ!S:S,"&gt;="&amp;БАЗА_ДАННЫХ!D1246,АБОНЕМЕНТЫ_ИНФОРМАЦИЯ!AB:AB,"да")=1,"да","нет")</f>
        <v>да</v>
      </c>
      <c r="N1246" s="188">
        <f ca="1">IF(M1246="да",SUMIFS(АБОНЕМЕНТЫ_ИНФОРМАЦИЯ!AC:AC,АБОНЕМЕНТЫ_ИНФОРМАЦИЯ!H:H,БАЗА_ДАННЫХ!L1246,АБОНЕМЕНТЫ_ИНФОРМАЦИЯ!G:G,БАЗА_ДАННЫХ!K1246,АБОНЕМЕНТЫ_ИНФОРМАЦИЯ!F:F,БАЗА_ДАННЫХ!J1246,АБОНЕМЕНТЫ_ИНФОРМАЦИЯ!AB:AB,БАЗА_ДАННЫХ!M1246),"")</f>
        <v>2</v>
      </c>
      <c r="R1246" s="189" t="s">
        <v>21</v>
      </c>
      <c r="S1246" s="17"/>
      <c r="U1246" s="194">
        <f>IF(S1246="перенос",0,SUMIFS(АБОНЕМЕНТЫ_ИНФОРМАЦИЯ!P:P,АБОНЕМЕНТЫ_ИНФОРМАЦИЯ!H:H,БАЗА_ДАННЫХ!L1246,АБОНЕМЕНТЫ_ИНФОРМАЦИЯ!F:F,БАЗА_ДАННЫХ!J1246,АБОНЕМЕНТЫ_ИНФОРМАЦИЯ!G:G,БАЗА_ДАННЫХ!K1246,АБОНЕМЕНТЫ_ИНФОРМАЦИЯ!Q:Q,"&lt;="&amp;БАЗА_ДАННЫХ!D1246,АБОНЕМЕНТЫ_ИНФОРМАЦИЯ!S:S,"&gt;="&amp;БАЗА_ДАННЫХ!D1246))</f>
        <v>8.75</v>
      </c>
    </row>
    <row r="1247" spans="4:21" ht="15" customHeight="1" x14ac:dyDescent="0.25">
      <c r="D1247" s="185">
        <v>45339</v>
      </c>
      <c r="E1247" s="187">
        <f t="shared" si="44"/>
        <v>7</v>
      </c>
      <c r="F1247" s="9" t="str">
        <f t="shared" si="45"/>
        <v>Сб</v>
      </c>
      <c r="G1247" s="18">
        <v>0.45833333333333331</v>
      </c>
      <c r="H1247" s="8" t="s">
        <v>14</v>
      </c>
      <c r="I1247" s="8" t="s">
        <v>34</v>
      </c>
      <c r="J1247" s="8" t="s">
        <v>11</v>
      </c>
      <c r="K1247" s="8" t="s">
        <v>35</v>
      </c>
      <c r="L1247" s="188" t="s">
        <v>82</v>
      </c>
      <c r="M1247" s="189" t="str">
        <f ca="1">IF(COUNTIFS(АБОНЕМЕНТЫ_ИНФОРМАЦИЯ!H:H,БАЗА_ДАННЫХ!L1247,АБОНЕМЕНТЫ_ИНФОРМАЦИЯ!F:F,БАЗА_ДАННЫХ!J1247,АБОНЕМЕНТЫ_ИНФОРМАЦИЯ!G:G,БАЗА_ДАННЫХ!K1247,АБОНЕМЕНТЫ_ИНФОРМАЦИЯ!Q:Q,"&lt;="&amp;БАЗА_ДАННЫХ!D1247,АБОНЕМЕНТЫ_ИНФОРМАЦИЯ!S:S,"&gt;="&amp;БАЗА_ДАННЫХ!D1247,АБОНЕМЕНТЫ_ИНФОРМАЦИЯ!AB:AB,"да")=1,"да","нет")</f>
        <v>да</v>
      </c>
      <c r="N1247" s="188">
        <f ca="1">IF(M1247="да",SUMIFS(АБОНЕМЕНТЫ_ИНФОРМАЦИЯ!AC:AC,АБОНЕМЕНТЫ_ИНФОРМАЦИЯ!H:H,БАЗА_ДАННЫХ!L1247,АБОНЕМЕНТЫ_ИНФОРМАЦИЯ!G:G,БАЗА_ДАННЫХ!K1247,АБОНЕМЕНТЫ_ИНФОРМАЦИЯ!F:F,БАЗА_ДАННЫХ!J1247,АБОНЕМЕНТЫ_ИНФОРМАЦИЯ!AB:AB,БАЗА_ДАННЫХ!M1247),"")</f>
        <v>2</v>
      </c>
      <c r="R1247" s="189" t="s">
        <v>21</v>
      </c>
      <c r="S1247" s="17"/>
      <c r="U1247" s="194">
        <f>IF(S1247="перенос",0,SUMIFS(АБОНЕМЕНТЫ_ИНФОРМАЦИЯ!P:P,АБОНЕМЕНТЫ_ИНФОРМАЦИЯ!H:H,БАЗА_ДАННЫХ!L1247,АБОНЕМЕНТЫ_ИНФОРМАЦИЯ!F:F,БАЗА_ДАННЫХ!J1247,АБОНЕМЕНТЫ_ИНФОРМАЦИЯ!G:G,БАЗА_ДАННЫХ!K1247,АБОНЕМЕНТЫ_ИНФОРМАЦИЯ!Q:Q,"&lt;="&amp;БАЗА_ДАННЫХ!D1247,АБОНЕМЕНТЫ_ИНФОРМАЦИЯ!S:S,"&gt;="&amp;БАЗА_ДАННЫХ!D1247))</f>
        <v>10</v>
      </c>
    </row>
    <row r="1248" spans="4:21" ht="15" customHeight="1" x14ac:dyDescent="0.25">
      <c r="D1248" s="185">
        <v>45339</v>
      </c>
      <c r="E1248" s="187">
        <f t="shared" si="44"/>
        <v>7</v>
      </c>
      <c r="F1248" s="9" t="str">
        <f t="shared" si="45"/>
        <v>Сб</v>
      </c>
      <c r="G1248" s="18">
        <v>0.45833333333333331</v>
      </c>
      <c r="H1248" s="8" t="s">
        <v>14</v>
      </c>
      <c r="I1248" s="8" t="s">
        <v>34</v>
      </c>
      <c r="J1248" s="8" t="s">
        <v>11</v>
      </c>
      <c r="K1248" s="8" t="s">
        <v>35</v>
      </c>
      <c r="L1248" s="188" t="s">
        <v>83</v>
      </c>
      <c r="M1248" s="189" t="str">
        <f ca="1">IF(COUNTIFS(АБОНЕМЕНТЫ_ИНФОРМАЦИЯ!H:H,БАЗА_ДАННЫХ!L1248,АБОНЕМЕНТЫ_ИНФОРМАЦИЯ!F:F,БАЗА_ДАННЫХ!J1248,АБОНЕМЕНТЫ_ИНФОРМАЦИЯ!G:G,БАЗА_ДАННЫХ!K1248,АБОНЕМЕНТЫ_ИНФОРМАЦИЯ!Q:Q,"&lt;="&amp;БАЗА_ДАННЫХ!D1248,АБОНЕМЕНТЫ_ИНФОРМАЦИЯ!S:S,"&gt;="&amp;БАЗА_ДАННЫХ!D1248,АБОНЕМЕНТЫ_ИНФОРМАЦИЯ!AB:AB,"да")=1,"да","нет")</f>
        <v>да</v>
      </c>
      <c r="N1248" s="188">
        <f ca="1">IF(M1248="да",SUMIFS(АБОНЕМЕНТЫ_ИНФОРМАЦИЯ!AC:AC,АБОНЕМЕНТЫ_ИНФОРМАЦИЯ!H:H,БАЗА_ДАННЫХ!L1248,АБОНЕМЕНТЫ_ИНФОРМАЦИЯ!G:G,БАЗА_ДАННЫХ!K1248,АБОНЕМЕНТЫ_ИНФОРМАЦИЯ!F:F,БАЗА_ДАННЫХ!J1248,АБОНЕМЕНТЫ_ИНФОРМАЦИЯ!AB:AB,БАЗА_ДАННЫХ!M1248),"")</f>
        <v>2</v>
      </c>
      <c r="R1248" s="189" t="s">
        <v>21</v>
      </c>
      <c r="S1248" s="17"/>
      <c r="U1248" s="194">
        <f>IF(S1248="перенос",0,SUMIFS(АБОНЕМЕНТЫ_ИНФОРМАЦИЯ!P:P,АБОНЕМЕНТЫ_ИНФОРМАЦИЯ!H:H,БАЗА_ДАННЫХ!L1248,АБОНЕМЕНТЫ_ИНФОРМАЦИЯ!F:F,БАЗА_ДАННЫХ!J1248,АБОНЕМЕНТЫ_ИНФОРМАЦИЯ!G:G,БАЗА_ДАННЫХ!K1248,АБОНЕМЕНТЫ_ИНФОРМАЦИЯ!Q:Q,"&lt;="&amp;БАЗА_ДАННЫХ!D1248,АБОНЕМЕНТЫ_ИНФОРМАЦИЯ!S:S,"&gt;="&amp;БАЗА_ДАННЫХ!D1248))</f>
        <v>10</v>
      </c>
    </row>
    <row r="1249" spans="4:21" ht="15" customHeight="1" x14ac:dyDescent="0.25">
      <c r="D1249" s="185">
        <v>45341</v>
      </c>
      <c r="E1249" s="187">
        <f t="shared" si="44"/>
        <v>8</v>
      </c>
      <c r="F1249" s="9" t="str">
        <f t="shared" si="45"/>
        <v>Пн</v>
      </c>
      <c r="G1249" s="18">
        <v>0.66666666666666663</v>
      </c>
      <c r="H1249" s="8" t="s">
        <v>7</v>
      </c>
      <c r="I1249" s="8" t="s">
        <v>32</v>
      </c>
      <c r="J1249" s="8" t="s">
        <v>9</v>
      </c>
      <c r="K1249" s="8" t="s">
        <v>8</v>
      </c>
      <c r="L1249" s="188" t="s">
        <v>64</v>
      </c>
      <c r="M1249" s="189" t="str">
        <f ca="1">IF(COUNTIFS(АБОНЕМЕНТЫ_ИНФОРМАЦИЯ!H:H,БАЗА_ДАННЫХ!L1249,АБОНЕМЕНТЫ_ИНФОРМАЦИЯ!F:F,БАЗА_ДАННЫХ!J1249,АБОНЕМЕНТЫ_ИНФОРМАЦИЯ!G:G,БАЗА_ДАННЫХ!K1249,АБОНЕМЕНТЫ_ИНФОРМАЦИЯ!Q:Q,"&lt;="&amp;БАЗА_ДАННЫХ!D1249,АБОНЕМЕНТЫ_ИНФОРМАЦИЯ!S:S,"&gt;="&amp;БАЗА_ДАННЫХ!D1249,АБОНЕМЕНТЫ_ИНФОРМАЦИЯ!AB:AB,"да")=1,"да","нет")</f>
        <v>да</v>
      </c>
      <c r="N1249" s="188">
        <f ca="1">IF(M1249="да",SUMIFS(АБОНЕМЕНТЫ_ИНФОРМАЦИЯ!AC:AC,АБОНЕМЕНТЫ_ИНФОРМАЦИЯ!H:H,БАЗА_ДАННЫХ!L1249,АБОНЕМЕНТЫ_ИНФОРМАЦИЯ!G:G,БАЗА_ДАННЫХ!K1249,АБОНЕМЕНТЫ_ИНФОРМАЦИЯ!F:F,БАЗА_ДАННЫХ!J1249,АБОНЕМЕНТЫ_ИНФОРМАЦИЯ!AB:AB,БАЗА_ДАННЫХ!M1249),"")</f>
        <v>2</v>
      </c>
      <c r="R1249" s="189" t="s">
        <v>21</v>
      </c>
      <c r="S1249" s="17"/>
      <c r="U1249" s="194">
        <f>IF(S1249="перенос",0,SUMIFS(АБОНЕМЕНТЫ_ИНФОРМАЦИЯ!P:P,АБОНЕМЕНТЫ_ИНФОРМАЦИЯ!H:H,БАЗА_ДАННЫХ!L1249,АБОНЕМЕНТЫ_ИНФОРМАЦИЯ!F:F,БАЗА_ДАННЫХ!J1249,АБОНЕМЕНТЫ_ИНФОРМАЦИЯ!G:G,БАЗА_ДАННЫХ!K1249,АБОНЕМЕНТЫ_ИНФОРМАЦИЯ!Q:Q,"&lt;="&amp;БАЗА_ДАННЫХ!D1249,АБОНЕМЕНТЫ_ИНФОРМАЦИЯ!S:S,"&gt;="&amp;БАЗА_ДАННЫХ!D1249))</f>
        <v>10</v>
      </c>
    </row>
    <row r="1250" spans="4:21" ht="15" customHeight="1" x14ac:dyDescent="0.25">
      <c r="D1250" s="185">
        <v>45341</v>
      </c>
      <c r="E1250" s="187">
        <f t="shared" si="44"/>
        <v>8</v>
      </c>
      <c r="F1250" s="9" t="str">
        <f t="shared" si="45"/>
        <v>Пн</v>
      </c>
      <c r="G1250" s="18">
        <v>0.66666666666666663</v>
      </c>
      <c r="H1250" s="8" t="s">
        <v>7</v>
      </c>
      <c r="I1250" s="8" t="s">
        <v>32</v>
      </c>
      <c r="J1250" s="8" t="s">
        <v>9</v>
      </c>
      <c r="K1250" s="8" t="s">
        <v>8</v>
      </c>
      <c r="L1250" s="188" t="s">
        <v>65</v>
      </c>
      <c r="M1250" s="189" t="str">
        <f ca="1">IF(COUNTIFS(АБОНЕМЕНТЫ_ИНФОРМАЦИЯ!H:H,БАЗА_ДАННЫХ!L1250,АБОНЕМЕНТЫ_ИНФОРМАЦИЯ!F:F,БАЗА_ДАННЫХ!J1250,АБОНЕМЕНТЫ_ИНФОРМАЦИЯ!G:G,БАЗА_ДАННЫХ!K1250,АБОНЕМЕНТЫ_ИНФОРМАЦИЯ!Q:Q,"&lt;="&amp;БАЗА_ДАННЫХ!D1250,АБОНЕМЕНТЫ_ИНФОРМАЦИЯ!S:S,"&gt;="&amp;БАЗА_ДАННЫХ!D1250,АБОНЕМЕНТЫ_ИНФОРМАЦИЯ!AB:AB,"да")=1,"да","нет")</f>
        <v>да</v>
      </c>
      <c r="N1250" s="188">
        <f ca="1">IF(M1250="да",SUMIFS(АБОНЕМЕНТЫ_ИНФОРМАЦИЯ!AC:AC,АБОНЕМЕНТЫ_ИНФОРМАЦИЯ!H:H,БАЗА_ДАННЫХ!L1250,АБОНЕМЕНТЫ_ИНФОРМАЦИЯ!G:G,БАЗА_ДАННЫХ!K1250,АБОНЕМЕНТЫ_ИНФОРМАЦИЯ!F:F,БАЗА_ДАННЫХ!J1250,АБОНЕМЕНТЫ_ИНФОРМАЦИЯ!AB:AB,БАЗА_ДАННЫХ!M1250),"")</f>
        <v>1</v>
      </c>
      <c r="R1250" s="189" t="s">
        <v>21</v>
      </c>
      <c r="S1250" s="17"/>
      <c r="U1250" s="194">
        <f>IF(S1250="перенос",0,SUMIFS(АБОНЕМЕНТЫ_ИНФОРМАЦИЯ!P:P,АБОНЕМЕНТЫ_ИНФОРМАЦИЯ!H:H,БАЗА_ДАННЫХ!L1250,АБОНЕМЕНТЫ_ИНФОРМАЦИЯ!F:F,БАЗА_ДАННЫХ!J1250,АБОНЕМЕНТЫ_ИНФОРМАЦИЯ!G:G,БАЗА_ДАННЫХ!K1250,АБОНЕМЕНТЫ_ИНФОРМАЦИЯ!Q:Q,"&lt;="&amp;БАЗА_ДАННЫХ!D1250,АБОНЕМЕНТЫ_ИНФОРМАЦИЯ!S:S,"&gt;="&amp;БАЗА_ДАННЫХ!D1250))</f>
        <v>10</v>
      </c>
    </row>
    <row r="1251" spans="4:21" ht="15" customHeight="1" x14ac:dyDescent="0.25">
      <c r="D1251" s="185">
        <v>45341</v>
      </c>
      <c r="E1251" s="187">
        <f t="shared" si="44"/>
        <v>8</v>
      </c>
      <c r="F1251" s="9" t="str">
        <f t="shared" si="45"/>
        <v>Пн</v>
      </c>
      <c r="G1251" s="18">
        <v>0.66666666666666663</v>
      </c>
      <c r="H1251" s="8" t="s">
        <v>7</v>
      </c>
      <c r="I1251" s="8" t="s">
        <v>32</v>
      </c>
      <c r="J1251" s="8" t="s">
        <v>9</v>
      </c>
      <c r="K1251" s="8" t="s">
        <v>8</v>
      </c>
      <c r="L1251" s="188" t="s">
        <v>66</v>
      </c>
      <c r="M1251" s="189" t="str">
        <f ca="1">IF(COUNTIFS(АБОНЕМЕНТЫ_ИНФОРМАЦИЯ!H:H,БАЗА_ДАННЫХ!L1251,АБОНЕМЕНТЫ_ИНФОРМАЦИЯ!F:F,БАЗА_ДАННЫХ!J1251,АБОНЕМЕНТЫ_ИНФОРМАЦИЯ!G:G,БАЗА_ДАННЫХ!K1251,АБОНЕМЕНТЫ_ИНФОРМАЦИЯ!Q:Q,"&lt;="&amp;БАЗА_ДАННЫХ!D1251,АБОНЕМЕНТЫ_ИНФОРМАЦИЯ!S:S,"&gt;="&amp;БАЗА_ДАННЫХ!D1251,АБОНЕМЕНТЫ_ИНФОРМАЦИЯ!AB:AB,"да")=1,"да","нет")</f>
        <v>да</v>
      </c>
      <c r="N1251" s="188">
        <f ca="1">IF(M1251="да",SUMIFS(АБОНЕМЕНТЫ_ИНФОРМАЦИЯ!AC:AC,АБОНЕМЕНТЫ_ИНФОРМАЦИЯ!H:H,БАЗА_ДАННЫХ!L1251,АБОНЕМЕНТЫ_ИНФОРМАЦИЯ!G:G,БАЗА_ДАННЫХ!K1251,АБОНЕМЕНТЫ_ИНФОРМАЦИЯ!F:F,БАЗА_ДАННЫХ!J1251,АБОНЕМЕНТЫ_ИНФОРМАЦИЯ!AB:AB,БАЗА_ДАННЫХ!M1251),"")</f>
        <v>4</v>
      </c>
      <c r="R1251" s="189" t="s">
        <v>21</v>
      </c>
      <c r="S1251" s="17"/>
      <c r="U1251" s="194">
        <f>IF(S1251="перенос",0,SUMIFS(АБОНЕМЕНТЫ_ИНФОРМАЦИЯ!P:P,АБОНЕМЕНТЫ_ИНФОРМАЦИЯ!H:H,БАЗА_ДАННЫХ!L1251,АБОНЕМЕНТЫ_ИНФОРМАЦИЯ!F:F,БАЗА_ДАННЫХ!J1251,АБОНЕМЕНТЫ_ИНФОРМАЦИЯ!G:G,БАЗА_ДАННЫХ!K1251,АБОНЕМЕНТЫ_ИНФОРМАЦИЯ!Q:Q,"&lt;="&amp;БАЗА_ДАННЫХ!D1251,АБОНЕМЕНТЫ_ИНФОРМАЦИЯ!S:S,"&gt;="&amp;БАЗА_ДАННЫХ!D1251))</f>
        <v>10</v>
      </c>
    </row>
    <row r="1252" spans="4:21" ht="15" customHeight="1" x14ac:dyDescent="0.25">
      <c r="D1252" s="185">
        <v>45341</v>
      </c>
      <c r="E1252" s="187">
        <f t="shared" si="44"/>
        <v>8</v>
      </c>
      <c r="F1252" s="9" t="str">
        <f t="shared" si="45"/>
        <v>Пн</v>
      </c>
      <c r="G1252" s="18">
        <v>0.66666666666666663</v>
      </c>
      <c r="H1252" s="8" t="s">
        <v>7</v>
      </c>
      <c r="I1252" s="8" t="s">
        <v>32</v>
      </c>
      <c r="J1252" s="8" t="s">
        <v>9</v>
      </c>
      <c r="K1252" s="8" t="s">
        <v>8</v>
      </c>
      <c r="L1252" s="188" t="s">
        <v>67</v>
      </c>
      <c r="M1252" s="189" t="str">
        <f ca="1">IF(COUNTIFS(АБОНЕМЕНТЫ_ИНФОРМАЦИЯ!H:H,БАЗА_ДАННЫХ!L1252,АБОНЕМЕНТЫ_ИНФОРМАЦИЯ!F:F,БАЗА_ДАННЫХ!J1252,АБОНЕМЕНТЫ_ИНФОРМАЦИЯ!G:G,БАЗА_ДАННЫХ!K1252,АБОНЕМЕНТЫ_ИНФОРМАЦИЯ!Q:Q,"&lt;="&amp;БАЗА_ДАННЫХ!D1252,АБОНЕМЕНТЫ_ИНФОРМАЦИЯ!S:S,"&gt;="&amp;БАЗА_ДАННЫХ!D1252,АБОНЕМЕНТЫ_ИНФОРМАЦИЯ!AB:AB,"да")=1,"да","нет")</f>
        <v>да</v>
      </c>
      <c r="N1252" s="188">
        <f ca="1">IF(M1252="да",SUMIFS(АБОНЕМЕНТЫ_ИНФОРМАЦИЯ!AC:AC,АБОНЕМЕНТЫ_ИНФОРМАЦИЯ!H:H,БАЗА_ДАННЫХ!L1252,АБОНЕМЕНТЫ_ИНФОРМАЦИЯ!G:G,БАЗА_ДАННЫХ!K1252,АБОНЕМЕНТЫ_ИНФОРМАЦИЯ!F:F,БАЗА_ДАННЫХ!J1252,АБОНЕМЕНТЫ_ИНФОРМАЦИЯ!AB:AB,БАЗА_ДАННЫХ!M1252),"")</f>
        <v>2</v>
      </c>
      <c r="R1252" s="189" t="s">
        <v>21</v>
      </c>
      <c r="S1252" s="17"/>
      <c r="U1252" s="194">
        <f>IF(S1252="перенос",0,SUMIFS(АБОНЕМЕНТЫ_ИНФОРМАЦИЯ!P:P,АБОНЕМЕНТЫ_ИНФОРМАЦИЯ!H:H,БАЗА_ДАННЫХ!L1252,АБОНЕМЕНТЫ_ИНФОРМАЦИЯ!F:F,БАЗА_ДАННЫХ!J1252,АБОНЕМЕНТЫ_ИНФОРМАЦИЯ!G:G,БАЗА_ДАННЫХ!K1252,АБОНЕМЕНТЫ_ИНФОРМАЦИЯ!Q:Q,"&lt;="&amp;БАЗА_ДАННЫХ!D1252,АБОНЕМЕНТЫ_ИНФОРМАЦИЯ!S:S,"&gt;="&amp;БАЗА_ДАННЫХ!D1252))</f>
        <v>8.75</v>
      </c>
    </row>
    <row r="1253" spans="4:21" ht="15" customHeight="1" x14ac:dyDescent="0.25">
      <c r="D1253" s="185">
        <v>45341</v>
      </c>
      <c r="E1253" s="187">
        <f t="shared" si="44"/>
        <v>8</v>
      </c>
      <c r="F1253" s="9" t="str">
        <f t="shared" si="45"/>
        <v>Пн</v>
      </c>
      <c r="G1253" s="18">
        <v>0.66666666666666663</v>
      </c>
      <c r="H1253" s="8" t="s">
        <v>7</v>
      </c>
      <c r="I1253" s="8" t="s">
        <v>32</v>
      </c>
      <c r="J1253" s="8" t="s">
        <v>9</v>
      </c>
      <c r="K1253" s="8" t="s">
        <v>8</v>
      </c>
      <c r="L1253" s="188" t="s">
        <v>68</v>
      </c>
      <c r="M1253" s="189" t="str">
        <f ca="1">IF(COUNTIFS(АБОНЕМЕНТЫ_ИНФОРМАЦИЯ!H:H,БАЗА_ДАННЫХ!L1253,АБОНЕМЕНТЫ_ИНФОРМАЦИЯ!F:F,БАЗА_ДАННЫХ!J1253,АБОНЕМЕНТЫ_ИНФОРМАЦИЯ!G:G,БАЗА_ДАННЫХ!K1253,АБОНЕМЕНТЫ_ИНФОРМАЦИЯ!Q:Q,"&lt;="&amp;БАЗА_ДАННЫХ!D1253,АБОНЕМЕНТЫ_ИНФОРМАЦИЯ!S:S,"&gt;="&amp;БАЗА_ДАННЫХ!D1253,АБОНЕМЕНТЫ_ИНФОРМАЦИЯ!AB:AB,"да")=1,"да","нет")</f>
        <v>да</v>
      </c>
      <c r="N1253" s="188">
        <f ca="1">IF(M1253="да",SUMIFS(АБОНЕМЕНТЫ_ИНФОРМАЦИЯ!AC:AC,АБОНЕМЕНТЫ_ИНФОРМАЦИЯ!H:H,БАЗА_ДАННЫХ!L1253,АБОНЕМЕНТЫ_ИНФОРМАЦИЯ!G:G,БАЗА_ДАННЫХ!K1253,АБОНЕМЕНТЫ_ИНФОРМАЦИЯ!F:F,БАЗА_ДАННЫХ!J1253,АБОНЕМЕНТЫ_ИНФОРМАЦИЯ!AB:AB,БАЗА_ДАННЫХ!M1253),"")</f>
        <v>2</v>
      </c>
      <c r="R1253" s="189" t="s">
        <v>21</v>
      </c>
      <c r="S1253" s="17"/>
      <c r="U1253" s="194">
        <f>IF(S1253="перенос",0,SUMIFS(АБОНЕМЕНТЫ_ИНФОРМАЦИЯ!P:P,АБОНЕМЕНТЫ_ИНФОРМАЦИЯ!H:H,БАЗА_ДАННЫХ!L1253,АБОНЕМЕНТЫ_ИНФОРМАЦИЯ!F:F,БАЗА_ДАННЫХ!J1253,АБОНЕМЕНТЫ_ИНФОРМАЦИЯ!G:G,БАЗА_ДАННЫХ!K1253,АБОНЕМЕНТЫ_ИНФОРМАЦИЯ!Q:Q,"&lt;="&amp;БАЗА_ДАННЫХ!D1253,АБОНЕМЕНТЫ_ИНФОРМАЦИЯ!S:S,"&gt;="&amp;БАЗА_ДАННЫХ!D1253))</f>
        <v>10</v>
      </c>
    </row>
    <row r="1254" spans="4:21" ht="15" customHeight="1" x14ac:dyDescent="0.25">
      <c r="D1254" s="185">
        <v>45341</v>
      </c>
      <c r="E1254" s="187">
        <f t="shared" si="44"/>
        <v>8</v>
      </c>
      <c r="F1254" s="9" t="str">
        <f t="shared" si="45"/>
        <v>Пн</v>
      </c>
      <c r="G1254" s="18">
        <v>0.66666666666666663</v>
      </c>
      <c r="H1254" s="8" t="s">
        <v>7</v>
      </c>
      <c r="I1254" s="8" t="s">
        <v>32</v>
      </c>
      <c r="J1254" s="8" t="s">
        <v>9</v>
      </c>
      <c r="K1254" s="8" t="s">
        <v>8</v>
      </c>
      <c r="L1254" s="188" t="s">
        <v>69</v>
      </c>
      <c r="M1254" s="189" t="str">
        <f ca="1">IF(COUNTIFS(АБОНЕМЕНТЫ_ИНФОРМАЦИЯ!H:H,БАЗА_ДАННЫХ!L1254,АБОНЕМЕНТЫ_ИНФОРМАЦИЯ!F:F,БАЗА_ДАННЫХ!J1254,АБОНЕМЕНТЫ_ИНФОРМАЦИЯ!G:G,БАЗА_ДАННЫХ!K1254,АБОНЕМЕНТЫ_ИНФОРМАЦИЯ!Q:Q,"&lt;="&amp;БАЗА_ДАННЫХ!D1254,АБОНЕМЕНТЫ_ИНФОРМАЦИЯ!S:S,"&gt;="&amp;БАЗА_ДАННЫХ!D1254,АБОНЕМЕНТЫ_ИНФОРМАЦИЯ!AB:AB,"да")=1,"да","нет")</f>
        <v>да</v>
      </c>
      <c r="N1254" s="188">
        <f ca="1">IF(M1254="да",SUMIFS(АБОНЕМЕНТЫ_ИНФОРМАЦИЯ!AC:AC,АБОНЕМЕНТЫ_ИНФОРМАЦИЯ!H:H,БАЗА_ДАННЫХ!L1254,АБОНЕМЕНТЫ_ИНФОРМАЦИЯ!G:G,БАЗА_ДАННЫХ!K1254,АБОНЕМЕНТЫ_ИНФОРМАЦИЯ!F:F,БАЗА_ДАННЫХ!J1254,АБОНЕМЕНТЫ_ИНФОРМАЦИЯ!AB:AB,БАЗА_ДАННЫХ!M1254),"")</f>
        <v>2</v>
      </c>
      <c r="R1254" s="189" t="s">
        <v>21</v>
      </c>
      <c r="S1254" s="17"/>
      <c r="U1254" s="194">
        <f>IF(S1254="перенос",0,SUMIFS(АБОНЕМЕНТЫ_ИНФОРМАЦИЯ!P:P,АБОНЕМЕНТЫ_ИНФОРМАЦИЯ!H:H,БАЗА_ДАННЫХ!L1254,АБОНЕМЕНТЫ_ИНФОРМАЦИЯ!F:F,БАЗА_ДАННЫХ!J1254,АБОНЕМЕНТЫ_ИНФОРМАЦИЯ!G:G,БАЗА_ДАННЫХ!K1254,АБОНЕМЕНТЫ_ИНФОРМАЦИЯ!Q:Q,"&lt;="&amp;БАЗА_ДАННЫХ!D1254,АБОНЕМЕНТЫ_ИНФОРМАЦИЯ!S:S,"&gt;="&amp;БАЗА_ДАННЫХ!D1254))</f>
        <v>10</v>
      </c>
    </row>
    <row r="1255" spans="4:21" ht="15" customHeight="1" x14ac:dyDescent="0.25">
      <c r="D1255" s="185">
        <v>45341</v>
      </c>
      <c r="E1255" s="187">
        <f t="shared" si="44"/>
        <v>8</v>
      </c>
      <c r="F1255" s="9" t="str">
        <f t="shared" si="45"/>
        <v>Пн</v>
      </c>
      <c r="G1255" s="18">
        <v>0.66666666666666663</v>
      </c>
      <c r="H1255" s="8" t="s">
        <v>7</v>
      </c>
      <c r="I1255" s="8" t="s">
        <v>32</v>
      </c>
      <c r="J1255" s="8" t="s">
        <v>9</v>
      </c>
      <c r="K1255" s="8" t="s">
        <v>8</v>
      </c>
      <c r="L1255" s="188" t="s">
        <v>70</v>
      </c>
      <c r="M1255" s="189" t="str">
        <f ca="1">IF(COUNTIFS(АБОНЕМЕНТЫ_ИНФОРМАЦИЯ!H:H,БАЗА_ДАННЫХ!L1255,АБОНЕМЕНТЫ_ИНФОРМАЦИЯ!F:F,БАЗА_ДАННЫХ!J1255,АБОНЕМЕНТЫ_ИНФОРМАЦИЯ!G:G,БАЗА_ДАННЫХ!K1255,АБОНЕМЕНТЫ_ИНФОРМАЦИЯ!Q:Q,"&lt;="&amp;БАЗА_ДАННЫХ!D1255,АБОНЕМЕНТЫ_ИНФОРМАЦИЯ!S:S,"&gt;="&amp;БАЗА_ДАННЫХ!D1255,АБОНЕМЕНТЫ_ИНФОРМАЦИЯ!AB:AB,"да")=1,"да","нет")</f>
        <v>да</v>
      </c>
      <c r="N1255" s="188">
        <f ca="1">IF(M1255="да",SUMIFS(АБОНЕМЕНТЫ_ИНФОРМАЦИЯ!AC:AC,АБОНЕМЕНТЫ_ИНФОРМАЦИЯ!H:H,БАЗА_ДАННЫХ!L1255,АБОНЕМЕНТЫ_ИНФОРМАЦИЯ!G:G,БАЗА_ДАННЫХ!K1255,АБОНЕМЕНТЫ_ИНФОРМАЦИЯ!F:F,БАЗА_ДАННЫХ!J1255,АБОНЕМЕНТЫ_ИНФОРМАЦИЯ!AB:AB,БАЗА_ДАННЫХ!M1255),"")</f>
        <v>2</v>
      </c>
      <c r="R1255" s="189" t="s">
        <v>21</v>
      </c>
      <c r="S1255" s="17"/>
      <c r="U1255" s="194">
        <f>IF(S1255="перенос",0,SUMIFS(АБОНЕМЕНТЫ_ИНФОРМАЦИЯ!P:P,АБОНЕМЕНТЫ_ИНФОРМАЦИЯ!H:H,БАЗА_ДАННЫХ!L1255,АБОНЕМЕНТЫ_ИНФОРМАЦИЯ!F:F,БАЗА_ДАННЫХ!J1255,АБОНЕМЕНТЫ_ИНФОРМАЦИЯ!G:G,БАЗА_ДАННЫХ!K1255,АБОНЕМЕНТЫ_ИНФОРМАЦИЯ!Q:Q,"&lt;="&amp;БАЗА_ДАННЫХ!D1255,АБОНЕМЕНТЫ_ИНФОРМАЦИЯ!S:S,"&gt;="&amp;БАЗА_ДАННЫХ!D1255))</f>
        <v>10</v>
      </c>
    </row>
    <row r="1256" spans="4:21" ht="15" customHeight="1" x14ac:dyDescent="0.25">
      <c r="D1256" s="185">
        <v>45341</v>
      </c>
      <c r="E1256" s="187">
        <f t="shared" si="44"/>
        <v>8</v>
      </c>
      <c r="F1256" s="9" t="str">
        <f t="shared" si="45"/>
        <v>Пн</v>
      </c>
      <c r="G1256" s="18">
        <v>0.66666666666666663</v>
      </c>
      <c r="H1256" s="8" t="s">
        <v>7</v>
      </c>
      <c r="I1256" s="8" t="s">
        <v>32</v>
      </c>
      <c r="J1256" s="8" t="s">
        <v>9</v>
      </c>
      <c r="K1256" s="8" t="s">
        <v>8</v>
      </c>
      <c r="L1256" s="188" t="s">
        <v>71</v>
      </c>
      <c r="M1256" s="189" t="str">
        <f ca="1">IF(COUNTIFS(АБОНЕМЕНТЫ_ИНФОРМАЦИЯ!H:H,БАЗА_ДАННЫХ!L1256,АБОНЕМЕНТЫ_ИНФОРМАЦИЯ!F:F,БАЗА_ДАННЫХ!J1256,АБОНЕМЕНТЫ_ИНФОРМАЦИЯ!G:G,БАЗА_ДАННЫХ!K1256,АБОНЕМЕНТЫ_ИНФОРМАЦИЯ!Q:Q,"&lt;="&amp;БАЗА_ДАННЫХ!D1256,АБОНЕМЕНТЫ_ИНФОРМАЦИЯ!S:S,"&gt;="&amp;БАЗА_ДАННЫХ!D1256,АБОНЕМЕНТЫ_ИНФОРМАЦИЯ!AB:AB,"да")=1,"да","нет")</f>
        <v>да</v>
      </c>
      <c r="N1256" s="188">
        <f ca="1">IF(M1256="да",SUMIFS(АБОНЕМЕНТЫ_ИНФОРМАЦИЯ!AC:AC,АБОНЕМЕНТЫ_ИНФОРМАЦИЯ!H:H,БАЗА_ДАННЫХ!L1256,АБОНЕМЕНТЫ_ИНФОРМАЦИЯ!G:G,БАЗА_ДАННЫХ!K1256,АБОНЕМЕНТЫ_ИНФОРМАЦИЯ!F:F,БАЗА_ДАННЫХ!J1256,АБОНЕМЕНТЫ_ИНФОРМАЦИЯ!AB:AB,БАЗА_ДАННЫХ!M1256),"")</f>
        <v>2</v>
      </c>
      <c r="R1256" s="189" t="s">
        <v>21</v>
      </c>
      <c r="S1256" s="17"/>
      <c r="U1256" s="194">
        <f>IF(S1256="перенос",0,SUMIFS(АБОНЕМЕНТЫ_ИНФОРМАЦИЯ!P:P,АБОНЕМЕНТЫ_ИНФОРМАЦИЯ!H:H,БАЗА_ДАННЫХ!L1256,АБОНЕМЕНТЫ_ИНФОРМАЦИЯ!F:F,БАЗА_ДАННЫХ!J1256,АБОНЕМЕНТЫ_ИНФОРМАЦИЯ!G:G,БАЗА_ДАННЫХ!K1256,АБОНЕМЕНТЫ_ИНФОРМАЦИЯ!Q:Q,"&lt;="&amp;БАЗА_ДАННЫХ!D1256,АБОНЕМЕНТЫ_ИНФОРМАЦИЯ!S:S,"&gt;="&amp;БАЗА_ДАННЫХ!D1256))</f>
        <v>10</v>
      </c>
    </row>
    <row r="1257" spans="4:21" ht="15" customHeight="1" x14ac:dyDescent="0.25">
      <c r="D1257" s="185">
        <v>45341</v>
      </c>
      <c r="E1257" s="187">
        <f t="shared" si="44"/>
        <v>8</v>
      </c>
      <c r="F1257" s="9" t="str">
        <f t="shared" si="45"/>
        <v>Пн</v>
      </c>
      <c r="G1257" s="18">
        <v>0.66666666666666663</v>
      </c>
      <c r="H1257" s="8" t="s">
        <v>7</v>
      </c>
      <c r="I1257" s="8" t="s">
        <v>32</v>
      </c>
      <c r="J1257" s="8" t="s">
        <v>9</v>
      </c>
      <c r="K1257" s="8" t="s">
        <v>8</v>
      </c>
      <c r="L1257" s="188" t="s">
        <v>72</v>
      </c>
      <c r="M1257" s="189" t="str">
        <f ca="1">IF(COUNTIFS(АБОНЕМЕНТЫ_ИНФОРМАЦИЯ!H:H,БАЗА_ДАННЫХ!L1257,АБОНЕМЕНТЫ_ИНФОРМАЦИЯ!F:F,БАЗА_ДАННЫХ!J1257,АБОНЕМЕНТЫ_ИНФОРМАЦИЯ!G:G,БАЗА_ДАННЫХ!K1257,АБОНЕМЕНТЫ_ИНФОРМАЦИЯ!Q:Q,"&lt;="&amp;БАЗА_ДАННЫХ!D1257,АБОНЕМЕНТЫ_ИНФОРМАЦИЯ!S:S,"&gt;="&amp;БАЗА_ДАННЫХ!D1257,АБОНЕМЕНТЫ_ИНФОРМАЦИЯ!AB:AB,"да")=1,"да","нет")</f>
        <v>да</v>
      </c>
      <c r="N1257" s="188">
        <f ca="1">IF(M1257="да",SUMIFS(АБОНЕМЕНТЫ_ИНФОРМАЦИЯ!AC:AC,АБОНЕМЕНТЫ_ИНФОРМАЦИЯ!H:H,БАЗА_ДАННЫХ!L1257,АБОНЕМЕНТЫ_ИНФОРМАЦИЯ!G:G,БАЗА_ДАННЫХ!K1257,АБОНЕМЕНТЫ_ИНФОРМАЦИЯ!F:F,БАЗА_ДАННЫХ!J1257,АБОНЕМЕНТЫ_ИНФОРМАЦИЯ!AB:AB,БАЗА_ДАННЫХ!M1257),"")</f>
        <v>2</v>
      </c>
      <c r="R1257" s="189" t="s">
        <v>21</v>
      </c>
      <c r="S1257" s="17"/>
      <c r="U1257" s="194">
        <f>IF(S1257="перенос",0,SUMIFS(АБОНЕМЕНТЫ_ИНФОРМАЦИЯ!P:P,АБОНЕМЕНТЫ_ИНФОРМАЦИЯ!H:H,БАЗА_ДАННЫХ!L1257,АБОНЕМЕНТЫ_ИНФОРМАЦИЯ!F:F,БАЗА_ДАННЫХ!J1257,АБОНЕМЕНТЫ_ИНФОРМАЦИЯ!G:G,БАЗА_ДАННЫХ!K1257,АБОНЕМЕНТЫ_ИНФОРМАЦИЯ!Q:Q,"&lt;="&amp;БАЗА_ДАННЫХ!D1257,АБОНЕМЕНТЫ_ИНФОРМАЦИЯ!S:S,"&gt;="&amp;БАЗА_ДАННЫХ!D1257))</f>
        <v>10</v>
      </c>
    </row>
    <row r="1258" spans="4:21" ht="15" customHeight="1" x14ac:dyDescent="0.25">
      <c r="D1258" s="185">
        <v>45341</v>
      </c>
      <c r="E1258" s="187">
        <f t="shared" si="44"/>
        <v>8</v>
      </c>
      <c r="F1258" s="9" t="str">
        <f t="shared" si="45"/>
        <v>Пн</v>
      </c>
      <c r="G1258" s="18">
        <v>0.66666666666666663</v>
      </c>
      <c r="H1258" s="8" t="s">
        <v>7</v>
      </c>
      <c r="I1258" s="8" t="s">
        <v>32</v>
      </c>
      <c r="J1258" s="8" t="s">
        <v>9</v>
      </c>
      <c r="K1258" s="8" t="s">
        <v>8</v>
      </c>
      <c r="L1258" s="188" t="s">
        <v>73</v>
      </c>
      <c r="M1258" s="189" t="str">
        <f ca="1">IF(COUNTIFS(АБОНЕМЕНТЫ_ИНФОРМАЦИЯ!H:H,БАЗА_ДАННЫХ!L1258,АБОНЕМЕНТЫ_ИНФОРМАЦИЯ!F:F,БАЗА_ДАННЫХ!J1258,АБОНЕМЕНТЫ_ИНФОРМАЦИЯ!G:G,БАЗА_ДАННЫХ!K1258,АБОНЕМЕНТЫ_ИНФОРМАЦИЯ!Q:Q,"&lt;="&amp;БАЗА_ДАННЫХ!D1258,АБОНЕМЕНТЫ_ИНФОРМАЦИЯ!S:S,"&gt;="&amp;БАЗА_ДАННЫХ!D1258,АБОНЕМЕНТЫ_ИНФОРМАЦИЯ!AB:AB,"да")=1,"да","нет")</f>
        <v>да</v>
      </c>
      <c r="N1258" s="188">
        <f ca="1">IF(M1258="да",SUMIFS(АБОНЕМЕНТЫ_ИНФОРМАЦИЯ!AC:AC,АБОНЕМЕНТЫ_ИНФОРМАЦИЯ!H:H,БАЗА_ДАННЫХ!L1258,АБОНЕМЕНТЫ_ИНФОРМАЦИЯ!G:G,БАЗА_ДАННЫХ!K1258,АБОНЕМЕНТЫ_ИНФОРМАЦИЯ!F:F,БАЗА_ДАННЫХ!J1258,АБОНЕМЕНТЫ_ИНФОРМАЦИЯ!AB:AB,БАЗА_ДАННЫХ!M1258),"")</f>
        <v>2</v>
      </c>
      <c r="R1258" s="189" t="s">
        <v>21</v>
      </c>
      <c r="S1258" s="17"/>
      <c r="U1258" s="194">
        <f>IF(S1258="перенос",0,SUMIFS(АБОНЕМЕНТЫ_ИНФОРМАЦИЯ!P:P,АБОНЕМЕНТЫ_ИНФОРМАЦИЯ!H:H,БАЗА_ДАННЫХ!L1258,АБОНЕМЕНТЫ_ИНФОРМАЦИЯ!F:F,БАЗА_ДАННЫХ!J1258,АБОНЕМЕНТЫ_ИНФОРМАЦИЯ!G:G,БАЗА_ДАННЫХ!K1258,АБОНЕМЕНТЫ_ИНФОРМАЦИЯ!Q:Q,"&lt;="&amp;БАЗА_ДАННЫХ!D1258,АБОНЕМЕНТЫ_ИНФОРМАЦИЯ!S:S,"&gt;="&amp;БАЗА_ДАННЫХ!D1258))</f>
        <v>10</v>
      </c>
    </row>
    <row r="1259" spans="4:21" ht="15" customHeight="1" x14ac:dyDescent="0.25">
      <c r="D1259" s="185">
        <v>45341</v>
      </c>
      <c r="E1259" s="187">
        <f t="shared" si="44"/>
        <v>8</v>
      </c>
      <c r="F1259" s="9" t="str">
        <f t="shared" si="45"/>
        <v>Пн</v>
      </c>
      <c r="G1259" s="18">
        <v>0.66666666666666663</v>
      </c>
      <c r="H1259" s="8" t="s">
        <v>7</v>
      </c>
      <c r="I1259" s="8" t="s">
        <v>32</v>
      </c>
      <c r="J1259" s="8" t="s">
        <v>9</v>
      </c>
      <c r="K1259" s="8" t="s">
        <v>8</v>
      </c>
      <c r="L1259" s="188" t="s">
        <v>74</v>
      </c>
      <c r="M1259" s="189" t="str">
        <f ca="1">IF(COUNTIFS(АБОНЕМЕНТЫ_ИНФОРМАЦИЯ!H:H,БАЗА_ДАННЫХ!L1259,АБОНЕМЕНТЫ_ИНФОРМАЦИЯ!F:F,БАЗА_ДАННЫХ!J1259,АБОНЕМЕНТЫ_ИНФОРМАЦИЯ!G:G,БАЗА_ДАННЫХ!K1259,АБОНЕМЕНТЫ_ИНФОРМАЦИЯ!Q:Q,"&lt;="&amp;БАЗА_ДАННЫХ!D1259,АБОНЕМЕНТЫ_ИНФОРМАЦИЯ!S:S,"&gt;="&amp;БАЗА_ДАННЫХ!D1259,АБОНЕМЕНТЫ_ИНФОРМАЦИЯ!AB:AB,"да")=1,"да","нет")</f>
        <v>да</v>
      </c>
      <c r="N1259" s="188">
        <f ca="1">IF(M1259="да",SUMIFS(АБОНЕМЕНТЫ_ИНФОРМАЦИЯ!AC:AC,АБОНЕМЕНТЫ_ИНФОРМАЦИЯ!H:H,БАЗА_ДАННЫХ!L1259,АБОНЕМЕНТЫ_ИНФОРМАЦИЯ!G:G,БАЗА_ДАННЫХ!K1259,АБОНЕМЕНТЫ_ИНФОРМАЦИЯ!F:F,БАЗА_ДАННЫХ!J1259,АБОНЕМЕНТЫ_ИНФОРМАЦИЯ!AB:AB,БАЗА_ДАННЫХ!M1259),"")</f>
        <v>2</v>
      </c>
      <c r="R1259" s="189" t="s">
        <v>21</v>
      </c>
      <c r="S1259" s="17"/>
      <c r="U1259" s="194">
        <f>IF(S1259="перенос",0,SUMIFS(АБОНЕМЕНТЫ_ИНФОРМАЦИЯ!P:P,АБОНЕМЕНТЫ_ИНФОРМАЦИЯ!H:H,БАЗА_ДАННЫХ!L1259,АБОНЕМЕНТЫ_ИНФОРМАЦИЯ!F:F,БАЗА_ДАННЫХ!J1259,АБОНЕМЕНТЫ_ИНФОРМАЦИЯ!G:G,БАЗА_ДАННЫХ!K1259,АБОНЕМЕНТЫ_ИНФОРМАЦИЯ!Q:Q,"&lt;="&amp;БАЗА_ДАННЫХ!D1259,АБОНЕМЕНТЫ_ИНФОРМАЦИЯ!S:S,"&gt;="&amp;БАЗА_ДАННЫХ!D1259))</f>
        <v>10</v>
      </c>
    </row>
    <row r="1260" spans="4:21" ht="15" customHeight="1" x14ac:dyDescent="0.25">
      <c r="D1260" s="185">
        <v>45341</v>
      </c>
      <c r="E1260" s="187">
        <f t="shared" si="44"/>
        <v>8</v>
      </c>
      <c r="F1260" s="9" t="str">
        <f t="shared" si="45"/>
        <v>Пн</v>
      </c>
      <c r="G1260" s="18">
        <v>0.66666666666666663</v>
      </c>
      <c r="H1260" s="8" t="s">
        <v>7</v>
      </c>
      <c r="I1260" s="8" t="s">
        <v>32</v>
      </c>
      <c r="J1260" s="8" t="s">
        <v>9</v>
      </c>
      <c r="K1260" s="8" t="s">
        <v>8</v>
      </c>
      <c r="L1260" s="188" t="s">
        <v>75</v>
      </c>
      <c r="M1260" s="189" t="str">
        <f ca="1">IF(COUNTIFS(АБОНЕМЕНТЫ_ИНФОРМАЦИЯ!H:H,БАЗА_ДАННЫХ!L1260,АБОНЕМЕНТЫ_ИНФОРМАЦИЯ!F:F,БАЗА_ДАННЫХ!J1260,АБОНЕМЕНТЫ_ИНФОРМАЦИЯ!G:G,БАЗА_ДАННЫХ!K1260,АБОНЕМЕНТЫ_ИНФОРМАЦИЯ!Q:Q,"&lt;="&amp;БАЗА_ДАННЫХ!D1260,АБОНЕМЕНТЫ_ИНФОРМАЦИЯ!S:S,"&gt;="&amp;БАЗА_ДАННЫХ!D1260,АБОНЕМЕНТЫ_ИНФОРМАЦИЯ!AB:AB,"да")=1,"да","нет")</f>
        <v>да</v>
      </c>
      <c r="N1260" s="188">
        <f ca="1">IF(M1260="да",SUMIFS(АБОНЕМЕНТЫ_ИНФОРМАЦИЯ!AC:AC,АБОНЕМЕНТЫ_ИНФОРМАЦИЯ!H:H,БАЗА_ДАННЫХ!L1260,АБОНЕМЕНТЫ_ИНФОРМАЦИЯ!G:G,БАЗА_ДАННЫХ!K1260,АБОНЕМЕНТЫ_ИНФОРМАЦИЯ!F:F,БАЗА_ДАННЫХ!J1260,АБОНЕМЕНТЫ_ИНФОРМАЦИЯ!AB:AB,БАЗА_ДАННЫХ!M1260),"")</f>
        <v>2</v>
      </c>
      <c r="R1260" s="189" t="s">
        <v>21</v>
      </c>
      <c r="S1260" s="17"/>
      <c r="U1260" s="194">
        <f>IF(S1260="перенос",0,SUMIFS(АБОНЕМЕНТЫ_ИНФОРМАЦИЯ!P:P,АБОНЕМЕНТЫ_ИНФОРМАЦИЯ!H:H,БАЗА_ДАННЫХ!L1260,АБОНЕМЕНТЫ_ИНФОРМАЦИЯ!F:F,БАЗА_ДАННЫХ!J1260,АБОНЕМЕНТЫ_ИНФОРМАЦИЯ!G:G,БАЗА_ДАННЫХ!K1260,АБОНЕМЕНТЫ_ИНФОРМАЦИЯ!Q:Q,"&lt;="&amp;БАЗА_ДАННЫХ!D1260,АБОНЕМЕНТЫ_ИНФОРМАЦИЯ!S:S,"&gt;="&amp;БАЗА_ДАННЫХ!D1260))</f>
        <v>10</v>
      </c>
    </row>
    <row r="1261" spans="4:21" ht="15" customHeight="1" x14ac:dyDescent="0.25">
      <c r="D1261" s="185">
        <v>45341</v>
      </c>
      <c r="E1261" s="187">
        <f t="shared" si="44"/>
        <v>8</v>
      </c>
      <c r="F1261" s="9" t="str">
        <f t="shared" si="45"/>
        <v>Пн</v>
      </c>
      <c r="G1261" s="18">
        <v>0.66666666666666663</v>
      </c>
      <c r="H1261" s="8" t="s">
        <v>7</v>
      </c>
      <c r="I1261" s="8" t="s">
        <v>32</v>
      </c>
      <c r="J1261" s="8" t="s">
        <v>9</v>
      </c>
      <c r="K1261" s="8" t="s">
        <v>8</v>
      </c>
      <c r="L1261" s="188" t="s">
        <v>76</v>
      </c>
      <c r="M1261" s="189" t="str">
        <f ca="1">IF(COUNTIFS(АБОНЕМЕНТЫ_ИНФОРМАЦИЯ!H:H,БАЗА_ДАННЫХ!L1261,АБОНЕМЕНТЫ_ИНФОРМАЦИЯ!F:F,БАЗА_ДАННЫХ!J1261,АБОНЕМЕНТЫ_ИНФОРМАЦИЯ!G:G,БАЗА_ДАННЫХ!K1261,АБОНЕМЕНТЫ_ИНФОРМАЦИЯ!Q:Q,"&lt;="&amp;БАЗА_ДАННЫХ!D1261,АБОНЕМЕНТЫ_ИНФОРМАЦИЯ!S:S,"&gt;="&amp;БАЗА_ДАННЫХ!D1261,АБОНЕМЕНТЫ_ИНФОРМАЦИЯ!AB:AB,"да")=1,"да","нет")</f>
        <v>да</v>
      </c>
      <c r="N1261" s="188">
        <f ca="1">IF(M1261="да",SUMIFS(АБОНЕМЕНТЫ_ИНФОРМАЦИЯ!AC:AC,АБОНЕМЕНТЫ_ИНФОРМАЦИЯ!H:H,БАЗА_ДАННЫХ!L1261,АБОНЕМЕНТЫ_ИНФОРМАЦИЯ!G:G,БАЗА_ДАННЫХ!K1261,АБОНЕМЕНТЫ_ИНФОРМАЦИЯ!F:F,БАЗА_ДАННЫХ!J1261,АБОНЕМЕНТЫ_ИНФОРМАЦИЯ!AB:AB,БАЗА_ДАННЫХ!M1261),"")</f>
        <v>2</v>
      </c>
      <c r="R1261" s="189" t="s">
        <v>21</v>
      </c>
      <c r="S1261" s="17"/>
      <c r="U1261" s="194">
        <f>IF(S1261="перенос",0,SUMIFS(АБОНЕМЕНТЫ_ИНФОРМАЦИЯ!P:P,АБОНЕМЕНТЫ_ИНФОРМАЦИЯ!H:H,БАЗА_ДАННЫХ!L1261,АБОНЕМЕНТЫ_ИНФОРМАЦИЯ!F:F,БАЗА_ДАННЫХ!J1261,АБОНЕМЕНТЫ_ИНФОРМАЦИЯ!G:G,БАЗА_ДАННЫХ!K1261,АБОНЕМЕНТЫ_ИНФОРМАЦИЯ!Q:Q,"&lt;="&amp;БАЗА_ДАННЫХ!D1261,АБОНЕМЕНТЫ_ИНФОРМАЦИЯ!S:S,"&gt;="&amp;БАЗА_ДАННЫХ!D1261))</f>
        <v>10</v>
      </c>
    </row>
    <row r="1262" spans="4:21" ht="15" customHeight="1" x14ac:dyDescent="0.25">
      <c r="D1262" s="185">
        <v>45341</v>
      </c>
      <c r="E1262" s="187">
        <f t="shared" si="44"/>
        <v>8</v>
      </c>
      <c r="F1262" s="9" t="str">
        <f t="shared" si="45"/>
        <v>Пн</v>
      </c>
      <c r="G1262" s="18">
        <v>0.66666666666666663</v>
      </c>
      <c r="H1262" s="8" t="s">
        <v>7</v>
      </c>
      <c r="I1262" s="8" t="s">
        <v>32</v>
      </c>
      <c r="J1262" s="8" t="s">
        <v>9</v>
      </c>
      <c r="K1262" s="8" t="s">
        <v>8</v>
      </c>
      <c r="L1262" s="188" t="s">
        <v>77</v>
      </c>
      <c r="M1262" s="189" t="str">
        <f ca="1">IF(COUNTIFS(АБОНЕМЕНТЫ_ИНФОРМАЦИЯ!H:H,БАЗА_ДАННЫХ!L1262,АБОНЕМЕНТЫ_ИНФОРМАЦИЯ!F:F,БАЗА_ДАННЫХ!J1262,АБОНЕМЕНТЫ_ИНФОРМАЦИЯ!G:G,БАЗА_ДАННЫХ!K1262,АБОНЕМЕНТЫ_ИНФОРМАЦИЯ!Q:Q,"&lt;="&amp;БАЗА_ДАННЫХ!D1262,АБОНЕМЕНТЫ_ИНФОРМАЦИЯ!S:S,"&gt;="&amp;БАЗА_ДАННЫХ!D1262,АБОНЕМЕНТЫ_ИНФОРМАЦИЯ!AB:AB,"да")=1,"да","нет")</f>
        <v>да</v>
      </c>
      <c r="N1262" s="188">
        <f ca="1">IF(M1262="да",SUMIFS(АБОНЕМЕНТЫ_ИНФОРМАЦИЯ!AC:AC,АБОНЕМЕНТЫ_ИНФОРМАЦИЯ!H:H,БАЗА_ДАННЫХ!L1262,АБОНЕМЕНТЫ_ИНФОРМАЦИЯ!G:G,БАЗА_ДАННЫХ!K1262,АБОНЕМЕНТЫ_ИНФОРМАЦИЯ!F:F,БАЗА_ДАННЫХ!J1262,АБОНЕМЕНТЫ_ИНФОРМАЦИЯ!AB:AB,БАЗА_ДАННЫХ!M1262),"")</f>
        <v>2</v>
      </c>
      <c r="R1262" s="189" t="s">
        <v>21</v>
      </c>
      <c r="S1262" s="17"/>
      <c r="U1262" s="194">
        <f>IF(S1262="перенос",0,SUMIFS(АБОНЕМЕНТЫ_ИНФОРМАЦИЯ!P:P,АБОНЕМЕНТЫ_ИНФОРМАЦИЯ!H:H,БАЗА_ДАННЫХ!L1262,АБОНЕМЕНТЫ_ИНФОРМАЦИЯ!F:F,БАЗА_ДАННЫХ!J1262,АБОНЕМЕНТЫ_ИНФОРМАЦИЯ!G:G,БАЗА_ДАННЫХ!K1262,АБОНЕМЕНТЫ_ИНФОРМАЦИЯ!Q:Q,"&lt;="&amp;БАЗА_ДАННЫХ!D1262,АБОНЕМЕНТЫ_ИНФОРМАЦИЯ!S:S,"&gt;="&amp;БАЗА_ДАННЫХ!D1262))</f>
        <v>10</v>
      </c>
    </row>
    <row r="1263" spans="4:21" ht="15" customHeight="1" x14ac:dyDescent="0.25">
      <c r="D1263" s="185">
        <v>45341</v>
      </c>
      <c r="E1263" s="187">
        <f t="shared" si="44"/>
        <v>8</v>
      </c>
      <c r="F1263" s="9" t="str">
        <f t="shared" si="45"/>
        <v>Пн</v>
      </c>
      <c r="G1263" s="18">
        <v>0.70833333333333337</v>
      </c>
      <c r="H1263" s="8" t="s">
        <v>14</v>
      </c>
      <c r="I1263" s="8" t="s">
        <v>30</v>
      </c>
      <c r="J1263" s="8" t="s">
        <v>11</v>
      </c>
      <c r="K1263" s="8" t="s">
        <v>36</v>
      </c>
      <c r="L1263" s="188" t="s">
        <v>78</v>
      </c>
      <c r="M1263" s="189" t="str">
        <f ca="1">IF(COUNTIFS(АБОНЕМЕНТЫ_ИНФОРМАЦИЯ!H:H,БАЗА_ДАННЫХ!L1263,АБОНЕМЕНТЫ_ИНФОРМАЦИЯ!F:F,БАЗА_ДАННЫХ!J1263,АБОНЕМЕНТЫ_ИНФОРМАЦИЯ!G:G,БАЗА_ДАННЫХ!K1263,АБОНЕМЕНТЫ_ИНФОРМАЦИЯ!Q:Q,"&lt;="&amp;БАЗА_ДАННЫХ!D1263,АБОНЕМЕНТЫ_ИНФОРМАЦИЯ!S:S,"&gt;="&amp;БАЗА_ДАННЫХ!D1263,АБОНЕМЕНТЫ_ИНФОРМАЦИЯ!AB:AB,"да")=1,"да","нет")</f>
        <v>да</v>
      </c>
      <c r="N1263" s="188">
        <f ca="1">IF(M1263="да",SUMIFS(АБОНЕМЕНТЫ_ИНФОРМАЦИЯ!AC:AC,АБОНЕМЕНТЫ_ИНФОРМАЦИЯ!H:H,БАЗА_ДАННЫХ!L1263,АБОНЕМЕНТЫ_ИНФОРМАЦИЯ!G:G,БАЗА_ДАННЫХ!K1263,АБОНЕМЕНТЫ_ИНФОРМАЦИЯ!F:F,БАЗА_ДАННЫХ!J1263,АБОНЕМЕНТЫ_ИНФОРМАЦИЯ!AB:AB,БАЗА_ДАННЫХ!M1263),"")</f>
        <v>2</v>
      </c>
      <c r="R1263" s="189" t="s">
        <v>21</v>
      </c>
      <c r="S1263" s="17"/>
      <c r="U1263" s="194">
        <f>IF(S1263="перенос",0,SUMIFS(АБОНЕМЕНТЫ_ИНФОРМАЦИЯ!P:P,АБОНЕМЕНТЫ_ИНФОРМАЦИЯ!H:H,БАЗА_ДАННЫХ!L1263,АБОНЕМЕНТЫ_ИНФОРМАЦИЯ!F:F,БАЗА_ДАННЫХ!J1263,АБОНЕМЕНТЫ_ИНФОРМАЦИЯ!G:G,БАЗА_ДАННЫХ!K1263,АБОНЕМЕНТЫ_ИНФОРМАЦИЯ!Q:Q,"&lt;="&amp;БАЗА_ДАННЫХ!D1263,АБОНЕМЕНТЫ_ИНФОРМАЦИЯ!S:S,"&gt;="&amp;БАЗА_ДАННЫХ!D1263))</f>
        <v>10</v>
      </c>
    </row>
    <row r="1264" spans="4:21" ht="15" customHeight="1" x14ac:dyDescent="0.25">
      <c r="D1264" s="185">
        <v>45341</v>
      </c>
      <c r="E1264" s="187">
        <f t="shared" si="44"/>
        <v>8</v>
      </c>
      <c r="F1264" s="9" t="str">
        <f t="shared" si="45"/>
        <v>Пн</v>
      </c>
      <c r="G1264" s="18">
        <v>0.70833333333333337</v>
      </c>
      <c r="H1264" s="8" t="s">
        <v>14</v>
      </c>
      <c r="I1264" s="8" t="s">
        <v>30</v>
      </c>
      <c r="J1264" s="8" t="s">
        <v>11</v>
      </c>
      <c r="K1264" s="8" t="s">
        <v>36</v>
      </c>
      <c r="L1264" s="188" t="s">
        <v>79</v>
      </c>
      <c r="M1264" s="189" t="str">
        <f ca="1">IF(COUNTIFS(АБОНЕМЕНТЫ_ИНФОРМАЦИЯ!H:H,БАЗА_ДАННЫХ!L1264,АБОНЕМЕНТЫ_ИНФОРМАЦИЯ!F:F,БАЗА_ДАННЫХ!J1264,АБОНЕМЕНТЫ_ИНФОРМАЦИЯ!G:G,БАЗА_ДАННЫХ!K1264,АБОНЕМЕНТЫ_ИНФОРМАЦИЯ!Q:Q,"&lt;="&amp;БАЗА_ДАННЫХ!D1264,АБОНЕМЕНТЫ_ИНФОРМАЦИЯ!S:S,"&gt;="&amp;БАЗА_ДАННЫХ!D1264,АБОНЕМЕНТЫ_ИНФОРМАЦИЯ!AB:AB,"да")=1,"да","нет")</f>
        <v>да</v>
      </c>
      <c r="N1264" s="188">
        <f ca="1">IF(M1264="да",SUMIFS(АБОНЕМЕНТЫ_ИНФОРМАЦИЯ!AC:AC,АБОНЕМЕНТЫ_ИНФОРМАЦИЯ!H:H,БАЗА_ДАННЫХ!L1264,АБОНЕМЕНТЫ_ИНФОРМАЦИЯ!G:G,БАЗА_ДАННЫХ!K1264,АБОНЕМЕНТЫ_ИНФОРМАЦИЯ!F:F,БАЗА_ДАННЫХ!J1264,АБОНЕМЕНТЫ_ИНФОРМАЦИЯ!AB:AB,БАЗА_ДАННЫХ!M1264),"")</f>
        <v>1</v>
      </c>
      <c r="R1264" s="189" t="s">
        <v>21</v>
      </c>
      <c r="S1264" s="17"/>
      <c r="U1264" s="194">
        <f>IF(S1264="перенос",0,SUMIFS(АБОНЕМЕНТЫ_ИНФОРМАЦИЯ!P:P,АБОНЕМЕНТЫ_ИНФОРМАЦИЯ!H:H,БАЗА_ДАННЫХ!L1264,АБОНЕМЕНТЫ_ИНФОРМАЦИЯ!F:F,БАЗА_ДАННЫХ!J1264,АБОНЕМЕНТЫ_ИНФОРМАЦИЯ!G:G,БАЗА_ДАННЫХ!K1264,АБОНЕМЕНТЫ_ИНФОРМАЦИЯ!Q:Q,"&lt;="&amp;БАЗА_ДАННЫХ!D1264,АБОНЕМЕНТЫ_ИНФОРМАЦИЯ!S:S,"&gt;="&amp;БАЗА_ДАННЫХ!D1264))</f>
        <v>10</v>
      </c>
    </row>
    <row r="1265" spans="4:21" ht="15" customHeight="1" x14ac:dyDescent="0.25">
      <c r="D1265" s="185">
        <v>45341</v>
      </c>
      <c r="E1265" s="187">
        <f t="shared" si="44"/>
        <v>8</v>
      </c>
      <c r="F1265" s="9" t="str">
        <f t="shared" si="45"/>
        <v>Пн</v>
      </c>
      <c r="G1265" s="18">
        <v>0.70833333333333337</v>
      </c>
      <c r="H1265" s="8" t="s">
        <v>14</v>
      </c>
      <c r="I1265" s="8" t="s">
        <v>30</v>
      </c>
      <c r="J1265" s="8" t="s">
        <v>11</v>
      </c>
      <c r="K1265" s="8" t="s">
        <v>36</v>
      </c>
      <c r="L1265" s="188" t="s">
        <v>80</v>
      </c>
      <c r="M1265" s="189" t="str">
        <f ca="1">IF(COUNTIFS(АБОНЕМЕНТЫ_ИНФОРМАЦИЯ!H:H,БАЗА_ДАННЫХ!L1265,АБОНЕМЕНТЫ_ИНФОРМАЦИЯ!F:F,БАЗА_ДАННЫХ!J1265,АБОНЕМЕНТЫ_ИНФОРМАЦИЯ!G:G,БАЗА_ДАННЫХ!K1265,АБОНЕМЕНТЫ_ИНФОРМАЦИЯ!Q:Q,"&lt;="&amp;БАЗА_ДАННЫХ!D1265,АБОНЕМЕНТЫ_ИНФОРМАЦИЯ!S:S,"&gt;="&amp;БАЗА_ДАННЫХ!D1265,АБОНЕМЕНТЫ_ИНФОРМАЦИЯ!AB:AB,"да")=1,"да","нет")</f>
        <v>да</v>
      </c>
      <c r="N1265" s="188">
        <f ca="1">IF(M1265="да",SUMIFS(АБОНЕМЕНТЫ_ИНФОРМАЦИЯ!AC:AC,АБОНЕМЕНТЫ_ИНФОРМАЦИЯ!H:H,БАЗА_ДАННЫХ!L1265,АБОНЕМЕНТЫ_ИНФОРМАЦИЯ!G:G,БАЗА_ДАННЫХ!K1265,АБОНЕМЕНТЫ_ИНФОРМАЦИЯ!F:F,БАЗА_ДАННЫХ!J1265,АБОНЕМЕНТЫ_ИНФОРМАЦИЯ!AB:AB,БАЗА_ДАННЫХ!M1265),"")</f>
        <v>3</v>
      </c>
      <c r="R1265" s="189" t="s">
        <v>21</v>
      </c>
      <c r="S1265" s="17"/>
      <c r="U1265" s="194">
        <f>IF(S1265="перенос",0,SUMIFS(АБОНЕМЕНТЫ_ИНФОРМАЦИЯ!P:P,АБОНЕМЕНТЫ_ИНФОРМАЦИЯ!H:H,БАЗА_ДАННЫХ!L1265,АБОНЕМЕНТЫ_ИНФОРМАЦИЯ!F:F,БАЗА_ДАННЫХ!J1265,АБОНЕМЕНТЫ_ИНФОРМАЦИЯ!G:G,БАЗА_ДАННЫХ!K1265,АБОНЕМЕНТЫ_ИНФОРМАЦИЯ!Q:Q,"&lt;="&amp;БАЗА_ДАННЫХ!D1265,АБОНЕМЕНТЫ_ИНФОРМАЦИЯ!S:S,"&gt;="&amp;БАЗА_ДАННЫХ!D1265))</f>
        <v>10</v>
      </c>
    </row>
    <row r="1266" spans="4:21" ht="15" customHeight="1" x14ac:dyDescent="0.25">
      <c r="D1266" s="185">
        <v>45341</v>
      </c>
      <c r="E1266" s="187">
        <f t="shared" si="44"/>
        <v>8</v>
      </c>
      <c r="F1266" s="9" t="str">
        <f t="shared" si="45"/>
        <v>Пн</v>
      </c>
      <c r="G1266" s="18">
        <v>0.70833333333333337</v>
      </c>
      <c r="H1266" s="8" t="s">
        <v>14</v>
      </c>
      <c r="I1266" s="8" t="s">
        <v>30</v>
      </c>
      <c r="J1266" s="8" t="s">
        <v>11</v>
      </c>
      <c r="K1266" s="8" t="s">
        <v>36</v>
      </c>
      <c r="L1266" s="188" t="s">
        <v>81</v>
      </c>
      <c r="M1266" s="189" t="str">
        <f ca="1">IF(COUNTIFS(АБОНЕМЕНТЫ_ИНФОРМАЦИЯ!H:H,БАЗА_ДАННЫХ!L1266,АБОНЕМЕНТЫ_ИНФОРМАЦИЯ!F:F,БАЗА_ДАННЫХ!J1266,АБОНЕМЕНТЫ_ИНФОРМАЦИЯ!G:G,БАЗА_ДАННЫХ!K1266,АБОНЕМЕНТЫ_ИНФОРМАЦИЯ!Q:Q,"&lt;="&amp;БАЗА_ДАННЫХ!D1266,АБОНЕМЕНТЫ_ИНФОРМАЦИЯ!S:S,"&gt;="&amp;БАЗА_ДАННЫХ!D1266,АБОНЕМЕНТЫ_ИНФОРМАЦИЯ!AB:AB,"да")=1,"да","нет")</f>
        <v>да</v>
      </c>
      <c r="N1266" s="188">
        <f ca="1">IF(M1266="да",SUMIFS(АБОНЕМЕНТЫ_ИНФОРМАЦИЯ!AC:AC,АБОНЕМЕНТЫ_ИНФОРМАЦИЯ!H:H,БАЗА_ДАННЫХ!L1266,АБОНЕМЕНТЫ_ИНФОРМАЦИЯ!G:G,БАЗА_ДАННЫХ!K1266,АБОНЕМЕНТЫ_ИНФОРМАЦИЯ!F:F,БАЗА_ДАННЫХ!J1266,АБОНЕМЕНТЫ_ИНФОРМАЦИЯ!AB:AB,БАЗА_ДАННЫХ!M1266),"")</f>
        <v>2</v>
      </c>
      <c r="R1266" s="189" t="s">
        <v>21</v>
      </c>
      <c r="S1266" s="17"/>
      <c r="U1266" s="194">
        <f>IF(S1266="перенос",0,SUMIFS(АБОНЕМЕНТЫ_ИНФОРМАЦИЯ!P:P,АБОНЕМЕНТЫ_ИНФОРМАЦИЯ!H:H,БАЗА_ДАННЫХ!L1266,АБОНЕМЕНТЫ_ИНФОРМАЦИЯ!F:F,БАЗА_ДАННЫХ!J1266,АБОНЕМЕНТЫ_ИНФОРМАЦИЯ!G:G,БАЗА_ДАННЫХ!K1266,АБОНЕМЕНТЫ_ИНФОРМАЦИЯ!Q:Q,"&lt;="&amp;БАЗА_ДАННЫХ!D1266,АБОНЕМЕНТЫ_ИНФОРМАЦИЯ!S:S,"&gt;="&amp;БАЗА_ДАННЫХ!D1266))</f>
        <v>8.75</v>
      </c>
    </row>
    <row r="1267" spans="4:21" ht="15" customHeight="1" x14ac:dyDescent="0.25">
      <c r="D1267" s="185">
        <v>45341</v>
      </c>
      <c r="E1267" s="187">
        <f t="shared" si="44"/>
        <v>8</v>
      </c>
      <c r="F1267" s="9" t="str">
        <f t="shared" si="45"/>
        <v>Пн</v>
      </c>
      <c r="G1267" s="18">
        <v>0.70833333333333337</v>
      </c>
      <c r="H1267" s="8" t="s">
        <v>14</v>
      </c>
      <c r="I1267" s="8" t="s">
        <v>30</v>
      </c>
      <c r="J1267" s="8" t="s">
        <v>11</v>
      </c>
      <c r="K1267" s="8" t="s">
        <v>36</v>
      </c>
      <c r="L1267" s="188" t="s">
        <v>82</v>
      </c>
      <c r="M1267" s="189" t="str">
        <f ca="1">IF(COUNTIFS(АБОНЕМЕНТЫ_ИНФОРМАЦИЯ!H:H,БАЗА_ДАННЫХ!L1267,АБОНЕМЕНТЫ_ИНФОРМАЦИЯ!F:F,БАЗА_ДАННЫХ!J1267,АБОНЕМЕНТЫ_ИНФОРМАЦИЯ!G:G,БАЗА_ДАННЫХ!K1267,АБОНЕМЕНТЫ_ИНФОРМАЦИЯ!Q:Q,"&lt;="&amp;БАЗА_ДАННЫХ!D1267,АБОНЕМЕНТЫ_ИНФОРМАЦИЯ!S:S,"&gt;="&amp;БАЗА_ДАННЫХ!D1267,АБОНЕМЕНТЫ_ИНФОРМАЦИЯ!AB:AB,"да")=1,"да","нет")</f>
        <v>да</v>
      </c>
      <c r="N1267" s="188">
        <f ca="1">IF(M1267="да",SUMIFS(АБОНЕМЕНТЫ_ИНФОРМАЦИЯ!AC:AC,АБОНЕМЕНТЫ_ИНФОРМАЦИЯ!H:H,БАЗА_ДАННЫХ!L1267,АБОНЕМЕНТЫ_ИНФОРМАЦИЯ!G:G,БАЗА_ДАННЫХ!K1267,АБОНЕМЕНТЫ_ИНФОРМАЦИЯ!F:F,БАЗА_ДАННЫХ!J1267,АБОНЕМЕНТЫ_ИНФОРМАЦИЯ!AB:AB,БАЗА_ДАННЫХ!M1267),"")</f>
        <v>2</v>
      </c>
      <c r="R1267" s="189" t="s">
        <v>21</v>
      </c>
      <c r="S1267" s="17"/>
      <c r="U1267" s="194">
        <f>IF(S1267="перенос",0,SUMIFS(АБОНЕМЕНТЫ_ИНФОРМАЦИЯ!P:P,АБОНЕМЕНТЫ_ИНФОРМАЦИЯ!H:H,БАЗА_ДАННЫХ!L1267,АБОНЕМЕНТЫ_ИНФОРМАЦИЯ!F:F,БАЗА_ДАННЫХ!J1267,АБОНЕМЕНТЫ_ИНФОРМАЦИЯ!G:G,БАЗА_ДАННЫХ!K1267,АБОНЕМЕНТЫ_ИНФОРМАЦИЯ!Q:Q,"&lt;="&amp;БАЗА_ДАННЫХ!D1267,АБОНЕМЕНТЫ_ИНФОРМАЦИЯ!S:S,"&gt;="&amp;БАЗА_ДАННЫХ!D1267))</f>
        <v>10</v>
      </c>
    </row>
    <row r="1268" spans="4:21" ht="15" customHeight="1" x14ac:dyDescent="0.25">
      <c r="D1268" s="185">
        <v>45341</v>
      </c>
      <c r="E1268" s="187">
        <f t="shared" si="44"/>
        <v>8</v>
      </c>
      <c r="F1268" s="9" t="str">
        <f t="shared" si="45"/>
        <v>Пн</v>
      </c>
      <c r="G1268" s="18">
        <v>0.70833333333333337</v>
      </c>
      <c r="H1268" s="8" t="s">
        <v>14</v>
      </c>
      <c r="I1268" s="8" t="s">
        <v>30</v>
      </c>
      <c r="J1268" s="8" t="s">
        <v>11</v>
      </c>
      <c r="K1268" s="8" t="s">
        <v>36</v>
      </c>
      <c r="L1268" s="188" t="s">
        <v>83</v>
      </c>
      <c r="M1268" s="189" t="str">
        <f ca="1">IF(COUNTIFS(АБОНЕМЕНТЫ_ИНФОРМАЦИЯ!H:H,БАЗА_ДАННЫХ!L1268,АБОНЕМЕНТЫ_ИНФОРМАЦИЯ!F:F,БАЗА_ДАННЫХ!J1268,АБОНЕМЕНТЫ_ИНФОРМАЦИЯ!G:G,БАЗА_ДАННЫХ!K1268,АБОНЕМЕНТЫ_ИНФОРМАЦИЯ!Q:Q,"&lt;="&amp;БАЗА_ДАННЫХ!D1268,АБОНЕМЕНТЫ_ИНФОРМАЦИЯ!S:S,"&gt;="&amp;БАЗА_ДАННЫХ!D1268,АБОНЕМЕНТЫ_ИНФОРМАЦИЯ!AB:AB,"да")=1,"да","нет")</f>
        <v>да</v>
      </c>
      <c r="N1268" s="188">
        <f ca="1">IF(M1268="да",SUMIFS(АБОНЕМЕНТЫ_ИНФОРМАЦИЯ!AC:AC,АБОНЕМЕНТЫ_ИНФОРМАЦИЯ!H:H,БАЗА_ДАННЫХ!L1268,АБОНЕМЕНТЫ_ИНФОРМАЦИЯ!G:G,БАЗА_ДАННЫХ!K1268,АБОНЕМЕНТЫ_ИНФОРМАЦИЯ!F:F,БАЗА_ДАННЫХ!J1268,АБОНЕМЕНТЫ_ИНФОРМАЦИЯ!AB:AB,БАЗА_ДАННЫХ!M1268),"")</f>
        <v>2</v>
      </c>
      <c r="R1268" s="189" t="s">
        <v>21</v>
      </c>
      <c r="S1268" s="17"/>
      <c r="U1268" s="194">
        <f>IF(S1268="перенос",0,SUMIFS(АБОНЕМЕНТЫ_ИНФОРМАЦИЯ!P:P,АБОНЕМЕНТЫ_ИНФОРМАЦИЯ!H:H,БАЗА_ДАННЫХ!L1268,АБОНЕМЕНТЫ_ИНФОРМАЦИЯ!F:F,БАЗА_ДАННЫХ!J1268,АБОНЕМЕНТЫ_ИНФОРМАЦИЯ!G:G,БАЗА_ДАННЫХ!K1268,АБОНЕМЕНТЫ_ИНФОРМАЦИЯ!Q:Q,"&lt;="&amp;БАЗА_ДАННЫХ!D1268,АБОНЕМЕНТЫ_ИНФОРМАЦИЯ!S:S,"&gt;="&amp;БАЗА_ДАННЫХ!D1268))</f>
        <v>10</v>
      </c>
    </row>
    <row r="1269" spans="4:21" ht="15" customHeight="1" x14ac:dyDescent="0.25">
      <c r="D1269" s="185">
        <v>45341</v>
      </c>
      <c r="E1269" s="187">
        <f t="shared" si="44"/>
        <v>8</v>
      </c>
      <c r="F1269" s="9" t="str">
        <f t="shared" si="45"/>
        <v>Пн</v>
      </c>
      <c r="G1269" s="18">
        <v>0.70833333333333337</v>
      </c>
      <c r="H1269" s="8" t="s">
        <v>14</v>
      </c>
      <c r="I1269" s="8" t="s">
        <v>30</v>
      </c>
      <c r="J1269" s="8" t="s">
        <v>11</v>
      </c>
      <c r="K1269" s="8" t="s">
        <v>36</v>
      </c>
      <c r="L1269" s="188" t="s">
        <v>84</v>
      </c>
      <c r="M1269" s="189" t="str">
        <f ca="1">IF(COUNTIFS(АБОНЕМЕНТЫ_ИНФОРМАЦИЯ!H:H,БАЗА_ДАННЫХ!L1269,АБОНЕМЕНТЫ_ИНФОРМАЦИЯ!F:F,БАЗА_ДАННЫХ!J1269,АБОНЕМЕНТЫ_ИНФОРМАЦИЯ!G:G,БАЗА_ДАННЫХ!K1269,АБОНЕМЕНТЫ_ИНФОРМАЦИЯ!Q:Q,"&lt;="&amp;БАЗА_ДАННЫХ!D1269,АБОНЕМЕНТЫ_ИНФОРМАЦИЯ!S:S,"&gt;="&amp;БАЗА_ДАННЫХ!D1269,АБОНЕМЕНТЫ_ИНФОРМАЦИЯ!AB:AB,"да")=1,"да","нет")</f>
        <v>да</v>
      </c>
      <c r="N1269" s="188">
        <f ca="1">IF(M1269="да",SUMIFS(АБОНЕМЕНТЫ_ИНФОРМАЦИЯ!AC:AC,АБОНЕМЕНТЫ_ИНФОРМАЦИЯ!H:H,БАЗА_ДАННЫХ!L1269,АБОНЕМЕНТЫ_ИНФОРМАЦИЯ!G:G,БАЗА_ДАННЫХ!K1269,АБОНЕМЕНТЫ_ИНФОРМАЦИЯ!F:F,БАЗА_ДАННЫХ!J1269,АБОНЕМЕНТЫ_ИНФОРМАЦИЯ!AB:AB,БАЗА_ДАННЫХ!M1269),"")</f>
        <v>2</v>
      </c>
      <c r="R1269" s="189" t="s">
        <v>21</v>
      </c>
      <c r="S1269" s="17"/>
      <c r="U1269" s="194">
        <f>IF(S1269="перенос",0,SUMIFS(АБОНЕМЕНТЫ_ИНФОРМАЦИЯ!P:P,АБОНЕМЕНТЫ_ИНФОРМАЦИЯ!H:H,БАЗА_ДАННЫХ!L1269,АБОНЕМЕНТЫ_ИНФОРМАЦИЯ!F:F,БАЗА_ДАННЫХ!J1269,АБОНЕМЕНТЫ_ИНФОРМАЦИЯ!G:G,БАЗА_ДАННЫХ!K1269,АБОНЕМЕНТЫ_ИНФОРМАЦИЯ!Q:Q,"&lt;="&amp;БАЗА_ДАННЫХ!D1269,АБОНЕМЕНТЫ_ИНФОРМАЦИЯ!S:S,"&gt;="&amp;БАЗА_ДАННЫХ!D1269))</f>
        <v>10</v>
      </c>
    </row>
    <row r="1270" spans="4:21" ht="15" customHeight="1" x14ac:dyDescent="0.25">
      <c r="D1270" s="185">
        <v>45341</v>
      </c>
      <c r="E1270" s="187">
        <f t="shared" si="44"/>
        <v>8</v>
      </c>
      <c r="F1270" s="9" t="str">
        <f t="shared" si="45"/>
        <v>Пн</v>
      </c>
      <c r="G1270" s="18">
        <v>0.70833333333333337</v>
      </c>
      <c r="H1270" s="8" t="s">
        <v>14</v>
      </c>
      <c r="I1270" s="8" t="s">
        <v>30</v>
      </c>
      <c r="J1270" s="8" t="s">
        <v>11</v>
      </c>
      <c r="K1270" s="8" t="s">
        <v>36</v>
      </c>
      <c r="L1270" s="188" t="s">
        <v>85</v>
      </c>
      <c r="M1270" s="189" t="str">
        <f ca="1">IF(COUNTIFS(АБОНЕМЕНТЫ_ИНФОРМАЦИЯ!H:H,БАЗА_ДАННЫХ!L1270,АБОНЕМЕНТЫ_ИНФОРМАЦИЯ!F:F,БАЗА_ДАННЫХ!J1270,АБОНЕМЕНТЫ_ИНФОРМАЦИЯ!G:G,БАЗА_ДАННЫХ!K1270,АБОНЕМЕНТЫ_ИНФОРМАЦИЯ!Q:Q,"&lt;="&amp;БАЗА_ДАННЫХ!D1270,АБОНЕМЕНТЫ_ИНФОРМАЦИЯ!S:S,"&gt;="&amp;БАЗА_ДАННЫХ!D1270,АБОНЕМЕНТЫ_ИНФОРМАЦИЯ!AB:AB,"да")=1,"да","нет")</f>
        <v>да</v>
      </c>
      <c r="N1270" s="188">
        <f ca="1">IF(M1270="да",SUMIFS(АБОНЕМЕНТЫ_ИНФОРМАЦИЯ!AC:AC,АБОНЕМЕНТЫ_ИНФОРМАЦИЯ!H:H,БАЗА_ДАННЫХ!L1270,АБОНЕМЕНТЫ_ИНФОРМАЦИЯ!G:G,БАЗА_ДАННЫХ!K1270,АБОНЕМЕНТЫ_ИНФОРМАЦИЯ!F:F,БАЗА_ДАННЫХ!J1270,АБОНЕМЕНТЫ_ИНФОРМАЦИЯ!AB:AB,БАЗА_ДАННЫХ!M1270),"")</f>
        <v>2</v>
      </c>
      <c r="R1270" s="189" t="s">
        <v>21</v>
      </c>
      <c r="S1270" s="17"/>
      <c r="U1270" s="194">
        <f>IF(S1270="перенос",0,SUMIFS(АБОНЕМЕНТЫ_ИНФОРМАЦИЯ!P:P,АБОНЕМЕНТЫ_ИНФОРМАЦИЯ!H:H,БАЗА_ДАННЫХ!L1270,АБОНЕМЕНТЫ_ИНФОРМАЦИЯ!F:F,БАЗА_ДАННЫХ!J1270,АБОНЕМЕНТЫ_ИНФОРМАЦИЯ!G:G,БАЗА_ДАННЫХ!K1270,АБОНЕМЕНТЫ_ИНФОРМАЦИЯ!Q:Q,"&lt;="&amp;БАЗА_ДАННЫХ!D1270,АБОНЕМЕНТЫ_ИНФОРМАЦИЯ!S:S,"&gt;="&amp;БАЗА_ДАННЫХ!D1270))</f>
        <v>10</v>
      </c>
    </row>
    <row r="1271" spans="4:21" ht="15" customHeight="1" x14ac:dyDescent="0.25">
      <c r="D1271" s="185">
        <v>45341</v>
      </c>
      <c r="E1271" s="187">
        <f t="shared" si="44"/>
        <v>8</v>
      </c>
      <c r="F1271" s="9" t="str">
        <f t="shared" si="45"/>
        <v>Пн</v>
      </c>
      <c r="G1271" s="18">
        <v>0.70833333333333337</v>
      </c>
      <c r="H1271" s="8" t="s">
        <v>14</v>
      </c>
      <c r="I1271" s="8" t="s">
        <v>30</v>
      </c>
      <c r="J1271" s="8" t="s">
        <v>11</v>
      </c>
      <c r="K1271" s="8" t="s">
        <v>36</v>
      </c>
      <c r="L1271" s="188" t="s">
        <v>86</v>
      </c>
      <c r="M1271" s="189" t="str">
        <f ca="1">IF(COUNTIFS(АБОНЕМЕНТЫ_ИНФОРМАЦИЯ!H:H,БАЗА_ДАННЫХ!L1271,АБОНЕМЕНТЫ_ИНФОРМАЦИЯ!F:F,БАЗА_ДАННЫХ!J1271,АБОНЕМЕНТЫ_ИНФОРМАЦИЯ!G:G,БАЗА_ДАННЫХ!K1271,АБОНЕМЕНТЫ_ИНФОРМАЦИЯ!Q:Q,"&lt;="&amp;БАЗА_ДАННЫХ!D1271,АБОНЕМЕНТЫ_ИНФОРМАЦИЯ!S:S,"&gt;="&amp;БАЗА_ДАННЫХ!D1271,АБОНЕМЕНТЫ_ИНФОРМАЦИЯ!AB:AB,"да")=1,"да","нет")</f>
        <v>да</v>
      </c>
      <c r="N1271" s="188">
        <f ca="1">IF(M1271="да",SUMIFS(АБОНЕМЕНТЫ_ИНФОРМАЦИЯ!AC:AC,АБОНЕМЕНТЫ_ИНФОРМАЦИЯ!H:H,БАЗА_ДАННЫХ!L1271,АБОНЕМЕНТЫ_ИНФОРМАЦИЯ!G:G,БАЗА_ДАННЫХ!K1271,АБОНЕМЕНТЫ_ИНФОРМАЦИЯ!F:F,БАЗА_ДАННЫХ!J1271,АБОНЕМЕНТЫ_ИНФОРМАЦИЯ!AB:AB,БАЗА_ДАННЫХ!M1271),"")</f>
        <v>2</v>
      </c>
      <c r="R1271" s="189" t="s">
        <v>21</v>
      </c>
      <c r="S1271" s="17"/>
      <c r="U1271" s="194">
        <f>IF(S1271="перенос",0,SUMIFS(АБОНЕМЕНТЫ_ИНФОРМАЦИЯ!P:P,АБОНЕМЕНТЫ_ИНФОРМАЦИЯ!H:H,БАЗА_ДАННЫХ!L1271,АБОНЕМЕНТЫ_ИНФОРМАЦИЯ!F:F,БАЗА_ДАННЫХ!J1271,АБОНЕМЕНТЫ_ИНФОРМАЦИЯ!G:G,БАЗА_ДАННЫХ!K1271,АБОНЕМЕНТЫ_ИНФОРМАЦИЯ!Q:Q,"&lt;="&amp;БАЗА_ДАННЫХ!D1271,АБОНЕМЕНТЫ_ИНФОРМАЦИЯ!S:S,"&gt;="&amp;БАЗА_ДАННЫХ!D1271))</f>
        <v>10</v>
      </c>
    </row>
    <row r="1272" spans="4:21" ht="15" customHeight="1" x14ac:dyDescent="0.25">
      <c r="D1272" s="185">
        <v>45341</v>
      </c>
      <c r="E1272" s="187">
        <f t="shared" si="44"/>
        <v>8</v>
      </c>
      <c r="F1272" s="9" t="str">
        <f t="shared" si="45"/>
        <v>Пн</v>
      </c>
      <c r="G1272" s="18">
        <v>0.75</v>
      </c>
      <c r="H1272" s="8" t="s">
        <v>7</v>
      </c>
      <c r="I1272" s="8" t="s">
        <v>33</v>
      </c>
      <c r="J1272" s="8" t="s">
        <v>6</v>
      </c>
      <c r="K1272" s="8" t="s">
        <v>31</v>
      </c>
      <c r="L1272" s="188" t="s">
        <v>87</v>
      </c>
      <c r="M1272" s="189" t="str">
        <f ca="1">IF(COUNTIFS(АБОНЕМЕНТЫ_ИНФОРМАЦИЯ!H:H,БАЗА_ДАННЫХ!L1272,АБОНЕМЕНТЫ_ИНФОРМАЦИЯ!F:F,БАЗА_ДАННЫХ!J1272,АБОНЕМЕНТЫ_ИНФОРМАЦИЯ!G:G,БАЗА_ДАННЫХ!K1272,АБОНЕМЕНТЫ_ИНФОРМАЦИЯ!Q:Q,"&lt;="&amp;БАЗА_ДАННЫХ!D1272,АБОНЕМЕНТЫ_ИНФОРМАЦИЯ!S:S,"&gt;="&amp;БАЗА_ДАННЫХ!D1272,АБОНЕМЕНТЫ_ИНФОРМАЦИЯ!AB:AB,"да")=1,"да","нет")</f>
        <v>да</v>
      </c>
      <c r="N1272" s="188">
        <f ca="1">IF(M1272="да",SUMIFS(АБОНЕМЕНТЫ_ИНФОРМАЦИЯ!AC:AC,АБОНЕМЕНТЫ_ИНФОРМАЦИЯ!H:H,БАЗА_ДАННЫХ!L1272,АБОНЕМЕНТЫ_ИНФОРМАЦИЯ!G:G,БАЗА_ДАННЫХ!K1272,АБОНЕМЕНТЫ_ИНФОРМАЦИЯ!F:F,БАЗА_ДАННЫХ!J1272,АБОНЕМЕНТЫ_ИНФОРМАЦИЯ!AB:AB,БАЗА_ДАННЫХ!M1272),"")</f>
        <v>2</v>
      </c>
      <c r="R1272" s="189" t="s">
        <v>21</v>
      </c>
      <c r="S1272" s="17"/>
      <c r="U1272" s="194">
        <f>IF(S1272="перенос",0,SUMIFS(АБОНЕМЕНТЫ_ИНФОРМАЦИЯ!P:P,АБОНЕМЕНТЫ_ИНФОРМАЦИЯ!H:H,БАЗА_ДАННЫХ!L1272,АБОНЕМЕНТЫ_ИНФОРМАЦИЯ!F:F,БАЗА_ДАННЫХ!J1272,АБОНЕМЕНТЫ_ИНФОРМАЦИЯ!G:G,БАЗА_ДАННЫХ!K1272,АБОНЕМЕНТЫ_ИНФОРМАЦИЯ!Q:Q,"&lt;="&amp;БАЗА_ДАННЫХ!D1272,АБОНЕМЕНТЫ_ИНФОРМАЦИЯ!S:S,"&gt;="&amp;БАЗА_ДАННЫХ!D1272))</f>
        <v>10</v>
      </c>
    </row>
    <row r="1273" spans="4:21" ht="15" customHeight="1" x14ac:dyDescent="0.25">
      <c r="D1273" s="185">
        <v>45341</v>
      </c>
      <c r="E1273" s="187">
        <f t="shared" si="44"/>
        <v>8</v>
      </c>
      <c r="F1273" s="9" t="str">
        <f t="shared" si="45"/>
        <v>Пн</v>
      </c>
      <c r="G1273" s="18">
        <v>0.75</v>
      </c>
      <c r="H1273" s="8" t="s">
        <v>7</v>
      </c>
      <c r="I1273" s="8" t="s">
        <v>33</v>
      </c>
      <c r="J1273" s="8" t="s">
        <v>6</v>
      </c>
      <c r="K1273" s="8" t="s">
        <v>31</v>
      </c>
      <c r="L1273" s="188" t="s">
        <v>88</v>
      </c>
      <c r="M1273" s="189" t="str">
        <f ca="1">IF(COUNTIFS(АБОНЕМЕНТЫ_ИНФОРМАЦИЯ!H:H,БАЗА_ДАННЫХ!L1273,АБОНЕМЕНТЫ_ИНФОРМАЦИЯ!F:F,БАЗА_ДАННЫХ!J1273,АБОНЕМЕНТЫ_ИНФОРМАЦИЯ!G:G,БАЗА_ДАННЫХ!K1273,АБОНЕМЕНТЫ_ИНФОРМАЦИЯ!Q:Q,"&lt;="&amp;БАЗА_ДАННЫХ!D1273,АБОНЕМЕНТЫ_ИНФОРМАЦИЯ!S:S,"&gt;="&amp;БАЗА_ДАННЫХ!D1273,АБОНЕМЕНТЫ_ИНФОРМАЦИЯ!AB:AB,"да")=1,"да","нет")</f>
        <v>да</v>
      </c>
      <c r="N1273" s="188">
        <f ca="1">IF(M1273="да",SUMIFS(АБОНЕМЕНТЫ_ИНФОРМАЦИЯ!AC:AC,АБОНЕМЕНТЫ_ИНФОРМАЦИЯ!H:H,БАЗА_ДАННЫХ!L1273,АБОНЕМЕНТЫ_ИНФОРМАЦИЯ!G:G,БАЗА_ДАННЫХ!K1273,АБОНЕМЕНТЫ_ИНФОРМАЦИЯ!F:F,БАЗА_ДАННЫХ!J1273,АБОНЕМЕНТЫ_ИНФОРМАЦИЯ!AB:AB,БАЗА_ДАННЫХ!M1273),"")</f>
        <v>1</v>
      </c>
      <c r="R1273" s="189" t="s">
        <v>21</v>
      </c>
      <c r="S1273" s="17"/>
      <c r="U1273" s="194">
        <f>IF(S1273="перенос",0,SUMIFS(АБОНЕМЕНТЫ_ИНФОРМАЦИЯ!P:P,АБОНЕМЕНТЫ_ИНФОРМАЦИЯ!H:H,БАЗА_ДАННЫХ!L1273,АБОНЕМЕНТЫ_ИНФОРМАЦИЯ!F:F,БАЗА_ДАННЫХ!J1273,АБОНЕМЕНТЫ_ИНФОРМАЦИЯ!G:G,БАЗА_ДАННЫХ!K1273,АБОНЕМЕНТЫ_ИНФОРМАЦИЯ!Q:Q,"&lt;="&amp;БАЗА_ДАННЫХ!D1273,АБОНЕМЕНТЫ_ИНФОРМАЦИЯ!S:S,"&gt;="&amp;БАЗА_ДАННЫХ!D1273))</f>
        <v>10</v>
      </c>
    </row>
    <row r="1274" spans="4:21" ht="15" customHeight="1" x14ac:dyDescent="0.25">
      <c r="D1274" s="185">
        <v>45341</v>
      </c>
      <c r="E1274" s="187">
        <f t="shared" si="44"/>
        <v>8</v>
      </c>
      <c r="F1274" s="9" t="str">
        <f t="shared" si="45"/>
        <v>Пн</v>
      </c>
      <c r="G1274" s="18">
        <v>0.75</v>
      </c>
      <c r="H1274" s="8" t="s">
        <v>7</v>
      </c>
      <c r="I1274" s="8" t="s">
        <v>33</v>
      </c>
      <c r="J1274" s="8" t="s">
        <v>6</v>
      </c>
      <c r="K1274" s="8" t="s">
        <v>31</v>
      </c>
      <c r="L1274" s="188" t="s">
        <v>90</v>
      </c>
      <c r="M1274" s="189" t="str">
        <f ca="1">IF(COUNTIFS(АБОНЕМЕНТЫ_ИНФОРМАЦИЯ!H:H,БАЗА_ДАННЫХ!L1274,АБОНЕМЕНТЫ_ИНФОРМАЦИЯ!F:F,БАЗА_ДАННЫХ!J1274,АБОНЕМЕНТЫ_ИНФОРМАЦИЯ!G:G,БАЗА_ДАННЫХ!K1274,АБОНЕМЕНТЫ_ИНФОРМАЦИЯ!Q:Q,"&lt;="&amp;БАЗА_ДАННЫХ!D1274,АБОНЕМЕНТЫ_ИНФОРМАЦИЯ!S:S,"&gt;="&amp;БАЗА_ДАННЫХ!D1274,АБОНЕМЕНТЫ_ИНФОРМАЦИЯ!AB:AB,"да")=1,"да","нет")</f>
        <v>да</v>
      </c>
      <c r="N1274" s="188">
        <f ca="1">IF(M1274="да",SUMIFS(АБОНЕМЕНТЫ_ИНФОРМАЦИЯ!AC:AC,АБОНЕМЕНТЫ_ИНФОРМАЦИЯ!H:H,БАЗА_ДАННЫХ!L1274,АБОНЕМЕНТЫ_ИНФОРМАЦИЯ!G:G,БАЗА_ДАННЫХ!K1274,АБОНЕМЕНТЫ_ИНФОРМАЦИЯ!F:F,БАЗА_ДАННЫХ!J1274,АБОНЕМЕНТЫ_ИНФОРМАЦИЯ!AB:AB,БАЗА_ДАННЫХ!M1274),"")</f>
        <v>2</v>
      </c>
      <c r="R1274" s="189" t="s">
        <v>21</v>
      </c>
      <c r="S1274" s="17"/>
      <c r="U1274" s="194">
        <f>IF(S1274="перенос",0,SUMIFS(АБОНЕМЕНТЫ_ИНФОРМАЦИЯ!P:P,АБОНЕМЕНТЫ_ИНФОРМАЦИЯ!H:H,БАЗА_ДАННЫХ!L1274,АБОНЕМЕНТЫ_ИНФОРМАЦИЯ!F:F,БАЗА_ДАННЫХ!J1274,АБОНЕМЕНТЫ_ИНФОРМАЦИЯ!G:G,БАЗА_ДАННЫХ!K1274,АБОНЕМЕНТЫ_ИНФОРМАЦИЯ!Q:Q,"&lt;="&amp;БАЗА_ДАННЫХ!D1274,АБОНЕМЕНТЫ_ИНФОРМАЦИЯ!S:S,"&gt;="&amp;БАЗА_ДАННЫХ!D1274))</f>
        <v>8.75</v>
      </c>
    </row>
    <row r="1275" spans="4:21" ht="15" customHeight="1" x14ac:dyDescent="0.25">
      <c r="D1275" s="185">
        <v>45341</v>
      </c>
      <c r="E1275" s="187">
        <f t="shared" si="44"/>
        <v>8</v>
      </c>
      <c r="F1275" s="9" t="str">
        <f t="shared" si="45"/>
        <v>Пн</v>
      </c>
      <c r="G1275" s="18">
        <v>0.75</v>
      </c>
      <c r="H1275" s="8" t="s">
        <v>7</v>
      </c>
      <c r="I1275" s="8" t="s">
        <v>33</v>
      </c>
      <c r="J1275" s="8" t="s">
        <v>6</v>
      </c>
      <c r="K1275" s="8" t="s">
        <v>31</v>
      </c>
      <c r="L1275" s="188" t="s">
        <v>91</v>
      </c>
      <c r="M1275" s="189" t="str">
        <f ca="1">IF(COUNTIFS(АБОНЕМЕНТЫ_ИНФОРМАЦИЯ!H:H,БАЗА_ДАННЫХ!L1275,АБОНЕМЕНТЫ_ИНФОРМАЦИЯ!F:F,БАЗА_ДАННЫХ!J1275,АБОНЕМЕНТЫ_ИНФОРМАЦИЯ!G:G,БАЗА_ДАННЫХ!K1275,АБОНЕМЕНТЫ_ИНФОРМАЦИЯ!Q:Q,"&lt;="&amp;БАЗА_ДАННЫХ!D1275,АБОНЕМЕНТЫ_ИНФОРМАЦИЯ!S:S,"&gt;="&amp;БАЗА_ДАННЫХ!D1275,АБОНЕМЕНТЫ_ИНФОРМАЦИЯ!AB:AB,"да")=1,"да","нет")</f>
        <v>да</v>
      </c>
      <c r="N1275" s="188">
        <f ca="1">IF(M1275="да",SUMIFS(АБОНЕМЕНТЫ_ИНФОРМАЦИЯ!AC:AC,АБОНЕМЕНТЫ_ИНФОРМАЦИЯ!H:H,БАЗА_ДАННЫХ!L1275,АБОНЕМЕНТЫ_ИНФОРМАЦИЯ!G:G,БАЗА_ДАННЫХ!K1275,АБОНЕМЕНТЫ_ИНФОРМАЦИЯ!F:F,БАЗА_ДАННЫХ!J1275,АБОНЕМЕНТЫ_ИНФОРМАЦИЯ!AB:AB,БАЗА_ДАННЫХ!M1275),"")</f>
        <v>2</v>
      </c>
      <c r="R1275" s="189" t="s">
        <v>21</v>
      </c>
      <c r="S1275" s="17"/>
      <c r="U1275" s="194">
        <f>IF(S1275="перенос",0,SUMIFS(АБОНЕМЕНТЫ_ИНФОРМАЦИЯ!P:P,АБОНЕМЕНТЫ_ИНФОРМАЦИЯ!H:H,БАЗА_ДАННЫХ!L1275,АБОНЕМЕНТЫ_ИНФОРМАЦИЯ!F:F,БАЗА_ДАННЫХ!J1275,АБОНЕМЕНТЫ_ИНФОРМАЦИЯ!G:G,БАЗА_ДАННЫХ!K1275,АБОНЕМЕНТЫ_ИНФОРМАЦИЯ!Q:Q,"&lt;="&amp;БАЗА_ДАННЫХ!D1275,АБОНЕМЕНТЫ_ИНФОРМАЦИЯ!S:S,"&gt;="&amp;БАЗА_ДАННЫХ!D1275))</f>
        <v>10</v>
      </c>
    </row>
    <row r="1276" spans="4:21" ht="15" customHeight="1" x14ac:dyDescent="0.25">
      <c r="D1276" s="185">
        <v>45341</v>
      </c>
      <c r="E1276" s="187">
        <f t="shared" si="44"/>
        <v>8</v>
      </c>
      <c r="F1276" s="9" t="str">
        <f t="shared" si="45"/>
        <v>Пн</v>
      </c>
      <c r="G1276" s="18">
        <v>0.75</v>
      </c>
      <c r="H1276" s="8" t="s">
        <v>7</v>
      </c>
      <c r="I1276" s="8" t="s">
        <v>33</v>
      </c>
      <c r="J1276" s="8" t="s">
        <v>6</v>
      </c>
      <c r="K1276" s="8" t="s">
        <v>31</v>
      </c>
      <c r="L1276" s="188" t="s">
        <v>92</v>
      </c>
      <c r="M1276" s="189" t="str">
        <f ca="1">IF(COUNTIFS(АБОНЕМЕНТЫ_ИНФОРМАЦИЯ!H:H,БАЗА_ДАННЫХ!L1276,АБОНЕМЕНТЫ_ИНФОРМАЦИЯ!F:F,БАЗА_ДАННЫХ!J1276,АБОНЕМЕНТЫ_ИНФОРМАЦИЯ!G:G,БАЗА_ДАННЫХ!K1276,АБОНЕМЕНТЫ_ИНФОРМАЦИЯ!Q:Q,"&lt;="&amp;БАЗА_ДАННЫХ!D1276,АБОНЕМЕНТЫ_ИНФОРМАЦИЯ!S:S,"&gt;="&amp;БАЗА_ДАННЫХ!D1276,АБОНЕМЕНТЫ_ИНФОРМАЦИЯ!AB:AB,"да")=1,"да","нет")</f>
        <v>да</v>
      </c>
      <c r="N1276" s="188">
        <f ca="1">IF(M1276="да",SUMIFS(АБОНЕМЕНТЫ_ИНФОРМАЦИЯ!AC:AC,АБОНЕМЕНТЫ_ИНФОРМАЦИЯ!H:H,БАЗА_ДАННЫХ!L1276,АБОНЕМЕНТЫ_ИНФОРМАЦИЯ!G:G,БАЗА_ДАННЫХ!K1276,АБОНЕМЕНТЫ_ИНФОРМАЦИЯ!F:F,БАЗА_ДАННЫХ!J1276,АБОНЕМЕНТЫ_ИНФОРМАЦИЯ!AB:AB,БАЗА_ДАННЫХ!M1276),"")</f>
        <v>2</v>
      </c>
      <c r="R1276" s="189" t="s">
        <v>21</v>
      </c>
      <c r="S1276" s="17"/>
      <c r="U1276" s="194">
        <f>IF(S1276="перенос",0,SUMIFS(АБОНЕМЕНТЫ_ИНФОРМАЦИЯ!P:P,АБОНЕМЕНТЫ_ИНФОРМАЦИЯ!H:H,БАЗА_ДАННЫХ!L1276,АБОНЕМЕНТЫ_ИНФОРМАЦИЯ!F:F,БАЗА_ДАННЫХ!J1276,АБОНЕМЕНТЫ_ИНФОРМАЦИЯ!G:G,БАЗА_ДАННЫХ!K1276,АБОНЕМЕНТЫ_ИНФОРМАЦИЯ!Q:Q,"&lt;="&amp;БАЗА_ДАННЫХ!D1276,АБОНЕМЕНТЫ_ИНФОРМАЦИЯ!S:S,"&gt;="&amp;БАЗА_ДАННЫХ!D1276))</f>
        <v>10</v>
      </c>
    </row>
    <row r="1277" spans="4:21" ht="15" customHeight="1" x14ac:dyDescent="0.25">
      <c r="D1277" s="185">
        <v>45341</v>
      </c>
      <c r="E1277" s="187">
        <f t="shared" ref="E1277:E1338" si="46">WEEKNUM(D1277)</f>
        <v>8</v>
      </c>
      <c r="F1277" s="9" t="str">
        <f t="shared" si="45"/>
        <v>Пн</v>
      </c>
      <c r="G1277" s="18">
        <v>0.75</v>
      </c>
      <c r="H1277" s="8" t="s">
        <v>7</v>
      </c>
      <c r="I1277" s="8" t="s">
        <v>33</v>
      </c>
      <c r="J1277" s="8" t="s">
        <v>6</v>
      </c>
      <c r="K1277" s="8" t="s">
        <v>31</v>
      </c>
      <c r="L1277" s="188" t="s">
        <v>93</v>
      </c>
      <c r="M1277" s="189" t="str">
        <f ca="1">IF(COUNTIFS(АБОНЕМЕНТЫ_ИНФОРМАЦИЯ!H:H,БАЗА_ДАННЫХ!L1277,АБОНЕМЕНТЫ_ИНФОРМАЦИЯ!F:F,БАЗА_ДАННЫХ!J1277,АБОНЕМЕНТЫ_ИНФОРМАЦИЯ!G:G,БАЗА_ДАННЫХ!K1277,АБОНЕМЕНТЫ_ИНФОРМАЦИЯ!Q:Q,"&lt;="&amp;БАЗА_ДАННЫХ!D1277,АБОНЕМЕНТЫ_ИНФОРМАЦИЯ!S:S,"&gt;="&amp;БАЗА_ДАННЫХ!D1277,АБОНЕМЕНТЫ_ИНФОРМАЦИЯ!AB:AB,"да")=1,"да","нет")</f>
        <v>да</v>
      </c>
      <c r="N1277" s="188">
        <f ca="1">IF(M1277="да",SUMIFS(АБОНЕМЕНТЫ_ИНФОРМАЦИЯ!AC:AC,АБОНЕМЕНТЫ_ИНФОРМАЦИЯ!H:H,БАЗА_ДАННЫХ!L1277,АБОНЕМЕНТЫ_ИНФОРМАЦИЯ!G:G,БАЗА_ДАННЫХ!K1277,АБОНЕМЕНТЫ_ИНФОРМАЦИЯ!F:F,БАЗА_ДАННЫХ!J1277,АБОНЕМЕНТЫ_ИНФОРМАЦИЯ!AB:AB,БАЗА_ДАННЫХ!M1277),"")</f>
        <v>2</v>
      </c>
      <c r="R1277" s="189" t="s">
        <v>21</v>
      </c>
      <c r="S1277" s="17"/>
      <c r="U1277" s="194">
        <f>IF(S1277="перенос",0,SUMIFS(АБОНЕМЕНТЫ_ИНФОРМАЦИЯ!P:P,АБОНЕМЕНТЫ_ИНФОРМАЦИЯ!H:H,БАЗА_ДАННЫХ!L1277,АБОНЕМЕНТЫ_ИНФОРМАЦИЯ!F:F,БАЗА_ДАННЫХ!J1277,АБОНЕМЕНТЫ_ИНФОРМАЦИЯ!G:G,БАЗА_ДАННЫХ!K1277,АБОНЕМЕНТЫ_ИНФОРМАЦИЯ!Q:Q,"&lt;="&amp;БАЗА_ДАННЫХ!D1277,АБОНЕМЕНТЫ_ИНФОРМАЦИЯ!S:S,"&gt;="&amp;БАЗА_ДАННЫХ!D1277))</f>
        <v>10</v>
      </c>
    </row>
    <row r="1278" spans="4:21" ht="15" customHeight="1" x14ac:dyDescent="0.25">
      <c r="D1278" s="185">
        <v>45341</v>
      </c>
      <c r="E1278" s="187">
        <f t="shared" si="46"/>
        <v>8</v>
      </c>
      <c r="F1278" s="9" t="str">
        <f t="shared" si="45"/>
        <v>Пн</v>
      </c>
      <c r="G1278" s="18">
        <v>0.75</v>
      </c>
      <c r="H1278" s="8" t="s">
        <v>7</v>
      </c>
      <c r="I1278" s="8" t="s">
        <v>33</v>
      </c>
      <c r="J1278" s="8" t="s">
        <v>6</v>
      </c>
      <c r="K1278" s="8" t="s">
        <v>31</v>
      </c>
      <c r="L1278" s="188" t="s">
        <v>94</v>
      </c>
      <c r="M1278" s="189" t="str">
        <f ca="1">IF(COUNTIFS(АБОНЕМЕНТЫ_ИНФОРМАЦИЯ!H:H,БАЗА_ДАННЫХ!L1278,АБОНЕМЕНТЫ_ИНФОРМАЦИЯ!F:F,БАЗА_ДАННЫХ!J1278,АБОНЕМЕНТЫ_ИНФОРМАЦИЯ!G:G,БАЗА_ДАННЫХ!K1278,АБОНЕМЕНТЫ_ИНФОРМАЦИЯ!Q:Q,"&lt;="&amp;БАЗА_ДАННЫХ!D1278,АБОНЕМЕНТЫ_ИНФОРМАЦИЯ!S:S,"&gt;="&amp;БАЗА_ДАННЫХ!D1278,АБОНЕМЕНТЫ_ИНФОРМАЦИЯ!AB:AB,"да")=1,"да","нет")</f>
        <v>да</v>
      </c>
      <c r="N1278" s="188">
        <f ca="1">IF(M1278="да",SUMIFS(АБОНЕМЕНТЫ_ИНФОРМАЦИЯ!AC:AC,АБОНЕМЕНТЫ_ИНФОРМАЦИЯ!H:H,БАЗА_ДАННЫХ!L1278,АБОНЕМЕНТЫ_ИНФОРМАЦИЯ!G:G,БАЗА_ДАННЫХ!K1278,АБОНЕМЕНТЫ_ИНФОРМАЦИЯ!F:F,БАЗА_ДАННЫХ!J1278,АБОНЕМЕНТЫ_ИНФОРМАЦИЯ!AB:AB,БАЗА_ДАННЫХ!M1278),"")</f>
        <v>2</v>
      </c>
      <c r="R1278" s="189" t="s">
        <v>21</v>
      </c>
      <c r="S1278" s="17"/>
      <c r="U1278" s="194">
        <f>IF(S1278="перенос",0,SUMIFS(АБОНЕМЕНТЫ_ИНФОРМАЦИЯ!P:P,АБОНЕМЕНТЫ_ИНФОРМАЦИЯ!H:H,БАЗА_ДАННЫХ!L1278,АБОНЕМЕНТЫ_ИНФОРМАЦИЯ!F:F,БАЗА_ДАННЫХ!J1278,АБОНЕМЕНТЫ_ИНФОРМАЦИЯ!G:G,БАЗА_ДАННЫХ!K1278,АБОНЕМЕНТЫ_ИНФОРМАЦИЯ!Q:Q,"&lt;="&amp;БАЗА_ДАННЫХ!D1278,АБОНЕМЕНТЫ_ИНФОРМАЦИЯ!S:S,"&gt;="&amp;БАЗА_ДАННЫХ!D1278))</f>
        <v>10</v>
      </c>
    </row>
    <row r="1279" spans="4:21" ht="15" customHeight="1" x14ac:dyDescent="0.25">
      <c r="D1279" s="185">
        <v>45341</v>
      </c>
      <c r="E1279" s="187">
        <f t="shared" si="46"/>
        <v>8</v>
      </c>
      <c r="F1279" s="9" t="str">
        <f t="shared" si="45"/>
        <v>Пн</v>
      </c>
      <c r="G1279" s="18">
        <v>0.75</v>
      </c>
      <c r="H1279" s="8" t="s">
        <v>7</v>
      </c>
      <c r="I1279" s="8" t="s">
        <v>33</v>
      </c>
      <c r="J1279" s="8" t="s">
        <v>6</v>
      </c>
      <c r="K1279" s="8" t="s">
        <v>31</v>
      </c>
      <c r="L1279" s="188" t="s">
        <v>95</v>
      </c>
      <c r="M1279" s="189" t="str">
        <f ca="1">IF(COUNTIFS(АБОНЕМЕНТЫ_ИНФОРМАЦИЯ!H:H,БАЗА_ДАННЫХ!L1279,АБОНЕМЕНТЫ_ИНФОРМАЦИЯ!F:F,БАЗА_ДАННЫХ!J1279,АБОНЕМЕНТЫ_ИНФОРМАЦИЯ!G:G,БАЗА_ДАННЫХ!K1279,АБОНЕМЕНТЫ_ИНФОРМАЦИЯ!Q:Q,"&lt;="&amp;БАЗА_ДАННЫХ!D1279,АБОНЕМЕНТЫ_ИНФОРМАЦИЯ!S:S,"&gt;="&amp;БАЗА_ДАННЫХ!D1279,АБОНЕМЕНТЫ_ИНФОРМАЦИЯ!AB:AB,"да")=1,"да","нет")</f>
        <v>да</v>
      </c>
      <c r="N1279" s="188">
        <f ca="1">IF(M1279="да",SUMIFS(АБОНЕМЕНТЫ_ИНФОРМАЦИЯ!AC:AC,АБОНЕМЕНТЫ_ИНФОРМАЦИЯ!H:H,БАЗА_ДАННЫХ!L1279,АБОНЕМЕНТЫ_ИНФОРМАЦИЯ!G:G,БАЗА_ДАННЫХ!K1279,АБОНЕМЕНТЫ_ИНФОРМАЦИЯ!F:F,БАЗА_ДАННЫХ!J1279,АБОНЕМЕНТЫ_ИНФОРМАЦИЯ!AB:AB,БАЗА_ДАННЫХ!M1279),"")</f>
        <v>2</v>
      </c>
      <c r="R1279" s="189" t="s">
        <v>21</v>
      </c>
      <c r="S1279" s="17"/>
      <c r="U1279" s="194">
        <f>IF(S1279="перенос",0,SUMIFS(АБОНЕМЕНТЫ_ИНФОРМАЦИЯ!P:P,АБОНЕМЕНТЫ_ИНФОРМАЦИЯ!H:H,БАЗА_ДАННЫХ!L1279,АБОНЕМЕНТЫ_ИНФОРМАЦИЯ!F:F,БАЗА_ДАННЫХ!J1279,АБОНЕМЕНТЫ_ИНФОРМАЦИЯ!G:G,БАЗА_ДАННЫХ!K1279,АБОНЕМЕНТЫ_ИНФОРМАЦИЯ!Q:Q,"&lt;="&amp;БАЗА_ДАННЫХ!D1279,АБОНЕМЕНТЫ_ИНФОРМАЦИЯ!S:S,"&gt;="&amp;БАЗА_ДАННЫХ!D1279))</f>
        <v>10</v>
      </c>
    </row>
    <row r="1280" spans="4:21" ht="15" customHeight="1" x14ac:dyDescent="0.25">
      <c r="D1280" s="185">
        <v>45341</v>
      </c>
      <c r="E1280" s="187">
        <f t="shared" si="46"/>
        <v>8</v>
      </c>
      <c r="F1280" s="9" t="str">
        <f t="shared" si="45"/>
        <v>Пн</v>
      </c>
      <c r="G1280" s="18">
        <v>0.75</v>
      </c>
      <c r="H1280" s="8" t="s">
        <v>7</v>
      </c>
      <c r="I1280" s="8" t="s">
        <v>33</v>
      </c>
      <c r="J1280" s="8" t="s">
        <v>6</v>
      </c>
      <c r="K1280" s="8" t="s">
        <v>31</v>
      </c>
      <c r="L1280" s="188" t="s">
        <v>96</v>
      </c>
      <c r="M1280" s="189" t="str">
        <f ca="1">IF(COUNTIFS(АБОНЕМЕНТЫ_ИНФОРМАЦИЯ!H:H,БАЗА_ДАННЫХ!L1280,АБОНЕМЕНТЫ_ИНФОРМАЦИЯ!F:F,БАЗА_ДАННЫХ!J1280,АБОНЕМЕНТЫ_ИНФОРМАЦИЯ!G:G,БАЗА_ДАННЫХ!K1280,АБОНЕМЕНТЫ_ИНФОРМАЦИЯ!Q:Q,"&lt;="&amp;БАЗА_ДАННЫХ!D1280,АБОНЕМЕНТЫ_ИНФОРМАЦИЯ!S:S,"&gt;="&amp;БАЗА_ДАННЫХ!D1280,АБОНЕМЕНТЫ_ИНФОРМАЦИЯ!AB:AB,"да")=1,"да","нет")</f>
        <v>да</v>
      </c>
      <c r="N1280" s="188">
        <f ca="1">IF(M1280="да",SUMIFS(АБОНЕМЕНТЫ_ИНФОРМАЦИЯ!AC:AC,АБОНЕМЕНТЫ_ИНФОРМАЦИЯ!H:H,БАЗА_ДАННЫХ!L1280,АБОНЕМЕНТЫ_ИНФОРМАЦИЯ!G:G,БАЗА_ДАННЫХ!K1280,АБОНЕМЕНТЫ_ИНФОРМАЦИЯ!F:F,БАЗА_ДАННЫХ!J1280,АБОНЕМЕНТЫ_ИНФОРМАЦИЯ!AB:AB,БАЗА_ДАННЫХ!M1280),"")</f>
        <v>2</v>
      </c>
      <c r="R1280" s="189" t="s">
        <v>21</v>
      </c>
      <c r="S1280" s="17"/>
      <c r="U1280" s="194">
        <f>IF(S1280="перенос",0,SUMIFS(АБОНЕМЕНТЫ_ИНФОРМАЦИЯ!P:P,АБОНЕМЕНТЫ_ИНФОРМАЦИЯ!H:H,БАЗА_ДАННЫХ!L1280,АБОНЕМЕНТЫ_ИНФОРМАЦИЯ!F:F,БАЗА_ДАННЫХ!J1280,АБОНЕМЕНТЫ_ИНФОРМАЦИЯ!G:G,БАЗА_ДАННЫХ!K1280,АБОНЕМЕНТЫ_ИНФОРМАЦИЯ!Q:Q,"&lt;="&amp;БАЗА_ДАННЫХ!D1280,АБОНЕМЕНТЫ_ИНФОРМАЦИЯ!S:S,"&gt;="&amp;БАЗА_ДАННЫХ!D1280))</f>
        <v>10</v>
      </c>
    </row>
    <row r="1281" spans="4:21" ht="15" customHeight="1" x14ac:dyDescent="0.25">
      <c r="D1281" s="185">
        <v>45341</v>
      </c>
      <c r="E1281" s="187">
        <f t="shared" si="46"/>
        <v>8</v>
      </c>
      <c r="F1281" s="9" t="str">
        <f t="shared" si="45"/>
        <v>Пн</v>
      </c>
      <c r="G1281" s="18">
        <v>0.75</v>
      </c>
      <c r="H1281" s="8" t="s">
        <v>7</v>
      </c>
      <c r="I1281" s="8" t="s">
        <v>33</v>
      </c>
      <c r="J1281" s="8" t="s">
        <v>6</v>
      </c>
      <c r="K1281" s="8" t="s">
        <v>31</v>
      </c>
      <c r="L1281" s="188" t="s">
        <v>97</v>
      </c>
      <c r="M1281" s="189" t="str">
        <f ca="1">IF(COUNTIFS(АБОНЕМЕНТЫ_ИНФОРМАЦИЯ!H:H,БАЗА_ДАННЫХ!L1281,АБОНЕМЕНТЫ_ИНФОРМАЦИЯ!F:F,БАЗА_ДАННЫХ!J1281,АБОНЕМЕНТЫ_ИНФОРМАЦИЯ!G:G,БАЗА_ДАННЫХ!K1281,АБОНЕМЕНТЫ_ИНФОРМАЦИЯ!Q:Q,"&lt;="&amp;БАЗА_ДАННЫХ!D1281,АБОНЕМЕНТЫ_ИНФОРМАЦИЯ!S:S,"&gt;="&amp;БАЗА_ДАННЫХ!D1281,АБОНЕМЕНТЫ_ИНФОРМАЦИЯ!AB:AB,"да")=1,"да","нет")</f>
        <v>да</v>
      </c>
      <c r="N1281" s="188">
        <f ca="1">IF(M1281="да",SUMIFS(АБОНЕМЕНТЫ_ИНФОРМАЦИЯ!AC:AC,АБОНЕМЕНТЫ_ИНФОРМАЦИЯ!H:H,БАЗА_ДАННЫХ!L1281,АБОНЕМЕНТЫ_ИНФОРМАЦИЯ!G:G,БАЗА_ДАННЫХ!K1281,АБОНЕМЕНТЫ_ИНФОРМАЦИЯ!F:F,БАЗА_ДАННЫХ!J1281,АБОНЕМЕНТЫ_ИНФОРМАЦИЯ!AB:AB,БАЗА_ДАННЫХ!M1281),"")</f>
        <v>2</v>
      </c>
      <c r="R1281" s="189" t="s">
        <v>21</v>
      </c>
      <c r="S1281" s="17"/>
      <c r="U1281" s="194">
        <f>IF(S1281="перенос",0,SUMIFS(АБОНЕМЕНТЫ_ИНФОРМАЦИЯ!P:P,АБОНЕМЕНТЫ_ИНФОРМАЦИЯ!H:H,БАЗА_ДАННЫХ!L1281,АБОНЕМЕНТЫ_ИНФОРМАЦИЯ!F:F,БАЗА_ДАННЫХ!J1281,АБОНЕМЕНТЫ_ИНФОРМАЦИЯ!G:G,БАЗА_ДАННЫХ!K1281,АБОНЕМЕНТЫ_ИНФОРМАЦИЯ!Q:Q,"&lt;="&amp;БАЗА_ДАННЫХ!D1281,АБОНЕМЕНТЫ_ИНФОРМАЦИЯ!S:S,"&gt;="&amp;БАЗА_ДАННЫХ!D1281))</f>
        <v>10</v>
      </c>
    </row>
    <row r="1282" spans="4:21" ht="15" customHeight="1" x14ac:dyDescent="0.25">
      <c r="D1282" s="185">
        <v>45341</v>
      </c>
      <c r="E1282" s="187">
        <f t="shared" si="46"/>
        <v>8</v>
      </c>
      <c r="F1282" s="9" t="str">
        <f t="shared" si="45"/>
        <v>Пн</v>
      </c>
      <c r="G1282" s="18">
        <v>0.75</v>
      </c>
      <c r="H1282" s="8" t="s">
        <v>14</v>
      </c>
      <c r="I1282" s="8" t="s">
        <v>30</v>
      </c>
      <c r="J1282" s="8" t="s">
        <v>11</v>
      </c>
      <c r="K1282" s="8" t="s">
        <v>17</v>
      </c>
      <c r="L1282" s="188" t="s">
        <v>78</v>
      </c>
      <c r="M1282" s="189" t="str">
        <f ca="1">IF(COUNTIFS(АБОНЕМЕНТЫ_ИНФОРМАЦИЯ!H:H,БАЗА_ДАННЫХ!L1282,АБОНЕМЕНТЫ_ИНФОРМАЦИЯ!F:F,БАЗА_ДАННЫХ!J1282,АБОНЕМЕНТЫ_ИНФОРМАЦИЯ!G:G,БАЗА_ДАННЫХ!K1282,АБОНЕМЕНТЫ_ИНФОРМАЦИЯ!Q:Q,"&lt;="&amp;БАЗА_ДАННЫХ!D1282,АБОНЕМЕНТЫ_ИНФОРМАЦИЯ!S:S,"&gt;="&amp;БАЗА_ДАННЫХ!D1282,АБОНЕМЕНТЫ_ИНФОРМАЦИЯ!AB:AB,"да")=1,"да","нет")</f>
        <v>да</v>
      </c>
      <c r="N1282" s="188">
        <f ca="1">IF(M1282="да",SUMIFS(АБОНЕМЕНТЫ_ИНФОРМАЦИЯ!AC:AC,АБОНЕМЕНТЫ_ИНФОРМАЦИЯ!H:H,БАЗА_ДАННЫХ!L1282,АБОНЕМЕНТЫ_ИНФОРМАЦИЯ!G:G,БАЗА_ДАННЫХ!K1282,АБОНЕМЕНТЫ_ИНФОРМАЦИЯ!F:F,БАЗА_ДАННЫХ!J1282,АБОНЕМЕНТЫ_ИНФОРМАЦИЯ!AB:AB,БАЗА_ДАННЫХ!M1282),"")</f>
        <v>2</v>
      </c>
      <c r="R1282" s="189" t="s">
        <v>21</v>
      </c>
      <c r="S1282" s="17"/>
      <c r="U1282" s="194">
        <f>IF(S1282="перенос",0,SUMIFS(АБОНЕМЕНТЫ_ИНФОРМАЦИЯ!P:P,АБОНЕМЕНТЫ_ИНФОРМАЦИЯ!H:H,БАЗА_ДАННЫХ!L1282,АБОНЕМЕНТЫ_ИНФОРМАЦИЯ!F:F,БАЗА_ДАННЫХ!J1282,АБОНЕМЕНТЫ_ИНФОРМАЦИЯ!G:G,БАЗА_ДАННЫХ!K1282,АБОНЕМЕНТЫ_ИНФОРМАЦИЯ!Q:Q,"&lt;="&amp;БАЗА_ДАННЫХ!D1282,АБОНЕМЕНТЫ_ИНФОРМАЦИЯ!S:S,"&gt;="&amp;БАЗА_ДАННЫХ!D1282))</f>
        <v>10</v>
      </c>
    </row>
    <row r="1283" spans="4:21" ht="15" customHeight="1" x14ac:dyDescent="0.25">
      <c r="D1283" s="185">
        <v>45341</v>
      </c>
      <c r="E1283" s="187">
        <f t="shared" si="46"/>
        <v>8</v>
      </c>
      <c r="F1283" s="9" t="str">
        <f t="shared" si="45"/>
        <v>Пн</v>
      </c>
      <c r="G1283" s="18">
        <v>0.75</v>
      </c>
      <c r="H1283" s="8" t="s">
        <v>14</v>
      </c>
      <c r="I1283" s="8" t="s">
        <v>30</v>
      </c>
      <c r="J1283" s="8" t="s">
        <v>11</v>
      </c>
      <c r="K1283" s="8" t="s">
        <v>17</v>
      </c>
      <c r="L1283" s="188" t="s">
        <v>79</v>
      </c>
      <c r="M1283" s="189" t="str">
        <f ca="1">IF(COUNTIFS(АБОНЕМЕНТЫ_ИНФОРМАЦИЯ!H:H,БАЗА_ДАННЫХ!L1283,АБОНЕМЕНТЫ_ИНФОРМАЦИЯ!F:F,БАЗА_ДАННЫХ!J1283,АБОНЕМЕНТЫ_ИНФОРМАЦИЯ!G:G,БАЗА_ДАННЫХ!K1283,АБОНЕМЕНТЫ_ИНФОРМАЦИЯ!Q:Q,"&lt;="&amp;БАЗА_ДАННЫХ!D1283,АБОНЕМЕНТЫ_ИНФОРМАЦИЯ!S:S,"&gt;="&amp;БАЗА_ДАННЫХ!D1283,АБОНЕМЕНТЫ_ИНФОРМАЦИЯ!AB:AB,"да")=1,"да","нет")</f>
        <v>да</v>
      </c>
      <c r="N1283" s="188">
        <f ca="1">IF(M1283="да",SUMIFS(АБОНЕМЕНТЫ_ИНФОРМАЦИЯ!AC:AC,АБОНЕМЕНТЫ_ИНФОРМАЦИЯ!H:H,БАЗА_ДАННЫХ!L1283,АБОНЕМЕНТЫ_ИНФОРМАЦИЯ!G:G,БАЗА_ДАННЫХ!K1283,АБОНЕМЕНТЫ_ИНФОРМАЦИЯ!F:F,БАЗА_ДАННЫХ!J1283,АБОНЕМЕНТЫ_ИНФОРМАЦИЯ!AB:AB,БАЗА_ДАННЫХ!M1283),"")</f>
        <v>1</v>
      </c>
      <c r="R1283" s="189" t="s">
        <v>21</v>
      </c>
      <c r="S1283" s="17"/>
      <c r="U1283" s="194">
        <f>IF(S1283="перенос",0,SUMIFS(АБОНЕМЕНТЫ_ИНФОРМАЦИЯ!P:P,АБОНЕМЕНТЫ_ИНФОРМАЦИЯ!H:H,БАЗА_ДАННЫХ!L1283,АБОНЕМЕНТЫ_ИНФОРМАЦИЯ!F:F,БАЗА_ДАННЫХ!J1283,АБОНЕМЕНТЫ_ИНФОРМАЦИЯ!G:G,БАЗА_ДАННЫХ!K1283,АБОНЕМЕНТЫ_ИНФОРМАЦИЯ!Q:Q,"&lt;="&amp;БАЗА_ДАННЫХ!D1283,АБОНЕМЕНТЫ_ИНФОРМАЦИЯ!S:S,"&gt;="&amp;БАЗА_ДАННЫХ!D1283))</f>
        <v>10</v>
      </c>
    </row>
    <row r="1284" spans="4:21" ht="15" customHeight="1" x14ac:dyDescent="0.25">
      <c r="D1284" s="185">
        <v>45341</v>
      </c>
      <c r="E1284" s="187">
        <f t="shared" si="46"/>
        <v>8</v>
      </c>
      <c r="F1284" s="9" t="str">
        <f t="shared" si="45"/>
        <v>Пн</v>
      </c>
      <c r="G1284" s="18">
        <v>0.75</v>
      </c>
      <c r="H1284" s="8" t="s">
        <v>14</v>
      </c>
      <c r="I1284" s="8" t="s">
        <v>30</v>
      </c>
      <c r="J1284" s="8" t="s">
        <v>11</v>
      </c>
      <c r="K1284" s="8" t="s">
        <v>17</v>
      </c>
      <c r="L1284" s="188" t="s">
        <v>80</v>
      </c>
      <c r="M1284" s="189" t="str">
        <f ca="1">IF(COUNTIFS(АБОНЕМЕНТЫ_ИНФОРМАЦИЯ!H:H,БАЗА_ДАННЫХ!L1284,АБОНЕМЕНТЫ_ИНФОРМАЦИЯ!F:F,БАЗА_ДАННЫХ!J1284,АБОНЕМЕНТЫ_ИНФОРМАЦИЯ!G:G,БАЗА_ДАННЫХ!K1284,АБОНЕМЕНТЫ_ИНФОРМАЦИЯ!Q:Q,"&lt;="&amp;БАЗА_ДАННЫХ!D1284,АБОНЕМЕНТЫ_ИНФОРМАЦИЯ!S:S,"&gt;="&amp;БАЗА_ДАННЫХ!D1284,АБОНЕМЕНТЫ_ИНФОРМАЦИЯ!AB:AB,"да")=1,"да","нет")</f>
        <v>да</v>
      </c>
      <c r="N1284" s="188">
        <f ca="1">IF(M1284="да",SUMIFS(АБОНЕМЕНТЫ_ИНФОРМАЦИЯ!AC:AC,АБОНЕМЕНТЫ_ИНФОРМАЦИЯ!H:H,БАЗА_ДАННЫХ!L1284,АБОНЕМЕНТЫ_ИНФОРМАЦИЯ!G:G,БАЗА_ДАННЫХ!K1284,АБОНЕМЕНТЫ_ИНФОРМАЦИЯ!F:F,БАЗА_ДАННЫХ!J1284,АБОНЕМЕНТЫ_ИНФОРМАЦИЯ!AB:AB,БАЗА_ДАННЫХ!M1284),"")</f>
        <v>3</v>
      </c>
      <c r="R1284" s="189" t="s">
        <v>21</v>
      </c>
      <c r="S1284" s="17"/>
      <c r="U1284" s="194">
        <f>IF(S1284="перенос",0,SUMIFS(АБОНЕМЕНТЫ_ИНФОРМАЦИЯ!P:P,АБОНЕМЕНТЫ_ИНФОРМАЦИЯ!H:H,БАЗА_ДАННЫХ!L1284,АБОНЕМЕНТЫ_ИНФОРМАЦИЯ!F:F,БАЗА_ДАННЫХ!J1284,АБОНЕМЕНТЫ_ИНФОРМАЦИЯ!G:G,БАЗА_ДАННЫХ!K1284,АБОНЕМЕНТЫ_ИНФОРМАЦИЯ!Q:Q,"&lt;="&amp;БАЗА_ДАННЫХ!D1284,АБОНЕМЕНТЫ_ИНФОРМАЦИЯ!S:S,"&gt;="&amp;БАЗА_ДАННЫХ!D1284))</f>
        <v>10</v>
      </c>
    </row>
    <row r="1285" spans="4:21" ht="15" customHeight="1" x14ac:dyDescent="0.25">
      <c r="D1285" s="185">
        <v>45341</v>
      </c>
      <c r="E1285" s="187">
        <f t="shared" si="46"/>
        <v>8</v>
      </c>
      <c r="F1285" s="9" t="str">
        <f t="shared" si="45"/>
        <v>Пн</v>
      </c>
      <c r="G1285" s="18">
        <v>0.75</v>
      </c>
      <c r="H1285" s="8" t="s">
        <v>14</v>
      </c>
      <c r="I1285" s="8" t="s">
        <v>30</v>
      </c>
      <c r="J1285" s="8" t="s">
        <v>11</v>
      </c>
      <c r="K1285" s="8" t="s">
        <v>17</v>
      </c>
      <c r="L1285" s="188" t="s">
        <v>81</v>
      </c>
      <c r="M1285" s="189" t="str">
        <f ca="1">IF(COUNTIFS(АБОНЕМЕНТЫ_ИНФОРМАЦИЯ!H:H,БАЗА_ДАННЫХ!L1285,АБОНЕМЕНТЫ_ИНФОРМАЦИЯ!F:F,БАЗА_ДАННЫХ!J1285,АБОНЕМЕНТЫ_ИНФОРМАЦИЯ!G:G,БАЗА_ДАННЫХ!K1285,АБОНЕМЕНТЫ_ИНФОРМАЦИЯ!Q:Q,"&lt;="&amp;БАЗА_ДАННЫХ!D1285,АБОНЕМЕНТЫ_ИНФОРМАЦИЯ!S:S,"&gt;="&amp;БАЗА_ДАННЫХ!D1285,АБОНЕМЕНТЫ_ИНФОРМАЦИЯ!AB:AB,"да")=1,"да","нет")</f>
        <v>да</v>
      </c>
      <c r="N1285" s="188">
        <f ca="1">IF(M1285="да",SUMIFS(АБОНЕМЕНТЫ_ИНФОРМАЦИЯ!AC:AC,АБОНЕМЕНТЫ_ИНФОРМАЦИЯ!H:H,БАЗА_ДАННЫХ!L1285,АБОНЕМЕНТЫ_ИНФОРМАЦИЯ!G:G,БАЗА_ДАННЫХ!K1285,АБОНЕМЕНТЫ_ИНФОРМАЦИЯ!F:F,БАЗА_ДАННЫХ!J1285,АБОНЕМЕНТЫ_ИНФОРМАЦИЯ!AB:AB,БАЗА_ДАННЫХ!M1285),"")</f>
        <v>2</v>
      </c>
      <c r="R1285" s="189" t="s">
        <v>21</v>
      </c>
      <c r="S1285" s="17"/>
      <c r="U1285" s="194">
        <f>IF(S1285="перенос",0,SUMIFS(АБОНЕМЕНТЫ_ИНФОРМАЦИЯ!P:P,АБОНЕМЕНТЫ_ИНФОРМАЦИЯ!H:H,БАЗА_ДАННЫХ!L1285,АБОНЕМЕНТЫ_ИНФОРМАЦИЯ!F:F,БАЗА_ДАННЫХ!J1285,АБОНЕМЕНТЫ_ИНФОРМАЦИЯ!G:G,БАЗА_ДАННЫХ!K1285,АБОНЕМЕНТЫ_ИНФОРМАЦИЯ!Q:Q,"&lt;="&amp;БАЗА_ДАННЫХ!D1285,АБОНЕМЕНТЫ_ИНФОРМАЦИЯ!S:S,"&gt;="&amp;БАЗА_ДАННЫХ!D1285))</f>
        <v>8.75</v>
      </c>
    </row>
    <row r="1286" spans="4:21" ht="15" customHeight="1" x14ac:dyDescent="0.25">
      <c r="D1286" s="185">
        <v>45341</v>
      </c>
      <c r="E1286" s="187">
        <f t="shared" si="46"/>
        <v>8</v>
      </c>
      <c r="F1286" s="9" t="str">
        <f t="shared" si="45"/>
        <v>Пн</v>
      </c>
      <c r="G1286" s="18">
        <v>0.75</v>
      </c>
      <c r="H1286" s="8" t="s">
        <v>14</v>
      </c>
      <c r="I1286" s="8" t="s">
        <v>30</v>
      </c>
      <c r="J1286" s="8" t="s">
        <v>11</v>
      </c>
      <c r="K1286" s="8" t="s">
        <v>17</v>
      </c>
      <c r="L1286" s="188" t="s">
        <v>82</v>
      </c>
      <c r="M1286" s="189" t="str">
        <f ca="1">IF(COUNTIFS(АБОНЕМЕНТЫ_ИНФОРМАЦИЯ!H:H,БАЗА_ДАННЫХ!L1286,АБОНЕМЕНТЫ_ИНФОРМАЦИЯ!F:F,БАЗА_ДАННЫХ!J1286,АБОНЕМЕНТЫ_ИНФОРМАЦИЯ!G:G,БАЗА_ДАННЫХ!K1286,АБОНЕМЕНТЫ_ИНФОРМАЦИЯ!Q:Q,"&lt;="&amp;БАЗА_ДАННЫХ!D1286,АБОНЕМЕНТЫ_ИНФОРМАЦИЯ!S:S,"&gt;="&amp;БАЗА_ДАННЫХ!D1286,АБОНЕМЕНТЫ_ИНФОРМАЦИЯ!AB:AB,"да")=1,"да","нет")</f>
        <v>да</v>
      </c>
      <c r="N1286" s="188">
        <f ca="1">IF(M1286="да",SUMIFS(АБОНЕМЕНТЫ_ИНФОРМАЦИЯ!AC:AC,АБОНЕМЕНТЫ_ИНФОРМАЦИЯ!H:H,БАЗА_ДАННЫХ!L1286,АБОНЕМЕНТЫ_ИНФОРМАЦИЯ!G:G,БАЗА_ДАННЫХ!K1286,АБОНЕМЕНТЫ_ИНФОРМАЦИЯ!F:F,БАЗА_ДАННЫХ!J1286,АБОНЕМЕНТЫ_ИНФОРМАЦИЯ!AB:AB,БАЗА_ДАННЫХ!M1286),"")</f>
        <v>2</v>
      </c>
      <c r="R1286" s="189" t="s">
        <v>21</v>
      </c>
      <c r="S1286" s="17"/>
      <c r="U1286" s="194">
        <f>IF(S1286="перенос",0,SUMIFS(АБОНЕМЕНТЫ_ИНФОРМАЦИЯ!P:P,АБОНЕМЕНТЫ_ИНФОРМАЦИЯ!H:H,БАЗА_ДАННЫХ!L1286,АБОНЕМЕНТЫ_ИНФОРМАЦИЯ!F:F,БАЗА_ДАННЫХ!J1286,АБОНЕМЕНТЫ_ИНФОРМАЦИЯ!G:G,БАЗА_ДАННЫХ!K1286,АБОНЕМЕНТЫ_ИНФОРМАЦИЯ!Q:Q,"&lt;="&amp;БАЗА_ДАННЫХ!D1286,АБОНЕМЕНТЫ_ИНФОРМАЦИЯ!S:S,"&gt;="&amp;БАЗА_ДАННЫХ!D1286))</f>
        <v>10</v>
      </c>
    </row>
    <row r="1287" spans="4:21" ht="15" customHeight="1" x14ac:dyDescent="0.25">
      <c r="D1287" s="185">
        <v>45341</v>
      </c>
      <c r="E1287" s="187">
        <f t="shared" si="46"/>
        <v>8</v>
      </c>
      <c r="F1287" s="9" t="str">
        <f t="shared" si="45"/>
        <v>Пн</v>
      </c>
      <c r="G1287" s="18">
        <v>0.79166666666666663</v>
      </c>
      <c r="H1287" s="8" t="s">
        <v>14</v>
      </c>
      <c r="I1287" s="8" t="s">
        <v>34</v>
      </c>
      <c r="J1287" s="8" t="s">
        <v>11</v>
      </c>
      <c r="K1287" s="8" t="s">
        <v>35</v>
      </c>
      <c r="L1287" s="188" t="s">
        <v>78</v>
      </c>
      <c r="M1287" s="189" t="str">
        <f ca="1">IF(COUNTIFS(АБОНЕМЕНТЫ_ИНФОРМАЦИЯ!H:H,БАЗА_ДАННЫХ!L1287,АБОНЕМЕНТЫ_ИНФОРМАЦИЯ!F:F,БАЗА_ДАННЫХ!J1287,АБОНЕМЕНТЫ_ИНФОРМАЦИЯ!G:G,БАЗА_ДАННЫХ!K1287,АБОНЕМЕНТЫ_ИНФОРМАЦИЯ!Q:Q,"&lt;="&amp;БАЗА_ДАННЫХ!D1287,АБОНЕМЕНТЫ_ИНФОРМАЦИЯ!S:S,"&gt;="&amp;БАЗА_ДАННЫХ!D1287,АБОНЕМЕНТЫ_ИНФОРМАЦИЯ!AB:AB,"да")=1,"да","нет")</f>
        <v>да</v>
      </c>
      <c r="N1287" s="188">
        <f ca="1">IF(M1287="да",SUMIFS(АБОНЕМЕНТЫ_ИНФОРМАЦИЯ!AC:AC,АБОНЕМЕНТЫ_ИНФОРМАЦИЯ!H:H,БАЗА_ДАННЫХ!L1287,АБОНЕМЕНТЫ_ИНФОРМАЦИЯ!G:G,БАЗА_ДАННЫХ!K1287,АБОНЕМЕНТЫ_ИНФОРМАЦИЯ!F:F,БАЗА_ДАННЫХ!J1287,АБОНЕМЕНТЫ_ИНФОРМАЦИЯ!AB:AB,БАЗА_ДАННЫХ!M1287),"")</f>
        <v>3</v>
      </c>
      <c r="R1287" s="189" t="s">
        <v>21</v>
      </c>
      <c r="S1287" s="17"/>
      <c r="U1287" s="194">
        <f>IF(S1287="перенос",0,SUMIFS(АБОНЕМЕНТЫ_ИНФОРМАЦИЯ!P:P,АБОНЕМЕНТЫ_ИНФОРМАЦИЯ!H:H,БАЗА_ДАННЫХ!L1287,АБОНЕМЕНТЫ_ИНФОРМАЦИЯ!F:F,БАЗА_ДАННЫХ!J1287,АБОНЕМЕНТЫ_ИНФОРМАЦИЯ!G:G,БАЗА_ДАННЫХ!K1287,АБОНЕМЕНТЫ_ИНФОРМАЦИЯ!Q:Q,"&lt;="&amp;БАЗА_ДАННЫХ!D1287,АБОНЕМЕНТЫ_ИНФОРМАЦИЯ!S:S,"&gt;="&amp;БАЗА_ДАННЫХ!D1287))</f>
        <v>10</v>
      </c>
    </row>
    <row r="1288" spans="4:21" ht="15" customHeight="1" x14ac:dyDescent="0.25">
      <c r="D1288" s="185">
        <v>45341</v>
      </c>
      <c r="E1288" s="187">
        <f t="shared" si="46"/>
        <v>8</v>
      </c>
      <c r="F1288" s="9" t="str">
        <f t="shared" ref="F1288:F1351" si="47">TEXT(D1288,"ддд")</f>
        <v>Пн</v>
      </c>
      <c r="G1288" s="18">
        <v>0.79166666666666663</v>
      </c>
      <c r="H1288" s="8" t="s">
        <v>14</v>
      </c>
      <c r="I1288" s="8" t="s">
        <v>34</v>
      </c>
      <c r="J1288" s="8" t="s">
        <v>11</v>
      </c>
      <c r="K1288" s="8" t="s">
        <v>35</v>
      </c>
      <c r="L1288" s="188" t="s">
        <v>79</v>
      </c>
      <c r="M1288" s="189" t="str">
        <f ca="1">IF(COUNTIFS(АБОНЕМЕНТЫ_ИНФОРМАЦИЯ!H:H,БАЗА_ДАННЫХ!L1288,АБОНЕМЕНТЫ_ИНФОРМАЦИЯ!F:F,БАЗА_ДАННЫХ!J1288,АБОНЕМЕНТЫ_ИНФОРМАЦИЯ!G:G,БАЗА_ДАННЫХ!K1288,АБОНЕМЕНТЫ_ИНФОРМАЦИЯ!Q:Q,"&lt;="&amp;БАЗА_ДАННЫХ!D1288,АБОНЕМЕНТЫ_ИНФОРМАЦИЯ!S:S,"&gt;="&amp;БАЗА_ДАННЫХ!D1288,АБОНЕМЕНТЫ_ИНФОРМАЦИЯ!AB:AB,"да")=1,"да","нет")</f>
        <v>да</v>
      </c>
      <c r="N1288" s="188">
        <f ca="1">IF(M1288="да",SUMIFS(АБОНЕМЕНТЫ_ИНФОРМАЦИЯ!AC:AC,АБОНЕМЕНТЫ_ИНФОРМАЦИЯ!H:H,БАЗА_ДАННЫХ!L1288,АБОНЕМЕНТЫ_ИНФОРМАЦИЯ!G:G,БАЗА_ДАННЫХ!K1288,АБОНЕМЕНТЫ_ИНФОРМАЦИЯ!F:F,БАЗА_ДАННЫХ!J1288,АБОНЕМЕНТЫ_ИНФОРМАЦИЯ!AB:AB,БАЗА_ДАННЫХ!M1288),"")</f>
        <v>1</v>
      </c>
      <c r="R1288" s="189" t="s">
        <v>21</v>
      </c>
      <c r="S1288" s="17"/>
      <c r="U1288" s="194">
        <f>IF(S1288="перенос",0,SUMIFS(АБОНЕМЕНТЫ_ИНФОРМАЦИЯ!P:P,АБОНЕМЕНТЫ_ИНФОРМАЦИЯ!H:H,БАЗА_ДАННЫХ!L1288,АБОНЕМЕНТЫ_ИНФОРМАЦИЯ!F:F,БАЗА_ДАННЫХ!J1288,АБОНЕМЕНТЫ_ИНФОРМАЦИЯ!G:G,БАЗА_ДАННЫХ!K1288,АБОНЕМЕНТЫ_ИНФОРМАЦИЯ!Q:Q,"&lt;="&amp;БАЗА_ДАННЫХ!D1288,АБОНЕМЕНТЫ_ИНФОРМАЦИЯ!S:S,"&gt;="&amp;БАЗА_ДАННЫХ!D1288))</f>
        <v>10</v>
      </c>
    </row>
    <row r="1289" spans="4:21" ht="15" customHeight="1" x14ac:dyDescent="0.25">
      <c r="D1289" s="185">
        <v>45341</v>
      </c>
      <c r="E1289" s="187">
        <f t="shared" si="46"/>
        <v>8</v>
      </c>
      <c r="F1289" s="9" t="str">
        <f t="shared" si="47"/>
        <v>Пн</v>
      </c>
      <c r="G1289" s="18">
        <v>0.79166666666666663</v>
      </c>
      <c r="H1289" s="8" t="s">
        <v>14</v>
      </c>
      <c r="I1289" s="8" t="s">
        <v>34</v>
      </c>
      <c r="J1289" s="8" t="s">
        <v>11</v>
      </c>
      <c r="K1289" s="8" t="s">
        <v>35</v>
      </c>
      <c r="L1289" s="188" t="s">
        <v>80</v>
      </c>
      <c r="M1289" s="189" t="str">
        <f ca="1">IF(COUNTIFS(АБОНЕМЕНТЫ_ИНФОРМАЦИЯ!H:H,БАЗА_ДАННЫХ!L1289,АБОНЕМЕНТЫ_ИНФОРМАЦИЯ!F:F,БАЗА_ДАННЫХ!J1289,АБОНЕМЕНТЫ_ИНФОРМАЦИЯ!G:G,БАЗА_ДАННЫХ!K1289,АБОНЕМЕНТЫ_ИНФОРМАЦИЯ!Q:Q,"&lt;="&amp;БАЗА_ДАННЫХ!D1289,АБОНЕМЕНТЫ_ИНФОРМАЦИЯ!S:S,"&gt;="&amp;БАЗА_ДАННЫХ!D1289,АБОНЕМЕНТЫ_ИНФОРМАЦИЯ!AB:AB,"да")=1,"да","нет")</f>
        <v>да</v>
      </c>
      <c r="N1289" s="188">
        <f ca="1">IF(M1289="да",SUMIFS(АБОНЕМЕНТЫ_ИНФОРМАЦИЯ!AC:AC,АБОНЕМЕНТЫ_ИНФОРМАЦИЯ!H:H,БАЗА_ДАННЫХ!L1289,АБОНЕМЕНТЫ_ИНФОРМАЦИЯ!G:G,БАЗА_ДАННЫХ!K1289,АБОНЕМЕНТЫ_ИНФОРМАЦИЯ!F:F,БАЗА_ДАННЫХ!J1289,АБОНЕМЕНТЫ_ИНФОРМАЦИЯ!AB:AB,БАЗА_ДАННЫХ!M1289),"")</f>
        <v>3</v>
      </c>
      <c r="R1289" s="189" t="s">
        <v>21</v>
      </c>
      <c r="S1289" s="17"/>
      <c r="U1289" s="194">
        <f>IF(S1289="перенос",0,SUMIFS(АБОНЕМЕНТЫ_ИНФОРМАЦИЯ!P:P,АБОНЕМЕНТЫ_ИНФОРМАЦИЯ!H:H,БАЗА_ДАННЫХ!L1289,АБОНЕМЕНТЫ_ИНФОРМАЦИЯ!F:F,БАЗА_ДАННЫХ!J1289,АБОНЕМЕНТЫ_ИНФОРМАЦИЯ!G:G,БАЗА_ДАННЫХ!K1289,АБОНЕМЕНТЫ_ИНФОРМАЦИЯ!Q:Q,"&lt;="&amp;БАЗА_ДАННЫХ!D1289,АБОНЕМЕНТЫ_ИНФОРМАЦИЯ!S:S,"&gt;="&amp;БАЗА_ДАННЫХ!D1289))</f>
        <v>10</v>
      </c>
    </row>
    <row r="1290" spans="4:21" ht="15" customHeight="1" x14ac:dyDescent="0.25">
      <c r="D1290" s="185">
        <v>45341</v>
      </c>
      <c r="E1290" s="187">
        <f t="shared" si="46"/>
        <v>8</v>
      </c>
      <c r="F1290" s="9" t="str">
        <f t="shared" si="47"/>
        <v>Пн</v>
      </c>
      <c r="G1290" s="18">
        <v>0.79166666666666663</v>
      </c>
      <c r="H1290" s="8" t="s">
        <v>14</v>
      </c>
      <c r="I1290" s="8" t="s">
        <v>34</v>
      </c>
      <c r="J1290" s="8" t="s">
        <v>11</v>
      </c>
      <c r="K1290" s="8" t="s">
        <v>35</v>
      </c>
      <c r="L1290" s="188" t="s">
        <v>81</v>
      </c>
      <c r="M1290" s="189" t="str">
        <f ca="1">IF(COUNTIFS(АБОНЕМЕНТЫ_ИНФОРМАЦИЯ!H:H,БАЗА_ДАННЫХ!L1290,АБОНЕМЕНТЫ_ИНФОРМАЦИЯ!F:F,БАЗА_ДАННЫХ!J1290,АБОНЕМЕНТЫ_ИНФОРМАЦИЯ!G:G,БАЗА_ДАННЫХ!K1290,АБОНЕМЕНТЫ_ИНФОРМАЦИЯ!Q:Q,"&lt;="&amp;БАЗА_ДАННЫХ!D1290,АБОНЕМЕНТЫ_ИНФОРМАЦИЯ!S:S,"&gt;="&amp;БАЗА_ДАННЫХ!D1290,АБОНЕМЕНТЫ_ИНФОРМАЦИЯ!AB:AB,"да")=1,"да","нет")</f>
        <v>да</v>
      </c>
      <c r="N1290" s="188">
        <f ca="1">IF(M1290="да",SUMIFS(АБОНЕМЕНТЫ_ИНФОРМАЦИЯ!AC:AC,АБОНЕМЕНТЫ_ИНФОРМАЦИЯ!H:H,БАЗА_ДАННЫХ!L1290,АБОНЕМЕНТЫ_ИНФОРМАЦИЯ!G:G,БАЗА_ДАННЫХ!K1290,АБОНЕМЕНТЫ_ИНФОРМАЦИЯ!F:F,БАЗА_ДАННЫХ!J1290,АБОНЕМЕНТЫ_ИНФОРМАЦИЯ!AB:AB,БАЗА_ДАННЫХ!M1290),"")</f>
        <v>2</v>
      </c>
      <c r="R1290" s="189" t="s">
        <v>21</v>
      </c>
      <c r="S1290" s="17"/>
      <c r="U1290" s="194">
        <f>IF(S1290="перенос",0,SUMIFS(АБОНЕМЕНТЫ_ИНФОРМАЦИЯ!P:P,АБОНЕМЕНТЫ_ИНФОРМАЦИЯ!H:H,БАЗА_ДАННЫХ!L1290,АБОНЕМЕНТЫ_ИНФОРМАЦИЯ!F:F,БАЗА_ДАННЫХ!J1290,АБОНЕМЕНТЫ_ИНФОРМАЦИЯ!G:G,БАЗА_ДАННЫХ!K1290,АБОНЕМЕНТЫ_ИНФОРМАЦИЯ!Q:Q,"&lt;="&amp;БАЗА_ДАННЫХ!D1290,АБОНЕМЕНТЫ_ИНФОРМАЦИЯ!S:S,"&gt;="&amp;БАЗА_ДАННЫХ!D1290))</f>
        <v>8.75</v>
      </c>
    </row>
    <row r="1291" spans="4:21" ht="15" customHeight="1" x14ac:dyDescent="0.25">
      <c r="D1291" s="185">
        <v>45341</v>
      </c>
      <c r="E1291" s="187">
        <f t="shared" si="46"/>
        <v>8</v>
      </c>
      <c r="F1291" s="9" t="str">
        <f t="shared" si="47"/>
        <v>Пн</v>
      </c>
      <c r="G1291" s="18">
        <v>0.79166666666666663</v>
      </c>
      <c r="H1291" s="8" t="s">
        <v>14</v>
      </c>
      <c r="I1291" s="8" t="s">
        <v>34</v>
      </c>
      <c r="J1291" s="8" t="s">
        <v>11</v>
      </c>
      <c r="K1291" s="8" t="s">
        <v>35</v>
      </c>
      <c r="L1291" s="188" t="s">
        <v>82</v>
      </c>
      <c r="M1291" s="189" t="str">
        <f ca="1">IF(COUNTIFS(АБОНЕМЕНТЫ_ИНФОРМАЦИЯ!H:H,БАЗА_ДАННЫХ!L1291,АБОНЕМЕНТЫ_ИНФОРМАЦИЯ!F:F,БАЗА_ДАННЫХ!J1291,АБОНЕМЕНТЫ_ИНФОРМАЦИЯ!G:G,БАЗА_ДАННЫХ!K1291,АБОНЕМЕНТЫ_ИНФОРМАЦИЯ!Q:Q,"&lt;="&amp;БАЗА_ДАННЫХ!D1291,АБОНЕМЕНТЫ_ИНФОРМАЦИЯ!S:S,"&gt;="&amp;БАЗА_ДАННЫХ!D1291,АБОНЕМЕНТЫ_ИНФОРМАЦИЯ!AB:AB,"да")=1,"да","нет")</f>
        <v>да</v>
      </c>
      <c r="N1291" s="188">
        <f ca="1">IF(M1291="да",SUMIFS(АБОНЕМЕНТЫ_ИНФОРМАЦИЯ!AC:AC,АБОНЕМЕНТЫ_ИНФОРМАЦИЯ!H:H,БАЗА_ДАННЫХ!L1291,АБОНЕМЕНТЫ_ИНФОРМАЦИЯ!G:G,БАЗА_ДАННЫХ!K1291,АБОНЕМЕНТЫ_ИНФОРМАЦИЯ!F:F,БАЗА_ДАННЫХ!J1291,АБОНЕМЕНТЫ_ИНФОРМАЦИЯ!AB:AB,БАЗА_ДАННЫХ!M1291),"")</f>
        <v>2</v>
      </c>
      <c r="R1291" s="189" t="s">
        <v>21</v>
      </c>
      <c r="S1291" s="17"/>
      <c r="U1291" s="194">
        <f>IF(S1291="перенос",0,SUMIFS(АБОНЕМЕНТЫ_ИНФОРМАЦИЯ!P:P,АБОНЕМЕНТЫ_ИНФОРМАЦИЯ!H:H,БАЗА_ДАННЫХ!L1291,АБОНЕМЕНТЫ_ИНФОРМАЦИЯ!F:F,БАЗА_ДАННЫХ!J1291,АБОНЕМЕНТЫ_ИНФОРМАЦИЯ!G:G,БАЗА_ДАННЫХ!K1291,АБОНЕМЕНТЫ_ИНФОРМАЦИЯ!Q:Q,"&lt;="&amp;БАЗА_ДАННЫХ!D1291,АБОНЕМЕНТЫ_ИНФОРМАЦИЯ!S:S,"&gt;="&amp;БАЗА_ДАННЫХ!D1291))</f>
        <v>10</v>
      </c>
    </row>
    <row r="1292" spans="4:21" ht="15" customHeight="1" x14ac:dyDescent="0.25">
      <c r="D1292" s="185">
        <v>45341</v>
      </c>
      <c r="E1292" s="187">
        <f t="shared" si="46"/>
        <v>8</v>
      </c>
      <c r="F1292" s="9" t="str">
        <f t="shared" si="47"/>
        <v>Пн</v>
      </c>
      <c r="G1292" s="18">
        <v>0.79166666666666663</v>
      </c>
      <c r="H1292" s="8" t="s">
        <v>14</v>
      </c>
      <c r="I1292" s="8" t="s">
        <v>34</v>
      </c>
      <c r="J1292" s="8" t="s">
        <v>11</v>
      </c>
      <c r="K1292" s="8" t="s">
        <v>35</v>
      </c>
      <c r="L1292" s="188" t="s">
        <v>83</v>
      </c>
      <c r="M1292" s="189" t="str">
        <f ca="1">IF(COUNTIFS(АБОНЕМЕНТЫ_ИНФОРМАЦИЯ!H:H,БАЗА_ДАННЫХ!L1292,АБОНЕМЕНТЫ_ИНФОРМАЦИЯ!F:F,БАЗА_ДАННЫХ!J1292,АБОНЕМЕНТЫ_ИНФОРМАЦИЯ!G:G,БАЗА_ДАННЫХ!K1292,АБОНЕМЕНТЫ_ИНФОРМАЦИЯ!Q:Q,"&lt;="&amp;БАЗА_ДАННЫХ!D1292,АБОНЕМЕНТЫ_ИНФОРМАЦИЯ!S:S,"&gt;="&amp;БАЗА_ДАННЫХ!D1292,АБОНЕМЕНТЫ_ИНФОРМАЦИЯ!AB:AB,"да")=1,"да","нет")</f>
        <v>да</v>
      </c>
      <c r="N1292" s="188">
        <f ca="1">IF(M1292="да",SUMIFS(АБОНЕМЕНТЫ_ИНФОРМАЦИЯ!AC:AC,АБОНЕМЕНТЫ_ИНФОРМАЦИЯ!H:H,БАЗА_ДАННЫХ!L1292,АБОНЕМЕНТЫ_ИНФОРМАЦИЯ!G:G,БАЗА_ДАННЫХ!K1292,АБОНЕМЕНТЫ_ИНФОРМАЦИЯ!F:F,БАЗА_ДАННЫХ!J1292,АБОНЕМЕНТЫ_ИНФОРМАЦИЯ!AB:AB,БАЗА_ДАННЫХ!M1292),"")</f>
        <v>2</v>
      </c>
      <c r="R1292" s="189" t="s">
        <v>21</v>
      </c>
      <c r="S1292" s="17"/>
      <c r="U1292" s="194">
        <f>IF(S1292="перенос",0,SUMIFS(АБОНЕМЕНТЫ_ИНФОРМАЦИЯ!P:P,АБОНЕМЕНТЫ_ИНФОРМАЦИЯ!H:H,БАЗА_ДАННЫХ!L1292,АБОНЕМЕНТЫ_ИНФОРМАЦИЯ!F:F,БАЗА_ДАННЫХ!J1292,АБОНЕМЕНТЫ_ИНФОРМАЦИЯ!G:G,БАЗА_ДАННЫХ!K1292,АБОНЕМЕНТЫ_ИНФОРМАЦИЯ!Q:Q,"&lt;="&amp;БАЗА_ДАННЫХ!D1292,АБОНЕМЕНТЫ_ИНФОРМАЦИЯ!S:S,"&gt;="&amp;БАЗА_ДАННЫХ!D1292))</f>
        <v>10</v>
      </c>
    </row>
    <row r="1293" spans="4:21" ht="15" customHeight="1" x14ac:dyDescent="0.25">
      <c r="D1293" s="185">
        <v>45342</v>
      </c>
      <c r="E1293" s="187">
        <f t="shared" si="46"/>
        <v>8</v>
      </c>
      <c r="F1293" s="9" t="str">
        <f t="shared" si="47"/>
        <v>Вт</v>
      </c>
      <c r="G1293" s="18">
        <v>0.45833333333333331</v>
      </c>
      <c r="H1293" s="8" t="s">
        <v>14</v>
      </c>
      <c r="I1293" s="8" t="s">
        <v>39</v>
      </c>
      <c r="J1293" s="8" t="s">
        <v>10</v>
      </c>
      <c r="K1293" s="8" t="s">
        <v>28</v>
      </c>
      <c r="L1293" s="188" t="s">
        <v>98</v>
      </c>
      <c r="M1293" s="189" t="str">
        <f ca="1">IF(COUNTIFS(АБОНЕМЕНТЫ_ИНФОРМАЦИЯ!H:H,БАЗА_ДАННЫХ!L1293,АБОНЕМЕНТЫ_ИНФОРМАЦИЯ!F:F,БАЗА_ДАННЫХ!J1293,АБОНЕМЕНТЫ_ИНФОРМАЦИЯ!G:G,БАЗА_ДАННЫХ!K1293,АБОНЕМЕНТЫ_ИНФОРМАЦИЯ!Q:Q,"&lt;="&amp;БАЗА_ДАННЫХ!D1293,АБОНЕМЕНТЫ_ИНФОРМАЦИЯ!S:S,"&gt;="&amp;БАЗА_ДАННЫХ!D1293,АБОНЕМЕНТЫ_ИНФОРМАЦИЯ!AB:AB,"да")=1,"да","нет")</f>
        <v>да</v>
      </c>
      <c r="N1293" s="188">
        <f ca="1">IF(M1293="да",SUMIFS(АБОНЕМЕНТЫ_ИНФОРМАЦИЯ!AC:AC,АБОНЕМЕНТЫ_ИНФОРМАЦИЯ!H:H,БАЗА_ДАННЫХ!L1293,АБОНЕМЕНТЫ_ИНФОРМАЦИЯ!G:G,БАЗА_ДАННЫХ!K1293,АБОНЕМЕНТЫ_ИНФОРМАЦИЯ!F:F,БАЗА_ДАННЫХ!J1293,АБОНЕМЕНТЫ_ИНФОРМАЦИЯ!AB:AB,БАЗА_ДАННЫХ!M1293),"")</f>
        <v>2</v>
      </c>
      <c r="R1293" s="189" t="s">
        <v>21</v>
      </c>
      <c r="S1293" s="17"/>
      <c r="U1293" s="194">
        <f>IF(S1293="перенос",0,SUMIFS(АБОНЕМЕНТЫ_ИНФОРМАЦИЯ!P:P,АБОНЕМЕНТЫ_ИНФОРМАЦИЯ!H:H,БАЗА_ДАННЫХ!L1293,АБОНЕМЕНТЫ_ИНФОРМАЦИЯ!F:F,БАЗА_ДАННЫХ!J1293,АБОНЕМЕНТЫ_ИНФОРМАЦИЯ!G:G,БАЗА_ДАННЫХ!K1293,АБОНЕМЕНТЫ_ИНФОРМАЦИЯ!Q:Q,"&lt;="&amp;БАЗА_ДАННЫХ!D1293,АБОНЕМЕНТЫ_ИНФОРМАЦИЯ!S:S,"&gt;="&amp;БАЗА_ДАННЫХ!D1293))</f>
        <v>10</v>
      </c>
    </row>
    <row r="1294" spans="4:21" ht="15" customHeight="1" x14ac:dyDescent="0.25">
      <c r="D1294" s="185">
        <v>45342</v>
      </c>
      <c r="E1294" s="187">
        <f t="shared" si="46"/>
        <v>8</v>
      </c>
      <c r="F1294" s="9" t="str">
        <f t="shared" si="47"/>
        <v>Вт</v>
      </c>
      <c r="G1294" s="18">
        <v>0.45833333333333331</v>
      </c>
      <c r="H1294" s="8" t="s">
        <v>14</v>
      </c>
      <c r="I1294" s="8" t="s">
        <v>39</v>
      </c>
      <c r="J1294" s="8" t="s">
        <v>10</v>
      </c>
      <c r="K1294" s="8" t="s">
        <v>28</v>
      </c>
      <c r="L1294" s="188" t="s">
        <v>99</v>
      </c>
      <c r="M1294" s="189" t="str">
        <f ca="1">IF(COUNTIFS(АБОНЕМЕНТЫ_ИНФОРМАЦИЯ!H:H,БАЗА_ДАННЫХ!L1294,АБОНЕМЕНТЫ_ИНФОРМАЦИЯ!F:F,БАЗА_ДАННЫХ!J1294,АБОНЕМЕНТЫ_ИНФОРМАЦИЯ!G:G,БАЗА_ДАННЫХ!K1294,АБОНЕМЕНТЫ_ИНФОРМАЦИЯ!Q:Q,"&lt;="&amp;БАЗА_ДАННЫХ!D1294,АБОНЕМЕНТЫ_ИНФОРМАЦИЯ!S:S,"&gt;="&amp;БАЗА_ДАННЫХ!D1294,АБОНЕМЕНТЫ_ИНФОРМАЦИЯ!AB:AB,"да")=1,"да","нет")</f>
        <v>да</v>
      </c>
      <c r="N1294" s="188">
        <f ca="1">IF(M1294="да",SUMIFS(АБОНЕМЕНТЫ_ИНФОРМАЦИЯ!AC:AC,АБОНЕМЕНТЫ_ИНФОРМАЦИЯ!H:H,БАЗА_ДАННЫХ!L1294,АБОНЕМЕНТЫ_ИНФОРМАЦИЯ!G:G,БАЗА_ДАННЫХ!K1294,АБОНЕМЕНТЫ_ИНФОРМАЦИЯ!F:F,БАЗА_ДАННЫХ!J1294,АБОНЕМЕНТЫ_ИНФОРМАЦИЯ!AB:AB,БАЗА_ДАННЫХ!M1294),"")</f>
        <v>1</v>
      </c>
      <c r="R1294" s="189" t="s">
        <v>21</v>
      </c>
      <c r="S1294" s="17"/>
      <c r="U1294" s="194">
        <f>IF(S1294="перенос",0,SUMIFS(АБОНЕМЕНТЫ_ИНФОРМАЦИЯ!P:P,АБОНЕМЕНТЫ_ИНФОРМАЦИЯ!H:H,БАЗА_ДАННЫХ!L1294,АБОНЕМЕНТЫ_ИНФОРМАЦИЯ!F:F,БАЗА_ДАННЫХ!J1294,АБОНЕМЕНТЫ_ИНФОРМАЦИЯ!G:G,БАЗА_ДАННЫХ!K1294,АБОНЕМЕНТЫ_ИНФОРМАЦИЯ!Q:Q,"&lt;="&amp;БАЗА_ДАННЫХ!D1294,АБОНЕМЕНТЫ_ИНФОРМАЦИЯ!S:S,"&gt;="&amp;БАЗА_ДАННЫХ!D1294))</f>
        <v>10</v>
      </c>
    </row>
    <row r="1295" spans="4:21" ht="15" customHeight="1" x14ac:dyDescent="0.25">
      <c r="D1295" s="185">
        <v>45342</v>
      </c>
      <c r="E1295" s="187">
        <f t="shared" si="46"/>
        <v>8</v>
      </c>
      <c r="F1295" s="9" t="str">
        <f t="shared" si="47"/>
        <v>Вт</v>
      </c>
      <c r="G1295" s="18">
        <v>0.45833333333333331</v>
      </c>
      <c r="H1295" s="8" t="s">
        <v>14</v>
      </c>
      <c r="I1295" s="8" t="s">
        <v>39</v>
      </c>
      <c r="J1295" s="8" t="s">
        <v>10</v>
      </c>
      <c r="K1295" s="8" t="s">
        <v>28</v>
      </c>
      <c r="L1295" s="188" t="s">
        <v>101</v>
      </c>
      <c r="M1295" s="189" t="str">
        <f ca="1">IF(COUNTIFS(АБОНЕМЕНТЫ_ИНФОРМАЦИЯ!H:H,БАЗА_ДАННЫХ!L1295,АБОНЕМЕНТЫ_ИНФОРМАЦИЯ!F:F,БАЗА_ДАННЫХ!J1295,АБОНЕМЕНТЫ_ИНФОРМАЦИЯ!G:G,БАЗА_ДАННЫХ!K1295,АБОНЕМЕНТЫ_ИНФОРМАЦИЯ!Q:Q,"&lt;="&amp;БАЗА_ДАННЫХ!D1295,АБОНЕМЕНТЫ_ИНФОРМАЦИЯ!S:S,"&gt;="&amp;БАЗА_ДАННЫХ!D1295,АБОНЕМЕНТЫ_ИНФОРМАЦИЯ!AB:AB,"да")=1,"да","нет")</f>
        <v>да</v>
      </c>
      <c r="N1295" s="188">
        <f ca="1">IF(M1295="да",SUMIFS(АБОНЕМЕНТЫ_ИНФОРМАЦИЯ!AC:AC,АБОНЕМЕНТЫ_ИНФОРМАЦИЯ!H:H,БАЗА_ДАННЫХ!L1295,АБОНЕМЕНТЫ_ИНФОРМАЦИЯ!G:G,БАЗА_ДАННЫХ!K1295,АБОНЕМЕНТЫ_ИНФОРМАЦИЯ!F:F,БАЗА_ДАННЫХ!J1295,АБОНЕМЕНТЫ_ИНФОРМАЦИЯ!AB:AB,БАЗА_ДАННЫХ!M1295),"")</f>
        <v>2</v>
      </c>
      <c r="R1295" s="189" t="s">
        <v>21</v>
      </c>
      <c r="S1295" s="17"/>
      <c r="U1295" s="194">
        <f>IF(S1295="перенос",0,SUMIFS(АБОНЕМЕНТЫ_ИНФОРМАЦИЯ!P:P,АБОНЕМЕНТЫ_ИНФОРМАЦИЯ!H:H,БАЗА_ДАННЫХ!L1295,АБОНЕМЕНТЫ_ИНФОРМАЦИЯ!F:F,БАЗА_ДАННЫХ!J1295,АБОНЕМЕНТЫ_ИНФОРМАЦИЯ!G:G,БАЗА_ДАННЫХ!K1295,АБОНЕМЕНТЫ_ИНФОРМАЦИЯ!Q:Q,"&lt;="&amp;БАЗА_ДАННЫХ!D1295,АБОНЕМЕНТЫ_ИНФОРМАЦИЯ!S:S,"&gt;="&amp;БАЗА_ДАННЫХ!D1295))</f>
        <v>8.75</v>
      </c>
    </row>
    <row r="1296" spans="4:21" ht="15" customHeight="1" x14ac:dyDescent="0.25">
      <c r="D1296" s="185">
        <v>45342</v>
      </c>
      <c r="E1296" s="187">
        <f t="shared" si="46"/>
        <v>8</v>
      </c>
      <c r="F1296" s="9" t="str">
        <f t="shared" si="47"/>
        <v>Вт</v>
      </c>
      <c r="G1296" s="18">
        <v>0.45833333333333331</v>
      </c>
      <c r="H1296" s="8" t="s">
        <v>14</v>
      </c>
      <c r="I1296" s="8" t="s">
        <v>39</v>
      </c>
      <c r="J1296" s="8" t="s">
        <v>10</v>
      </c>
      <c r="K1296" s="8" t="s">
        <v>28</v>
      </c>
      <c r="L1296" s="188" t="s">
        <v>102</v>
      </c>
      <c r="M1296" s="189" t="str">
        <f ca="1">IF(COUNTIFS(АБОНЕМЕНТЫ_ИНФОРМАЦИЯ!H:H,БАЗА_ДАННЫХ!L1296,АБОНЕМЕНТЫ_ИНФОРМАЦИЯ!F:F,БАЗА_ДАННЫХ!J1296,АБОНЕМЕНТЫ_ИНФОРМАЦИЯ!G:G,БАЗА_ДАННЫХ!K1296,АБОНЕМЕНТЫ_ИНФОРМАЦИЯ!Q:Q,"&lt;="&amp;БАЗА_ДАННЫХ!D1296,АБОНЕМЕНТЫ_ИНФОРМАЦИЯ!S:S,"&gt;="&amp;БАЗА_ДАННЫХ!D1296,АБОНЕМЕНТЫ_ИНФОРМАЦИЯ!AB:AB,"да")=1,"да","нет")</f>
        <v>да</v>
      </c>
      <c r="N1296" s="188">
        <f ca="1">IF(M1296="да",SUMIFS(АБОНЕМЕНТЫ_ИНФОРМАЦИЯ!AC:AC,АБОНЕМЕНТЫ_ИНФОРМАЦИЯ!H:H,БАЗА_ДАННЫХ!L1296,АБОНЕМЕНТЫ_ИНФОРМАЦИЯ!G:G,БАЗА_ДАННЫХ!K1296,АБОНЕМЕНТЫ_ИНФОРМАЦИЯ!F:F,БАЗА_ДАННЫХ!J1296,АБОНЕМЕНТЫ_ИНФОРМАЦИЯ!AB:AB,БАЗА_ДАННЫХ!M1296),"")</f>
        <v>2</v>
      </c>
      <c r="R1296" s="189" t="s">
        <v>21</v>
      </c>
      <c r="S1296" s="17"/>
      <c r="U1296" s="194">
        <f>IF(S1296="перенос",0,SUMIFS(АБОНЕМЕНТЫ_ИНФОРМАЦИЯ!P:P,АБОНЕМЕНТЫ_ИНФОРМАЦИЯ!H:H,БАЗА_ДАННЫХ!L1296,АБОНЕМЕНТЫ_ИНФОРМАЦИЯ!F:F,БАЗА_ДАННЫХ!J1296,АБОНЕМЕНТЫ_ИНФОРМАЦИЯ!G:G,БАЗА_ДАННЫХ!K1296,АБОНЕМЕНТЫ_ИНФОРМАЦИЯ!Q:Q,"&lt;="&amp;БАЗА_ДАННЫХ!D1296,АБОНЕМЕНТЫ_ИНФОРМАЦИЯ!S:S,"&gt;="&amp;БАЗА_ДАННЫХ!D1296))</f>
        <v>10</v>
      </c>
    </row>
    <row r="1297" spans="4:21" ht="15" customHeight="1" x14ac:dyDescent="0.25">
      <c r="D1297" s="185">
        <v>45342</v>
      </c>
      <c r="E1297" s="187">
        <f t="shared" si="46"/>
        <v>8</v>
      </c>
      <c r="F1297" s="9" t="str">
        <f t="shared" si="47"/>
        <v>Вт</v>
      </c>
      <c r="G1297" s="18">
        <v>0.45833333333333331</v>
      </c>
      <c r="H1297" s="8" t="s">
        <v>14</v>
      </c>
      <c r="I1297" s="8" t="s">
        <v>39</v>
      </c>
      <c r="J1297" s="8" t="s">
        <v>10</v>
      </c>
      <c r="K1297" s="8" t="s">
        <v>28</v>
      </c>
      <c r="L1297" s="188" t="s">
        <v>103</v>
      </c>
      <c r="M1297" s="189" t="str">
        <f ca="1">IF(COUNTIFS(АБОНЕМЕНТЫ_ИНФОРМАЦИЯ!H:H,БАЗА_ДАННЫХ!L1297,АБОНЕМЕНТЫ_ИНФОРМАЦИЯ!F:F,БАЗА_ДАННЫХ!J1297,АБОНЕМЕНТЫ_ИНФОРМАЦИЯ!G:G,БАЗА_ДАННЫХ!K1297,АБОНЕМЕНТЫ_ИНФОРМАЦИЯ!Q:Q,"&lt;="&amp;БАЗА_ДАННЫХ!D1297,АБОНЕМЕНТЫ_ИНФОРМАЦИЯ!S:S,"&gt;="&amp;БАЗА_ДАННЫХ!D1297,АБОНЕМЕНТЫ_ИНФОРМАЦИЯ!AB:AB,"да")=1,"да","нет")</f>
        <v>да</v>
      </c>
      <c r="N1297" s="188">
        <f ca="1">IF(M1297="да",SUMIFS(АБОНЕМЕНТЫ_ИНФОРМАЦИЯ!AC:AC,АБОНЕМЕНТЫ_ИНФОРМАЦИЯ!H:H,БАЗА_ДАННЫХ!L1297,АБОНЕМЕНТЫ_ИНФОРМАЦИЯ!G:G,БАЗА_ДАННЫХ!K1297,АБОНЕМЕНТЫ_ИНФОРМАЦИЯ!F:F,БАЗА_ДАННЫХ!J1297,АБОНЕМЕНТЫ_ИНФОРМАЦИЯ!AB:AB,БАЗА_ДАННЫХ!M1297),"")</f>
        <v>2</v>
      </c>
      <c r="R1297" s="189" t="s">
        <v>21</v>
      </c>
      <c r="S1297" s="17"/>
      <c r="U1297" s="194">
        <f>IF(S1297="перенос",0,SUMIFS(АБОНЕМЕНТЫ_ИНФОРМАЦИЯ!P:P,АБОНЕМЕНТЫ_ИНФОРМАЦИЯ!H:H,БАЗА_ДАННЫХ!L1297,АБОНЕМЕНТЫ_ИНФОРМАЦИЯ!F:F,БАЗА_ДАННЫХ!J1297,АБОНЕМЕНТЫ_ИНФОРМАЦИЯ!G:G,БАЗА_ДАННЫХ!K1297,АБОНЕМЕНТЫ_ИНФОРМАЦИЯ!Q:Q,"&lt;="&amp;БАЗА_ДАННЫХ!D1297,АБОНЕМЕНТЫ_ИНФОРМАЦИЯ!S:S,"&gt;="&amp;БАЗА_ДАННЫХ!D1297))</f>
        <v>10</v>
      </c>
    </row>
    <row r="1298" spans="4:21" ht="15" customHeight="1" x14ac:dyDescent="0.25">
      <c r="D1298" s="185">
        <v>45342</v>
      </c>
      <c r="E1298" s="187">
        <f t="shared" si="46"/>
        <v>8</v>
      </c>
      <c r="F1298" s="9" t="str">
        <f t="shared" si="47"/>
        <v>Вт</v>
      </c>
      <c r="G1298" s="18">
        <v>0.45833333333333331</v>
      </c>
      <c r="H1298" s="8" t="s">
        <v>14</v>
      </c>
      <c r="I1298" s="8" t="s">
        <v>39</v>
      </c>
      <c r="J1298" s="8" t="s">
        <v>10</v>
      </c>
      <c r="K1298" s="8" t="s">
        <v>28</v>
      </c>
      <c r="L1298" s="188" t="s">
        <v>104</v>
      </c>
      <c r="M1298" s="189" t="str">
        <f ca="1">IF(COUNTIFS(АБОНЕМЕНТЫ_ИНФОРМАЦИЯ!H:H,БАЗА_ДАННЫХ!L1298,АБОНЕМЕНТЫ_ИНФОРМАЦИЯ!F:F,БАЗА_ДАННЫХ!J1298,АБОНЕМЕНТЫ_ИНФОРМАЦИЯ!G:G,БАЗА_ДАННЫХ!K1298,АБОНЕМЕНТЫ_ИНФОРМАЦИЯ!Q:Q,"&lt;="&amp;БАЗА_ДАННЫХ!D1298,АБОНЕМЕНТЫ_ИНФОРМАЦИЯ!S:S,"&gt;="&amp;БАЗА_ДАННЫХ!D1298,АБОНЕМЕНТЫ_ИНФОРМАЦИЯ!AB:AB,"да")=1,"да","нет")</f>
        <v>да</v>
      </c>
      <c r="N1298" s="188">
        <f ca="1">IF(M1298="да",SUMIFS(АБОНЕМЕНТЫ_ИНФОРМАЦИЯ!AC:AC,АБОНЕМЕНТЫ_ИНФОРМАЦИЯ!H:H,БАЗА_ДАННЫХ!L1298,АБОНЕМЕНТЫ_ИНФОРМАЦИЯ!G:G,БАЗА_ДАННЫХ!K1298,АБОНЕМЕНТЫ_ИНФОРМАЦИЯ!F:F,БАЗА_ДАННЫХ!J1298,АБОНЕМЕНТЫ_ИНФОРМАЦИЯ!AB:AB,БАЗА_ДАННЫХ!M1298),"")</f>
        <v>2</v>
      </c>
      <c r="R1298" s="189" t="s">
        <v>21</v>
      </c>
      <c r="S1298" s="17"/>
      <c r="U1298" s="194">
        <f>IF(S1298="перенос",0,SUMIFS(АБОНЕМЕНТЫ_ИНФОРМАЦИЯ!P:P,АБОНЕМЕНТЫ_ИНФОРМАЦИЯ!H:H,БАЗА_ДАННЫХ!L1298,АБОНЕМЕНТЫ_ИНФОРМАЦИЯ!F:F,БАЗА_ДАННЫХ!J1298,АБОНЕМЕНТЫ_ИНФОРМАЦИЯ!G:G,БАЗА_ДАННЫХ!K1298,АБОНЕМЕНТЫ_ИНФОРМАЦИЯ!Q:Q,"&lt;="&amp;БАЗА_ДАННЫХ!D1298,АБОНЕМЕНТЫ_ИНФОРМАЦИЯ!S:S,"&gt;="&amp;БАЗА_ДАННЫХ!D1298))</f>
        <v>10</v>
      </c>
    </row>
    <row r="1299" spans="4:21" ht="15" customHeight="1" x14ac:dyDescent="0.25">
      <c r="D1299" s="185">
        <v>45342</v>
      </c>
      <c r="E1299" s="187">
        <f t="shared" si="46"/>
        <v>8</v>
      </c>
      <c r="F1299" s="9" t="str">
        <f t="shared" si="47"/>
        <v>Вт</v>
      </c>
      <c r="G1299" s="18">
        <v>0.45833333333333331</v>
      </c>
      <c r="H1299" s="8" t="s">
        <v>14</v>
      </c>
      <c r="I1299" s="8" t="s">
        <v>39</v>
      </c>
      <c r="J1299" s="8" t="s">
        <v>10</v>
      </c>
      <c r="K1299" s="8" t="s">
        <v>28</v>
      </c>
      <c r="L1299" s="188" t="s">
        <v>105</v>
      </c>
      <c r="M1299" s="189" t="str">
        <f ca="1">IF(COUNTIFS(АБОНЕМЕНТЫ_ИНФОРМАЦИЯ!H:H,БАЗА_ДАННЫХ!L1299,АБОНЕМЕНТЫ_ИНФОРМАЦИЯ!F:F,БАЗА_ДАННЫХ!J1299,АБОНЕМЕНТЫ_ИНФОРМАЦИЯ!G:G,БАЗА_ДАННЫХ!K1299,АБОНЕМЕНТЫ_ИНФОРМАЦИЯ!Q:Q,"&lt;="&amp;БАЗА_ДАННЫХ!D1299,АБОНЕМЕНТЫ_ИНФОРМАЦИЯ!S:S,"&gt;="&amp;БАЗА_ДАННЫХ!D1299,АБОНЕМЕНТЫ_ИНФОРМАЦИЯ!AB:AB,"да")=1,"да","нет")</f>
        <v>да</v>
      </c>
      <c r="N1299" s="188">
        <f ca="1">IF(M1299="да",SUMIFS(АБОНЕМЕНТЫ_ИНФОРМАЦИЯ!AC:AC,АБОНЕМЕНТЫ_ИНФОРМАЦИЯ!H:H,БАЗА_ДАННЫХ!L1299,АБОНЕМЕНТЫ_ИНФОРМАЦИЯ!G:G,БАЗА_ДАННЫХ!K1299,АБОНЕМЕНТЫ_ИНФОРМАЦИЯ!F:F,БАЗА_ДАННЫХ!J1299,АБОНЕМЕНТЫ_ИНФОРМАЦИЯ!AB:AB,БАЗА_ДАННЫХ!M1299),"")</f>
        <v>2</v>
      </c>
      <c r="R1299" s="189" t="s">
        <v>21</v>
      </c>
      <c r="S1299" s="17"/>
      <c r="U1299" s="194">
        <f>IF(S1299="перенос",0,SUMIFS(АБОНЕМЕНТЫ_ИНФОРМАЦИЯ!P:P,АБОНЕМЕНТЫ_ИНФОРМАЦИЯ!H:H,БАЗА_ДАННЫХ!L1299,АБОНЕМЕНТЫ_ИНФОРМАЦИЯ!F:F,БАЗА_ДАННЫХ!J1299,АБОНЕМЕНТЫ_ИНФОРМАЦИЯ!G:G,БАЗА_ДАННЫХ!K1299,АБОНЕМЕНТЫ_ИНФОРМАЦИЯ!Q:Q,"&lt;="&amp;БАЗА_ДАННЫХ!D1299,АБОНЕМЕНТЫ_ИНФОРМАЦИЯ!S:S,"&gt;="&amp;БАЗА_ДАННЫХ!D1299))</f>
        <v>10</v>
      </c>
    </row>
    <row r="1300" spans="4:21" ht="15" customHeight="1" x14ac:dyDescent="0.25">
      <c r="D1300" s="185">
        <v>45342</v>
      </c>
      <c r="E1300" s="187">
        <f t="shared" si="46"/>
        <v>8</v>
      </c>
      <c r="F1300" s="9" t="str">
        <f t="shared" si="47"/>
        <v>Вт</v>
      </c>
      <c r="G1300" s="18">
        <v>0.45833333333333331</v>
      </c>
      <c r="H1300" s="8" t="s">
        <v>14</v>
      </c>
      <c r="I1300" s="8" t="s">
        <v>39</v>
      </c>
      <c r="J1300" s="8" t="s">
        <v>10</v>
      </c>
      <c r="K1300" s="8" t="s">
        <v>28</v>
      </c>
      <c r="L1300" s="188" t="s">
        <v>106</v>
      </c>
      <c r="M1300" s="189" t="str">
        <f ca="1">IF(COUNTIFS(АБОНЕМЕНТЫ_ИНФОРМАЦИЯ!H:H,БАЗА_ДАННЫХ!L1300,АБОНЕМЕНТЫ_ИНФОРМАЦИЯ!F:F,БАЗА_ДАННЫХ!J1300,АБОНЕМЕНТЫ_ИНФОРМАЦИЯ!G:G,БАЗА_ДАННЫХ!K1300,АБОНЕМЕНТЫ_ИНФОРМАЦИЯ!Q:Q,"&lt;="&amp;БАЗА_ДАННЫХ!D1300,АБОНЕМЕНТЫ_ИНФОРМАЦИЯ!S:S,"&gt;="&amp;БАЗА_ДАННЫХ!D1300,АБОНЕМЕНТЫ_ИНФОРМАЦИЯ!AB:AB,"да")=1,"да","нет")</f>
        <v>да</v>
      </c>
      <c r="N1300" s="188">
        <f ca="1">IF(M1300="да",SUMIFS(АБОНЕМЕНТЫ_ИНФОРМАЦИЯ!AC:AC,АБОНЕМЕНТЫ_ИНФОРМАЦИЯ!H:H,БАЗА_ДАННЫХ!L1300,АБОНЕМЕНТЫ_ИНФОРМАЦИЯ!G:G,БАЗА_ДАННЫХ!K1300,АБОНЕМЕНТЫ_ИНФОРМАЦИЯ!F:F,БАЗА_ДАННЫХ!J1300,АБОНЕМЕНТЫ_ИНФОРМАЦИЯ!AB:AB,БАЗА_ДАННЫХ!M1300),"")</f>
        <v>2</v>
      </c>
      <c r="R1300" s="189" t="s">
        <v>21</v>
      </c>
      <c r="S1300" s="17"/>
      <c r="U1300" s="194">
        <f>IF(S1300="перенос",0,SUMIFS(АБОНЕМЕНТЫ_ИНФОРМАЦИЯ!P:P,АБОНЕМЕНТЫ_ИНФОРМАЦИЯ!H:H,БАЗА_ДАННЫХ!L1300,АБОНЕМЕНТЫ_ИНФОРМАЦИЯ!F:F,БАЗА_ДАННЫХ!J1300,АБОНЕМЕНТЫ_ИНФОРМАЦИЯ!G:G,БАЗА_ДАННЫХ!K1300,АБОНЕМЕНТЫ_ИНФОРМАЦИЯ!Q:Q,"&lt;="&amp;БАЗА_ДАННЫХ!D1300,АБОНЕМЕНТЫ_ИНФОРМАЦИЯ!S:S,"&gt;="&amp;БАЗА_ДАННЫХ!D1300))</f>
        <v>10</v>
      </c>
    </row>
    <row r="1301" spans="4:21" ht="15" customHeight="1" x14ac:dyDescent="0.25">
      <c r="D1301" s="185">
        <v>45342</v>
      </c>
      <c r="E1301" s="187">
        <f t="shared" si="46"/>
        <v>8</v>
      </c>
      <c r="F1301" s="9" t="str">
        <f t="shared" si="47"/>
        <v>Вт</v>
      </c>
      <c r="G1301" s="18">
        <v>0.45833333333333331</v>
      </c>
      <c r="H1301" s="8" t="s">
        <v>14</v>
      </c>
      <c r="I1301" s="8" t="s">
        <v>39</v>
      </c>
      <c r="J1301" s="8" t="s">
        <v>10</v>
      </c>
      <c r="K1301" s="8" t="s">
        <v>28</v>
      </c>
      <c r="L1301" s="188" t="s">
        <v>107</v>
      </c>
      <c r="M1301" s="189" t="str">
        <f ca="1">IF(COUNTIFS(АБОНЕМЕНТЫ_ИНФОРМАЦИЯ!H:H,БАЗА_ДАННЫХ!L1301,АБОНЕМЕНТЫ_ИНФОРМАЦИЯ!F:F,БАЗА_ДАННЫХ!J1301,АБОНЕМЕНТЫ_ИНФОРМАЦИЯ!G:G,БАЗА_ДАННЫХ!K1301,АБОНЕМЕНТЫ_ИНФОРМАЦИЯ!Q:Q,"&lt;="&amp;БАЗА_ДАННЫХ!D1301,АБОНЕМЕНТЫ_ИНФОРМАЦИЯ!S:S,"&gt;="&amp;БАЗА_ДАННЫХ!D1301,АБОНЕМЕНТЫ_ИНФОРМАЦИЯ!AB:AB,"да")=1,"да","нет")</f>
        <v>да</v>
      </c>
      <c r="N1301" s="188">
        <f ca="1">IF(M1301="да",SUMIFS(АБОНЕМЕНТЫ_ИНФОРМАЦИЯ!AC:AC,АБОНЕМЕНТЫ_ИНФОРМАЦИЯ!H:H,БАЗА_ДАННЫХ!L1301,АБОНЕМЕНТЫ_ИНФОРМАЦИЯ!G:G,БАЗА_ДАННЫХ!K1301,АБОНЕМЕНТЫ_ИНФОРМАЦИЯ!F:F,БАЗА_ДАННЫХ!J1301,АБОНЕМЕНТЫ_ИНФОРМАЦИЯ!AB:AB,БАЗА_ДАННЫХ!M1301),"")</f>
        <v>2</v>
      </c>
      <c r="R1301" s="189" t="s">
        <v>21</v>
      </c>
      <c r="S1301" s="17"/>
      <c r="U1301" s="194">
        <f>IF(S1301="перенос",0,SUMIFS(АБОНЕМЕНТЫ_ИНФОРМАЦИЯ!P:P,АБОНЕМЕНТЫ_ИНФОРМАЦИЯ!H:H,БАЗА_ДАННЫХ!L1301,АБОНЕМЕНТЫ_ИНФОРМАЦИЯ!F:F,БАЗА_ДАННЫХ!J1301,АБОНЕМЕНТЫ_ИНФОРМАЦИЯ!G:G,БАЗА_ДАННЫХ!K1301,АБОНЕМЕНТЫ_ИНФОРМАЦИЯ!Q:Q,"&lt;="&amp;БАЗА_ДАННЫХ!D1301,АБОНЕМЕНТЫ_ИНФОРМАЦИЯ!S:S,"&gt;="&amp;БАЗА_ДАННЫХ!D1301))</f>
        <v>10</v>
      </c>
    </row>
    <row r="1302" spans="4:21" ht="15" customHeight="1" x14ac:dyDescent="0.25">
      <c r="D1302" s="185">
        <v>45342</v>
      </c>
      <c r="E1302" s="187">
        <f t="shared" si="46"/>
        <v>8</v>
      </c>
      <c r="F1302" s="9" t="str">
        <f t="shared" si="47"/>
        <v>Вт</v>
      </c>
      <c r="G1302" s="18">
        <v>0.6875</v>
      </c>
      <c r="H1302" s="8" t="s">
        <v>15</v>
      </c>
      <c r="I1302" s="8" t="s">
        <v>27</v>
      </c>
      <c r="J1302" s="8" t="s">
        <v>22</v>
      </c>
      <c r="K1302" s="8" t="s">
        <v>29</v>
      </c>
      <c r="L1302" s="188" t="s">
        <v>108</v>
      </c>
      <c r="M1302" s="189" t="str">
        <f ca="1">IF(COUNTIFS(АБОНЕМЕНТЫ_ИНФОРМАЦИЯ!H:H,БАЗА_ДАННЫХ!L1302,АБОНЕМЕНТЫ_ИНФОРМАЦИЯ!F:F,БАЗА_ДАННЫХ!J1302,АБОНЕМЕНТЫ_ИНФОРМАЦИЯ!G:G,БАЗА_ДАННЫХ!K1302,АБОНЕМЕНТЫ_ИНФОРМАЦИЯ!Q:Q,"&lt;="&amp;БАЗА_ДАННЫХ!D1302,АБОНЕМЕНТЫ_ИНФОРМАЦИЯ!S:S,"&gt;="&amp;БАЗА_ДАННЫХ!D1302,АБОНЕМЕНТЫ_ИНФОРМАЦИЯ!AB:AB,"да")=1,"да","нет")</f>
        <v>да</v>
      </c>
      <c r="N1302" s="188">
        <f ca="1">IF(M1302="да",SUMIFS(АБОНЕМЕНТЫ_ИНФОРМАЦИЯ!AC:AC,АБОНЕМЕНТЫ_ИНФОРМАЦИЯ!H:H,БАЗА_ДАННЫХ!L1302,АБОНЕМЕНТЫ_ИНФОРМАЦИЯ!G:G,БАЗА_ДАННЫХ!K1302,АБОНЕМЕНТЫ_ИНФОРМАЦИЯ!F:F,БАЗА_ДАННЫХ!J1302,АБОНЕМЕНТЫ_ИНФОРМАЦИЯ!AB:AB,БАЗА_ДАННЫХ!M1302),"")</f>
        <v>2</v>
      </c>
      <c r="R1302" s="189" t="s">
        <v>21</v>
      </c>
      <c r="S1302" s="17"/>
      <c r="U1302" s="194">
        <f>IF(S1302="перенос",0,SUMIFS(АБОНЕМЕНТЫ_ИНФОРМАЦИЯ!P:P,АБОНЕМЕНТЫ_ИНФОРМАЦИЯ!H:H,БАЗА_ДАННЫХ!L1302,АБОНЕМЕНТЫ_ИНФОРМАЦИЯ!F:F,БАЗА_ДАННЫХ!J1302,АБОНЕМЕНТЫ_ИНФОРМАЦИЯ!G:G,БАЗА_ДАННЫХ!K1302,АБОНЕМЕНТЫ_ИНФОРМАЦИЯ!Q:Q,"&lt;="&amp;БАЗА_ДАННЫХ!D1302,АБОНЕМЕНТЫ_ИНФОРМАЦИЯ!S:S,"&gt;="&amp;БАЗА_ДАННЫХ!D1302))</f>
        <v>10</v>
      </c>
    </row>
    <row r="1303" spans="4:21" ht="15" customHeight="1" x14ac:dyDescent="0.25">
      <c r="D1303" s="185">
        <v>45342</v>
      </c>
      <c r="E1303" s="187">
        <f t="shared" si="46"/>
        <v>8</v>
      </c>
      <c r="F1303" s="9" t="str">
        <f t="shared" si="47"/>
        <v>Вт</v>
      </c>
      <c r="G1303" s="18">
        <v>0.6875</v>
      </c>
      <c r="H1303" s="8" t="s">
        <v>15</v>
      </c>
      <c r="I1303" s="8" t="s">
        <v>27</v>
      </c>
      <c r="J1303" s="8" t="s">
        <v>22</v>
      </c>
      <c r="K1303" s="8" t="s">
        <v>29</v>
      </c>
      <c r="L1303" s="188" t="s">
        <v>109</v>
      </c>
      <c r="M1303" s="189" t="str">
        <f ca="1">IF(COUNTIFS(АБОНЕМЕНТЫ_ИНФОРМАЦИЯ!H:H,БАЗА_ДАННЫХ!L1303,АБОНЕМЕНТЫ_ИНФОРМАЦИЯ!F:F,БАЗА_ДАННЫХ!J1303,АБОНЕМЕНТЫ_ИНФОРМАЦИЯ!G:G,БАЗА_ДАННЫХ!K1303,АБОНЕМЕНТЫ_ИНФОРМАЦИЯ!Q:Q,"&lt;="&amp;БАЗА_ДАННЫХ!D1303,АБОНЕМЕНТЫ_ИНФОРМАЦИЯ!S:S,"&gt;="&amp;БАЗА_ДАННЫХ!D1303,АБОНЕМЕНТЫ_ИНФОРМАЦИЯ!AB:AB,"да")=1,"да","нет")</f>
        <v>да</v>
      </c>
      <c r="N1303" s="188">
        <f ca="1">IF(M1303="да",SUMIFS(АБОНЕМЕНТЫ_ИНФОРМАЦИЯ!AC:AC,АБОНЕМЕНТЫ_ИНФОРМАЦИЯ!H:H,БАЗА_ДАННЫХ!L1303,АБОНЕМЕНТЫ_ИНФОРМАЦИЯ!G:G,БАЗА_ДАННЫХ!K1303,АБОНЕМЕНТЫ_ИНФОРМАЦИЯ!F:F,БАЗА_ДАННЫХ!J1303,АБОНЕМЕНТЫ_ИНФОРМАЦИЯ!AB:AB,БАЗА_ДАННЫХ!M1303),"")</f>
        <v>1</v>
      </c>
      <c r="R1303" s="189" t="s">
        <v>21</v>
      </c>
      <c r="S1303" s="17"/>
      <c r="U1303" s="194">
        <f>IF(S1303="перенос",0,SUMIFS(АБОНЕМЕНТЫ_ИНФОРМАЦИЯ!P:P,АБОНЕМЕНТЫ_ИНФОРМАЦИЯ!H:H,БАЗА_ДАННЫХ!L1303,АБОНЕМЕНТЫ_ИНФОРМАЦИЯ!F:F,БАЗА_ДАННЫХ!J1303,АБОНЕМЕНТЫ_ИНФОРМАЦИЯ!G:G,БАЗА_ДАННЫХ!K1303,АБОНЕМЕНТЫ_ИНФОРМАЦИЯ!Q:Q,"&lt;="&amp;БАЗА_ДАННЫХ!D1303,АБОНЕМЕНТЫ_ИНФОРМАЦИЯ!S:S,"&gt;="&amp;БАЗА_ДАННЫХ!D1303))</f>
        <v>10</v>
      </c>
    </row>
    <row r="1304" spans="4:21" ht="15" customHeight="1" x14ac:dyDescent="0.25">
      <c r="D1304" s="185">
        <v>45342</v>
      </c>
      <c r="E1304" s="187">
        <f t="shared" si="46"/>
        <v>8</v>
      </c>
      <c r="F1304" s="9" t="str">
        <f t="shared" si="47"/>
        <v>Вт</v>
      </c>
      <c r="G1304" s="18">
        <v>0.6875</v>
      </c>
      <c r="H1304" s="8" t="s">
        <v>15</v>
      </c>
      <c r="I1304" s="8" t="s">
        <v>27</v>
      </c>
      <c r="J1304" s="8" t="s">
        <v>22</v>
      </c>
      <c r="K1304" s="8" t="s">
        <v>29</v>
      </c>
      <c r="L1304" s="188" t="s">
        <v>110</v>
      </c>
      <c r="M1304" s="189" t="str">
        <f ca="1">IF(COUNTIFS(АБОНЕМЕНТЫ_ИНФОРМАЦИЯ!H:H,БАЗА_ДАННЫХ!L1304,АБОНЕМЕНТЫ_ИНФОРМАЦИЯ!F:F,БАЗА_ДАННЫХ!J1304,АБОНЕМЕНТЫ_ИНФОРМАЦИЯ!G:G,БАЗА_ДАННЫХ!K1304,АБОНЕМЕНТЫ_ИНФОРМАЦИЯ!Q:Q,"&lt;="&amp;БАЗА_ДАННЫХ!D1304,АБОНЕМЕНТЫ_ИНФОРМАЦИЯ!S:S,"&gt;="&amp;БАЗА_ДАННЫХ!D1304,АБОНЕМЕНТЫ_ИНФОРМАЦИЯ!AB:AB,"да")=1,"да","нет")</f>
        <v>да</v>
      </c>
      <c r="N1304" s="188">
        <f ca="1">IF(M1304="да",SUMIFS(АБОНЕМЕНТЫ_ИНФОРМАЦИЯ!AC:AC,АБОНЕМЕНТЫ_ИНФОРМАЦИЯ!H:H,БАЗА_ДАННЫХ!L1304,АБОНЕМЕНТЫ_ИНФОРМАЦИЯ!G:G,БАЗА_ДАННЫХ!K1304,АБОНЕМЕНТЫ_ИНФОРМАЦИЯ!F:F,БАЗА_ДАННЫХ!J1304,АБОНЕМЕНТЫ_ИНФОРМАЦИЯ!AB:AB,БАЗА_ДАННЫХ!M1304),"")</f>
        <v>2</v>
      </c>
      <c r="R1304" s="189" t="s">
        <v>21</v>
      </c>
      <c r="S1304" s="17"/>
      <c r="U1304" s="194">
        <f>IF(S1304="перенос",0,SUMIFS(АБОНЕМЕНТЫ_ИНФОРМАЦИЯ!P:P,АБОНЕМЕНТЫ_ИНФОРМАЦИЯ!H:H,БАЗА_ДАННЫХ!L1304,АБОНЕМЕНТЫ_ИНФОРМАЦИЯ!F:F,БАЗА_ДАННЫХ!J1304,АБОНЕМЕНТЫ_ИНФОРМАЦИЯ!G:G,БАЗА_ДАННЫХ!K1304,АБОНЕМЕНТЫ_ИНФОРМАЦИЯ!Q:Q,"&lt;="&amp;БАЗА_ДАННЫХ!D1304,АБОНЕМЕНТЫ_ИНФОРМАЦИЯ!S:S,"&gt;="&amp;БАЗА_ДАННЫХ!D1304))</f>
        <v>10</v>
      </c>
    </row>
    <row r="1305" spans="4:21" ht="15" customHeight="1" x14ac:dyDescent="0.25">
      <c r="D1305" s="185">
        <v>45342</v>
      </c>
      <c r="E1305" s="187">
        <f t="shared" si="46"/>
        <v>8</v>
      </c>
      <c r="F1305" s="9" t="str">
        <f t="shared" si="47"/>
        <v>Вт</v>
      </c>
      <c r="G1305" s="18">
        <v>0.6875</v>
      </c>
      <c r="H1305" s="8" t="s">
        <v>15</v>
      </c>
      <c r="I1305" s="8" t="s">
        <v>27</v>
      </c>
      <c r="J1305" s="8" t="s">
        <v>22</v>
      </c>
      <c r="K1305" s="8" t="s">
        <v>29</v>
      </c>
      <c r="L1305" s="188" t="s">
        <v>111</v>
      </c>
      <c r="M1305" s="189" t="str">
        <f ca="1">IF(COUNTIFS(АБОНЕМЕНТЫ_ИНФОРМАЦИЯ!H:H,БАЗА_ДАННЫХ!L1305,АБОНЕМЕНТЫ_ИНФОРМАЦИЯ!F:F,БАЗА_ДАННЫХ!J1305,АБОНЕМЕНТЫ_ИНФОРМАЦИЯ!G:G,БАЗА_ДАННЫХ!K1305,АБОНЕМЕНТЫ_ИНФОРМАЦИЯ!Q:Q,"&lt;="&amp;БАЗА_ДАННЫХ!D1305,АБОНЕМЕНТЫ_ИНФОРМАЦИЯ!S:S,"&gt;="&amp;БАЗА_ДАННЫХ!D1305,АБОНЕМЕНТЫ_ИНФОРМАЦИЯ!AB:AB,"да")=1,"да","нет")</f>
        <v>да</v>
      </c>
      <c r="N1305" s="188">
        <f ca="1">IF(M1305="да",SUMIFS(АБОНЕМЕНТЫ_ИНФОРМАЦИЯ!AC:AC,АБОНЕМЕНТЫ_ИНФОРМАЦИЯ!H:H,БАЗА_ДАННЫХ!L1305,АБОНЕМЕНТЫ_ИНФОРМАЦИЯ!G:G,БАЗА_ДАННЫХ!K1305,АБОНЕМЕНТЫ_ИНФОРМАЦИЯ!F:F,БАЗА_ДАННЫХ!J1305,АБОНЕМЕНТЫ_ИНФОРМАЦИЯ!AB:AB,БАЗА_ДАННЫХ!M1305),"")</f>
        <v>2</v>
      </c>
      <c r="R1305" s="189" t="s">
        <v>21</v>
      </c>
      <c r="S1305" s="17"/>
      <c r="U1305" s="194">
        <f>IF(S1305="перенос",0,SUMIFS(АБОНЕМЕНТЫ_ИНФОРМАЦИЯ!P:P,АБОНЕМЕНТЫ_ИНФОРМАЦИЯ!H:H,БАЗА_ДАННЫХ!L1305,АБОНЕМЕНТЫ_ИНФОРМАЦИЯ!F:F,БАЗА_ДАННЫХ!J1305,АБОНЕМЕНТЫ_ИНФОРМАЦИЯ!G:G,БАЗА_ДАННЫХ!K1305,АБОНЕМЕНТЫ_ИНФОРМАЦИЯ!Q:Q,"&lt;="&amp;БАЗА_ДАННЫХ!D1305,АБОНЕМЕНТЫ_ИНФОРМАЦИЯ!S:S,"&gt;="&amp;БАЗА_ДАННЫХ!D1305))</f>
        <v>8.75</v>
      </c>
    </row>
    <row r="1306" spans="4:21" ht="15" customHeight="1" x14ac:dyDescent="0.25">
      <c r="D1306" s="185">
        <v>45342</v>
      </c>
      <c r="E1306" s="187">
        <f t="shared" si="46"/>
        <v>8</v>
      </c>
      <c r="F1306" s="9" t="str">
        <f t="shared" si="47"/>
        <v>Вт</v>
      </c>
      <c r="G1306" s="18">
        <v>0.6875</v>
      </c>
      <c r="H1306" s="8" t="s">
        <v>15</v>
      </c>
      <c r="I1306" s="8" t="s">
        <v>27</v>
      </c>
      <c r="J1306" s="8" t="s">
        <v>22</v>
      </c>
      <c r="K1306" s="8" t="s">
        <v>29</v>
      </c>
      <c r="L1306" s="188" t="s">
        <v>112</v>
      </c>
      <c r="M1306" s="189" t="str">
        <f ca="1">IF(COUNTIFS(АБОНЕМЕНТЫ_ИНФОРМАЦИЯ!H:H,БАЗА_ДАННЫХ!L1306,АБОНЕМЕНТЫ_ИНФОРМАЦИЯ!F:F,БАЗА_ДАННЫХ!J1306,АБОНЕМЕНТЫ_ИНФОРМАЦИЯ!G:G,БАЗА_ДАННЫХ!K1306,АБОНЕМЕНТЫ_ИНФОРМАЦИЯ!Q:Q,"&lt;="&amp;БАЗА_ДАННЫХ!D1306,АБОНЕМЕНТЫ_ИНФОРМАЦИЯ!S:S,"&gt;="&amp;БАЗА_ДАННЫХ!D1306,АБОНЕМЕНТЫ_ИНФОРМАЦИЯ!AB:AB,"да")=1,"да","нет")</f>
        <v>да</v>
      </c>
      <c r="N1306" s="188">
        <f ca="1">IF(M1306="да",SUMIFS(АБОНЕМЕНТЫ_ИНФОРМАЦИЯ!AC:AC,АБОНЕМЕНТЫ_ИНФОРМАЦИЯ!H:H,БАЗА_ДАННЫХ!L1306,АБОНЕМЕНТЫ_ИНФОРМАЦИЯ!G:G,БАЗА_ДАННЫХ!K1306,АБОНЕМЕНТЫ_ИНФОРМАЦИЯ!F:F,БАЗА_ДАННЫХ!J1306,АБОНЕМЕНТЫ_ИНФОРМАЦИЯ!AB:AB,БАЗА_ДАННЫХ!M1306),"")</f>
        <v>2</v>
      </c>
      <c r="R1306" s="189" t="s">
        <v>21</v>
      </c>
      <c r="S1306" s="17"/>
      <c r="U1306" s="194">
        <f>IF(S1306="перенос",0,SUMIFS(АБОНЕМЕНТЫ_ИНФОРМАЦИЯ!P:P,АБОНЕМЕНТЫ_ИНФОРМАЦИЯ!H:H,БАЗА_ДАННЫХ!L1306,АБОНЕМЕНТЫ_ИНФОРМАЦИЯ!F:F,БАЗА_ДАННЫХ!J1306,АБОНЕМЕНТЫ_ИНФОРМАЦИЯ!G:G,БАЗА_ДАННЫХ!K1306,АБОНЕМЕНТЫ_ИНФОРМАЦИЯ!Q:Q,"&lt;="&amp;БАЗА_ДАННЫХ!D1306,АБОНЕМЕНТЫ_ИНФОРМАЦИЯ!S:S,"&gt;="&amp;БАЗА_ДАННЫХ!D1306))</f>
        <v>10</v>
      </c>
    </row>
    <row r="1307" spans="4:21" ht="15" customHeight="1" x14ac:dyDescent="0.25">
      <c r="D1307" s="185">
        <v>45342</v>
      </c>
      <c r="E1307" s="187">
        <f t="shared" si="46"/>
        <v>8</v>
      </c>
      <c r="F1307" s="9" t="str">
        <f t="shared" si="47"/>
        <v>Вт</v>
      </c>
      <c r="G1307" s="18">
        <v>0.72916666666666663</v>
      </c>
      <c r="H1307" s="8" t="s">
        <v>15</v>
      </c>
      <c r="I1307" s="8" t="s">
        <v>27</v>
      </c>
      <c r="J1307" s="8" t="s">
        <v>22</v>
      </c>
      <c r="K1307" s="8" t="s">
        <v>12</v>
      </c>
      <c r="L1307" s="188" t="s">
        <v>108</v>
      </c>
      <c r="M1307" s="189" t="str">
        <f ca="1">IF(COUNTIFS(АБОНЕМЕНТЫ_ИНФОРМАЦИЯ!H:H,БАЗА_ДАННЫХ!L1307,АБОНЕМЕНТЫ_ИНФОРМАЦИЯ!F:F,БАЗА_ДАННЫХ!J1307,АБОНЕМЕНТЫ_ИНФОРМАЦИЯ!G:G,БАЗА_ДАННЫХ!K1307,АБОНЕМЕНТЫ_ИНФОРМАЦИЯ!Q:Q,"&lt;="&amp;БАЗА_ДАННЫХ!D1307,АБОНЕМЕНТЫ_ИНФОРМАЦИЯ!S:S,"&gt;="&amp;БАЗА_ДАННЫХ!D1307,АБОНЕМЕНТЫ_ИНФОРМАЦИЯ!AB:AB,"да")=1,"да","нет")</f>
        <v>да</v>
      </c>
      <c r="N1307" s="188">
        <f ca="1">IF(M1307="да",SUMIFS(АБОНЕМЕНТЫ_ИНФОРМАЦИЯ!AC:AC,АБОНЕМЕНТЫ_ИНФОРМАЦИЯ!H:H,БАЗА_ДАННЫХ!L1307,АБОНЕМЕНТЫ_ИНФОРМАЦИЯ!G:G,БАЗА_ДАННЫХ!K1307,АБОНЕМЕНТЫ_ИНФОРМАЦИЯ!F:F,БАЗА_ДАННЫХ!J1307,АБОНЕМЕНТЫ_ИНФОРМАЦИЯ!AB:AB,БАЗА_ДАННЫХ!M1307),"")</f>
        <v>2</v>
      </c>
      <c r="R1307" s="189" t="s">
        <v>21</v>
      </c>
      <c r="S1307" s="17"/>
      <c r="U1307" s="194">
        <f>IF(S1307="перенос",0,SUMIFS(АБОНЕМЕНТЫ_ИНФОРМАЦИЯ!P:P,АБОНЕМЕНТЫ_ИНФОРМАЦИЯ!H:H,БАЗА_ДАННЫХ!L1307,АБОНЕМЕНТЫ_ИНФОРМАЦИЯ!F:F,БАЗА_ДАННЫХ!J1307,АБОНЕМЕНТЫ_ИНФОРМАЦИЯ!G:G,БАЗА_ДАННЫХ!K1307,АБОНЕМЕНТЫ_ИНФОРМАЦИЯ!Q:Q,"&lt;="&amp;БАЗА_ДАННЫХ!D1307,АБОНЕМЕНТЫ_ИНФОРМАЦИЯ!S:S,"&gt;="&amp;БАЗА_ДАННЫХ!D1307))</f>
        <v>10</v>
      </c>
    </row>
    <row r="1308" spans="4:21" ht="15" customHeight="1" x14ac:dyDescent="0.25">
      <c r="D1308" s="185">
        <v>45342</v>
      </c>
      <c r="E1308" s="187">
        <f t="shared" si="46"/>
        <v>8</v>
      </c>
      <c r="F1308" s="9" t="str">
        <f t="shared" si="47"/>
        <v>Вт</v>
      </c>
      <c r="G1308" s="18">
        <v>0.72916666666666663</v>
      </c>
      <c r="H1308" s="8" t="s">
        <v>15</v>
      </c>
      <c r="I1308" s="8" t="s">
        <v>27</v>
      </c>
      <c r="J1308" s="8" t="s">
        <v>22</v>
      </c>
      <c r="K1308" s="8" t="s">
        <v>12</v>
      </c>
      <c r="L1308" s="188" t="s">
        <v>109</v>
      </c>
      <c r="M1308" s="189" t="str">
        <f ca="1">IF(COUNTIFS(АБОНЕМЕНТЫ_ИНФОРМАЦИЯ!H:H,БАЗА_ДАННЫХ!L1308,АБОНЕМЕНТЫ_ИНФОРМАЦИЯ!F:F,БАЗА_ДАННЫХ!J1308,АБОНЕМЕНТЫ_ИНФОРМАЦИЯ!G:G,БАЗА_ДАННЫХ!K1308,АБОНЕМЕНТЫ_ИНФОРМАЦИЯ!Q:Q,"&lt;="&amp;БАЗА_ДАННЫХ!D1308,АБОНЕМЕНТЫ_ИНФОРМАЦИЯ!S:S,"&gt;="&amp;БАЗА_ДАННЫХ!D1308,АБОНЕМЕНТЫ_ИНФОРМАЦИЯ!AB:AB,"да")=1,"да","нет")</f>
        <v>да</v>
      </c>
      <c r="N1308" s="188">
        <f ca="1">IF(M1308="да",SUMIFS(АБОНЕМЕНТЫ_ИНФОРМАЦИЯ!AC:AC,АБОНЕМЕНТЫ_ИНФОРМАЦИЯ!H:H,БАЗА_ДАННЫХ!L1308,АБОНЕМЕНТЫ_ИНФОРМАЦИЯ!G:G,БАЗА_ДАННЫХ!K1308,АБОНЕМЕНТЫ_ИНФОРМАЦИЯ!F:F,БАЗА_ДАННЫХ!J1308,АБОНЕМЕНТЫ_ИНФОРМАЦИЯ!AB:AB,БАЗА_ДАННЫХ!M1308),"")</f>
        <v>1</v>
      </c>
      <c r="R1308" s="189" t="s">
        <v>21</v>
      </c>
      <c r="S1308" s="17"/>
      <c r="U1308" s="194">
        <f>IF(S1308="перенос",0,SUMIFS(АБОНЕМЕНТЫ_ИНФОРМАЦИЯ!P:P,АБОНЕМЕНТЫ_ИНФОРМАЦИЯ!H:H,БАЗА_ДАННЫХ!L1308,АБОНЕМЕНТЫ_ИНФОРМАЦИЯ!F:F,БАЗА_ДАННЫХ!J1308,АБОНЕМЕНТЫ_ИНФОРМАЦИЯ!G:G,БАЗА_ДАННЫХ!K1308,АБОНЕМЕНТЫ_ИНФОРМАЦИЯ!Q:Q,"&lt;="&amp;БАЗА_ДАННЫХ!D1308,АБОНЕМЕНТЫ_ИНФОРМАЦИЯ!S:S,"&gt;="&amp;БАЗА_ДАННЫХ!D1308))</f>
        <v>10</v>
      </c>
    </row>
    <row r="1309" spans="4:21" ht="15" customHeight="1" x14ac:dyDescent="0.25">
      <c r="D1309" s="185">
        <v>45342</v>
      </c>
      <c r="E1309" s="187">
        <f t="shared" si="46"/>
        <v>8</v>
      </c>
      <c r="F1309" s="9" t="str">
        <f t="shared" si="47"/>
        <v>Вт</v>
      </c>
      <c r="G1309" s="18">
        <v>0.72916666666666663</v>
      </c>
      <c r="H1309" s="8" t="s">
        <v>15</v>
      </c>
      <c r="I1309" s="8" t="s">
        <v>27</v>
      </c>
      <c r="J1309" s="8" t="s">
        <v>22</v>
      </c>
      <c r="K1309" s="8" t="s">
        <v>12</v>
      </c>
      <c r="L1309" s="188" t="s">
        <v>110</v>
      </c>
      <c r="M1309" s="189" t="str">
        <f ca="1">IF(COUNTIFS(АБОНЕМЕНТЫ_ИНФОРМАЦИЯ!H:H,БАЗА_ДАННЫХ!L1309,АБОНЕМЕНТЫ_ИНФОРМАЦИЯ!F:F,БАЗА_ДАННЫХ!J1309,АБОНЕМЕНТЫ_ИНФОРМАЦИЯ!G:G,БАЗА_ДАННЫХ!K1309,АБОНЕМЕНТЫ_ИНФОРМАЦИЯ!Q:Q,"&lt;="&amp;БАЗА_ДАННЫХ!D1309,АБОНЕМЕНТЫ_ИНФОРМАЦИЯ!S:S,"&gt;="&amp;БАЗА_ДАННЫХ!D1309,АБОНЕМЕНТЫ_ИНФОРМАЦИЯ!AB:AB,"да")=1,"да","нет")</f>
        <v>да</v>
      </c>
      <c r="N1309" s="188">
        <f ca="1">IF(M1309="да",SUMIFS(АБОНЕМЕНТЫ_ИНФОРМАЦИЯ!AC:AC,АБОНЕМЕНТЫ_ИНФОРМАЦИЯ!H:H,БАЗА_ДАННЫХ!L1309,АБОНЕМЕНТЫ_ИНФОРМАЦИЯ!G:G,БАЗА_ДАННЫХ!K1309,АБОНЕМЕНТЫ_ИНФОРМАЦИЯ!F:F,БАЗА_ДАННЫХ!J1309,АБОНЕМЕНТЫ_ИНФОРМАЦИЯ!AB:AB,БАЗА_ДАННЫХ!M1309),"")</f>
        <v>2</v>
      </c>
      <c r="R1309" s="189" t="s">
        <v>21</v>
      </c>
      <c r="S1309" s="17"/>
      <c r="U1309" s="194">
        <f>IF(S1309="перенос",0,SUMIFS(АБОНЕМЕНТЫ_ИНФОРМАЦИЯ!P:P,АБОНЕМЕНТЫ_ИНФОРМАЦИЯ!H:H,БАЗА_ДАННЫХ!L1309,АБОНЕМЕНТЫ_ИНФОРМАЦИЯ!F:F,БАЗА_ДАННЫХ!J1309,АБОНЕМЕНТЫ_ИНФОРМАЦИЯ!G:G,БАЗА_ДАННЫХ!K1309,АБОНЕМЕНТЫ_ИНФОРМАЦИЯ!Q:Q,"&lt;="&amp;БАЗА_ДАННЫХ!D1309,АБОНЕМЕНТЫ_ИНФОРМАЦИЯ!S:S,"&gt;="&amp;БАЗА_ДАННЫХ!D1309))</f>
        <v>10</v>
      </c>
    </row>
    <row r="1310" spans="4:21" ht="15" customHeight="1" x14ac:dyDescent="0.25">
      <c r="D1310" s="185">
        <v>45342</v>
      </c>
      <c r="E1310" s="187">
        <f t="shared" si="46"/>
        <v>8</v>
      </c>
      <c r="F1310" s="9" t="str">
        <f t="shared" si="47"/>
        <v>Вт</v>
      </c>
      <c r="G1310" s="18">
        <v>0.72916666666666663</v>
      </c>
      <c r="H1310" s="8" t="s">
        <v>15</v>
      </c>
      <c r="I1310" s="8" t="s">
        <v>27</v>
      </c>
      <c r="J1310" s="8" t="s">
        <v>22</v>
      </c>
      <c r="K1310" s="8" t="s">
        <v>12</v>
      </c>
      <c r="L1310" s="188" t="s">
        <v>111</v>
      </c>
      <c r="M1310" s="189" t="str">
        <f ca="1">IF(COUNTIFS(АБОНЕМЕНТЫ_ИНФОРМАЦИЯ!H:H,БАЗА_ДАННЫХ!L1310,АБОНЕМЕНТЫ_ИНФОРМАЦИЯ!F:F,БАЗА_ДАННЫХ!J1310,АБОНЕМЕНТЫ_ИНФОРМАЦИЯ!G:G,БАЗА_ДАННЫХ!K1310,АБОНЕМЕНТЫ_ИНФОРМАЦИЯ!Q:Q,"&lt;="&amp;БАЗА_ДАННЫХ!D1310,АБОНЕМЕНТЫ_ИНФОРМАЦИЯ!S:S,"&gt;="&amp;БАЗА_ДАННЫХ!D1310,АБОНЕМЕНТЫ_ИНФОРМАЦИЯ!AB:AB,"да")=1,"да","нет")</f>
        <v>да</v>
      </c>
      <c r="N1310" s="188">
        <f ca="1">IF(M1310="да",SUMIFS(АБОНЕМЕНТЫ_ИНФОРМАЦИЯ!AC:AC,АБОНЕМЕНТЫ_ИНФОРМАЦИЯ!H:H,БАЗА_ДАННЫХ!L1310,АБОНЕМЕНТЫ_ИНФОРМАЦИЯ!G:G,БАЗА_ДАННЫХ!K1310,АБОНЕМЕНТЫ_ИНФОРМАЦИЯ!F:F,БАЗА_ДАННЫХ!J1310,АБОНЕМЕНТЫ_ИНФОРМАЦИЯ!AB:AB,БАЗА_ДАННЫХ!M1310),"")</f>
        <v>2</v>
      </c>
      <c r="R1310" s="189" t="s">
        <v>21</v>
      </c>
      <c r="S1310" s="17"/>
      <c r="U1310" s="194">
        <f>IF(S1310="перенос",0,SUMIFS(АБОНЕМЕНТЫ_ИНФОРМАЦИЯ!P:P,АБОНЕМЕНТЫ_ИНФОРМАЦИЯ!H:H,БАЗА_ДАННЫХ!L1310,АБОНЕМЕНТЫ_ИНФОРМАЦИЯ!F:F,БАЗА_ДАННЫХ!J1310,АБОНЕМЕНТЫ_ИНФОРМАЦИЯ!G:G,БАЗА_ДАННЫХ!K1310,АБОНЕМЕНТЫ_ИНФОРМАЦИЯ!Q:Q,"&lt;="&amp;БАЗА_ДАННЫХ!D1310,АБОНЕМЕНТЫ_ИНФОРМАЦИЯ!S:S,"&gt;="&amp;БАЗА_ДАННЫХ!D1310))</f>
        <v>8.75</v>
      </c>
    </row>
    <row r="1311" spans="4:21" ht="15" customHeight="1" x14ac:dyDescent="0.25">
      <c r="D1311" s="185">
        <v>45342</v>
      </c>
      <c r="E1311" s="187">
        <f t="shared" si="46"/>
        <v>8</v>
      </c>
      <c r="F1311" s="9" t="str">
        <f t="shared" si="47"/>
        <v>Вт</v>
      </c>
      <c r="G1311" s="18">
        <v>0.72916666666666663</v>
      </c>
      <c r="H1311" s="8" t="s">
        <v>15</v>
      </c>
      <c r="I1311" s="8" t="s">
        <v>27</v>
      </c>
      <c r="J1311" s="8" t="s">
        <v>22</v>
      </c>
      <c r="K1311" s="8" t="s">
        <v>12</v>
      </c>
      <c r="L1311" s="188" t="s">
        <v>112</v>
      </c>
      <c r="M1311" s="189" t="str">
        <f ca="1">IF(COUNTIFS(АБОНЕМЕНТЫ_ИНФОРМАЦИЯ!H:H,БАЗА_ДАННЫХ!L1311,АБОНЕМЕНТЫ_ИНФОРМАЦИЯ!F:F,БАЗА_ДАННЫХ!J1311,АБОНЕМЕНТЫ_ИНФОРМАЦИЯ!G:G,БАЗА_ДАННЫХ!K1311,АБОНЕМЕНТЫ_ИНФОРМАЦИЯ!Q:Q,"&lt;="&amp;БАЗА_ДАННЫХ!D1311,АБОНЕМЕНТЫ_ИНФОРМАЦИЯ!S:S,"&gt;="&amp;БАЗА_ДАННЫХ!D1311,АБОНЕМЕНТЫ_ИНФОРМАЦИЯ!AB:AB,"да")=1,"да","нет")</f>
        <v>да</v>
      </c>
      <c r="N1311" s="188">
        <f ca="1">IF(M1311="да",SUMIFS(АБОНЕМЕНТЫ_ИНФОРМАЦИЯ!AC:AC,АБОНЕМЕНТЫ_ИНФОРМАЦИЯ!H:H,БАЗА_ДАННЫХ!L1311,АБОНЕМЕНТЫ_ИНФОРМАЦИЯ!G:G,БАЗА_ДАННЫХ!K1311,АБОНЕМЕНТЫ_ИНФОРМАЦИЯ!F:F,БАЗА_ДАННЫХ!J1311,АБОНЕМЕНТЫ_ИНФОРМАЦИЯ!AB:AB,БАЗА_ДАННЫХ!M1311),"")</f>
        <v>2</v>
      </c>
      <c r="R1311" s="189" t="s">
        <v>21</v>
      </c>
      <c r="S1311" s="17"/>
      <c r="U1311" s="194">
        <f>IF(S1311="перенос",0,SUMIFS(АБОНЕМЕНТЫ_ИНФОРМАЦИЯ!P:P,АБОНЕМЕНТЫ_ИНФОРМАЦИЯ!H:H,БАЗА_ДАННЫХ!L1311,АБОНЕМЕНТЫ_ИНФОРМАЦИЯ!F:F,БАЗА_ДАННЫХ!J1311,АБОНЕМЕНТЫ_ИНФОРМАЦИЯ!G:G,БАЗА_ДАННЫХ!K1311,АБОНЕМЕНТЫ_ИНФОРМАЦИЯ!Q:Q,"&lt;="&amp;БАЗА_ДАННЫХ!D1311,АБОНЕМЕНТЫ_ИНФОРМАЦИЯ!S:S,"&gt;="&amp;БАЗА_ДАННЫХ!D1311))</f>
        <v>10</v>
      </c>
    </row>
    <row r="1312" spans="4:21" ht="15" customHeight="1" x14ac:dyDescent="0.25">
      <c r="D1312" s="185">
        <v>45343</v>
      </c>
      <c r="E1312" s="187">
        <f t="shared" si="46"/>
        <v>8</v>
      </c>
      <c r="F1312" s="9" t="str">
        <f t="shared" si="47"/>
        <v>Ср</v>
      </c>
      <c r="G1312" s="18">
        <v>0.6875</v>
      </c>
      <c r="H1312" s="8" t="s">
        <v>14</v>
      </c>
      <c r="I1312" s="8" t="s">
        <v>30</v>
      </c>
      <c r="J1312" s="8" t="s">
        <v>11</v>
      </c>
      <c r="K1312" s="8" t="s">
        <v>36</v>
      </c>
      <c r="L1312" s="188" t="s">
        <v>78</v>
      </c>
      <c r="M1312" s="189" t="str">
        <f ca="1">IF(COUNTIFS(АБОНЕМЕНТЫ_ИНФОРМАЦИЯ!H:H,БАЗА_ДАННЫХ!L1312,АБОНЕМЕНТЫ_ИНФОРМАЦИЯ!F:F,БАЗА_ДАННЫХ!J1312,АБОНЕМЕНТЫ_ИНФОРМАЦИЯ!G:G,БАЗА_ДАННЫХ!K1312,АБОНЕМЕНТЫ_ИНФОРМАЦИЯ!Q:Q,"&lt;="&amp;БАЗА_ДАННЫХ!D1312,АБОНЕМЕНТЫ_ИНФОРМАЦИЯ!S:S,"&gt;="&amp;БАЗА_ДАННЫХ!D1312,АБОНЕМЕНТЫ_ИНФОРМАЦИЯ!AB:AB,"да")=1,"да","нет")</f>
        <v>да</v>
      </c>
      <c r="N1312" s="188">
        <f ca="1">IF(M1312="да",SUMIFS(АБОНЕМЕНТЫ_ИНФОРМАЦИЯ!AC:AC,АБОНЕМЕНТЫ_ИНФОРМАЦИЯ!H:H,БАЗА_ДАННЫХ!L1312,АБОНЕМЕНТЫ_ИНФОРМАЦИЯ!G:G,БАЗА_ДАННЫХ!K1312,АБОНЕМЕНТЫ_ИНФОРМАЦИЯ!F:F,БАЗА_ДАННЫХ!J1312,АБОНЕМЕНТЫ_ИНФОРМАЦИЯ!AB:AB,БАЗА_ДАННЫХ!M1312),"")</f>
        <v>2</v>
      </c>
      <c r="R1312" s="189" t="s">
        <v>21</v>
      </c>
      <c r="S1312" s="17"/>
      <c r="U1312" s="194">
        <f>IF(S1312="перенос",0,SUMIFS(АБОНЕМЕНТЫ_ИНФОРМАЦИЯ!P:P,АБОНЕМЕНТЫ_ИНФОРМАЦИЯ!H:H,БАЗА_ДАННЫХ!L1312,АБОНЕМЕНТЫ_ИНФОРМАЦИЯ!F:F,БАЗА_ДАННЫХ!J1312,АБОНЕМЕНТЫ_ИНФОРМАЦИЯ!G:G,БАЗА_ДАННЫХ!K1312,АБОНЕМЕНТЫ_ИНФОРМАЦИЯ!Q:Q,"&lt;="&amp;БАЗА_ДАННЫХ!D1312,АБОНЕМЕНТЫ_ИНФОРМАЦИЯ!S:S,"&gt;="&amp;БАЗА_ДАННЫХ!D1312))</f>
        <v>10</v>
      </c>
    </row>
    <row r="1313" spans="4:21" ht="15" customHeight="1" x14ac:dyDescent="0.25">
      <c r="D1313" s="185">
        <v>45343</v>
      </c>
      <c r="E1313" s="187">
        <f t="shared" si="46"/>
        <v>8</v>
      </c>
      <c r="F1313" s="9" t="str">
        <f t="shared" si="47"/>
        <v>Ср</v>
      </c>
      <c r="G1313" s="18">
        <v>0.6875</v>
      </c>
      <c r="H1313" s="8" t="s">
        <v>14</v>
      </c>
      <c r="I1313" s="8" t="s">
        <v>30</v>
      </c>
      <c r="J1313" s="8" t="s">
        <v>11</v>
      </c>
      <c r="K1313" s="8" t="s">
        <v>36</v>
      </c>
      <c r="L1313" s="188" t="s">
        <v>80</v>
      </c>
      <c r="M1313" s="189" t="str">
        <f ca="1">IF(COUNTIFS(АБОНЕМЕНТЫ_ИНФОРМАЦИЯ!H:H,БАЗА_ДАННЫХ!L1313,АБОНЕМЕНТЫ_ИНФОРМАЦИЯ!F:F,БАЗА_ДАННЫХ!J1313,АБОНЕМЕНТЫ_ИНФОРМАЦИЯ!G:G,БАЗА_ДАННЫХ!K1313,АБОНЕМЕНТЫ_ИНФОРМАЦИЯ!Q:Q,"&lt;="&amp;БАЗА_ДАННЫХ!D1313,АБОНЕМЕНТЫ_ИНФОРМАЦИЯ!S:S,"&gt;="&amp;БАЗА_ДАННЫХ!D1313,АБОНЕМЕНТЫ_ИНФОРМАЦИЯ!AB:AB,"да")=1,"да","нет")</f>
        <v>да</v>
      </c>
      <c r="N1313" s="188">
        <f ca="1">IF(M1313="да",SUMIFS(АБОНЕМЕНТЫ_ИНФОРМАЦИЯ!AC:AC,АБОНЕМЕНТЫ_ИНФОРМАЦИЯ!H:H,БАЗА_ДАННЫХ!L1313,АБОНЕМЕНТЫ_ИНФОРМАЦИЯ!G:G,БАЗА_ДАННЫХ!K1313,АБОНЕМЕНТЫ_ИНФОРМАЦИЯ!F:F,БАЗА_ДАННЫХ!J1313,АБОНЕМЕНТЫ_ИНФОРМАЦИЯ!AB:AB,БАЗА_ДАННЫХ!M1313),"")</f>
        <v>3</v>
      </c>
      <c r="R1313" s="189" t="s">
        <v>21</v>
      </c>
      <c r="S1313" s="17"/>
      <c r="U1313" s="194">
        <f>IF(S1313="перенос",0,SUMIFS(АБОНЕМЕНТЫ_ИНФОРМАЦИЯ!P:P,АБОНЕМЕНТЫ_ИНФОРМАЦИЯ!H:H,БАЗА_ДАННЫХ!L1313,АБОНЕМЕНТЫ_ИНФОРМАЦИЯ!F:F,БАЗА_ДАННЫХ!J1313,АБОНЕМЕНТЫ_ИНФОРМАЦИЯ!G:G,БАЗА_ДАННЫХ!K1313,АБОНЕМЕНТЫ_ИНФОРМАЦИЯ!Q:Q,"&lt;="&amp;БАЗА_ДАННЫХ!D1313,АБОНЕМЕНТЫ_ИНФОРМАЦИЯ!S:S,"&gt;="&amp;БАЗА_ДАННЫХ!D1313))</f>
        <v>10</v>
      </c>
    </row>
    <row r="1314" spans="4:21" ht="15" customHeight="1" x14ac:dyDescent="0.25">
      <c r="D1314" s="185">
        <v>45343</v>
      </c>
      <c r="E1314" s="187">
        <f t="shared" si="46"/>
        <v>8</v>
      </c>
      <c r="F1314" s="9" t="str">
        <f t="shared" si="47"/>
        <v>Ср</v>
      </c>
      <c r="G1314" s="18">
        <v>0.6875</v>
      </c>
      <c r="H1314" s="8" t="s">
        <v>14</v>
      </c>
      <c r="I1314" s="8" t="s">
        <v>30</v>
      </c>
      <c r="J1314" s="8" t="s">
        <v>11</v>
      </c>
      <c r="K1314" s="8" t="s">
        <v>36</v>
      </c>
      <c r="L1314" s="188" t="s">
        <v>81</v>
      </c>
      <c r="M1314" s="189" t="str">
        <f ca="1">IF(COUNTIFS(АБОНЕМЕНТЫ_ИНФОРМАЦИЯ!H:H,БАЗА_ДАННЫХ!L1314,АБОНЕМЕНТЫ_ИНФОРМАЦИЯ!F:F,БАЗА_ДАННЫХ!J1314,АБОНЕМЕНТЫ_ИНФОРМАЦИЯ!G:G,БАЗА_ДАННЫХ!K1314,АБОНЕМЕНТЫ_ИНФОРМАЦИЯ!Q:Q,"&lt;="&amp;БАЗА_ДАННЫХ!D1314,АБОНЕМЕНТЫ_ИНФОРМАЦИЯ!S:S,"&gt;="&amp;БАЗА_ДАННЫХ!D1314,АБОНЕМЕНТЫ_ИНФОРМАЦИЯ!AB:AB,"да")=1,"да","нет")</f>
        <v>да</v>
      </c>
      <c r="N1314" s="188">
        <f ca="1">IF(M1314="да",SUMIFS(АБОНЕМЕНТЫ_ИНФОРМАЦИЯ!AC:AC,АБОНЕМЕНТЫ_ИНФОРМАЦИЯ!H:H,БАЗА_ДАННЫХ!L1314,АБОНЕМЕНТЫ_ИНФОРМАЦИЯ!G:G,БАЗА_ДАННЫХ!K1314,АБОНЕМЕНТЫ_ИНФОРМАЦИЯ!F:F,БАЗА_ДАННЫХ!J1314,АБОНЕМЕНТЫ_ИНФОРМАЦИЯ!AB:AB,БАЗА_ДАННЫХ!M1314),"")</f>
        <v>2</v>
      </c>
      <c r="R1314" s="189" t="s">
        <v>21</v>
      </c>
      <c r="S1314" s="17"/>
      <c r="U1314" s="194">
        <f>IF(S1314="перенос",0,SUMIFS(АБОНЕМЕНТЫ_ИНФОРМАЦИЯ!P:P,АБОНЕМЕНТЫ_ИНФОРМАЦИЯ!H:H,БАЗА_ДАННЫХ!L1314,АБОНЕМЕНТЫ_ИНФОРМАЦИЯ!F:F,БАЗА_ДАННЫХ!J1314,АБОНЕМЕНТЫ_ИНФОРМАЦИЯ!G:G,БАЗА_ДАННЫХ!K1314,АБОНЕМЕНТЫ_ИНФОРМАЦИЯ!Q:Q,"&lt;="&amp;БАЗА_ДАННЫХ!D1314,АБОНЕМЕНТЫ_ИНФОРМАЦИЯ!S:S,"&gt;="&amp;БАЗА_ДАННЫХ!D1314))</f>
        <v>8.75</v>
      </c>
    </row>
    <row r="1315" spans="4:21" ht="15" customHeight="1" x14ac:dyDescent="0.25">
      <c r="D1315" s="185">
        <v>45343</v>
      </c>
      <c r="E1315" s="187">
        <f t="shared" si="46"/>
        <v>8</v>
      </c>
      <c r="F1315" s="9" t="str">
        <f t="shared" si="47"/>
        <v>Ср</v>
      </c>
      <c r="G1315" s="18">
        <v>0.6875</v>
      </c>
      <c r="H1315" s="8" t="s">
        <v>14</v>
      </c>
      <c r="I1315" s="8" t="s">
        <v>30</v>
      </c>
      <c r="J1315" s="8" t="s">
        <v>11</v>
      </c>
      <c r="K1315" s="8" t="s">
        <v>36</v>
      </c>
      <c r="L1315" s="188" t="s">
        <v>82</v>
      </c>
      <c r="M1315" s="189" t="str">
        <f ca="1">IF(COUNTIFS(АБОНЕМЕНТЫ_ИНФОРМАЦИЯ!H:H,БАЗА_ДАННЫХ!L1315,АБОНЕМЕНТЫ_ИНФОРМАЦИЯ!F:F,БАЗА_ДАННЫХ!J1315,АБОНЕМЕНТЫ_ИНФОРМАЦИЯ!G:G,БАЗА_ДАННЫХ!K1315,АБОНЕМЕНТЫ_ИНФОРМАЦИЯ!Q:Q,"&lt;="&amp;БАЗА_ДАННЫХ!D1315,АБОНЕМЕНТЫ_ИНФОРМАЦИЯ!S:S,"&gt;="&amp;БАЗА_ДАННЫХ!D1315,АБОНЕМЕНТЫ_ИНФОРМАЦИЯ!AB:AB,"да")=1,"да","нет")</f>
        <v>да</v>
      </c>
      <c r="N1315" s="188">
        <f ca="1">IF(M1315="да",SUMIFS(АБОНЕМЕНТЫ_ИНФОРМАЦИЯ!AC:AC,АБОНЕМЕНТЫ_ИНФОРМАЦИЯ!H:H,БАЗА_ДАННЫХ!L1315,АБОНЕМЕНТЫ_ИНФОРМАЦИЯ!G:G,БАЗА_ДАННЫХ!K1315,АБОНЕМЕНТЫ_ИНФОРМАЦИЯ!F:F,БАЗА_ДАННЫХ!J1315,АБОНЕМЕНТЫ_ИНФОРМАЦИЯ!AB:AB,БАЗА_ДАННЫХ!M1315),"")</f>
        <v>2</v>
      </c>
      <c r="R1315" s="189" t="s">
        <v>21</v>
      </c>
      <c r="S1315" s="17"/>
      <c r="U1315" s="194">
        <f>IF(S1315="перенос",0,SUMIFS(АБОНЕМЕНТЫ_ИНФОРМАЦИЯ!P:P,АБОНЕМЕНТЫ_ИНФОРМАЦИЯ!H:H,БАЗА_ДАННЫХ!L1315,АБОНЕМЕНТЫ_ИНФОРМАЦИЯ!F:F,БАЗА_ДАННЫХ!J1315,АБОНЕМЕНТЫ_ИНФОРМАЦИЯ!G:G,БАЗА_ДАННЫХ!K1315,АБОНЕМЕНТЫ_ИНФОРМАЦИЯ!Q:Q,"&lt;="&amp;БАЗА_ДАННЫХ!D1315,АБОНЕМЕНТЫ_ИНФОРМАЦИЯ!S:S,"&gt;="&amp;БАЗА_ДАННЫХ!D1315))</f>
        <v>10</v>
      </c>
    </row>
    <row r="1316" spans="4:21" ht="15" customHeight="1" x14ac:dyDescent="0.25">
      <c r="D1316" s="185">
        <v>45343</v>
      </c>
      <c r="E1316" s="187">
        <f t="shared" si="46"/>
        <v>8</v>
      </c>
      <c r="F1316" s="9" t="str">
        <f t="shared" si="47"/>
        <v>Ср</v>
      </c>
      <c r="G1316" s="18">
        <v>0.6875</v>
      </c>
      <c r="H1316" s="8" t="s">
        <v>14</v>
      </c>
      <c r="I1316" s="8" t="s">
        <v>30</v>
      </c>
      <c r="J1316" s="8" t="s">
        <v>11</v>
      </c>
      <c r="K1316" s="8" t="s">
        <v>36</v>
      </c>
      <c r="L1316" s="188" t="s">
        <v>83</v>
      </c>
      <c r="M1316" s="189" t="str">
        <f ca="1">IF(COUNTIFS(АБОНЕМЕНТЫ_ИНФОРМАЦИЯ!H:H,БАЗА_ДАННЫХ!L1316,АБОНЕМЕНТЫ_ИНФОРМАЦИЯ!F:F,БАЗА_ДАННЫХ!J1316,АБОНЕМЕНТЫ_ИНФОРМАЦИЯ!G:G,БАЗА_ДАННЫХ!K1316,АБОНЕМЕНТЫ_ИНФОРМАЦИЯ!Q:Q,"&lt;="&amp;БАЗА_ДАННЫХ!D1316,АБОНЕМЕНТЫ_ИНФОРМАЦИЯ!S:S,"&gt;="&amp;БАЗА_ДАННЫХ!D1316,АБОНЕМЕНТЫ_ИНФОРМАЦИЯ!AB:AB,"да")=1,"да","нет")</f>
        <v>да</v>
      </c>
      <c r="N1316" s="188">
        <f ca="1">IF(M1316="да",SUMIFS(АБОНЕМЕНТЫ_ИНФОРМАЦИЯ!AC:AC,АБОНЕМЕНТЫ_ИНФОРМАЦИЯ!H:H,БАЗА_ДАННЫХ!L1316,АБОНЕМЕНТЫ_ИНФОРМАЦИЯ!G:G,БАЗА_ДАННЫХ!K1316,АБОНЕМЕНТЫ_ИНФОРМАЦИЯ!F:F,БАЗА_ДАННЫХ!J1316,АБОНЕМЕНТЫ_ИНФОРМАЦИЯ!AB:AB,БАЗА_ДАННЫХ!M1316),"")</f>
        <v>2</v>
      </c>
      <c r="R1316" s="189" t="s">
        <v>21</v>
      </c>
      <c r="S1316" s="17"/>
      <c r="U1316" s="194">
        <f>IF(S1316="перенос",0,SUMIFS(АБОНЕМЕНТЫ_ИНФОРМАЦИЯ!P:P,АБОНЕМЕНТЫ_ИНФОРМАЦИЯ!H:H,БАЗА_ДАННЫХ!L1316,АБОНЕМЕНТЫ_ИНФОРМАЦИЯ!F:F,БАЗА_ДАННЫХ!J1316,АБОНЕМЕНТЫ_ИНФОРМАЦИЯ!G:G,БАЗА_ДАННЫХ!K1316,АБОНЕМЕНТЫ_ИНФОРМАЦИЯ!Q:Q,"&lt;="&amp;БАЗА_ДАННЫХ!D1316,АБОНЕМЕНТЫ_ИНФОРМАЦИЯ!S:S,"&gt;="&amp;БАЗА_ДАННЫХ!D1316))</f>
        <v>10</v>
      </c>
    </row>
    <row r="1317" spans="4:21" ht="15" customHeight="1" x14ac:dyDescent="0.25">
      <c r="D1317" s="185">
        <v>45343</v>
      </c>
      <c r="E1317" s="187">
        <f t="shared" si="46"/>
        <v>8</v>
      </c>
      <c r="F1317" s="9" t="str">
        <f t="shared" si="47"/>
        <v>Ср</v>
      </c>
      <c r="G1317" s="18">
        <v>0.6875</v>
      </c>
      <c r="H1317" s="8" t="s">
        <v>14</v>
      </c>
      <c r="I1317" s="8" t="s">
        <v>30</v>
      </c>
      <c r="J1317" s="8" t="s">
        <v>11</v>
      </c>
      <c r="K1317" s="8" t="s">
        <v>36</v>
      </c>
      <c r="L1317" s="188" t="s">
        <v>84</v>
      </c>
      <c r="M1317" s="189" t="str">
        <f ca="1">IF(COUNTIFS(АБОНЕМЕНТЫ_ИНФОРМАЦИЯ!H:H,БАЗА_ДАННЫХ!L1317,АБОНЕМЕНТЫ_ИНФОРМАЦИЯ!F:F,БАЗА_ДАННЫХ!J1317,АБОНЕМЕНТЫ_ИНФОРМАЦИЯ!G:G,БАЗА_ДАННЫХ!K1317,АБОНЕМЕНТЫ_ИНФОРМАЦИЯ!Q:Q,"&lt;="&amp;БАЗА_ДАННЫХ!D1317,АБОНЕМЕНТЫ_ИНФОРМАЦИЯ!S:S,"&gt;="&amp;БАЗА_ДАННЫХ!D1317,АБОНЕМЕНТЫ_ИНФОРМАЦИЯ!AB:AB,"да")=1,"да","нет")</f>
        <v>да</v>
      </c>
      <c r="N1317" s="188">
        <f ca="1">IF(M1317="да",SUMIFS(АБОНЕМЕНТЫ_ИНФОРМАЦИЯ!AC:AC,АБОНЕМЕНТЫ_ИНФОРМАЦИЯ!H:H,БАЗА_ДАННЫХ!L1317,АБОНЕМЕНТЫ_ИНФОРМАЦИЯ!G:G,БАЗА_ДАННЫХ!K1317,АБОНЕМЕНТЫ_ИНФОРМАЦИЯ!F:F,БАЗА_ДАННЫХ!J1317,АБОНЕМЕНТЫ_ИНФОРМАЦИЯ!AB:AB,БАЗА_ДАННЫХ!M1317),"")</f>
        <v>2</v>
      </c>
      <c r="R1317" s="189" t="s">
        <v>21</v>
      </c>
      <c r="S1317" s="17"/>
      <c r="U1317" s="194">
        <f>IF(S1317="перенос",0,SUMIFS(АБОНЕМЕНТЫ_ИНФОРМАЦИЯ!P:P,АБОНЕМЕНТЫ_ИНФОРМАЦИЯ!H:H,БАЗА_ДАННЫХ!L1317,АБОНЕМЕНТЫ_ИНФОРМАЦИЯ!F:F,БАЗА_ДАННЫХ!J1317,АБОНЕМЕНТЫ_ИНФОРМАЦИЯ!G:G,БАЗА_ДАННЫХ!K1317,АБОНЕМЕНТЫ_ИНФОРМАЦИЯ!Q:Q,"&lt;="&amp;БАЗА_ДАННЫХ!D1317,АБОНЕМЕНТЫ_ИНФОРМАЦИЯ!S:S,"&gt;="&amp;БАЗА_ДАННЫХ!D1317))</f>
        <v>10</v>
      </c>
    </row>
    <row r="1318" spans="4:21" ht="15" customHeight="1" x14ac:dyDescent="0.25">
      <c r="D1318" s="185">
        <v>45343</v>
      </c>
      <c r="E1318" s="187">
        <f t="shared" si="46"/>
        <v>8</v>
      </c>
      <c r="F1318" s="9" t="str">
        <f t="shared" si="47"/>
        <v>Ср</v>
      </c>
      <c r="G1318" s="18">
        <v>0.6875</v>
      </c>
      <c r="H1318" s="8" t="s">
        <v>14</v>
      </c>
      <c r="I1318" s="8" t="s">
        <v>30</v>
      </c>
      <c r="J1318" s="8" t="s">
        <v>11</v>
      </c>
      <c r="K1318" s="8" t="s">
        <v>36</v>
      </c>
      <c r="L1318" s="188" t="s">
        <v>85</v>
      </c>
      <c r="M1318" s="189" t="str">
        <f ca="1">IF(COUNTIFS(АБОНЕМЕНТЫ_ИНФОРМАЦИЯ!H:H,БАЗА_ДАННЫХ!L1318,АБОНЕМЕНТЫ_ИНФОРМАЦИЯ!F:F,БАЗА_ДАННЫХ!J1318,АБОНЕМЕНТЫ_ИНФОРМАЦИЯ!G:G,БАЗА_ДАННЫХ!K1318,АБОНЕМЕНТЫ_ИНФОРМАЦИЯ!Q:Q,"&lt;="&amp;БАЗА_ДАННЫХ!D1318,АБОНЕМЕНТЫ_ИНФОРМАЦИЯ!S:S,"&gt;="&amp;БАЗА_ДАННЫХ!D1318,АБОНЕМЕНТЫ_ИНФОРМАЦИЯ!AB:AB,"да")=1,"да","нет")</f>
        <v>да</v>
      </c>
      <c r="N1318" s="188">
        <f ca="1">IF(M1318="да",SUMIFS(АБОНЕМЕНТЫ_ИНФОРМАЦИЯ!AC:AC,АБОНЕМЕНТЫ_ИНФОРМАЦИЯ!H:H,БАЗА_ДАННЫХ!L1318,АБОНЕМЕНТЫ_ИНФОРМАЦИЯ!G:G,БАЗА_ДАННЫХ!K1318,АБОНЕМЕНТЫ_ИНФОРМАЦИЯ!F:F,БАЗА_ДАННЫХ!J1318,АБОНЕМЕНТЫ_ИНФОРМАЦИЯ!AB:AB,БАЗА_ДАННЫХ!M1318),"")</f>
        <v>2</v>
      </c>
      <c r="R1318" s="189" t="s">
        <v>21</v>
      </c>
      <c r="S1318" s="17"/>
      <c r="U1318" s="194">
        <f>IF(S1318="перенос",0,SUMIFS(АБОНЕМЕНТЫ_ИНФОРМАЦИЯ!P:P,АБОНЕМЕНТЫ_ИНФОРМАЦИЯ!H:H,БАЗА_ДАННЫХ!L1318,АБОНЕМЕНТЫ_ИНФОРМАЦИЯ!F:F,БАЗА_ДАННЫХ!J1318,АБОНЕМЕНТЫ_ИНФОРМАЦИЯ!G:G,БАЗА_ДАННЫХ!K1318,АБОНЕМЕНТЫ_ИНФОРМАЦИЯ!Q:Q,"&lt;="&amp;БАЗА_ДАННЫХ!D1318,АБОНЕМЕНТЫ_ИНФОРМАЦИЯ!S:S,"&gt;="&amp;БАЗА_ДАННЫХ!D1318))</f>
        <v>10</v>
      </c>
    </row>
    <row r="1319" spans="4:21" ht="15" customHeight="1" x14ac:dyDescent="0.25">
      <c r="D1319" s="185">
        <v>45343</v>
      </c>
      <c r="E1319" s="187">
        <f t="shared" si="46"/>
        <v>8</v>
      </c>
      <c r="F1319" s="9" t="str">
        <f t="shared" si="47"/>
        <v>Ср</v>
      </c>
      <c r="G1319" s="18">
        <v>0.6875</v>
      </c>
      <c r="H1319" s="8" t="s">
        <v>14</v>
      </c>
      <c r="I1319" s="8" t="s">
        <v>30</v>
      </c>
      <c r="J1319" s="8" t="s">
        <v>11</v>
      </c>
      <c r="K1319" s="8" t="s">
        <v>36</v>
      </c>
      <c r="L1319" s="188" t="s">
        <v>86</v>
      </c>
      <c r="M1319" s="189" t="str">
        <f ca="1">IF(COUNTIFS(АБОНЕМЕНТЫ_ИНФОРМАЦИЯ!H:H,БАЗА_ДАННЫХ!L1319,АБОНЕМЕНТЫ_ИНФОРМАЦИЯ!F:F,БАЗА_ДАННЫХ!J1319,АБОНЕМЕНТЫ_ИНФОРМАЦИЯ!G:G,БАЗА_ДАННЫХ!K1319,АБОНЕМЕНТЫ_ИНФОРМАЦИЯ!Q:Q,"&lt;="&amp;БАЗА_ДАННЫХ!D1319,АБОНЕМЕНТЫ_ИНФОРМАЦИЯ!S:S,"&gt;="&amp;БАЗА_ДАННЫХ!D1319,АБОНЕМЕНТЫ_ИНФОРМАЦИЯ!AB:AB,"да")=1,"да","нет")</f>
        <v>да</v>
      </c>
      <c r="N1319" s="188">
        <f ca="1">IF(M1319="да",SUMIFS(АБОНЕМЕНТЫ_ИНФОРМАЦИЯ!AC:AC,АБОНЕМЕНТЫ_ИНФОРМАЦИЯ!H:H,БАЗА_ДАННЫХ!L1319,АБОНЕМЕНТЫ_ИНФОРМАЦИЯ!G:G,БАЗА_ДАННЫХ!K1319,АБОНЕМЕНТЫ_ИНФОРМАЦИЯ!F:F,БАЗА_ДАННЫХ!J1319,АБОНЕМЕНТЫ_ИНФОРМАЦИЯ!AB:AB,БАЗА_ДАННЫХ!M1319),"")</f>
        <v>2</v>
      </c>
      <c r="R1319" s="189" t="s">
        <v>21</v>
      </c>
      <c r="S1319" s="17"/>
      <c r="U1319" s="194">
        <f>IF(S1319="перенос",0,SUMIFS(АБОНЕМЕНТЫ_ИНФОРМАЦИЯ!P:P,АБОНЕМЕНТЫ_ИНФОРМАЦИЯ!H:H,БАЗА_ДАННЫХ!L1319,АБОНЕМЕНТЫ_ИНФОРМАЦИЯ!F:F,БАЗА_ДАННЫХ!J1319,АБОНЕМЕНТЫ_ИНФОРМАЦИЯ!G:G,БАЗА_ДАННЫХ!K1319,АБОНЕМЕНТЫ_ИНФОРМАЦИЯ!Q:Q,"&lt;="&amp;БАЗА_ДАННЫХ!D1319,АБОНЕМЕНТЫ_ИНФОРМАЦИЯ!S:S,"&gt;="&amp;БАЗА_ДАННЫХ!D1319))</f>
        <v>10</v>
      </c>
    </row>
    <row r="1320" spans="4:21" ht="15" customHeight="1" x14ac:dyDescent="0.25">
      <c r="D1320" s="185">
        <v>45343</v>
      </c>
      <c r="E1320" s="187">
        <f t="shared" si="46"/>
        <v>8</v>
      </c>
      <c r="F1320" s="9" t="str">
        <f t="shared" si="47"/>
        <v>Ср</v>
      </c>
      <c r="G1320" s="18">
        <v>0.75</v>
      </c>
      <c r="H1320" s="8" t="s">
        <v>14</v>
      </c>
      <c r="I1320" s="8" t="s">
        <v>30</v>
      </c>
      <c r="J1320" s="8" t="s">
        <v>11</v>
      </c>
      <c r="K1320" s="8" t="s">
        <v>17</v>
      </c>
      <c r="L1320" s="188" t="s">
        <v>78</v>
      </c>
      <c r="M1320" s="189" t="str">
        <f ca="1">IF(COUNTIFS(АБОНЕМЕНТЫ_ИНФОРМАЦИЯ!H:H,БАЗА_ДАННЫХ!L1320,АБОНЕМЕНТЫ_ИНФОРМАЦИЯ!F:F,БАЗА_ДАННЫХ!J1320,АБОНЕМЕНТЫ_ИНФОРМАЦИЯ!G:G,БАЗА_ДАННЫХ!K1320,АБОНЕМЕНТЫ_ИНФОРМАЦИЯ!Q:Q,"&lt;="&amp;БАЗА_ДАННЫХ!D1320,АБОНЕМЕНТЫ_ИНФОРМАЦИЯ!S:S,"&gt;="&amp;БАЗА_ДАННЫХ!D1320,АБОНЕМЕНТЫ_ИНФОРМАЦИЯ!AB:AB,"да")=1,"да","нет")</f>
        <v>да</v>
      </c>
      <c r="N1320" s="188">
        <f ca="1">IF(M1320="да",SUMIFS(АБОНЕМЕНТЫ_ИНФОРМАЦИЯ!AC:AC,АБОНЕМЕНТЫ_ИНФОРМАЦИЯ!H:H,БАЗА_ДАННЫХ!L1320,АБОНЕМЕНТЫ_ИНФОРМАЦИЯ!G:G,БАЗА_ДАННЫХ!K1320,АБОНЕМЕНТЫ_ИНФОРМАЦИЯ!F:F,БАЗА_ДАННЫХ!J1320,АБОНЕМЕНТЫ_ИНФОРМАЦИЯ!AB:AB,БАЗА_ДАННЫХ!M1320),"")</f>
        <v>2</v>
      </c>
      <c r="R1320" s="189" t="s">
        <v>21</v>
      </c>
      <c r="S1320" s="17"/>
      <c r="U1320" s="194">
        <f>IF(S1320="перенос",0,SUMIFS(АБОНЕМЕНТЫ_ИНФОРМАЦИЯ!P:P,АБОНЕМЕНТЫ_ИНФОРМАЦИЯ!H:H,БАЗА_ДАННЫХ!L1320,АБОНЕМЕНТЫ_ИНФОРМАЦИЯ!F:F,БАЗА_ДАННЫХ!J1320,АБОНЕМЕНТЫ_ИНФОРМАЦИЯ!G:G,БАЗА_ДАННЫХ!K1320,АБОНЕМЕНТЫ_ИНФОРМАЦИЯ!Q:Q,"&lt;="&amp;БАЗА_ДАННЫХ!D1320,АБОНЕМЕНТЫ_ИНФОРМАЦИЯ!S:S,"&gt;="&amp;БАЗА_ДАННЫХ!D1320))</f>
        <v>10</v>
      </c>
    </row>
    <row r="1321" spans="4:21" ht="15" customHeight="1" x14ac:dyDescent="0.25">
      <c r="D1321" s="185">
        <v>45343</v>
      </c>
      <c r="E1321" s="187">
        <f t="shared" si="46"/>
        <v>8</v>
      </c>
      <c r="F1321" s="9" t="str">
        <f t="shared" si="47"/>
        <v>Ср</v>
      </c>
      <c r="G1321" s="18">
        <v>0.75</v>
      </c>
      <c r="H1321" s="8" t="s">
        <v>14</v>
      </c>
      <c r="I1321" s="8" t="s">
        <v>30</v>
      </c>
      <c r="J1321" s="8" t="s">
        <v>11</v>
      </c>
      <c r="K1321" s="8" t="s">
        <v>17</v>
      </c>
      <c r="L1321" s="188" t="s">
        <v>80</v>
      </c>
      <c r="M1321" s="189" t="str">
        <f ca="1">IF(COUNTIFS(АБОНЕМЕНТЫ_ИНФОРМАЦИЯ!H:H,БАЗА_ДАННЫХ!L1321,АБОНЕМЕНТЫ_ИНФОРМАЦИЯ!F:F,БАЗА_ДАННЫХ!J1321,АБОНЕМЕНТЫ_ИНФОРМАЦИЯ!G:G,БАЗА_ДАННЫХ!K1321,АБОНЕМЕНТЫ_ИНФОРМАЦИЯ!Q:Q,"&lt;="&amp;БАЗА_ДАННЫХ!D1321,АБОНЕМЕНТЫ_ИНФОРМАЦИЯ!S:S,"&gt;="&amp;БАЗА_ДАННЫХ!D1321,АБОНЕМЕНТЫ_ИНФОРМАЦИЯ!AB:AB,"да")=1,"да","нет")</f>
        <v>да</v>
      </c>
      <c r="N1321" s="188">
        <f ca="1">IF(M1321="да",SUMIFS(АБОНЕМЕНТЫ_ИНФОРМАЦИЯ!AC:AC,АБОНЕМЕНТЫ_ИНФОРМАЦИЯ!H:H,БАЗА_ДАННЫХ!L1321,АБОНЕМЕНТЫ_ИНФОРМАЦИЯ!G:G,БАЗА_ДАННЫХ!K1321,АБОНЕМЕНТЫ_ИНФОРМАЦИЯ!F:F,БАЗА_ДАННЫХ!J1321,АБОНЕМЕНТЫ_ИНФОРМАЦИЯ!AB:AB,БАЗА_ДАННЫХ!M1321),"")</f>
        <v>3</v>
      </c>
      <c r="R1321" s="189" t="s">
        <v>21</v>
      </c>
      <c r="S1321" s="17"/>
      <c r="U1321" s="194">
        <f>IF(S1321="перенос",0,SUMIFS(АБОНЕМЕНТЫ_ИНФОРМАЦИЯ!P:P,АБОНЕМЕНТЫ_ИНФОРМАЦИЯ!H:H,БАЗА_ДАННЫХ!L1321,АБОНЕМЕНТЫ_ИНФОРМАЦИЯ!F:F,БАЗА_ДАННЫХ!J1321,АБОНЕМЕНТЫ_ИНФОРМАЦИЯ!G:G,БАЗА_ДАННЫХ!K1321,АБОНЕМЕНТЫ_ИНФОРМАЦИЯ!Q:Q,"&lt;="&amp;БАЗА_ДАННЫХ!D1321,АБОНЕМЕНТЫ_ИНФОРМАЦИЯ!S:S,"&gt;="&amp;БАЗА_ДАННЫХ!D1321))</f>
        <v>10</v>
      </c>
    </row>
    <row r="1322" spans="4:21" ht="15" customHeight="1" x14ac:dyDescent="0.25">
      <c r="D1322" s="185">
        <v>45343</v>
      </c>
      <c r="E1322" s="187">
        <f t="shared" si="46"/>
        <v>8</v>
      </c>
      <c r="F1322" s="9" t="str">
        <f t="shared" si="47"/>
        <v>Ср</v>
      </c>
      <c r="G1322" s="18">
        <v>0.75</v>
      </c>
      <c r="H1322" s="8" t="s">
        <v>14</v>
      </c>
      <c r="I1322" s="8" t="s">
        <v>30</v>
      </c>
      <c r="J1322" s="8" t="s">
        <v>11</v>
      </c>
      <c r="K1322" s="8" t="s">
        <v>17</v>
      </c>
      <c r="L1322" s="188" t="s">
        <v>81</v>
      </c>
      <c r="M1322" s="189" t="str">
        <f ca="1">IF(COUNTIFS(АБОНЕМЕНТЫ_ИНФОРМАЦИЯ!H:H,БАЗА_ДАННЫХ!L1322,АБОНЕМЕНТЫ_ИНФОРМАЦИЯ!F:F,БАЗА_ДАННЫХ!J1322,АБОНЕМЕНТЫ_ИНФОРМАЦИЯ!G:G,БАЗА_ДАННЫХ!K1322,АБОНЕМЕНТЫ_ИНФОРМАЦИЯ!Q:Q,"&lt;="&amp;БАЗА_ДАННЫХ!D1322,АБОНЕМЕНТЫ_ИНФОРМАЦИЯ!S:S,"&gt;="&amp;БАЗА_ДАННЫХ!D1322,АБОНЕМЕНТЫ_ИНФОРМАЦИЯ!AB:AB,"да")=1,"да","нет")</f>
        <v>да</v>
      </c>
      <c r="N1322" s="188">
        <f ca="1">IF(M1322="да",SUMIFS(АБОНЕМЕНТЫ_ИНФОРМАЦИЯ!AC:AC,АБОНЕМЕНТЫ_ИНФОРМАЦИЯ!H:H,БАЗА_ДАННЫХ!L1322,АБОНЕМЕНТЫ_ИНФОРМАЦИЯ!G:G,БАЗА_ДАННЫХ!K1322,АБОНЕМЕНТЫ_ИНФОРМАЦИЯ!F:F,БАЗА_ДАННЫХ!J1322,АБОНЕМЕНТЫ_ИНФОРМАЦИЯ!AB:AB,БАЗА_ДАННЫХ!M1322),"")</f>
        <v>2</v>
      </c>
      <c r="R1322" s="189" t="s">
        <v>21</v>
      </c>
      <c r="S1322" s="17"/>
      <c r="U1322" s="194">
        <f>IF(S1322="перенос",0,SUMIFS(АБОНЕМЕНТЫ_ИНФОРМАЦИЯ!P:P,АБОНЕМЕНТЫ_ИНФОРМАЦИЯ!H:H,БАЗА_ДАННЫХ!L1322,АБОНЕМЕНТЫ_ИНФОРМАЦИЯ!F:F,БАЗА_ДАННЫХ!J1322,АБОНЕМЕНТЫ_ИНФОРМАЦИЯ!G:G,БАЗА_ДАННЫХ!K1322,АБОНЕМЕНТЫ_ИНФОРМАЦИЯ!Q:Q,"&lt;="&amp;БАЗА_ДАННЫХ!D1322,АБОНЕМЕНТЫ_ИНФОРМАЦИЯ!S:S,"&gt;="&amp;БАЗА_ДАННЫХ!D1322))</f>
        <v>8.75</v>
      </c>
    </row>
    <row r="1323" spans="4:21" ht="15" customHeight="1" x14ac:dyDescent="0.25">
      <c r="D1323" s="185">
        <v>45343</v>
      </c>
      <c r="E1323" s="187">
        <f t="shared" si="46"/>
        <v>8</v>
      </c>
      <c r="F1323" s="9" t="str">
        <f t="shared" si="47"/>
        <v>Ср</v>
      </c>
      <c r="G1323" s="18">
        <v>0.75</v>
      </c>
      <c r="H1323" s="8" t="s">
        <v>14</v>
      </c>
      <c r="I1323" s="8" t="s">
        <v>30</v>
      </c>
      <c r="J1323" s="8" t="s">
        <v>11</v>
      </c>
      <c r="K1323" s="8" t="s">
        <v>17</v>
      </c>
      <c r="L1323" s="188" t="s">
        <v>82</v>
      </c>
      <c r="M1323" s="189" t="str">
        <f ca="1">IF(COUNTIFS(АБОНЕМЕНТЫ_ИНФОРМАЦИЯ!H:H,БАЗА_ДАННЫХ!L1323,АБОНЕМЕНТЫ_ИНФОРМАЦИЯ!F:F,БАЗА_ДАННЫХ!J1323,АБОНЕМЕНТЫ_ИНФОРМАЦИЯ!G:G,БАЗА_ДАННЫХ!K1323,АБОНЕМЕНТЫ_ИНФОРМАЦИЯ!Q:Q,"&lt;="&amp;БАЗА_ДАННЫХ!D1323,АБОНЕМЕНТЫ_ИНФОРМАЦИЯ!S:S,"&gt;="&amp;БАЗА_ДАННЫХ!D1323,АБОНЕМЕНТЫ_ИНФОРМАЦИЯ!AB:AB,"да")=1,"да","нет")</f>
        <v>да</v>
      </c>
      <c r="N1323" s="188">
        <f ca="1">IF(M1323="да",SUMIFS(АБОНЕМЕНТЫ_ИНФОРМАЦИЯ!AC:AC,АБОНЕМЕНТЫ_ИНФОРМАЦИЯ!H:H,БАЗА_ДАННЫХ!L1323,АБОНЕМЕНТЫ_ИНФОРМАЦИЯ!G:G,БАЗА_ДАННЫХ!K1323,АБОНЕМЕНТЫ_ИНФОРМАЦИЯ!F:F,БАЗА_ДАННЫХ!J1323,АБОНЕМЕНТЫ_ИНФОРМАЦИЯ!AB:AB,БАЗА_ДАННЫХ!M1323),"")</f>
        <v>2</v>
      </c>
      <c r="R1323" s="189" t="s">
        <v>21</v>
      </c>
      <c r="S1323" s="17"/>
      <c r="U1323" s="194">
        <f>IF(S1323="перенос",0,SUMIFS(АБОНЕМЕНТЫ_ИНФОРМАЦИЯ!P:P,АБОНЕМЕНТЫ_ИНФОРМАЦИЯ!H:H,БАЗА_ДАННЫХ!L1323,АБОНЕМЕНТЫ_ИНФОРМАЦИЯ!F:F,БАЗА_ДАННЫХ!J1323,АБОНЕМЕНТЫ_ИНФОРМАЦИЯ!G:G,БАЗА_ДАННЫХ!K1323,АБОНЕМЕНТЫ_ИНФОРМАЦИЯ!Q:Q,"&lt;="&amp;БАЗА_ДАННЫХ!D1323,АБОНЕМЕНТЫ_ИНФОРМАЦИЯ!S:S,"&gt;="&amp;БАЗА_ДАННЫХ!D1323))</f>
        <v>10</v>
      </c>
    </row>
    <row r="1324" spans="4:21" ht="15" customHeight="1" x14ac:dyDescent="0.25">
      <c r="D1324" s="185">
        <v>45344</v>
      </c>
      <c r="E1324" s="187">
        <f t="shared" si="46"/>
        <v>8</v>
      </c>
      <c r="F1324" s="9" t="str">
        <f t="shared" si="47"/>
        <v>Чт</v>
      </c>
      <c r="G1324" s="18">
        <v>0.66666666666666663</v>
      </c>
      <c r="H1324" s="8" t="s">
        <v>7</v>
      </c>
      <c r="I1324" s="8" t="s">
        <v>32</v>
      </c>
      <c r="J1324" s="8" t="s">
        <v>9</v>
      </c>
      <c r="K1324" s="8" t="s">
        <v>8</v>
      </c>
      <c r="L1324" s="188" t="s">
        <v>64</v>
      </c>
      <c r="M1324" s="189" t="str">
        <f ca="1">IF(COUNTIFS(АБОНЕМЕНТЫ_ИНФОРМАЦИЯ!H:H,БАЗА_ДАННЫХ!L1324,АБОНЕМЕНТЫ_ИНФОРМАЦИЯ!F:F,БАЗА_ДАННЫХ!J1324,АБОНЕМЕНТЫ_ИНФОРМАЦИЯ!G:G,БАЗА_ДАННЫХ!K1324,АБОНЕМЕНТЫ_ИНФОРМАЦИЯ!Q:Q,"&lt;="&amp;БАЗА_ДАННЫХ!D1324,АБОНЕМЕНТЫ_ИНФОРМАЦИЯ!S:S,"&gt;="&amp;БАЗА_ДАННЫХ!D1324,АБОНЕМЕНТЫ_ИНФОРМАЦИЯ!AB:AB,"да")=1,"да","нет")</f>
        <v>да</v>
      </c>
      <c r="N1324" s="188">
        <f ca="1">IF(M1324="да",SUMIFS(АБОНЕМЕНТЫ_ИНФОРМАЦИЯ!AC:AC,АБОНЕМЕНТЫ_ИНФОРМАЦИЯ!H:H,БАЗА_ДАННЫХ!L1324,АБОНЕМЕНТЫ_ИНФОРМАЦИЯ!G:G,БАЗА_ДАННЫХ!K1324,АБОНЕМЕНТЫ_ИНФОРМАЦИЯ!F:F,БАЗА_ДАННЫХ!J1324,АБОНЕМЕНТЫ_ИНФОРМАЦИЯ!AB:AB,БАЗА_ДАННЫХ!M1324),"")</f>
        <v>2</v>
      </c>
      <c r="R1324" s="189" t="s">
        <v>21</v>
      </c>
      <c r="S1324" s="17"/>
      <c r="U1324" s="194">
        <f>IF(S1324="перенос",0,SUMIFS(АБОНЕМЕНТЫ_ИНФОРМАЦИЯ!P:P,АБОНЕМЕНТЫ_ИНФОРМАЦИЯ!H:H,БАЗА_ДАННЫХ!L1324,АБОНЕМЕНТЫ_ИНФОРМАЦИЯ!F:F,БАЗА_ДАННЫХ!J1324,АБОНЕМЕНТЫ_ИНФОРМАЦИЯ!G:G,БАЗА_ДАННЫХ!K1324,АБОНЕМЕНТЫ_ИНФОРМАЦИЯ!Q:Q,"&lt;="&amp;БАЗА_ДАННЫХ!D1324,АБОНЕМЕНТЫ_ИНФОРМАЦИЯ!S:S,"&gt;="&amp;БАЗА_ДАННЫХ!D1324))</f>
        <v>10</v>
      </c>
    </row>
    <row r="1325" spans="4:21" ht="15" customHeight="1" x14ac:dyDescent="0.25">
      <c r="D1325" s="185">
        <v>45344</v>
      </c>
      <c r="E1325" s="187">
        <f t="shared" si="46"/>
        <v>8</v>
      </c>
      <c r="F1325" s="9" t="str">
        <f t="shared" si="47"/>
        <v>Чт</v>
      </c>
      <c r="G1325" s="18">
        <v>0.66666666666666663</v>
      </c>
      <c r="H1325" s="8" t="s">
        <v>7</v>
      </c>
      <c r="I1325" s="8" t="s">
        <v>32</v>
      </c>
      <c r="J1325" s="8" t="s">
        <v>9</v>
      </c>
      <c r="K1325" s="8" t="s">
        <v>8</v>
      </c>
      <c r="L1325" s="188" t="s">
        <v>66</v>
      </c>
      <c r="M1325" s="189" t="str">
        <f ca="1">IF(COUNTIFS(АБОНЕМЕНТЫ_ИНФОРМАЦИЯ!H:H,БАЗА_ДАННЫХ!L1325,АБОНЕМЕНТЫ_ИНФОРМАЦИЯ!F:F,БАЗА_ДАННЫХ!J1325,АБОНЕМЕНТЫ_ИНФОРМАЦИЯ!G:G,БАЗА_ДАННЫХ!K1325,АБОНЕМЕНТЫ_ИНФОРМАЦИЯ!Q:Q,"&lt;="&amp;БАЗА_ДАННЫХ!D1325,АБОНЕМЕНТЫ_ИНФОРМАЦИЯ!S:S,"&gt;="&amp;БАЗА_ДАННЫХ!D1325,АБОНЕМЕНТЫ_ИНФОРМАЦИЯ!AB:AB,"да")=1,"да","нет")</f>
        <v>да</v>
      </c>
      <c r="N1325" s="188">
        <f ca="1">IF(M1325="да",SUMIFS(АБОНЕМЕНТЫ_ИНФОРМАЦИЯ!AC:AC,АБОНЕМЕНТЫ_ИНФОРМАЦИЯ!H:H,БАЗА_ДАННЫХ!L1325,АБОНЕМЕНТЫ_ИНФОРМАЦИЯ!G:G,БАЗА_ДАННЫХ!K1325,АБОНЕМЕНТЫ_ИНФОРМАЦИЯ!F:F,БАЗА_ДАННЫХ!J1325,АБОНЕМЕНТЫ_ИНФОРМАЦИЯ!AB:AB,БАЗА_ДАННЫХ!M1325),"")</f>
        <v>4</v>
      </c>
      <c r="R1325" s="189" t="s">
        <v>21</v>
      </c>
      <c r="S1325" s="17"/>
      <c r="U1325" s="194">
        <f>IF(S1325="перенос",0,SUMIFS(АБОНЕМЕНТЫ_ИНФОРМАЦИЯ!P:P,АБОНЕМЕНТЫ_ИНФОРМАЦИЯ!H:H,БАЗА_ДАННЫХ!L1325,АБОНЕМЕНТЫ_ИНФОРМАЦИЯ!F:F,БАЗА_ДАННЫХ!J1325,АБОНЕМЕНТЫ_ИНФОРМАЦИЯ!G:G,БАЗА_ДАННЫХ!K1325,АБОНЕМЕНТЫ_ИНФОРМАЦИЯ!Q:Q,"&lt;="&amp;БАЗА_ДАННЫХ!D1325,АБОНЕМЕНТЫ_ИНФОРМАЦИЯ!S:S,"&gt;="&amp;БАЗА_ДАННЫХ!D1325))</f>
        <v>10</v>
      </c>
    </row>
    <row r="1326" spans="4:21" ht="15" customHeight="1" x14ac:dyDescent="0.25">
      <c r="D1326" s="185">
        <v>45344</v>
      </c>
      <c r="E1326" s="187">
        <f t="shared" si="46"/>
        <v>8</v>
      </c>
      <c r="F1326" s="9" t="str">
        <f t="shared" si="47"/>
        <v>Чт</v>
      </c>
      <c r="G1326" s="18">
        <v>0.66666666666666663</v>
      </c>
      <c r="H1326" s="8" t="s">
        <v>7</v>
      </c>
      <c r="I1326" s="8" t="s">
        <v>32</v>
      </c>
      <c r="J1326" s="8" t="s">
        <v>9</v>
      </c>
      <c r="K1326" s="8" t="s">
        <v>8</v>
      </c>
      <c r="L1326" s="188" t="s">
        <v>67</v>
      </c>
      <c r="M1326" s="189" t="str">
        <f ca="1">IF(COUNTIFS(АБОНЕМЕНТЫ_ИНФОРМАЦИЯ!H:H,БАЗА_ДАННЫХ!L1326,АБОНЕМЕНТЫ_ИНФОРМАЦИЯ!F:F,БАЗА_ДАННЫХ!J1326,АБОНЕМЕНТЫ_ИНФОРМАЦИЯ!G:G,БАЗА_ДАННЫХ!K1326,АБОНЕМЕНТЫ_ИНФОРМАЦИЯ!Q:Q,"&lt;="&amp;БАЗА_ДАННЫХ!D1326,АБОНЕМЕНТЫ_ИНФОРМАЦИЯ!S:S,"&gt;="&amp;БАЗА_ДАННЫХ!D1326,АБОНЕМЕНТЫ_ИНФОРМАЦИЯ!AB:AB,"да")=1,"да","нет")</f>
        <v>да</v>
      </c>
      <c r="N1326" s="188">
        <f ca="1">IF(M1326="да",SUMIFS(АБОНЕМЕНТЫ_ИНФОРМАЦИЯ!AC:AC,АБОНЕМЕНТЫ_ИНФОРМАЦИЯ!H:H,БАЗА_ДАННЫХ!L1326,АБОНЕМЕНТЫ_ИНФОРМАЦИЯ!G:G,БАЗА_ДАННЫХ!K1326,АБОНЕМЕНТЫ_ИНФОРМАЦИЯ!F:F,БАЗА_ДАННЫХ!J1326,АБОНЕМЕНТЫ_ИНФОРМАЦИЯ!AB:AB,БАЗА_ДАННЫХ!M1326),"")</f>
        <v>2</v>
      </c>
      <c r="R1326" s="189" t="s">
        <v>21</v>
      </c>
      <c r="S1326" s="17"/>
      <c r="U1326" s="194">
        <f>IF(S1326="перенос",0,SUMIFS(АБОНЕМЕНТЫ_ИНФОРМАЦИЯ!P:P,АБОНЕМЕНТЫ_ИНФОРМАЦИЯ!H:H,БАЗА_ДАННЫХ!L1326,АБОНЕМЕНТЫ_ИНФОРМАЦИЯ!F:F,БАЗА_ДАННЫХ!J1326,АБОНЕМЕНТЫ_ИНФОРМАЦИЯ!G:G,БАЗА_ДАННЫХ!K1326,АБОНЕМЕНТЫ_ИНФОРМАЦИЯ!Q:Q,"&lt;="&amp;БАЗА_ДАННЫХ!D1326,АБОНЕМЕНТЫ_ИНФОРМАЦИЯ!S:S,"&gt;="&amp;БАЗА_ДАННЫХ!D1326))</f>
        <v>8.75</v>
      </c>
    </row>
    <row r="1327" spans="4:21" ht="15" customHeight="1" x14ac:dyDescent="0.25">
      <c r="D1327" s="185">
        <v>45344</v>
      </c>
      <c r="E1327" s="187">
        <f t="shared" si="46"/>
        <v>8</v>
      </c>
      <c r="F1327" s="9" t="str">
        <f t="shared" si="47"/>
        <v>Чт</v>
      </c>
      <c r="G1327" s="18">
        <v>0.66666666666666663</v>
      </c>
      <c r="H1327" s="8" t="s">
        <v>7</v>
      </c>
      <c r="I1327" s="8" t="s">
        <v>32</v>
      </c>
      <c r="J1327" s="8" t="s">
        <v>9</v>
      </c>
      <c r="K1327" s="8" t="s">
        <v>8</v>
      </c>
      <c r="L1327" s="188" t="s">
        <v>68</v>
      </c>
      <c r="M1327" s="189" t="str">
        <f ca="1">IF(COUNTIFS(АБОНЕМЕНТЫ_ИНФОРМАЦИЯ!H:H,БАЗА_ДАННЫХ!L1327,АБОНЕМЕНТЫ_ИНФОРМАЦИЯ!F:F,БАЗА_ДАННЫХ!J1327,АБОНЕМЕНТЫ_ИНФОРМАЦИЯ!G:G,БАЗА_ДАННЫХ!K1327,АБОНЕМЕНТЫ_ИНФОРМАЦИЯ!Q:Q,"&lt;="&amp;БАЗА_ДАННЫХ!D1327,АБОНЕМЕНТЫ_ИНФОРМАЦИЯ!S:S,"&gt;="&amp;БАЗА_ДАННЫХ!D1327,АБОНЕМЕНТЫ_ИНФОРМАЦИЯ!AB:AB,"да")=1,"да","нет")</f>
        <v>да</v>
      </c>
      <c r="N1327" s="188">
        <f ca="1">IF(M1327="да",SUMIFS(АБОНЕМЕНТЫ_ИНФОРМАЦИЯ!AC:AC,АБОНЕМЕНТЫ_ИНФОРМАЦИЯ!H:H,БАЗА_ДАННЫХ!L1327,АБОНЕМЕНТЫ_ИНФОРМАЦИЯ!G:G,БАЗА_ДАННЫХ!K1327,АБОНЕМЕНТЫ_ИНФОРМАЦИЯ!F:F,БАЗА_ДАННЫХ!J1327,АБОНЕМЕНТЫ_ИНФОРМАЦИЯ!AB:AB,БАЗА_ДАННЫХ!M1327),"")</f>
        <v>2</v>
      </c>
      <c r="R1327" s="189" t="s">
        <v>21</v>
      </c>
      <c r="S1327" s="17"/>
      <c r="U1327" s="194">
        <f>IF(S1327="перенос",0,SUMIFS(АБОНЕМЕНТЫ_ИНФОРМАЦИЯ!P:P,АБОНЕМЕНТЫ_ИНФОРМАЦИЯ!H:H,БАЗА_ДАННЫХ!L1327,АБОНЕМЕНТЫ_ИНФОРМАЦИЯ!F:F,БАЗА_ДАННЫХ!J1327,АБОНЕМЕНТЫ_ИНФОРМАЦИЯ!G:G,БАЗА_ДАННЫХ!K1327,АБОНЕМЕНТЫ_ИНФОРМАЦИЯ!Q:Q,"&lt;="&amp;БАЗА_ДАННЫХ!D1327,АБОНЕМЕНТЫ_ИНФОРМАЦИЯ!S:S,"&gt;="&amp;БАЗА_ДАННЫХ!D1327))</f>
        <v>10</v>
      </c>
    </row>
    <row r="1328" spans="4:21" ht="15" customHeight="1" x14ac:dyDescent="0.25">
      <c r="D1328" s="185">
        <v>45344</v>
      </c>
      <c r="E1328" s="187">
        <f t="shared" si="46"/>
        <v>8</v>
      </c>
      <c r="F1328" s="9" t="str">
        <f t="shared" si="47"/>
        <v>Чт</v>
      </c>
      <c r="G1328" s="18">
        <v>0.66666666666666663</v>
      </c>
      <c r="H1328" s="8" t="s">
        <v>7</v>
      </c>
      <c r="I1328" s="8" t="s">
        <v>32</v>
      </c>
      <c r="J1328" s="8" t="s">
        <v>9</v>
      </c>
      <c r="K1328" s="8" t="s">
        <v>8</v>
      </c>
      <c r="L1328" s="188" t="s">
        <v>69</v>
      </c>
      <c r="M1328" s="189" t="str">
        <f ca="1">IF(COUNTIFS(АБОНЕМЕНТЫ_ИНФОРМАЦИЯ!H:H,БАЗА_ДАННЫХ!L1328,АБОНЕМЕНТЫ_ИНФОРМАЦИЯ!F:F,БАЗА_ДАННЫХ!J1328,АБОНЕМЕНТЫ_ИНФОРМАЦИЯ!G:G,БАЗА_ДАННЫХ!K1328,АБОНЕМЕНТЫ_ИНФОРМАЦИЯ!Q:Q,"&lt;="&amp;БАЗА_ДАННЫХ!D1328,АБОНЕМЕНТЫ_ИНФОРМАЦИЯ!S:S,"&gt;="&amp;БАЗА_ДАННЫХ!D1328,АБОНЕМЕНТЫ_ИНФОРМАЦИЯ!AB:AB,"да")=1,"да","нет")</f>
        <v>да</v>
      </c>
      <c r="N1328" s="188">
        <f ca="1">IF(M1328="да",SUMIFS(АБОНЕМЕНТЫ_ИНФОРМАЦИЯ!AC:AC,АБОНЕМЕНТЫ_ИНФОРМАЦИЯ!H:H,БАЗА_ДАННЫХ!L1328,АБОНЕМЕНТЫ_ИНФОРМАЦИЯ!G:G,БАЗА_ДАННЫХ!K1328,АБОНЕМЕНТЫ_ИНФОРМАЦИЯ!F:F,БАЗА_ДАННЫХ!J1328,АБОНЕМЕНТЫ_ИНФОРМАЦИЯ!AB:AB,БАЗА_ДАННЫХ!M1328),"")</f>
        <v>2</v>
      </c>
      <c r="R1328" s="189" t="s">
        <v>21</v>
      </c>
      <c r="S1328" s="17"/>
      <c r="U1328" s="194">
        <f>IF(S1328="перенос",0,SUMIFS(АБОНЕМЕНТЫ_ИНФОРМАЦИЯ!P:P,АБОНЕМЕНТЫ_ИНФОРМАЦИЯ!H:H,БАЗА_ДАННЫХ!L1328,АБОНЕМЕНТЫ_ИНФОРМАЦИЯ!F:F,БАЗА_ДАННЫХ!J1328,АБОНЕМЕНТЫ_ИНФОРМАЦИЯ!G:G,БАЗА_ДАННЫХ!K1328,АБОНЕМЕНТЫ_ИНФОРМАЦИЯ!Q:Q,"&lt;="&amp;БАЗА_ДАННЫХ!D1328,АБОНЕМЕНТЫ_ИНФОРМАЦИЯ!S:S,"&gt;="&amp;БАЗА_ДАННЫХ!D1328))</f>
        <v>10</v>
      </c>
    </row>
    <row r="1329" spans="4:21" ht="15" customHeight="1" x14ac:dyDescent="0.25">
      <c r="D1329" s="185">
        <v>45344</v>
      </c>
      <c r="E1329" s="187">
        <f t="shared" si="46"/>
        <v>8</v>
      </c>
      <c r="F1329" s="9" t="str">
        <f t="shared" si="47"/>
        <v>Чт</v>
      </c>
      <c r="G1329" s="18">
        <v>0.66666666666666663</v>
      </c>
      <c r="H1329" s="8" t="s">
        <v>7</v>
      </c>
      <c r="I1329" s="8" t="s">
        <v>32</v>
      </c>
      <c r="J1329" s="8" t="s">
        <v>9</v>
      </c>
      <c r="K1329" s="8" t="s">
        <v>8</v>
      </c>
      <c r="L1329" s="188" t="s">
        <v>70</v>
      </c>
      <c r="M1329" s="189" t="str">
        <f ca="1">IF(COUNTIFS(АБОНЕМЕНТЫ_ИНФОРМАЦИЯ!H:H,БАЗА_ДАННЫХ!L1329,АБОНЕМЕНТЫ_ИНФОРМАЦИЯ!F:F,БАЗА_ДАННЫХ!J1329,АБОНЕМЕНТЫ_ИНФОРМАЦИЯ!G:G,БАЗА_ДАННЫХ!K1329,АБОНЕМЕНТЫ_ИНФОРМАЦИЯ!Q:Q,"&lt;="&amp;БАЗА_ДАННЫХ!D1329,АБОНЕМЕНТЫ_ИНФОРМАЦИЯ!S:S,"&gt;="&amp;БАЗА_ДАННЫХ!D1329,АБОНЕМЕНТЫ_ИНФОРМАЦИЯ!AB:AB,"да")=1,"да","нет")</f>
        <v>да</v>
      </c>
      <c r="N1329" s="188">
        <f ca="1">IF(M1329="да",SUMIFS(АБОНЕМЕНТЫ_ИНФОРМАЦИЯ!AC:AC,АБОНЕМЕНТЫ_ИНФОРМАЦИЯ!H:H,БАЗА_ДАННЫХ!L1329,АБОНЕМЕНТЫ_ИНФОРМАЦИЯ!G:G,БАЗА_ДАННЫХ!K1329,АБОНЕМЕНТЫ_ИНФОРМАЦИЯ!F:F,БАЗА_ДАННЫХ!J1329,АБОНЕМЕНТЫ_ИНФОРМАЦИЯ!AB:AB,БАЗА_ДАННЫХ!M1329),"")</f>
        <v>2</v>
      </c>
      <c r="R1329" s="189" t="s">
        <v>21</v>
      </c>
      <c r="S1329" s="17"/>
      <c r="U1329" s="194">
        <f>IF(S1329="перенос",0,SUMIFS(АБОНЕМЕНТЫ_ИНФОРМАЦИЯ!P:P,АБОНЕМЕНТЫ_ИНФОРМАЦИЯ!H:H,БАЗА_ДАННЫХ!L1329,АБОНЕМЕНТЫ_ИНФОРМАЦИЯ!F:F,БАЗА_ДАННЫХ!J1329,АБОНЕМЕНТЫ_ИНФОРМАЦИЯ!G:G,БАЗА_ДАННЫХ!K1329,АБОНЕМЕНТЫ_ИНФОРМАЦИЯ!Q:Q,"&lt;="&amp;БАЗА_ДАННЫХ!D1329,АБОНЕМЕНТЫ_ИНФОРМАЦИЯ!S:S,"&gt;="&amp;БАЗА_ДАННЫХ!D1329))</f>
        <v>10</v>
      </c>
    </row>
    <row r="1330" spans="4:21" ht="15" customHeight="1" x14ac:dyDescent="0.25">
      <c r="D1330" s="185">
        <v>45344</v>
      </c>
      <c r="E1330" s="187">
        <f t="shared" si="46"/>
        <v>8</v>
      </c>
      <c r="F1330" s="9" t="str">
        <f t="shared" si="47"/>
        <v>Чт</v>
      </c>
      <c r="G1330" s="18">
        <v>0.66666666666666663</v>
      </c>
      <c r="H1330" s="8" t="s">
        <v>7</v>
      </c>
      <c r="I1330" s="8" t="s">
        <v>32</v>
      </c>
      <c r="J1330" s="8" t="s">
        <v>9</v>
      </c>
      <c r="K1330" s="8" t="s">
        <v>8</v>
      </c>
      <c r="L1330" s="188" t="s">
        <v>71</v>
      </c>
      <c r="M1330" s="189" t="str">
        <f ca="1">IF(COUNTIFS(АБОНЕМЕНТЫ_ИНФОРМАЦИЯ!H:H,БАЗА_ДАННЫХ!L1330,АБОНЕМЕНТЫ_ИНФОРМАЦИЯ!F:F,БАЗА_ДАННЫХ!J1330,АБОНЕМЕНТЫ_ИНФОРМАЦИЯ!G:G,БАЗА_ДАННЫХ!K1330,АБОНЕМЕНТЫ_ИНФОРМАЦИЯ!Q:Q,"&lt;="&amp;БАЗА_ДАННЫХ!D1330,АБОНЕМЕНТЫ_ИНФОРМАЦИЯ!S:S,"&gt;="&amp;БАЗА_ДАННЫХ!D1330,АБОНЕМЕНТЫ_ИНФОРМАЦИЯ!AB:AB,"да")=1,"да","нет")</f>
        <v>да</v>
      </c>
      <c r="N1330" s="188">
        <f ca="1">IF(M1330="да",SUMIFS(АБОНЕМЕНТЫ_ИНФОРМАЦИЯ!AC:AC,АБОНЕМЕНТЫ_ИНФОРМАЦИЯ!H:H,БАЗА_ДАННЫХ!L1330,АБОНЕМЕНТЫ_ИНФОРМАЦИЯ!G:G,БАЗА_ДАННЫХ!K1330,АБОНЕМЕНТЫ_ИНФОРМАЦИЯ!F:F,БАЗА_ДАННЫХ!J1330,АБОНЕМЕНТЫ_ИНФОРМАЦИЯ!AB:AB,БАЗА_ДАННЫХ!M1330),"")</f>
        <v>2</v>
      </c>
      <c r="R1330" s="189" t="s">
        <v>21</v>
      </c>
      <c r="S1330" s="17"/>
      <c r="U1330" s="194">
        <f>IF(S1330="перенос",0,SUMIFS(АБОНЕМЕНТЫ_ИНФОРМАЦИЯ!P:P,АБОНЕМЕНТЫ_ИНФОРМАЦИЯ!H:H,БАЗА_ДАННЫХ!L1330,АБОНЕМЕНТЫ_ИНФОРМАЦИЯ!F:F,БАЗА_ДАННЫХ!J1330,АБОНЕМЕНТЫ_ИНФОРМАЦИЯ!G:G,БАЗА_ДАННЫХ!K1330,АБОНЕМЕНТЫ_ИНФОРМАЦИЯ!Q:Q,"&lt;="&amp;БАЗА_ДАННЫХ!D1330,АБОНЕМЕНТЫ_ИНФОРМАЦИЯ!S:S,"&gt;="&amp;БАЗА_ДАННЫХ!D1330))</f>
        <v>10</v>
      </c>
    </row>
    <row r="1331" spans="4:21" ht="15" customHeight="1" x14ac:dyDescent="0.25">
      <c r="D1331" s="185">
        <v>45344</v>
      </c>
      <c r="E1331" s="187">
        <f t="shared" si="46"/>
        <v>8</v>
      </c>
      <c r="F1331" s="9" t="str">
        <f t="shared" si="47"/>
        <v>Чт</v>
      </c>
      <c r="G1331" s="18">
        <v>0.66666666666666663</v>
      </c>
      <c r="H1331" s="8" t="s">
        <v>7</v>
      </c>
      <c r="I1331" s="8" t="s">
        <v>32</v>
      </c>
      <c r="J1331" s="8" t="s">
        <v>9</v>
      </c>
      <c r="K1331" s="8" t="s">
        <v>8</v>
      </c>
      <c r="L1331" s="188" t="s">
        <v>72</v>
      </c>
      <c r="M1331" s="189" t="str">
        <f ca="1">IF(COUNTIFS(АБОНЕМЕНТЫ_ИНФОРМАЦИЯ!H:H,БАЗА_ДАННЫХ!L1331,АБОНЕМЕНТЫ_ИНФОРМАЦИЯ!F:F,БАЗА_ДАННЫХ!J1331,АБОНЕМЕНТЫ_ИНФОРМАЦИЯ!G:G,БАЗА_ДАННЫХ!K1331,АБОНЕМЕНТЫ_ИНФОРМАЦИЯ!Q:Q,"&lt;="&amp;БАЗА_ДАННЫХ!D1331,АБОНЕМЕНТЫ_ИНФОРМАЦИЯ!S:S,"&gt;="&amp;БАЗА_ДАННЫХ!D1331,АБОНЕМЕНТЫ_ИНФОРМАЦИЯ!AB:AB,"да")=1,"да","нет")</f>
        <v>да</v>
      </c>
      <c r="N1331" s="188">
        <f ca="1">IF(M1331="да",SUMIFS(АБОНЕМЕНТЫ_ИНФОРМАЦИЯ!AC:AC,АБОНЕМЕНТЫ_ИНФОРМАЦИЯ!H:H,БАЗА_ДАННЫХ!L1331,АБОНЕМЕНТЫ_ИНФОРМАЦИЯ!G:G,БАЗА_ДАННЫХ!K1331,АБОНЕМЕНТЫ_ИНФОРМАЦИЯ!F:F,БАЗА_ДАННЫХ!J1331,АБОНЕМЕНТЫ_ИНФОРМАЦИЯ!AB:AB,БАЗА_ДАННЫХ!M1331),"")</f>
        <v>2</v>
      </c>
      <c r="R1331" s="189" t="s">
        <v>21</v>
      </c>
      <c r="S1331" s="17"/>
      <c r="U1331" s="194">
        <f>IF(S1331="перенос",0,SUMIFS(АБОНЕМЕНТЫ_ИНФОРМАЦИЯ!P:P,АБОНЕМЕНТЫ_ИНФОРМАЦИЯ!H:H,БАЗА_ДАННЫХ!L1331,АБОНЕМЕНТЫ_ИНФОРМАЦИЯ!F:F,БАЗА_ДАННЫХ!J1331,АБОНЕМЕНТЫ_ИНФОРМАЦИЯ!G:G,БАЗА_ДАННЫХ!K1331,АБОНЕМЕНТЫ_ИНФОРМАЦИЯ!Q:Q,"&lt;="&amp;БАЗА_ДАННЫХ!D1331,АБОНЕМЕНТЫ_ИНФОРМАЦИЯ!S:S,"&gt;="&amp;БАЗА_ДАННЫХ!D1331))</f>
        <v>10</v>
      </c>
    </row>
    <row r="1332" spans="4:21" ht="15" customHeight="1" x14ac:dyDescent="0.25">
      <c r="D1332" s="185">
        <v>45344</v>
      </c>
      <c r="E1332" s="187">
        <f t="shared" si="46"/>
        <v>8</v>
      </c>
      <c r="F1332" s="9" t="str">
        <f t="shared" si="47"/>
        <v>Чт</v>
      </c>
      <c r="G1332" s="18">
        <v>0.66666666666666663</v>
      </c>
      <c r="H1332" s="8" t="s">
        <v>7</v>
      </c>
      <c r="I1332" s="8" t="s">
        <v>32</v>
      </c>
      <c r="J1332" s="8" t="s">
        <v>9</v>
      </c>
      <c r="K1332" s="8" t="s">
        <v>8</v>
      </c>
      <c r="L1332" s="188" t="s">
        <v>73</v>
      </c>
      <c r="M1332" s="189" t="str">
        <f ca="1">IF(COUNTIFS(АБОНЕМЕНТЫ_ИНФОРМАЦИЯ!H:H,БАЗА_ДАННЫХ!L1332,АБОНЕМЕНТЫ_ИНФОРМАЦИЯ!F:F,БАЗА_ДАННЫХ!J1332,АБОНЕМЕНТЫ_ИНФОРМАЦИЯ!G:G,БАЗА_ДАННЫХ!K1332,АБОНЕМЕНТЫ_ИНФОРМАЦИЯ!Q:Q,"&lt;="&amp;БАЗА_ДАННЫХ!D1332,АБОНЕМЕНТЫ_ИНФОРМАЦИЯ!S:S,"&gt;="&amp;БАЗА_ДАННЫХ!D1332,АБОНЕМЕНТЫ_ИНФОРМАЦИЯ!AB:AB,"да")=1,"да","нет")</f>
        <v>да</v>
      </c>
      <c r="N1332" s="188">
        <f ca="1">IF(M1332="да",SUMIFS(АБОНЕМЕНТЫ_ИНФОРМАЦИЯ!AC:AC,АБОНЕМЕНТЫ_ИНФОРМАЦИЯ!H:H,БАЗА_ДАННЫХ!L1332,АБОНЕМЕНТЫ_ИНФОРМАЦИЯ!G:G,БАЗА_ДАННЫХ!K1332,АБОНЕМЕНТЫ_ИНФОРМАЦИЯ!F:F,БАЗА_ДАННЫХ!J1332,АБОНЕМЕНТЫ_ИНФОРМАЦИЯ!AB:AB,БАЗА_ДАННЫХ!M1332),"")</f>
        <v>2</v>
      </c>
      <c r="R1332" s="189" t="s">
        <v>21</v>
      </c>
      <c r="S1332" s="17"/>
      <c r="U1332" s="194">
        <f>IF(S1332="перенос",0,SUMIFS(АБОНЕМЕНТЫ_ИНФОРМАЦИЯ!P:P,АБОНЕМЕНТЫ_ИНФОРМАЦИЯ!H:H,БАЗА_ДАННЫХ!L1332,АБОНЕМЕНТЫ_ИНФОРМАЦИЯ!F:F,БАЗА_ДАННЫХ!J1332,АБОНЕМЕНТЫ_ИНФОРМАЦИЯ!G:G,БАЗА_ДАННЫХ!K1332,АБОНЕМЕНТЫ_ИНФОРМАЦИЯ!Q:Q,"&lt;="&amp;БАЗА_ДАННЫХ!D1332,АБОНЕМЕНТЫ_ИНФОРМАЦИЯ!S:S,"&gt;="&amp;БАЗА_ДАННЫХ!D1332))</f>
        <v>10</v>
      </c>
    </row>
    <row r="1333" spans="4:21" ht="15" customHeight="1" x14ac:dyDescent="0.25">
      <c r="D1333" s="185">
        <v>45344</v>
      </c>
      <c r="E1333" s="187">
        <f t="shared" si="46"/>
        <v>8</v>
      </c>
      <c r="F1333" s="9" t="str">
        <f t="shared" si="47"/>
        <v>Чт</v>
      </c>
      <c r="G1333" s="18">
        <v>0.66666666666666663</v>
      </c>
      <c r="H1333" s="8" t="s">
        <v>7</v>
      </c>
      <c r="I1333" s="8" t="s">
        <v>32</v>
      </c>
      <c r="J1333" s="8" t="s">
        <v>9</v>
      </c>
      <c r="K1333" s="8" t="s">
        <v>8</v>
      </c>
      <c r="L1333" s="188" t="s">
        <v>74</v>
      </c>
      <c r="M1333" s="189" t="str">
        <f ca="1">IF(COUNTIFS(АБОНЕМЕНТЫ_ИНФОРМАЦИЯ!H:H,БАЗА_ДАННЫХ!L1333,АБОНЕМЕНТЫ_ИНФОРМАЦИЯ!F:F,БАЗА_ДАННЫХ!J1333,АБОНЕМЕНТЫ_ИНФОРМАЦИЯ!G:G,БАЗА_ДАННЫХ!K1333,АБОНЕМЕНТЫ_ИНФОРМАЦИЯ!Q:Q,"&lt;="&amp;БАЗА_ДАННЫХ!D1333,АБОНЕМЕНТЫ_ИНФОРМАЦИЯ!S:S,"&gt;="&amp;БАЗА_ДАННЫХ!D1333,АБОНЕМЕНТЫ_ИНФОРМАЦИЯ!AB:AB,"да")=1,"да","нет")</f>
        <v>да</v>
      </c>
      <c r="N1333" s="188">
        <f ca="1">IF(M1333="да",SUMIFS(АБОНЕМЕНТЫ_ИНФОРМАЦИЯ!AC:AC,АБОНЕМЕНТЫ_ИНФОРМАЦИЯ!H:H,БАЗА_ДАННЫХ!L1333,АБОНЕМЕНТЫ_ИНФОРМАЦИЯ!G:G,БАЗА_ДАННЫХ!K1333,АБОНЕМЕНТЫ_ИНФОРМАЦИЯ!F:F,БАЗА_ДАННЫХ!J1333,АБОНЕМЕНТЫ_ИНФОРМАЦИЯ!AB:AB,БАЗА_ДАННЫХ!M1333),"")</f>
        <v>2</v>
      </c>
      <c r="R1333" s="189" t="s">
        <v>21</v>
      </c>
      <c r="S1333" s="17"/>
      <c r="U1333" s="194">
        <f>IF(S1333="перенос",0,SUMIFS(АБОНЕМЕНТЫ_ИНФОРМАЦИЯ!P:P,АБОНЕМЕНТЫ_ИНФОРМАЦИЯ!H:H,БАЗА_ДАННЫХ!L1333,АБОНЕМЕНТЫ_ИНФОРМАЦИЯ!F:F,БАЗА_ДАННЫХ!J1333,АБОНЕМЕНТЫ_ИНФОРМАЦИЯ!G:G,БАЗА_ДАННЫХ!K1333,АБОНЕМЕНТЫ_ИНФОРМАЦИЯ!Q:Q,"&lt;="&amp;БАЗА_ДАННЫХ!D1333,АБОНЕМЕНТЫ_ИНФОРМАЦИЯ!S:S,"&gt;="&amp;БАЗА_ДАННЫХ!D1333))</f>
        <v>10</v>
      </c>
    </row>
    <row r="1334" spans="4:21" ht="15" customHeight="1" x14ac:dyDescent="0.25">
      <c r="D1334" s="185">
        <v>45344</v>
      </c>
      <c r="E1334" s="187">
        <f t="shared" si="46"/>
        <v>8</v>
      </c>
      <c r="F1334" s="9" t="str">
        <f t="shared" si="47"/>
        <v>Чт</v>
      </c>
      <c r="G1334" s="18">
        <v>0.66666666666666663</v>
      </c>
      <c r="H1334" s="8" t="s">
        <v>7</v>
      </c>
      <c r="I1334" s="8" t="s">
        <v>32</v>
      </c>
      <c r="J1334" s="8" t="s">
        <v>9</v>
      </c>
      <c r="K1334" s="8" t="s">
        <v>8</v>
      </c>
      <c r="L1334" s="188" t="s">
        <v>75</v>
      </c>
      <c r="M1334" s="189" t="str">
        <f ca="1">IF(COUNTIFS(АБОНЕМЕНТЫ_ИНФОРМАЦИЯ!H:H,БАЗА_ДАННЫХ!L1334,АБОНЕМЕНТЫ_ИНФОРМАЦИЯ!F:F,БАЗА_ДАННЫХ!J1334,АБОНЕМЕНТЫ_ИНФОРМАЦИЯ!G:G,БАЗА_ДАННЫХ!K1334,АБОНЕМЕНТЫ_ИНФОРМАЦИЯ!Q:Q,"&lt;="&amp;БАЗА_ДАННЫХ!D1334,АБОНЕМЕНТЫ_ИНФОРМАЦИЯ!S:S,"&gt;="&amp;БАЗА_ДАННЫХ!D1334,АБОНЕМЕНТЫ_ИНФОРМАЦИЯ!AB:AB,"да")=1,"да","нет")</f>
        <v>да</v>
      </c>
      <c r="N1334" s="188">
        <f ca="1">IF(M1334="да",SUMIFS(АБОНЕМЕНТЫ_ИНФОРМАЦИЯ!AC:AC,АБОНЕМЕНТЫ_ИНФОРМАЦИЯ!H:H,БАЗА_ДАННЫХ!L1334,АБОНЕМЕНТЫ_ИНФОРМАЦИЯ!G:G,БАЗА_ДАННЫХ!K1334,АБОНЕМЕНТЫ_ИНФОРМАЦИЯ!F:F,БАЗА_ДАННЫХ!J1334,АБОНЕМЕНТЫ_ИНФОРМАЦИЯ!AB:AB,БАЗА_ДАННЫХ!M1334),"")</f>
        <v>2</v>
      </c>
      <c r="R1334" s="189" t="s">
        <v>21</v>
      </c>
      <c r="S1334" s="17"/>
      <c r="U1334" s="194">
        <f>IF(S1334="перенос",0,SUMIFS(АБОНЕМЕНТЫ_ИНФОРМАЦИЯ!P:P,АБОНЕМЕНТЫ_ИНФОРМАЦИЯ!H:H,БАЗА_ДАННЫХ!L1334,АБОНЕМЕНТЫ_ИНФОРМАЦИЯ!F:F,БАЗА_ДАННЫХ!J1334,АБОНЕМЕНТЫ_ИНФОРМАЦИЯ!G:G,БАЗА_ДАННЫХ!K1334,АБОНЕМЕНТЫ_ИНФОРМАЦИЯ!Q:Q,"&lt;="&amp;БАЗА_ДАННЫХ!D1334,АБОНЕМЕНТЫ_ИНФОРМАЦИЯ!S:S,"&gt;="&amp;БАЗА_ДАННЫХ!D1334))</f>
        <v>10</v>
      </c>
    </row>
    <row r="1335" spans="4:21" ht="15" customHeight="1" x14ac:dyDescent="0.25">
      <c r="D1335" s="185">
        <v>45344</v>
      </c>
      <c r="E1335" s="187">
        <f t="shared" si="46"/>
        <v>8</v>
      </c>
      <c r="F1335" s="9" t="str">
        <f t="shared" si="47"/>
        <v>Чт</v>
      </c>
      <c r="G1335" s="18">
        <v>0.66666666666666663</v>
      </c>
      <c r="H1335" s="8" t="s">
        <v>7</v>
      </c>
      <c r="I1335" s="8" t="s">
        <v>32</v>
      </c>
      <c r="J1335" s="8" t="s">
        <v>9</v>
      </c>
      <c r="K1335" s="8" t="s">
        <v>8</v>
      </c>
      <c r="L1335" s="188" t="s">
        <v>76</v>
      </c>
      <c r="M1335" s="189" t="str">
        <f ca="1">IF(COUNTIFS(АБОНЕМЕНТЫ_ИНФОРМАЦИЯ!H:H,БАЗА_ДАННЫХ!L1335,АБОНЕМЕНТЫ_ИНФОРМАЦИЯ!F:F,БАЗА_ДАННЫХ!J1335,АБОНЕМЕНТЫ_ИНФОРМАЦИЯ!G:G,БАЗА_ДАННЫХ!K1335,АБОНЕМЕНТЫ_ИНФОРМАЦИЯ!Q:Q,"&lt;="&amp;БАЗА_ДАННЫХ!D1335,АБОНЕМЕНТЫ_ИНФОРМАЦИЯ!S:S,"&gt;="&amp;БАЗА_ДАННЫХ!D1335,АБОНЕМЕНТЫ_ИНФОРМАЦИЯ!AB:AB,"да")=1,"да","нет")</f>
        <v>да</v>
      </c>
      <c r="N1335" s="188">
        <f ca="1">IF(M1335="да",SUMIFS(АБОНЕМЕНТЫ_ИНФОРМАЦИЯ!AC:AC,АБОНЕМЕНТЫ_ИНФОРМАЦИЯ!H:H,БАЗА_ДАННЫХ!L1335,АБОНЕМЕНТЫ_ИНФОРМАЦИЯ!G:G,БАЗА_ДАННЫХ!K1335,АБОНЕМЕНТЫ_ИНФОРМАЦИЯ!F:F,БАЗА_ДАННЫХ!J1335,АБОНЕМЕНТЫ_ИНФОРМАЦИЯ!AB:AB,БАЗА_ДАННЫХ!M1335),"")</f>
        <v>2</v>
      </c>
      <c r="R1335" s="189" t="s">
        <v>21</v>
      </c>
      <c r="S1335" s="17"/>
      <c r="U1335" s="194">
        <f>IF(S1335="перенос",0,SUMIFS(АБОНЕМЕНТЫ_ИНФОРМАЦИЯ!P:P,АБОНЕМЕНТЫ_ИНФОРМАЦИЯ!H:H,БАЗА_ДАННЫХ!L1335,АБОНЕМЕНТЫ_ИНФОРМАЦИЯ!F:F,БАЗА_ДАННЫХ!J1335,АБОНЕМЕНТЫ_ИНФОРМАЦИЯ!G:G,БАЗА_ДАННЫХ!K1335,АБОНЕМЕНТЫ_ИНФОРМАЦИЯ!Q:Q,"&lt;="&amp;БАЗА_ДАННЫХ!D1335,АБОНЕМЕНТЫ_ИНФОРМАЦИЯ!S:S,"&gt;="&amp;БАЗА_ДАННЫХ!D1335))</f>
        <v>10</v>
      </c>
    </row>
    <row r="1336" spans="4:21" ht="15" customHeight="1" x14ac:dyDescent="0.25">
      <c r="D1336" s="185">
        <v>45344</v>
      </c>
      <c r="E1336" s="187">
        <f t="shared" si="46"/>
        <v>8</v>
      </c>
      <c r="F1336" s="9" t="str">
        <f t="shared" si="47"/>
        <v>Чт</v>
      </c>
      <c r="G1336" s="18">
        <v>0.66666666666666663</v>
      </c>
      <c r="H1336" s="8" t="s">
        <v>7</v>
      </c>
      <c r="I1336" s="8" t="s">
        <v>32</v>
      </c>
      <c r="J1336" s="8" t="s">
        <v>9</v>
      </c>
      <c r="K1336" s="8" t="s">
        <v>8</v>
      </c>
      <c r="L1336" s="188" t="s">
        <v>77</v>
      </c>
      <c r="M1336" s="189" t="str">
        <f ca="1">IF(COUNTIFS(АБОНЕМЕНТЫ_ИНФОРМАЦИЯ!H:H,БАЗА_ДАННЫХ!L1336,АБОНЕМЕНТЫ_ИНФОРМАЦИЯ!F:F,БАЗА_ДАННЫХ!J1336,АБОНЕМЕНТЫ_ИНФОРМАЦИЯ!G:G,БАЗА_ДАННЫХ!K1336,АБОНЕМЕНТЫ_ИНФОРМАЦИЯ!Q:Q,"&lt;="&amp;БАЗА_ДАННЫХ!D1336,АБОНЕМЕНТЫ_ИНФОРМАЦИЯ!S:S,"&gt;="&amp;БАЗА_ДАННЫХ!D1336,АБОНЕМЕНТЫ_ИНФОРМАЦИЯ!AB:AB,"да")=1,"да","нет")</f>
        <v>да</v>
      </c>
      <c r="N1336" s="188">
        <f ca="1">IF(M1336="да",SUMIFS(АБОНЕМЕНТЫ_ИНФОРМАЦИЯ!AC:AC,АБОНЕМЕНТЫ_ИНФОРМАЦИЯ!H:H,БАЗА_ДАННЫХ!L1336,АБОНЕМЕНТЫ_ИНФОРМАЦИЯ!G:G,БАЗА_ДАННЫХ!K1336,АБОНЕМЕНТЫ_ИНФОРМАЦИЯ!F:F,БАЗА_ДАННЫХ!J1336,АБОНЕМЕНТЫ_ИНФОРМАЦИЯ!AB:AB,БАЗА_ДАННЫХ!M1336),"")</f>
        <v>2</v>
      </c>
      <c r="R1336" s="189" t="s">
        <v>21</v>
      </c>
      <c r="S1336" s="17"/>
      <c r="U1336" s="194">
        <f>IF(S1336="перенос",0,SUMIFS(АБОНЕМЕНТЫ_ИНФОРМАЦИЯ!P:P,АБОНЕМЕНТЫ_ИНФОРМАЦИЯ!H:H,БАЗА_ДАННЫХ!L1336,АБОНЕМЕНТЫ_ИНФОРМАЦИЯ!F:F,БАЗА_ДАННЫХ!J1336,АБОНЕМЕНТЫ_ИНФОРМАЦИЯ!G:G,БАЗА_ДАННЫХ!K1336,АБОНЕМЕНТЫ_ИНФОРМАЦИЯ!Q:Q,"&lt;="&amp;БАЗА_ДАННЫХ!D1336,АБОНЕМЕНТЫ_ИНФОРМАЦИЯ!S:S,"&gt;="&amp;БАЗА_ДАННЫХ!D1336))</f>
        <v>10</v>
      </c>
    </row>
    <row r="1337" spans="4:21" ht="15" customHeight="1" x14ac:dyDescent="0.25">
      <c r="D1337" s="185">
        <v>45344</v>
      </c>
      <c r="E1337" s="187">
        <f t="shared" si="46"/>
        <v>8</v>
      </c>
      <c r="F1337" s="9" t="str">
        <f t="shared" si="47"/>
        <v>Чт</v>
      </c>
      <c r="G1337" s="18">
        <v>0.6875</v>
      </c>
      <c r="H1337" s="8" t="s">
        <v>14</v>
      </c>
      <c r="I1337" s="8" t="s">
        <v>39</v>
      </c>
      <c r="J1337" s="8" t="s">
        <v>10</v>
      </c>
      <c r="K1337" s="8" t="s">
        <v>28</v>
      </c>
      <c r="L1337" s="188" t="s">
        <v>98</v>
      </c>
      <c r="M1337" s="189" t="str">
        <f ca="1">IF(COUNTIFS(АБОНЕМЕНТЫ_ИНФОРМАЦИЯ!H:H,БАЗА_ДАННЫХ!L1337,АБОНЕМЕНТЫ_ИНФОРМАЦИЯ!F:F,БАЗА_ДАННЫХ!J1337,АБОНЕМЕНТЫ_ИНФОРМАЦИЯ!G:G,БАЗА_ДАННЫХ!K1337,АБОНЕМЕНТЫ_ИНФОРМАЦИЯ!Q:Q,"&lt;="&amp;БАЗА_ДАННЫХ!D1337,АБОНЕМЕНТЫ_ИНФОРМАЦИЯ!S:S,"&gt;="&amp;БАЗА_ДАННЫХ!D1337,АБОНЕМЕНТЫ_ИНФОРМАЦИЯ!AB:AB,"да")=1,"да","нет")</f>
        <v>да</v>
      </c>
      <c r="N1337" s="188">
        <f ca="1">IF(M1337="да",SUMIFS(АБОНЕМЕНТЫ_ИНФОРМАЦИЯ!AC:AC,АБОНЕМЕНТЫ_ИНФОРМАЦИЯ!H:H,БАЗА_ДАННЫХ!L1337,АБОНЕМЕНТЫ_ИНФОРМАЦИЯ!G:G,БАЗА_ДАННЫХ!K1337,АБОНЕМЕНТЫ_ИНФОРМАЦИЯ!F:F,БАЗА_ДАННЫХ!J1337,АБОНЕМЕНТЫ_ИНФОРМАЦИЯ!AB:AB,БАЗА_ДАННЫХ!M1337),"")</f>
        <v>2</v>
      </c>
      <c r="R1337" s="189" t="s">
        <v>21</v>
      </c>
      <c r="S1337" s="17"/>
      <c r="U1337" s="194">
        <f>IF(S1337="перенос",0,SUMIFS(АБОНЕМЕНТЫ_ИНФОРМАЦИЯ!P:P,АБОНЕМЕНТЫ_ИНФОРМАЦИЯ!H:H,БАЗА_ДАННЫХ!L1337,АБОНЕМЕНТЫ_ИНФОРМАЦИЯ!F:F,БАЗА_ДАННЫХ!J1337,АБОНЕМЕНТЫ_ИНФОРМАЦИЯ!G:G,БАЗА_ДАННЫХ!K1337,АБОНЕМЕНТЫ_ИНФОРМАЦИЯ!Q:Q,"&lt;="&amp;БАЗА_ДАННЫХ!D1337,АБОНЕМЕНТЫ_ИНФОРМАЦИЯ!S:S,"&gt;="&amp;БАЗА_ДАННЫХ!D1337))</f>
        <v>10</v>
      </c>
    </row>
    <row r="1338" spans="4:21" ht="15" customHeight="1" x14ac:dyDescent="0.25">
      <c r="D1338" s="185">
        <v>45344</v>
      </c>
      <c r="E1338" s="187">
        <f t="shared" si="46"/>
        <v>8</v>
      </c>
      <c r="F1338" s="9" t="str">
        <f t="shared" si="47"/>
        <v>Чт</v>
      </c>
      <c r="G1338" s="18">
        <v>0.6875</v>
      </c>
      <c r="H1338" s="8" t="s">
        <v>14</v>
      </c>
      <c r="I1338" s="8" t="s">
        <v>39</v>
      </c>
      <c r="J1338" s="8" t="s">
        <v>10</v>
      </c>
      <c r="K1338" s="8" t="s">
        <v>28</v>
      </c>
      <c r="L1338" s="188" t="s">
        <v>101</v>
      </c>
      <c r="M1338" s="189" t="str">
        <f ca="1">IF(COUNTIFS(АБОНЕМЕНТЫ_ИНФОРМАЦИЯ!H:H,БАЗА_ДАННЫХ!L1338,АБОНЕМЕНТЫ_ИНФОРМАЦИЯ!F:F,БАЗА_ДАННЫХ!J1338,АБОНЕМЕНТЫ_ИНФОРМАЦИЯ!G:G,БАЗА_ДАННЫХ!K1338,АБОНЕМЕНТЫ_ИНФОРМАЦИЯ!Q:Q,"&lt;="&amp;БАЗА_ДАННЫХ!D1338,АБОНЕМЕНТЫ_ИНФОРМАЦИЯ!S:S,"&gt;="&amp;БАЗА_ДАННЫХ!D1338,АБОНЕМЕНТЫ_ИНФОРМАЦИЯ!AB:AB,"да")=1,"да","нет")</f>
        <v>да</v>
      </c>
      <c r="N1338" s="188">
        <f ca="1">IF(M1338="да",SUMIFS(АБОНЕМЕНТЫ_ИНФОРМАЦИЯ!AC:AC,АБОНЕМЕНТЫ_ИНФОРМАЦИЯ!H:H,БАЗА_ДАННЫХ!L1338,АБОНЕМЕНТЫ_ИНФОРМАЦИЯ!G:G,БАЗА_ДАННЫХ!K1338,АБОНЕМЕНТЫ_ИНФОРМАЦИЯ!F:F,БАЗА_ДАННЫХ!J1338,АБОНЕМЕНТЫ_ИНФОРМАЦИЯ!AB:AB,БАЗА_ДАННЫХ!M1338),"")</f>
        <v>2</v>
      </c>
      <c r="R1338" s="189" t="s">
        <v>21</v>
      </c>
      <c r="S1338" s="17"/>
      <c r="U1338" s="194">
        <f>IF(S1338="перенос",0,SUMIFS(АБОНЕМЕНТЫ_ИНФОРМАЦИЯ!P:P,АБОНЕМЕНТЫ_ИНФОРМАЦИЯ!H:H,БАЗА_ДАННЫХ!L1338,АБОНЕМЕНТЫ_ИНФОРМАЦИЯ!F:F,БАЗА_ДАННЫХ!J1338,АБОНЕМЕНТЫ_ИНФОРМАЦИЯ!G:G,БАЗА_ДАННЫХ!K1338,АБОНЕМЕНТЫ_ИНФОРМАЦИЯ!Q:Q,"&lt;="&amp;БАЗА_ДАННЫХ!D1338,АБОНЕМЕНТЫ_ИНФОРМАЦИЯ!S:S,"&gt;="&amp;БАЗА_ДАННЫХ!D1338))</f>
        <v>8.75</v>
      </c>
    </row>
    <row r="1339" spans="4:21" ht="15" customHeight="1" x14ac:dyDescent="0.25">
      <c r="D1339" s="185">
        <v>45344</v>
      </c>
      <c r="E1339" s="187">
        <f t="shared" ref="E1339:E1363" si="48">WEEKNUM(D1339)</f>
        <v>8</v>
      </c>
      <c r="F1339" s="9" t="str">
        <f t="shared" si="47"/>
        <v>Чт</v>
      </c>
      <c r="G1339" s="18">
        <v>0.6875</v>
      </c>
      <c r="H1339" s="8" t="s">
        <v>14</v>
      </c>
      <c r="I1339" s="8" t="s">
        <v>39</v>
      </c>
      <c r="J1339" s="8" t="s">
        <v>10</v>
      </c>
      <c r="K1339" s="8" t="s">
        <v>28</v>
      </c>
      <c r="L1339" s="188" t="s">
        <v>102</v>
      </c>
      <c r="M1339" s="189" t="str">
        <f ca="1">IF(COUNTIFS(АБОНЕМЕНТЫ_ИНФОРМАЦИЯ!H:H,БАЗА_ДАННЫХ!L1339,АБОНЕМЕНТЫ_ИНФОРМАЦИЯ!F:F,БАЗА_ДАННЫХ!J1339,АБОНЕМЕНТЫ_ИНФОРМАЦИЯ!G:G,БАЗА_ДАННЫХ!K1339,АБОНЕМЕНТЫ_ИНФОРМАЦИЯ!Q:Q,"&lt;="&amp;БАЗА_ДАННЫХ!D1339,АБОНЕМЕНТЫ_ИНФОРМАЦИЯ!S:S,"&gt;="&amp;БАЗА_ДАННЫХ!D1339,АБОНЕМЕНТЫ_ИНФОРМАЦИЯ!AB:AB,"да")=1,"да","нет")</f>
        <v>да</v>
      </c>
      <c r="N1339" s="188">
        <f ca="1">IF(M1339="да",SUMIFS(АБОНЕМЕНТЫ_ИНФОРМАЦИЯ!AC:AC,АБОНЕМЕНТЫ_ИНФОРМАЦИЯ!H:H,БАЗА_ДАННЫХ!L1339,АБОНЕМЕНТЫ_ИНФОРМАЦИЯ!G:G,БАЗА_ДАННЫХ!K1339,АБОНЕМЕНТЫ_ИНФОРМАЦИЯ!F:F,БАЗА_ДАННЫХ!J1339,АБОНЕМЕНТЫ_ИНФОРМАЦИЯ!AB:AB,БАЗА_ДАННЫХ!M1339),"")</f>
        <v>2</v>
      </c>
      <c r="R1339" s="189" t="s">
        <v>21</v>
      </c>
      <c r="S1339" s="17"/>
      <c r="U1339" s="194">
        <f>IF(S1339="перенос",0,SUMIFS(АБОНЕМЕНТЫ_ИНФОРМАЦИЯ!P:P,АБОНЕМЕНТЫ_ИНФОРМАЦИЯ!H:H,БАЗА_ДАННЫХ!L1339,АБОНЕМЕНТЫ_ИНФОРМАЦИЯ!F:F,БАЗА_ДАННЫХ!J1339,АБОНЕМЕНТЫ_ИНФОРМАЦИЯ!G:G,БАЗА_ДАННЫХ!K1339,АБОНЕМЕНТЫ_ИНФОРМАЦИЯ!Q:Q,"&lt;="&amp;БАЗА_ДАННЫХ!D1339,АБОНЕМЕНТЫ_ИНФОРМАЦИЯ!S:S,"&gt;="&amp;БАЗА_ДАННЫХ!D1339))</f>
        <v>10</v>
      </c>
    </row>
    <row r="1340" spans="4:21" ht="15" customHeight="1" x14ac:dyDescent="0.25">
      <c r="D1340" s="185">
        <v>45344</v>
      </c>
      <c r="E1340" s="187">
        <f t="shared" si="48"/>
        <v>8</v>
      </c>
      <c r="F1340" s="9" t="str">
        <f t="shared" si="47"/>
        <v>Чт</v>
      </c>
      <c r="G1340" s="18">
        <v>0.6875</v>
      </c>
      <c r="H1340" s="8" t="s">
        <v>14</v>
      </c>
      <c r="I1340" s="8" t="s">
        <v>39</v>
      </c>
      <c r="J1340" s="8" t="s">
        <v>10</v>
      </c>
      <c r="K1340" s="8" t="s">
        <v>28</v>
      </c>
      <c r="L1340" s="188" t="s">
        <v>103</v>
      </c>
      <c r="M1340" s="189" t="str">
        <f ca="1">IF(COUNTIFS(АБОНЕМЕНТЫ_ИНФОРМАЦИЯ!H:H,БАЗА_ДАННЫХ!L1340,АБОНЕМЕНТЫ_ИНФОРМАЦИЯ!F:F,БАЗА_ДАННЫХ!J1340,АБОНЕМЕНТЫ_ИНФОРМАЦИЯ!G:G,БАЗА_ДАННЫХ!K1340,АБОНЕМЕНТЫ_ИНФОРМАЦИЯ!Q:Q,"&lt;="&amp;БАЗА_ДАННЫХ!D1340,АБОНЕМЕНТЫ_ИНФОРМАЦИЯ!S:S,"&gt;="&amp;БАЗА_ДАННЫХ!D1340,АБОНЕМЕНТЫ_ИНФОРМАЦИЯ!AB:AB,"да")=1,"да","нет")</f>
        <v>да</v>
      </c>
      <c r="N1340" s="188">
        <f ca="1">IF(M1340="да",SUMIFS(АБОНЕМЕНТЫ_ИНФОРМАЦИЯ!AC:AC,АБОНЕМЕНТЫ_ИНФОРМАЦИЯ!H:H,БАЗА_ДАННЫХ!L1340,АБОНЕМЕНТЫ_ИНФОРМАЦИЯ!G:G,БАЗА_ДАННЫХ!K1340,АБОНЕМЕНТЫ_ИНФОРМАЦИЯ!F:F,БАЗА_ДАННЫХ!J1340,АБОНЕМЕНТЫ_ИНФОРМАЦИЯ!AB:AB,БАЗА_ДАННЫХ!M1340),"")</f>
        <v>2</v>
      </c>
      <c r="R1340" s="189" t="s">
        <v>21</v>
      </c>
      <c r="S1340" s="17"/>
      <c r="U1340" s="194">
        <f>IF(S1340="перенос",0,SUMIFS(АБОНЕМЕНТЫ_ИНФОРМАЦИЯ!P:P,АБОНЕМЕНТЫ_ИНФОРМАЦИЯ!H:H,БАЗА_ДАННЫХ!L1340,АБОНЕМЕНТЫ_ИНФОРМАЦИЯ!F:F,БАЗА_ДАННЫХ!J1340,АБОНЕМЕНТЫ_ИНФОРМАЦИЯ!G:G,БАЗА_ДАННЫХ!K1340,АБОНЕМЕНТЫ_ИНФОРМАЦИЯ!Q:Q,"&lt;="&amp;БАЗА_ДАННЫХ!D1340,АБОНЕМЕНТЫ_ИНФОРМАЦИЯ!S:S,"&gt;="&amp;БАЗА_ДАННЫХ!D1340))</f>
        <v>10</v>
      </c>
    </row>
    <row r="1341" spans="4:21" ht="15" customHeight="1" x14ac:dyDescent="0.25">
      <c r="D1341" s="185">
        <v>45344</v>
      </c>
      <c r="E1341" s="187">
        <f t="shared" si="48"/>
        <v>8</v>
      </c>
      <c r="F1341" s="9" t="str">
        <f t="shared" si="47"/>
        <v>Чт</v>
      </c>
      <c r="G1341" s="18">
        <v>0.6875</v>
      </c>
      <c r="H1341" s="8" t="s">
        <v>14</v>
      </c>
      <c r="I1341" s="8" t="s">
        <v>39</v>
      </c>
      <c r="J1341" s="8" t="s">
        <v>10</v>
      </c>
      <c r="K1341" s="8" t="s">
        <v>28</v>
      </c>
      <c r="L1341" s="188" t="s">
        <v>104</v>
      </c>
      <c r="M1341" s="189" t="str">
        <f ca="1">IF(COUNTIFS(АБОНЕМЕНТЫ_ИНФОРМАЦИЯ!H:H,БАЗА_ДАННЫХ!L1341,АБОНЕМЕНТЫ_ИНФОРМАЦИЯ!F:F,БАЗА_ДАННЫХ!J1341,АБОНЕМЕНТЫ_ИНФОРМАЦИЯ!G:G,БАЗА_ДАННЫХ!K1341,АБОНЕМЕНТЫ_ИНФОРМАЦИЯ!Q:Q,"&lt;="&amp;БАЗА_ДАННЫХ!D1341,АБОНЕМЕНТЫ_ИНФОРМАЦИЯ!S:S,"&gt;="&amp;БАЗА_ДАННЫХ!D1341,АБОНЕМЕНТЫ_ИНФОРМАЦИЯ!AB:AB,"да")=1,"да","нет")</f>
        <v>да</v>
      </c>
      <c r="N1341" s="188">
        <f ca="1">IF(M1341="да",SUMIFS(АБОНЕМЕНТЫ_ИНФОРМАЦИЯ!AC:AC,АБОНЕМЕНТЫ_ИНФОРМАЦИЯ!H:H,БАЗА_ДАННЫХ!L1341,АБОНЕМЕНТЫ_ИНФОРМАЦИЯ!G:G,БАЗА_ДАННЫХ!K1341,АБОНЕМЕНТЫ_ИНФОРМАЦИЯ!F:F,БАЗА_ДАННЫХ!J1341,АБОНЕМЕНТЫ_ИНФОРМАЦИЯ!AB:AB,БАЗА_ДАННЫХ!M1341),"")</f>
        <v>2</v>
      </c>
      <c r="R1341" s="189" t="s">
        <v>21</v>
      </c>
      <c r="S1341" s="17"/>
      <c r="U1341" s="194">
        <f>IF(S1341="перенос",0,SUMIFS(АБОНЕМЕНТЫ_ИНФОРМАЦИЯ!P:P,АБОНЕМЕНТЫ_ИНФОРМАЦИЯ!H:H,БАЗА_ДАННЫХ!L1341,АБОНЕМЕНТЫ_ИНФОРМАЦИЯ!F:F,БАЗА_ДАННЫХ!J1341,АБОНЕМЕНТЫ_ИНФОРМАЦИЯ!G:G,БАЗА_ДАННЫХ!K1341,АБОНЕМЕНТЫ_ИНФОРМАЦИЯ!Q:Q,"&lt;="&amp;БАЗА_ДАННЫХ!D1341,АБОНЕМЕНТЫ_ИНФОРМАЦИЯ!S:S,"&gt;="&amp;БАЗА_ДАННЫХ!D1341))</f>
        <v>10</v>
      </c>
    </row>
    <row r="1342" spans="4:21" ht="15" customHeight="1" x14ac:dyDescent="0.25">
      <c r="D1342" s="185">
        <v>45344</v>
      </c>
      <c r="E1342" s="187">
        <f t="shared" si="48"/>
        <v>8</v>
      </c>
      <c r="F1342" s="9" t="str">
        <f t="shared" si="47"/>
        <v>Чт</v>
      </c>
      <c r="G1342" s="18">
        <v>0.6875</v>
      </c>
      <c r="H1342" s="8" t="s">
        <v>14</v>
      </c>
      <c r="I1342" s="8" t="s">
        <v>39</v>
      </c>
      <c r="J1342" s="8" t="s">
        <v>10</v>
      </c>
      <c r="K1342" s="8" t="s">
        <v>28</v>
      </c>
      <c r="L1342" s="188" t="s">
        <v>105</v>
      </c>
      <c r="M1342" s="189" t="str">
        <f ca="1">IF(COUNTIFS(АБОНЕМЕНТЫ_ИНФОРМАЦИЯ!H:H,БАЗА_ДАННЫХ!L1342,АБОНЕМЕНТЫ_ИНФОРМАЦИЯ!F:F,БАЗА_ДАННЫХ!J1342,АБОНЕМЕНТЫ_ИНФОРМАЦИЯ!G:G,БАЗА_ДАННЫХ!K1342,АБОНЕМЕНТЫ_ИНФОРМАЦИЯ!Q:Q,"&lt;="&amp;БАЗА_ДАННЫХ!D1342,АБОНЕМЕНТЫ_ИНФОРМАЦИЯ!S:S,"&gt;="&amp;БАЗА_ДАННЫХ!D1342,АБОНЕМЕНТЫ_ИНФОРМАЦИЯ!AB:AB,"да")=1,"да","нет")</f>
        <v>да</v>
      </c>
      <c r="N1342" s="188">
        <f ca="1">IF(M1342="да",SUMIFS(АБОНЕМЕНТЫ_ИНФОРМАЦИЯ!AC:AC,АБОНЕМЕНТЫ_ИНФОРМАЦИЯ!H:H,БАЗА_ДАННЫХ!L1342,АБОНЕМЕНТЫ_ИНФОРМАЦИЯ!G:G,БАЗА_ДАННЫХ!K1342,АБОНЕМЕНТЫ_ИНФОРМАЦИЯ!F:F,БАЗА_ДАННЫХ!J1342,АБОНЕМЕНТЫ_ИНФОРМАЦИЯ!AB:AB,БАЗА_ДАННЫХ!M1342),"")</f>
        <v>2</v>
      </c>
      <c r="R1342" s="189" t="s">
        <v>21</v>
      </c>
      <c r="S1342" s="17"/>
      <c r="U1342" s="194">
        <f>IF(S1342="перенос",0,SUMIFS(АБОНЕМЕНТЫ_ИНФОРМАЦИЯ!P:P,АБОНЕМЕНТЫ_ИНФОРМАЦИЯ!H:H,БАЗА_ДАННЫХ!L1342,АБОНЕМЕНТЫ_ИНФОРМАЦИЯ!F:F,БАЗА_ДАННЫХ!J1342,АБОНЕМЕНТЫ_ИНФОРМАЦИЯ!G:G,БАЗА_ДАННЫХ!K1342,АБОНЕМЕНТЫ_ИНФОРМАЦИЯ!Q:Q,"&lt;="&amp;БАЗА_ДАННЫХ!D1342,АБОНЕМЕНТЫ_ИНФОРМАЦИЯ!S:S,"&gt;="&amp;БАЗА_ДАННЫХ!D1342))</f>
        <v>10</v>
      </c>
    </row>
    <row r="1343" spans="4:21" ht="15" customHeight="1" x14ac:dyDescent="0.25">
      <c r="D1343" s="185">
        <v>45344</v>
      </c>
      <c r="E1343" s="187">
        <f t="shared" si="48"/>
        <v>8</v>
      </c>
      <c r="F1343" s="9" t="str">
        <f t="shared" si="47"/>
        <v>Чт</v>
      </c>
      <c r="G1343" s="18">
        <v>0.6875</v>
      </c>
      <c r="H1343" s="8" t="s">
        <v>14</v>
      </c>
      <c r="I1343" s="8" t="s">
        <v>39</v>
      </c>
      <c r="J1343" s="8" t="s">
        <v>10</v>
      </c>
      <c r="K1343" s="8" t="s">
        <v>28</v>
      </c>
      <c r="L1343" s="188" t="s">
        <v>106</v>
      </c>
      <c r="M1343" s="189" t="str">
        <f ca="1">IF(COUNTIFS(АБОНЕМЕНТЫ_ИНФОРМАЦИЯ!H:H,БАЗА_ДАННЫХ!L1343,АБОНЕМЕНТЫ_ИНФОРМАЦИЯ!F:F,БАЗА_ДАННЫХ!J1343,АБОНЕМЕНТЫ_ИНФОРМАЦИЯ!G:G,БАЗА_ДАННЫХ!K1343,АБОНЕМЕНТЫ_ИНФОРМАЦИЯ!Q:Q,"&lt;="&amp;БАЗА_ДАННЫХ!D1343,АБОНЕМЕНТЫ_ИНФОРМАЦИЯ!S:S,"&gt;="&amp;БАЗА_ДАННЫХ!D1343,АБОНЕМЕНТЫ_ИНФОРМАЦИЯ!AB:AB,"да")=1,"да","нет")</f>
        <v>да</v>
      </c>
      <c r="N1343" s="188">
        <f ca="1">IF(M1343="да",SUMIFS(АБОНЕМЕНТЫ_ИНФОРМАЦИЯ!AC:AC,АБОНЕМЕНТЫ_ИНФОРМАЦИЯ!H:H,БАЗА_ДАННЫХ!L1343,АБОНЕМЕНТЫ_ИНФОРМАЦИЯ!G:G,БАЗА_ДАННЫХ!K1343,АБОНЕМЕНТЫ_ИНФОРМАЦИЯ!F:F,БАЗА_ДАННЫХ!J1343,АБОНЕМЕНТЫ_ИНФОРМАЦИЯ!AB:AB,БАЗА_ДАННЫХ!M1343),"")</f>
        <v>2</v>
      </c>
      <c r="R1343" s="189" t="s">
        <v>21</v>
      </c>
      <c r="S1343" s="17"/>
      <c r="U1343" s="194">
        <f>IF(S1343="перенос",0,SUMIFS(АБОНЕМЕНТЫ_ИНФОРМАЦИЯ!P:P,АБОНЕМЕНТЫ_ИНФОРМАЦИЯ!H:H,БАЗА_ДАННЫХ!L1343,АБОНЕМЕНТЫ_ИНФОРМАЦИЯ!F:F,БАЗА_ДАННЫХ!J1343,АБОНЕМЕНТЫ_ИНФОРМАЦИЯ!G:G,БАЗА_ДАННЫХ!K1343,АБОНЕМЕНТЫ_ИНФОРМАЦИЯ!Q:Q,"&lt;="&amp;БАЗА_ДАННЫХ!D1343,АБОНЕМЕНТЫ_ИНФОРМАЦИЯ!S:S,"&gt;="&amp;БАЗА_ДАННЫХ!D1343))</f>
        <v>10</v>
      </c>
    </row>
    <row r="1344" spans="4:21" ht="15" customHeight="1" x14ac:dyDescent="0.25">
      <c r="D1344" s="185">
        <v>45344</v>
      </c>
      <c r="E1344" s="187">
        <f t="shared" si="48"/>
        <v>8</v>
      </c>
      <c r="F1344" s="9" t="str">
        <f t="shared" si="47"/>
        <v>Чт</v>
      </c>
      <c r="G1344" s="18">
        <v>0.6875</v>
      </c>
      <c r="H1344" s="8" t="s">
        <v>14</v>
      </c>
      <c r="I1344" s="8" t="s">
        <v>39</v>
      </c>
      <c r="J1344" s="8" t="s">
        <v>10</v>
      </c>
      <c r="K1344" s="8" t="s">
        <v>28</v>
      </c>
      <c r="L1344" s="188" t="s">
        <v>107</v>
      </c>
      <c r="M1344" s="189" t="str">
        <f ca="1">IF(COUNTIFS(АБОНЕМЕНТЫ_ИНФОРМАЦИЯ!H:H,БАЗА_ДАННЫХ!L1344,АБОНЕМЕНТЫ_ИНФОРМАЦИЯ!F:F,БАЗА_ДАННЫХ!J1344,АБОНЕМЕНТЫ_ИНФОРМАЦИЯ!G:G,БАЗА_ДАННЫХ!K1344,АБОНЕМЕНТЫ_ИНФОРМАЦИЯ!Q:Q,"&lt;="&amp;БАЗА_ДАННЫХ!D1344,АБОНЕМЕНТЫ_ИНФОРМАЦИЯ!S:S,"&gt;="&amp;БАЗА_ДАННЫХ!D1344,АБОНЕМЕНТЫ_ИНФОРМАЦИЯ!AB:AB,"да")=1,"да","нет")</f>
        <v>да</v>
      </c>
      <c r="N1344" s="188">
        <f ca="1">IF(M1344="да",SUMIFS(АБОНЕМЕНТЫ_ИНФОРМАЦИЯ!AC:AC,АБОНЕМЕНТЫ_ИНФОРМАЦИЯ!H:H,БАЗА_ДАННЫХ!L1344,АБОНЕМЕНТЫ_ИНФОРМАЦИЯ!G:G,БАЗА_ДАННЫХ!K1344,АБОНЕМЕНТЫ_ИНФОРМАЦИЯ!F:F,БАЗА_ДАННЫХ!J1344,АБОНЕМЕНТЫ_ИНФОРМАЦИЯ!AB:AB,БАЗА_ДАННЫХ!M1344),"")</f>
        <v>2</v>
      </c>
      <c r="R1344" s="189" t="s">
        <v>21</v>
      </c>
      <c r="S1344" s="17"/>
      <c r="U1344" s="194">
        <f>IF(S1344="перенос",0,SUMIFS(АБОНЕМЕНТЫ_ИНФОРМАЦИЯ!P:P,АБОНЕМЕНТЫ_ИНФОРМАЦИЯ!H:H,БАЗА_ДАННЫХ!L1344,АБОНЕМЕНТЫ_ИНФОРМАЦИЯ!F:F,БАЗА_ДАННЫХ!J1344,АБОНЕМЕНТЫ_ИНФОРМАЦИЯ!G:G,БАЗА_ДАННЫХ!K1344,АБОНЕМЕНТЫ_ИНФОРМАЦИЯ!Q:Q,"&lt;="&amp;БАЗА_ДАННЫХ!D1344,АБОНЕМЕНТЫ_ИНФОРМАЦИЯ!S:S,"&gt;="&amp;БАЗА_ДАННЫХ!D1344))</f>
        <v>10</v>
      </c>
    </row>
    <row r="1345" spans="4:21" ht="15" customHeight="1" x14ac:dyDescent="0.25">
      <c r="D1345" s="185">
        <v>45344</v>
      </c>
      <c r="E1345" s="187">
        <f t="shared" si="48"/>
        <v>8</v>
      </c>
      <c r="F1345" s="9" t="str">
        <f t="shared" si="47"/>
        <v>Чт</v>
      </c>
      <c r="G1345" s="18">
        <v>0.72916666666666663</v>
      </c>
      <c r="H1345" s="8" t="s">
        <v>15</v>
      </c>
      <c r="I1345" s="8" t="s">
        <v>27</v>
      </c>
      <c r="J1345" s="8" t="s">
        <v>22</v>
      </c>
      <c r="K1345" s="8" t="s">
        <v>29</v>
      </c>
      <c r="L1345" s="188" t="s">
        <v>108</v>
      </c>
      <c r="M1345" s="189" t="str">
        <f ca="1">IF(COUNTIFS(АБОНЕМЕНТЫ_ИНФОРМАЦИЯ!H:H,БАЗА_ДАННЫХ!L1345,АБОНЕМЕНТЫ_ИНФОРМАЦИЯ!F:F,БАЗА_ДАННЫХ!J1345,АБОНЕМЕНТЫ_ИНФОРМАЦИЯ!G:G,БАЗА_ДАННЫХ!K1345,АБОНЕМЕНТЫ_ИНФОРМАЦИЯ!Q:Q,"&lt;="&amp;БАЗА_ДАННЫХ!D1345,АБОНЕМЕНТЫ_ИНФОРМАЦИЯ!S:S,"&gt;="&amp;БАЗА_ДАННЫХ!D1345,АБОНЕМЕНТЫ_ИНФОРМАЦИЯ!AB:AB,"да")=1,"да","нет")</f>
        <v>да</v>
      </c>
      <c r="N1345" s="188">
        <f ca="1">IF(M1345="да",SUMIFS(АБОНЕМЕНТЫ_ИНФОРМАЦИЯ!AC:AC,АБОНЕМЕНТЫ_ИНФОРМАЦИЯ!H:H,БАЗА_ДАННЫХ!L1345,АБОНЕМЕНТЫ_ИНФОРМАЦИЯ!G:G,БАЗА_ДАННЫХ!K1345,АБОНЕМЕНТЫ_ИНФОРМАЦИЯ!F:F,БАЗА_ДАННЫХ!J1345,АБОНЕМЕНТЫ_ИНФОРМАЦИЯ!AB:AB,БАЗА_ДАННЫХ!M1345),"")</f>
        <v>2</v>
      </c>
      <c r="R1345" s="189" t="s">
        <v>21</v>
      </c>
      <c r="S1345" s="17"/>
      <c r="U1345" s="194">
        <f>IF(S1345="перенос",0,SUMIFS(АБОНЕМЕНТЫ_ИНФОРМАЦИЯ!P:P,АБОНЕМЕНТЫ_ИНФОРМАЦИЯ!H:H,БАЗА_ДАННЫХ!L1345,АБОНЕМЕНТЫ_ИНФОРМАЦИЯ!F:F,БАЗА_ДАННЫХ!J1345,АБОНЕМЕНТЫ_ИНФОРМАЦИЯ!G:G,БАЗА_ДАННЫХ!K1345,АБОНЕМЕНТЫ_ИНФОРМАЦИЯ!Q:Q,"&lt;="&amp;БАЗА_ДАННЫХ!D1345,АБОНЕМЕНТЫ_ИНФОРМАЦИЯ!S:S,"&gt;="&amp;БАЗА_ДАННЫХ!D1345))</f>
        <v>10</v>
      </c>
    </row>
    <row r="1346" spans="4:21" ht="15" customHeight="1" x14ac:dyDescent="0.25">
      <c r="D1346" s="185">
        <v>45344</v>
      </c>
      <c r="E1346" s="187">
        <f t="shared" si="48"/>
        <v>8</v>
      </c>
      <c r="F1346" s="9" t="str">
        <f t="shared" si="47"/>
        <v>Чт</v>
      </c>
      <c r="G1346" s="18">
        <v>0.72916666666666663</v>
      </c>
      <c r="H1346" s="8" t="s">
        <v>15</v>
      </c>
      <c r="I1346" s="8" t="s">
        <v>27</v>
      </c>
      <c r="J1346" s="8" t="s">
        <v>22</v>
      </c>
      <c r="K1346" s="8" t="s">
        <v>29</v>
      </c>
      <c r="L1346" s="188" t="s">
        <v>110</v>
      </c>
      <c r="M1346" s="189" t="str">
        <f ca="1">IF(COUNTIFS(АБОНЕМЕНТЫ_ИНФОРМАЦИЯ!H:H,БАЗА_ДАННЫХ!L1346,АБОНЕМЕНТЫ_ИНФОРМАЦИЯ!F:F,БАЗА_ДАННЫХ!J1346,АБОНЕМЕНТЫ_ИНФОРМАЦИЯ!G:G,БАЗА_ДАННЫХ!K1346,АБОНЕМЕНТЫ_ИНФОРМАЦИЯ!Q:Q,"&lt;="&amp;БАЗА_ДАННЫХ!D1346,АБОНЕМЕНТЫ_ИНФОРМАЦИЯ!S:S,"&gt;="&amp;БАЗА_ДАННЫХ!D1346,АБОНЕМЕНТЫ_ИНФОРМАЦИЯ!AB:AB,"да")=1,"да","нет")</f>
        <v>да</v>
      </c>
      <c r="N1346" s="188">
        <f ca="1">IF(M1346="да",SUMIFS(АБОНЕМЕНТЫ_ИНФОРМАЦИЯ!AC:AC,АБОНЕМЕНТЫ_ИНФОРМАЦИЯ!H:H,БАЗА_ДАННЫХ!L1346,АБОНЕМЕНТЫ_ИНФОРМАЦИЯ!G:G,БАЗА_ДАННЫХ!K1346,АБОНЕМЕНТЫ_ИНФОРМАЦИЯ!F:F,БАЗА_ДАННЫХ!J1346,АБОНЕМЕНТЫ_ИНФОРМАЦИЯ!AB:AB,БАЗА_ДАННЫХ!M1346),"")</f>
        <v>2</v>
      </c>
      <c r="R1346" s="189" t="s">
        <v>21</v>
      </c>
      <c r="S1346" s="17"/>
      <c r="U1346" s="194">
        <f>IF(S1346="перенос",0,SUMIFS(АБОНЕМЕНТЫ_ИНФОРМАЦИЯ!P:P,АБОНЕМЕНТЫ_ИНФОРМАЦИЯ!H:H,БАЗА_ДАННЫХ!L1346,АБОНЕМЕНТЫ_ИНФОРМАЦИЯ!F:F,БАЗА_ДАННЫХ!J1346,АБОНЕМЕНТЫ_ИНФОРМАЦИЯ!G:G,БАЗА_ДАННЫХ!K1346,АБОНЕМЕНТЫ_ИНФОРМАЦИЯ!Q:Q,"&lt;="&amp;БАЗА_ДАННЫХ!D1346,АБОНЕМЕНТЫ_ИНФОРМАЦИЯ!S:S,"&gt;="&amp;БАЗА_ДАННЫХ!D1346))</f>
        <v>10</v>
      </c>
    </row>
    <row r="1347" spans="4:21" ht="15" customHeight="1" x14ac:dyDescent="0.25">
      <c r="D1347" s="185">
        <v>45344</v>
      </c>
      <c r="E1347" s="187">
        <f t="shared" si="48"/>
        <v>8</v>
      </c>
      <c r="F1347" s="9" t="str">
        <f t="shared" si="47"/>
        <v>Чт</v>
      </c>
      <c r="G1347" s="18">
        <v>0.72916666666666663</v>
      </c>
      <c r="H1347" s="8" t="s">
        <v>15</v>
      </c>
      <c r="I1347" s="8" t="s">
        <v>27</v>
      </c>
      <c r="J1347" s="8" t="s">
        <v>22</v>
      </c>
      <c r="K1347" s="8" t="s">
        <v>29</v>
      </c>
      <c r="L1347" s="188" t="s">
        <v>111</v>
      </c>
      <c r="M1347" s="189" t="str">
        <f ca="1">IF(COUNTIFS(АБОНЕМЕНТЫ_ИНФОРМАЦИЯ!H:H,БАЗА_ДАННЫХ!L1347,АБОНЕМЕНТЫ_ИНФОРМАЦИЯ!F:F,БАЗА_ДАННЫХ!J1347,АБОНЕМЕНТЫ_ИНФОРМАЦИЯ!G:G,БАЗА_ДАННЫХ!K1347,АБОНЕМЕНТЫ_ИНФОРМАЦИЯ!Q:Q,"&lt;="&amp;БАЗА_ДАННЫХ!D1347,АБОНЕМЕНТЫ_ИНФОРМАЦИЯ!S:S,"&gt;="&amp;БАЗА_ДАННЫХ!D1347,АБОНЕМЕНТЫ_ИНФОРМАЦИЯ!AB:AB,"да")=1,"да","нет")</f>
        <v>да</v>
      </c>
      <c r="N1347" s="188">
        <f ca="1">IF(M1347="да",SUMIFS(АБОНЕМЕНТЫ_ИНФОРМАЦИЯ!AC:AC,АБОНЕМЕНТЫ_ИНФОРМАЦИЯ!H:H,БАЗА_ДАННЫХ!L1347,АБОНЕМЕНТЫ_ИНФОРМАЦИЯ!G:G,БАЗА_ДАННЫХ!K1347,АБОНЕМЕНТЫ_ИНФОРМАЦИЯ!F:F,БАЗА_ДАННЫХ!J1347,АБОНЕМЕНТЫ_ИНФОРМАЦИЯ!AB:AB,БАЗА_ДАННЫХ!M1347),"")</f>
        <v>2</v>
      </c>
      <c r="R1347" s="189" t="s">
        <v>21</v>
      </c>
      <c r="S1347" s="17"/>
      <c r="U1347" s="194">
        <f>IF(S1347="перенос",0,SUMIFS(АБОНЕМЕНТЫ_ИНФОРМАЦИЯ!P:P,АБОНЕМЕНТЫ_ИНФОРМАЦИЯ!H:H,БАЗА_ДАННЫХ!L1347,АБОНЕМЕНТЫ_ИНФОРМАЦИЯ!F:F,БАЗА_ДАННЫХ!J1347,АБОНЕМЕНТЫ_ИНФОРМАЦИЯ!G:G,БАЗА_ДАННЫХ!K1347,АБОНЕМЕНТЫ_ИНФОРМАЦИЯ!Q:Q,"&lt;="&amp;БАЗА_ДАННЫХ!D1347,АБОНЕМЕНТЫ_ИНФОРМАЦИЯ!S:S,"&gt;="&amp;БАЗА_ДАННЫХ!D1347))</f>
        <v>8.75</v>
      </c>
    </row>
    <row r="1348" spans="4:21" ht="15" customHeight="1" x14ac:dyDescent="0.25">
      <c r="D1348" s="185">
        <v>45344</v>
      </c>
      <c r="E1348" s="187">
        <f t="shared" si="48"/>
        <v>8</v>
      </c>
      <c r="F1348" s="9" t="str">
        <f t="shared" si="47"/>
        <v>Чт</v>
      </c>
      <c r="G1348" s="18">
        <v>0.72916666666666663</v>
      </c>
      <c r="H1348" s="8" t="s">
        <v>15</v>
      </c>
      <c r="I1348" s="8" t="s">
        <v>27</v>
      </c>
      <c r="J1348" s="8" t="s">
        <v>22</v>
      </c>
      <c r="K1348" s="8" t="s">
        <v>29</v>
      </c>
      <c r="L1348" s="188" t="s">
        <v>112</v>
      </c>
      <c r="M1348" s="189" t="str">
        <f ca="1">IF(COUNTIFS(АБОНЕМЕНТЫ_ИНФОРМАЦИЯ!H:H,БАЗА_ДАННЫХ!L1348,АБОНЕМЕНТЫ_ИНФОРМАЦИЯ!F:F,БАЗА_ДАННЫХ!J1348,АБОНЕМЕНТЫ_ИНФОРМАЦИЯ!G:G,БАЗА_ДАННЫХ!K1348,АБОНЕМЕНТЫ_ИНФОРМАЦИЯ!Q:Q,"&lt;="&amp;БАЗА_ДАННЫХ!D1348,АБОНЕМЕНТЫ_ИНФОРМАЦИЯ!S:S,"&gt;="&amp;БАЗА_ДАННЫХ!D1348,АБОНЕМЕНТЫ_ИНФОРМАЦИЯ!AB:AB,"да")=1,"да","нет")</f>
        <v>да</v>
      </c>
      <c r="N1348" s="188">
        <f ca="1">IF(M1348="да",SUMIFS(АБОНЕМЕНТЫ_ИНФОРМАЦИЯ!AC:AC,АБОНЕМЕНТЫ_ИНФОРМАЦИЯ!H:H,БАЗА_ДАННЫХ!L1348,АБОНЕМЕНТЫ_ИНФОРМАЦИЯ!G:G,БАЗА_ДАННЫХ!K1348,АБОНЕМЕНТЫ_ИНФОРМАЦИЯ!F:F,БАЗА_ДАННЫХ!J1348,АБОНЕМЕНТЫ_ИНФОРМАЦИЯ!AB:AB,БАЗА_ДАННЫХ!M1348),"")</f>
        <v>2</v>
      </c>
      <c r="R1348" s="189" t="s">
        <v>21</v>
      </c>
      <c r="S1348" s="17"/>
      <c r="U1348" s="194">
        <f>IF(S1348="перенос",0,SUMIFS(АБОНЕМЕНТЫ_ИНФОРМАЦИЯ!P:P,АБОНЕМЕНТЫ_ИНФОРМАЦИЯ!H:H,БАЗА_ДАННЫХ!L1348,АБОНЕМЕНТЫ_ИНФОРМАЦИЯ!F:F,БАЗА_ДАННЫХ!J1348,АБОНЕМЕНТЫ_ИНФОРМАЦИЯ!G:G,БАЗА_ДАННЫХ!K1348,АБОНЕМЕНТЫ_ИНФОРМАЦИЯ!Q:Q,"&lt;="&amp;БАЗА_ДАННЫХ!D1348,АБОНЕМЕНТЫ_ИНФОРМАЦИЯ!S:S,"&gt;="&amp;БАЗА_ДАННЫХ!D1348))</f>
        <v>10</v>
      </c>
    </row>
    <row r="1349" spans="4:21" ht="15" customHeight="1" x14ac:dyDescent="0.25">
      <c r="D1349" s="185">
        <v>45344</v>
      </c>
      <c r="E1349" s="187">
        <f t="shared" si="48"/>
        <v>8</v>
      </c>
      <c r="F1349" s="9" t="str">
        <f t="shared" si="47"/>
        <v>Чт</v>
      </c>
      <c r="G1349" s="18">
        <v>0.77083333333333337</v>
      </c>
      <c r="H1349" s="8" t="s">
        <v>15</v>
      </c>
      <c r="I1349" s="8" t="s">
        <v>27</v>
      </c>
      <c r="J1349" s="8" t="s">
        <v>22</v>
      </c>
      <c r="K1349" s="8" t="s">
        <v>12</v>
      </c>
      <c r="L1349" s="188" t="s">
        <v>108</v>
      </c>
      <c r="M1349" s="189" t="str">
        <f ca="1">IF(COUNTIFS(АБОНЕМЕНТЫ_ИНФОРМАЦИЯ!H:H,БАЗА_ДАННЫХ!L1349,АБОНЕМЕНТЫ_ИНФОРМАЦИЯ!F:F,БАЗА_ДАННЫХ!J1349,АБОНЕМЕНТЫ_ИНФОРМАЦИЯ!G:G,БАЗА_ДАННЫХ!K1349,АБОНЕМЕНТЫ_ИНФОРМАЦИЯ!Q:Q,"&lt;="&amp;БАЗА_ДАННЫХ!D1349,АБОНЕМЕНТЫ_ИНФОРМАЦИЯ!S:S,"&gt;="&amp;БАЗА_ДАННЫХ!D1349,АБОНЕМЕНТЫ_ИНФОРМАЦИЯ!AB:AB,"да")=1,"да","нет")</f>
        <v>да</v>
      </c>
      <c r="N1349" s="188">
        <f ca="1">IF(M1349="да",SUMIFS(АБОНЕМЕНТЫ_ИНФОРМАЦИЯ!AC:AC,АБОНЕМЕНТЫ_ИНФОРМАЦИЯ!H:H,БАЗА_ДАННЫХ!L1349,АБОНЕМЕНТЫ_ИНФОРМАЦИЯ!G:G,БАЗА_ДАННЫХ!K1349,АБОНЕМЕНТЫ_ИНФОРМАЦИЯ!F:F,БАЗА_ДАННЫХ!J1349,АБОНЕМЕНТЫ_ИНФОРМАЦИЯ!AB:AB,БАЗА_ДАННЫХ!M1349),"")</f>
        <v>2</v>
      </c>
      <c r="R1349" s="189" t="s">
        <v>21</v>
      </c>
      <c r="S1349" s="17"/>
      <c r="U1349" s="194">
        <f>IF(S1349="перенос",0,SUMIFS(АБОНЕМЕНТЫ_ИНФОРМАЦИЯ!P:P,АБОНЕМЕНТЫ_ИНФОРМАЦИЯ!H:H,БАЗА_ДАННЫХ!L1349,АБОНЕМЕНТЫ_ИНФОРМАЦИЯ!F:F,БАЗА_ДАННЫХ!J1349,АБОНЕМЕНТЫ_ИНФОРМАЦИЯ!G:G,БАЗА_ДАННЫХ!K1349,АБОНЕМЕНТЫ_ИНФОРМАЦИЯ!Q:Q,"&lt;="&amp;БАЗА_ДАННЫХ!D1349,АБОНЕМЕНТЫ_ИНФОРМАЦИЯ!S:S,"&gt;="&amp;БАЗА_ДАННЫХ!D1349))</f>
        <v>10</v>
      </c>
    </row>
    <row r="1350" spans="4:21" ht="15" customHeight="1" x14ac:dyDescent="0.25">
      <c r="D1350" s="185">
        <v>45344</v>
      </c>
      <c r="E1350" s="187">
        <f t="shared" si="48"/>
        <v>8</v>
      </c>
      <c r="F1350" s="9" t="str">
        <f t="shared" si="47"/>
        <v>Чт</v>
      </c>
      <c r="G1350" s="18">
        <v>0.77083333333333337</v>
      </c>
      <c r="H1350" s="8" t="s">
        <v>15</v>
      </c>
      <c r="I1350" s="8" t="s">
        <v>27</v>
      </c>
      <c r="J1350" s="8" t="s">
        <v>22</v>
      </c>
      <c r="K1350" s="8" t="s">
        <v>12</v>
      </c>
      <c r="L1350" s="188" t="s">
        <v>110</v>
      </c>
      <c r="M1350" s="189" t="str">
        <f ca="1">IF(COUNTIFS(АБОНЕМЕНТЫ_ИНФОРМАЦИЯ!H:H,БАЗА_ДАННЫХ!L1350,АБОНЕМЕНТЫ_ИНФОРМАЦИЯ!F:F,БАЗА_ДАННЫХ!J1350,АБОНЕМЕНТЫ_ИНФОРМАЦИЯ!G:G,БАЗА_ДАННЫХ!K1350,АБОНЕМЕНТЫ_ИНФОРМАЦИЯ!Q:Q,"&lt;="&amp;БАЗА_ДАННЫХ!D1350,АБОНЕМЕНТЫ_ИНФОРМАЦИЯ!S:S,"&gt;="&amp;БАЗА_ДАННЫХ!D1350,АБОНЕМЕНТЫ_ИНФОРМАЦИЯ!AB:AB,"да")=1,"да","нет")</f>
        <v>да</v>
      </c>
      <c r="N1350" s="188">
        <f ca="1">IF(M1350="да",SUMIFS(АБОНЕМЕНТЫ_ИНФОРМАЦИЯ!AC:AC,АБОНЕМЕНТЫ_ИНФОРМАЦИЯ!H:H,БАЗА_ДАННЫХ!L1350,АБОНЕМЕНТЫ_ИНФОРМАЦИЯ!G:G,БАЗА_ДАННЫХ!K1350,АБОНЕМЕНТЫ_ИНФОРМАЦИЯ!F:F,БАЗА_ДАННЫХ!J1350,АБОНЕМЕНТЫ_ИНФОРМАЦИЯ!AB:AB,БАЗА_ДАННЫХ!M1350),"")</f>
        <v>2</v>
      </c>
      <c r="R1350" s="189" t="s">
        <v>21</v>
      </c>
      <c r="S1350" s="17"/>
      <c r="U1350" s="194">
        <f>IF(S1350="перенос",0,SUMIFS(АБОНЕМЕНТЫ_ИНФОРМАЦИЯ!P:P,АБОНЕМЕНТЫ_ИНФОРМАЦИЯ!H:H,БАЗА_ДАННЫХ!L1350,АБОНЕМЕНТЫ_ИНФОРМАЦИЯ!F:F,БАЗА_ДАННЫХ!J1350,АБОНЕМЕНТЫ_ИНФОРМАЦИЯ!G:G,БАЗА_ДАННЫХ!K1350,АБОНЕМЕНТЫ_ИНФОРМАЦИЯ!Q:Q,"&lt;="&amp;БАЗА_ДАННЫХ!D1350,АБОНЕМЕНТЫ_ИНФОРМАЦИЯ!S:S,"&gt;="&amp;БАЗА_ДАННЫХ!D1350))</f>
        <v>10</v>
      </c>
    </row>
    <row r="1351" spans="4:21" ht="15" customHeight="1" x14ac:dyDescent="0.25">
      <c r="D1351" s="185">
        <v>45344</v>
      </c>
      <c r="E1351" s="187">
        <f t="shared" si="48"/>
        <v>8</v>
      </c>
      <c r="F1351" s="9" t="str">
        <f t="shared" si="47"/>
        <v>Чт</v>
      </c>
      <c r="G1351" s="18">
        <v>0.77083333333333337</v>
      </c>
      <c r="H1351" s="8" t="s">
        <v>15</v>
      </c>
      <c r="I1351" s="8" t="s">
        <v>27</v>
      </c>
      <c r="J1351" s="8" t="s">
        <v>22</v>
      </c>
      <c r="K1351" s="8" t="s">
        <v>12</v>
      </c>
      <c r="L1351" s="188" t="s">
        <v>111</v>
      </c>
      <c r="M1351" s="189" t="str">
        <f ca="1">IF(COUNTIFS(АБОНЕМЕНТЫ_ИНФОРМАЦИЯ!H:H,БАЗА_ДАННЫХ!L1351,АБОНЕМЕНТЫ_ИНФОРМАЦИЯ!F:F,БАЗА_ДАННЫХ!J1351,АБОНЕМЕНТЫ_ИНФОРМАЦИЯ!G:G,БАЗА_ДАННЫХ!K1351,АБОНЕМЕНТЫ_ИНФОРМАЦИЯ!Q:Q,"&lt;="&amp;БАЗА_ДАННЫХ!D1351,АБОНЕМЕНТЫ_ИНФОРМАЦИЯ!S:S,"&gt;="&amp;БАЗА_ДАННЫХ!D1351,АБОНЕМЕНТЫ_ИНФОРМАЦИЯ!AB:AB,"да")=1,"да","нет")</f>
        <v>да</v>
      </c>
      <c r="N1351" s="188">
        <f ca="1">IF(M1351="да",SUMIFS(АБОНЕМЕНТЫ_ИНФОРМАЦИЯ!AC:AC,АБОНЕМЕНТЫ_ИНФОРМАЦИЯ!H:H,БАЗА_ДАННЫХ!L1351,АБОНЕМЕНТЫ_ИНФОРМАЦИЯ!G:G,БАЗА_ДАННЫХ!K1351,АБОНЕМЕНТЫ_ИНФОРМАЦИЯ!F:F,БАЗА_ДАННЫХ!J1351,АБОНЕМЕНТЫ_ИНФОРМАЦИЯ!AB:AB,БАЗА_ДАННЫХ!M1351),"")</f>
        <v>2</v>
      </c>
      <c r="R1351" s="189" t="s">
        <v>21</v>
      </c>
      <c r="S1351" s="17"/>
      <c r="U1351" s="194">
        <f>IF(S1351="перенос",0,SUMIFS(АБОНЕМЕНТЫ_ИНФОРМАЦИЯ!P:P,АБОНЕМЕНТЫ_ИНФОРМАЦИЯ!H:H,БАЗА_ДАННЫХ!L1351,АБОНЕМЕНТЫ_ИНФОРМАЦИЯ!F:F,БАЗА_ДАННЫХ!J1351,АБОНЕМЕНТЫ_ИНФОРМАЦИЯ!G:G,БАЗА_ДАННЫХ!K1351,АБОНЕМЕНТЫ_ИНФОРМАЦИЯ!Q:Q,"&lt;="&amp;БАЗА_ДАННЫХ!D1351,АБОНЕМЕНТЫ_ИНФОРМАЦИЯ!S:S,"&gt;="&amp;БАЗА_ДАННЫХ!D1351))</f>
        <v>8.75</v>
      </c>
    </row>
    <row r="1352" spans="4:21" ht="15" customHeight="1" x14ac:dyDescent="0.25">
      <c r="D1352" s="185">
        <v>45344</v>
      </c>
      <c r="E1352" s="187">
        <f t="shared" si="48"/>
        <v>8</v>
      </c>
      <c r="F1352" s="9" t="str">
        <f t="shared" ref="F1352:F1380" si="49">TEXT(D1352,"ддд")</f>
        <v>Чт</v>
      </c>
      <c r="G1352" s="18">
        <v>0.77083333333333337</v>
      </c>
      <c r="H1352" s="8" t="s">
        <v>15</v>
      </c>
      <c r="I1352" s="8" t="s">
        <v>27</v>
      </c>
      <c r="J1352" s="8" t="s">
        <v>22</v>
      </c>
      <c r="K1352" s="8" t="s">
        <v>12</v>
      </c>
      <c r="L1352" s="188" t="s">
        <v>112</v>
      </c>
      <c r="M1352" s="189" t="str">
        <f ca="1">IF(COUNTIFS(АБОНЕМЕНТЫ_ИНФОРМАЦИЯ!H:H,БАЗА_ДАННЫХ!L1352,АБОНЕМЕНТЫ_ИНФОРМАЦИЯ!F:F,БАЗА_ДАННЫХ!J1352,АБОНЕМЕНТЫ_ИНФОРМАЦИЯ!G:G,БАЗА_ДАННЫХ!K1352,АБОНЕМЕНТЫ_ИНФОРМАЦИЯ!Q:Q,"&lt;="&amp;БАЗА_ДАННЫХ!D1352,АБОНЕМЕНТЫ_ИНФОРМАЦИЯ!S:S,"&gt;="&amp;БАЗА_ДАННЫХ!D1352,АБОНЕМЕНТЫ_ИНФОРМАЦИЯ!AB:AB,"да")=1,"да","нет")</f>
        <v>да</v>
      </c>
      <c r="N1352" s="188">
        <f ca="1">IF(M1352="да",SUMIFS(АБОНЕМЕНТЫ_ИНФОРМАЦИЯ!AC:AC,АБОНЕМЕНТЫ_ИНФОРМАЦИЯ!H:H,БАЗА_ДАННЫХ!L1352,АБОНЕМЕНТЫ_ИНФОРМАЦИЯ!G:G,БАЗА_ДАННЫХ!K1352,АБОНЕМЕНТЫ_ИНФОРМАЦИЯ!F:F,БАЗА_ДАННЫХ!J1352,АБОНЕМЕНТЫ_ИНФОРМАЦИЯ!AB:AB,БАЗА_ДАННЫХ!M1352),"")</f>
        <v>2</v>
      </c>
      <c r="R1352" s="189" t="s">
        <v>21</v>
      </c>
      <c r="S1352" s="17"/>
      <c r="U1352" s="194">
        <f>IF(S1352="перенос",0,SUMIFS(АБОНЕМЕНТЫ_ИНФОРМАЦИЯ!P:P,АБОНЕМЕНТЫ_ИНФОРМАЦИЯ!H:H,БАЗА_ДАННЫХ!L1352,АБОНЕМЕНТЫ_ИНФОРМАЦИЯ!F:F,БАЗА_ДАННЫХ!J1352,АБОНЕМЕНТЫ_ИНФОРМАЦИЯ!G:G,БАЗА_ДАННЫХ!K1352,АБОНЕМЕНТЫ_ИНФОРМАЦИЯ!Q:Q,"&lt;="&amp;БАЗА_ДАННЫХ!D1352,АБОНЕМЕНТЫ_ИНФОРМАЦИЯ!S:S,"&gt;="&amp;БАЗА_ДАННЫХ!D1352))</f>
        <v>10</v>
      </c>
    </row>
    <row r="1353" spans="4:21" ht="15" customHeight="1" x14ac:dyDescent="0.25">
      <c r="D1353" s="185">
        <v>45345</v>
      </c>
      <c r="E1353" s="187">
        <f t="shared" si="48"/>
        <v>8</v>
      </c>
      <c r="F1353" s="9" t="str">
        <f t="shared" si="49"/>
        <v>Пт</v>
      </c>
      <c r="G1353" s="18">
        <v>0.66666666666666663</v>
      </c>
      <c r="H1353" s="8" t="s">
        <v>7</v>
      </c>
      <c r="I1353" s="8" t="s">
        <v>33</v>
      </c>
      <c r="J1353" s="8" t="s">
        <v>6</v>
      </c>
      <c r="K1353" s="8" t="s">
        <v>31</v>
      </c>
      <c r="L1353" s="188" t="s">
        <v>87</v>
      </c>
      <c r="M1353" s="189" t="str">
        <f ca="1">IF(COUNTIFS(АБОНЕМЕНТЫ_ИНФОРМАЦИЯ!H:H,БАЗА_ДАННЫХ!L1353,АБОНЕМЕНТЫ_ИНФОРМАЦИЯ!F:F,БАЗА_ДАННЫХ!J1353,АБОНЕМЕНТЫ_ИНФОРМАЦИЯ!G:G,БАЗА_ДАННЫХ!K1353,АБОНЕМЕНТЫ_ИНФОРМАЦИЯ!Q:Q,"&lt;="&amp;БАЗА_ДАННЫХ!D1353,АБОНЕМЕНТЫ_ИНФОРМАЦИЯ!S:S,"&gt;="&amp;БАЗА_ДАННЫХ!D1353,АБОНЕМЕНТЫ_ИНФОРМАЦИЯ!AB:AB,"да")=1,"да","нет")</f>
        <v>да</v>
      </c>
      <c r="N1353" s="188">
        <f ca="1">IF(M1353="да",SUMIFS(АБОНЕМЕНТЫ_ИНФОРМАЦИЯ!AC:AC,АБОНЕМЕНТЫ_ИНФОРМАЦИЯ!H:H,БАЗА_ДАННЫХ!L1353,АБОНЕМЕНТЫ_ИНФОРМАЦИЯ!G:G,БАЗА_ДАННЫХ!K1353,АБОНЕМЕНТЫ_ИНФОРМАЦИЯ!F:F,БАЗА_ДАННЫХ!J1353,АБОНЕМЕНТЫ_ИНФОРМАЦИЯ!AB:AB,БАЗА_ДАННЫХ!M1353),"")</f>
        <v>2</v>
      </c>
      <c r="R1353" s="189" t="s">
        <v>21</v>
      </c>
      <c r="S1353" s="17"/>
      <c r="U1353" s="194">
        <f>IF(S1353="перенос",0,SUMIFS(АБОНЕМЕНТЫ_ИНФОРМАЦИЯ!P:P,АБОНЕМЕНТЫ_ИНФОРМАЦИЯ!H:H,БАЗА_ДАННЫХ!L1353,АБОНЕМЕНТЫ_ИНФОРМАЦИЯ!F:F,БАЗА_ДАННЫХ!J1353,АБОНЕМЕНТЫ_ИНФОРМАЦИЯ!G:G,БАЗА_ДАННЫХ!K1353,АБОНЕМЕНТЫ_ИНФОРМАЦИЯ!Q:Q,"&lt;="&amp;БАЗА_ДАННЫХ!D1353,АБОНЕМЕНТЫ_ИНФОРМАЦИЯ!S:S,"&gt;="&amp;БАЗА_ДАННЫХ!D1353))</f>
        <v>10</v>
      </c>
    </row>
    <row r="1354" spans="4:21" ht="15" customHeight="1" x14ac:dyDescent="0.25">
      <c r="D1354" s="185">
        <v>45345</v>
      </c>
      <c r="E1354" s="187">
        <f t="shared" si="48"/>
        <v>8</v>
      </c>
      <c r="F1354" s="9" t="str">
        <f t="shared" si="49"/>
        <v>Пт</v>
      </c>
      <c r="G1354" s="18">
        <v>0.66666666666666663</v>
      </c>
      <c r="H1354" s="8" t="s">
        <v>7</v>
      </c>
      <c r="I1354" s="8" t="s">
        <v>33</v>
      </c>
      <c r="J1354" s="8" t="s">
        <v>6</v>
      </c>
      <c r="K1354" s="8" t="s">
        <v>31</v>
      </c>
      <c r="L1354" s="188" t="s">
        <v>90</v>
      </c>
      <c r="M1354" s="189" t="str">
        <f ca="1">IF(COUNTIFS(АБОНЕМЕНТЫ_ИНФОРМАЦИЯ!H:H,БАЗА_ДАННЫХ!L1354,АБОНЕМЕНТЫ_ИНФОРМАЦИЯ!F:F,БАЗА_ДАННЫХ!J1354,АБОНЕМЕНТЫ_ИНФОРМАЦИЯ!G:G,БАЗА_ДАННЫХ!K1354,АБОНЕМЕНТЫ_ИНФОРМАЦИЯ!Q:Q,"&lt;="&amp;БАЗА_ДАННЫХ!D1354,АБОНЕМЕНТЫ_ИНФОРМАЦИЯ!S:S,"&gt;="&amp;БАЗА_ДАННЫХ!D1354,АБОНЕМЕНТЫ_ИНФОРМАЦИЯ!AB:AB,"да")=1,"да","нет")</f>
        <v>да</v>
      </c>
      <c r="N1354" s="188">
        <f ca="1">IF(M1354="да",SUMIFS(АБОНЕМЕНТЫ_ИНФОРМАЦИЯ!AC:AC,АБОНЕМЕНТЫ_ИНФОРМАЦИЯ!H:H,БАЗА_ДАННЫХ!L1354,АБОНЕМЕНТЫ_ИНФОРМАЦИЯ!G:G,БАЗА_ДАННЫХ!K1354,АБОНЕМЕНТЫ_ИНФОРМАЦИЯ!F:F,БАЗА_ДАННЫХ!J1354,АБОНЕМЕНТЫ_ИНФОРМАЦИЯ!AB:AB,БАЗА_ДАННЫХ!M1354),"")</f>
        <v>2</v>
      </c>
      <c r="R1354" s="189" t="s">
        <v>21</v>
      </c>
      <c r="S1354" s="17"/>
      <c r="U1354" s="194">
        <f>IF(S1354="перенос",0,SUMIFS(АБОНЕМЕНТЫ_ИНФОРМАЦИЯ!P:P,АБОНЕМЕНТЫ_ИНФОРМАЦИЯ!H:H,БАЗА_ДАННЫХ!L1354,АБОНЕМЕНТЫ_ИНФОРМАЦИЯ!F:F,БАЗА_ДАННЫХ!J1354,АБОНЕМЕНТЫ_ИНФОРМАЦИЯ!G:G,БАЗА_ДАННЫХ!K1354,АБОНЕМЕНТЫ_ИНФОРМАЦИЯ!Q:Q,"&lt;="&amp;БАЗА_ДАННЫХ!D1354,АБОНЕМЕНТЫ_ИНФОРМАЦИЯ!S:S,"&gt;="&amp;БАЗА_ДАННЫХ!D1354))</f>
        <v>8.75</v>
      </c>
    </row>
    <row r="1355" spans="4:21" ht="15" customHeight="1" x14ac:dyDescent="0.25">
      <c r="D1355" s="185">
        <v>45345</v>
      </c>
      <c r="E1355" s="187">
        <f t="shared" si="48"/>
        <v>8</v>
      </c>
      <c r="F1355" s="9" t="str">
        <f t="shared" si="49"/>
        <v>Пт</v>
      </c>
      <c r="G1355" s="18">
        <v>0.66666666666666663</v>
      </c>
      <c r="H1355" s="8" t="s">
        <v>7</v>
      </c>
      <c r="I1355" s="8" t="s">
        <v>33</v>
      </c>
      <c r="J1355" s="8" t="s">
        <v>6</v>
      </c>
      <c r="K1355" s="8" t="s">
        <v>31</v>
      </c>
      <c r="L1355" s="188" t="s">
        <v>91</v>
      </c>
      <c r="M1355" s="189" t="str">
        <f ca="1">IF(COUNTIFS(АБОНЕМЕНТЫ_ИНФОРМАЦИЯ!H:H,БАЗА_ДАННЫХ!L1355,АБОНЕМЕНТЫ_ИНФОРМАЦИЯ!F:F,БАЗА_ДАННЫХ!J1355,АБОНЕМЕНТЫ_ИНФОРМАЦИЯ!G:G,БАЗА_ДАННЫХ!K1355,АБОНЕМЕНТЫ_ИНФОРМАЦИЯ!Q:Q,"&lt;="&amp;БАЗА_ДАННЫХ!D1355,АБОНЕМЕНТЫ_ИНФОРМАЦИЯ!S:S,"&gt;="&amp;БАЗА_ДАННЫХ!D1355,АБОНЕМЕНТЫ_ИНФОРМАЦИЯ!AB:AB,"да")=1,"да","нет")</f>
        <v>да</v>
      </c>
      <c r="N1355" s="188">
        <f ca="1">IF(M1355="да",SUMIFS(АБОНЕМЕНТЫ_ИНФОРМАЦИЯ!AC:AC,АБОНЕМЕНТЫ_ИНФОРМАЦИЯ!H:H,БАЗА_ДАННЫХ!L1355,АБОНЕМЕНТЫ_ИНФОРМАЦИЯ!G:G,БАЗА_ДАННЫХ!K1355,АБОНЕМЕНТЫ_ИНФОРМАЦИЯ!F:F,БАЗА_ДАННЫХ!J1355,АБОНЕМЕНТЫ_ИНФОРМАЦИЯ!AB:AB,БАЗА_ДАННЫХ!M1355),"")</f>
        <v>2</v>
      </c>
      <c r="R1355" s="189" t="s">
        <v>21</v>
      </c>
      <c r="S1355" s="17"/>
      <c r="U1355" s="194">
        <f>IF(S1355="перенос",0,SUMIFS(АБОНЕМЕНТЫ_ИНФОРМАЦИЯ!P:P,АБОНЕМЕНТЫ_ИНФОРМАЦИЯ!H:H,БАЗА_ДАННЫХ!L1355,АБОНЕМЕНТЫ_ИНФОРМАЦИЯ!F:F,БАЗА_ДАННЫХ!J1355,АБОНЕМЕНТЫ_ИНФОРМАЦИЯ!G:G,БАЗА_ДАННЫХ!K1355,АБОНЕМЕНТЫ_ИНФОРМАЦИЯ!Q:Q,"&lt;="&amp;БАЗА_ДАННЫХ!D1355,АБОНЕМЕНТЫ_ИНФОРМАЦИЯ!S:S,"&gt;="&amp;БАЗА_ДАННЫХ!D1355))</f>
        <v>10</v>
      </c>
    </row>
    <row r="1356" spans="4:21" ht="15" customHeight="1" x14ac:dyDescent="0.25">
      <c r="D1356" s="185">
        <v>45345</v>
      </c>
      <c r="E1356" s="187">
        <f t="shared" si="48"/>
        <v>8</v>
      </c>
      <c r="F1356" s="9" t="str">
        <f t="shared" si="49"/>
        <v>Пт</v>
      </c>
      <c r="G1356" s="18">
        <v>0.66666666666666663</v>
      </c>
      <c r="H1356" s="8" t="s">
        <v>7</v>
      </c>
      <c r="I1356" s="8" t="s">
        <v>33</v>
      </c>
      <c r="J1356" s="8" t="s">
        <v>6</v>
      </c>
      <c r="K1356" s="8" t="s">
        <v>31</v>
      </c>
      <c r="L1356" s="188" t="s">
        <v>92</v>
      </c>
      <c r="M1356" s="189" t="str">
        <f ca="1">IF(COUNTIFS(АБОНЕМЕНТЫ_ИНФОРМАЦИЯ!H:H,БАЗА_ДАННЫХ!L1356,АБОНЕМЕНТЫ_ИНФОРМАЦИЯ!F:F,БАЗА_ДАННЫХ!J1356,АБОНЕМЕНТЫ_ИНФОРМАЦИЯ!G:G,БАЗА_ДАННЫХ!K1356,АБОНЕМЕНТЫ_ИНФОРМАЦИЯ!Q:Q,"&lt;="&amp;БАЗА_ДАННЫХ!D1356,АБОНЕМЕНТЫ_ИНФОРМАЦИЯ!S:S,"&gt;="&amp;БАЗА_ДАННЫХ!D1356,АБОНЕМЕНТЫ_ИНФОРМАЦИЯ!AB:AB,"да")=1,"да","нет")</f>
        <v>да</v>
      </c>
      <c r="N1356" s="188">
        <f ca="1">IF(M1356="да",SUMIFS(АБОНЕМЕНТЫ_ИНФОРМАЦИЯ!AC:AC,АБОНЕМЕНТЫ_ИНФОРМАЦИЯ!H:H,БАЗА_ДАННЫХ!L1356,АБОНЕМЕНТЫ_ИНФОРМАЦИЯ!G:G,БАЗА_ДАННЫХ!K1356,АБОНЕМЕНТЫ_ИНФОРМАЦИЯ!F:F,БАЗА_ДАННЫХ!J1356,АБОНЕМЕНТЫ_ИНФОРМАЦИЯ!AB:AB,БАЗА_ДАННЫХ!M1356),"")</f>
        <v>2</v>
      </c>
      <c r="R1356" s="189" t="s">
        <v>21</v>
      </c>
      <c r="S1356" s="17"/>
      <c r="U1356" s="194">
        <f>IF(S1356="перенос",0,SUMIFS(АБОНЕМЕНТЫ_ИНФОРМАЦИЯ!P:P,АБОНЕМЕНТЫ_ИНФОРМАЦИЯ!H:H,БАЗА_ДАННЫХ!L1356,АБОНЕМЕНТЫ_ИНФОРМАЦИЯ!F:F,БАЗА_ДАННЫХ!J1356,АБОНЕМЕНТЫ_ИНФОРМАЦИЯ!G:G,БАЗА_ДАННЫХ!K1356,АБОНЕМЕНТЫ_ИНФОРМАЦИЯ!Q:Q,"&lt;="&amp;БАЗА_ДАННЫХ!D1356,АБОНЕМЕНТЫ_ИНФОРМАЦИЯ!S:S,"&gt;="&amp;БАЗА_ДАННЫХ!D1356))</f>
        <v>10</v>
      </c>
    </row>
    <row r="1357" spans="4:21" ht="15" customHeight="1" x14ac:dyDescent="0.25">
      <c r="D1357" s="185">
        <v>45345</v>
      </c>
      <c r="E1357" s="187">
        <f t="shared" si="48"/>
        <v>8</v>
      </c>
      <c r="F1357" s="9" t="str">
        <f t="shared" si="49"/>
        <v>Пт</v>
      </c>
      <c r="G1357" s="18">
        <v>0.66666666666666663</v>
      </c>
      <c r="H1357" s="8" t="s">
        <v>7</v>
      </c>
      <c r="I1357" s="8" t="s">
        <v>33</v>
      </c>
      <c r="J1357" s="8" t="s">
        <v>6</v>
      </c>
      <c r="K1357" s="8" t="s">
        <v>31</v>
      </c>
      <c r="L1357" s="188" t="s">
        <v>93</v>
      </c>
      <c r="M1357" s="189" t="str">
        <f ca="1">IF(COUNTIFS(АБОНЕМЕНТЫ_ИНФОРМАЦИЯ!H:H,БАЗА_ДАННЫХ!L1357,АБОНЕМЕНТЫ_ИНФОРМАЦИЯ!F:F,БАЗА_ДАННЫХ!J1357,АБОНЕМЕНТЫ_ИНФОРМАЦИЯ!G:G,БАЗА_ДАННЫХ!K1357,АБОНЕМЕНТЫ_ИНФОРМАЦИЯ!Q:Q,"&lt;="&amp;БАЗА_ДАННЫХ!D1357,АБОНЕМЕНТЫ_ИНФОРМАЦИЯ!S:S,"&gt;="&amp;БАЗА_ДАННЫХ!D1357,АБОНЕМЕНТЫ_ИНФОРМАЦИЯ!AB:AB,"да")=1,"да","нет")</f>
        <v>да</v>
      </c>
      <c r="N1357" s="188">
        <f ca="1">IF(M1357="да",SUMIFS(АБОНЕМЕНТЫ_ИНФОРМАЦИЯ!AC:AC,АБОНЕМЕНТЫ_ИНФОРМАЦИЯ!H:H,БАЗА_ДАННЫХ!L1357,АБОНЕМЕНТЫ_ИНФОРМАЦИЯ!G:G,БАЗА_ДАННЫХ!K1357,АБОНЕМЕНТЫ_ИНФОРМАЦИЯ!F:F,БАЗА_ДАННЫХ!J1357,АБОНЕМЕНТЫ_ИНФОРМАЦИЯ!AB:AB,БАЗА_ДАННЫХ!M1357),"")</f>
        <v>2</v>
      </c>
      <c r="R1357" s="189" t="s">
        <v>21</v>
      </c>
      <c r="S1357" s="17"/>
      <c r="U1357" s="194">
        <f>IF(S1357="перенос",0,SUMIFS(АБОНЕМЕНТЫ_ИНФОРМАЦИЯ!P:P,АБОНЕМЕНТЫ_ИНФОРМАЦИЯ!H:H,БАЗА_ДАННЫХ!L1357,АБОНЕМЕНТЫ_ИНФОРМАЦИЯ!F:F,БАЗА_ДАННЫХ!J1357,АБОНЕМЕНТЫ_ИНФОРМАЦИЯ!G:G,БАЗА_ДАННЫХ!K1357,АБОНЕМЕНТЫ_ИНФОРМАЦИЯ!Q:Q,"&lt;="&amp;БАЗА_ДАННЫХ!D1357,АБОНЕМЕНТЫ_ИНФОРМАЦИЯ!S:S,"&gt;="&amp;БАЗА_ДАННЫХ!D1357))</f>
        <v>10</v>
      </c>
    </row>
    <row r="1358" spans="4:21" ht="15" customHeight="1" x14ac:dyDescent="0.25">
      <c r="D1358" s="185">
        <v>45345</v>
      </c>
      <c r="E1358" s="187">
        <f t="shared" si="48"/>
        <v>8</v>
      </c>
      <c r="F1358" s="9" t="str">
        <f t="shared" si="49"/>
        <v>Пт</v>
      </c>
      <c r="G1358" s="18">
        <v>0.66666666666666663</v>
      </c>
      <c r="H1358" s="8" t="s">
        <v>7</v>
      </c>
      <c r="I1358" s="8" t="s">
        <v>33</v>
      </c>
      <c r="J1358" s="8" t="s">
        <v>6</v>
      </c>
      <c r="K1358" s="8" t="s">
        <v>31</v>
      </c>
      <c r="L1358" s="188" t="s">
        <v>94</v>
      </c>
      <c r="M1358" s="189" t="str">
        <f ca="1">IF(COUNTIFS(АБОНЕМЕНТЫ_ИНФОРМАЦИЯ!H:H,БАЗА_ДАННЫХ!L1358,АБОНЕМЕНТЫ_ИНФОРМАЦИЯ!F:F,БАЗА_ДАННЫХ!J1358,АБОНЕМЕНТЫ_ИНФОРМАЦИЯ!G:G,БАЗА_ДАННЫХ!K1358,АБОНЕМЕНТЫ_ИНФОРМАЦИЯ!Q:Q,"&lt;="&amp;БАЗА_ДАННЫХ!D1358,АБОНЕМЕНТЫ_ИНФОРМАЦИЯ!S:S,"&gt;="&amp;БАЗА_ДАННЫХ!D1358,АБОНЕМЕНТЫ_ИНФОРМАЦИЯ!AB:AB,"да")=1,"да","нет")</f>
        <v>да</v>
      </c>
      <c r="N1358" s="188">
        <f ca="1">IF(M1358="да",SUMIFS(АБОНЕМЕНТЫ_ИНФОРМАЦИЯ!AC:AC,АБОНЕМЕНТЫ_ИНФОРМАЦИЯ!H:H,БАЗА_ДАННЫХ!L1358,АБОНЕМЕНТЫ_ИНФОРМАЦИЯ!G:G,БАЗА_ДАННЫХ!K1358,АБОНЕМЕНТЫ_ИНФОРМАЦИЯ!F:F,БАЗА_ДАННЫХ!J1358,АБОНЕМЕНТЫ_ИНФОРМАЦИЯ!AB:AB,БАЗА_ДАННЫХ!M1358),"")</f>
        <v>2</v>
      </c>
      <c r="R1358" s="189" t="s">
        <v>21</v>
      </c>
      <c r="S1358" s="17"/>
      <c r="U1358" s="194">
        <f>IF(S1358="перенос",0,SUMIFS(АБОНЕМЕНТЫ_ИНФОРМАЦИЯ!P:P,АБОНЕМЕНТЫ_ИНФОРМАЦИЯ!H:H,БАЗА_ДАННЫХ!L1358,АБОНЕМЕНТЫ_ИНФОРМАЦИЯ!F:F,БАЗА_ДАННЫХ!J1358,АБОНЕМЕНТЫ_ИНФОРМАЦИЯ!G:G,БАЗА_ДАННЫХ!K1358,АБОНЕМЕНТЫ_ИНФОРМАЦИЯ!Q:Q,"&lt;="&amp;БАЗА_ДАННЫХ!D1358,АБОНЕМЕНТЫ_ИНФОРМАЦИЯ!S:S,"&gt;="&amp;БАЗА_ДАННЫХ!D1358))</f>
        <v>10</v>
      </c>
    </row>
    <row r="1359" spans="4:21" ht="15" customHeight="1" x14ac:dyDescent="0.25">
      <c r="D1359" s="185">
        <v>45345</v>
      </c>
      <c r="E1359" s="187">
        <f t="shared" si="48"/>
        <v>8</v>
      </c>
      <c r="F1359" s="9" t="str">
        <f t="shared" si="49"/>
        <v>Пт</v>
      </c>
      <c r="G1359" s="18">
        <v>0.66666666666666663</v>
      </c>
      <c r="H1359" s="8" t="s">
        <v>7</v>
      </c>
      <c r="I1359" s="8" t="s">
        <v>33</v>
      </c>
      <c r="J1359" s="8" t="s">
        <v>6</v>
      </c>
      <c r="K1359" s="8" t="s">
        <v>31</v>
      </c>
      <c r="L1359" s="188" t="s">
        <v>95</v>
      </c>
      <c r="M1359" s="189" t="str">
        <f ca="1">IF(COUNTIFS(АБОНЕМЕНТЫ_ИНФОРМАЦИЯ!H:H,БАЗА_ДАННЫХ!L1359,АБОНЕМЕНТЫ_ИНФОРМАЦИЯ!F:F,БАЗА_ДАННЫХ!J1359,АБОНЕМЕНТЫ_ИНФОРМАЦИЯ!G:G,БАЗА_ДАННЫХ!K1359,АБОНЕМЕНТЫ_ИНФОРМАЦИЯ!Q:Q,"&lt;="&amp;БАЗА_ДАННЫХ!D1359,АБОНЕМЕНТЫ_ИНФОРМАЦИЯ!S:S,"&gt;="&amp;БАЗА_ДАННЫХ!D1359,АБОНЕМЕНТЫ_ИНФОРМАЦИЯ!AB:AB,"да")=1,"да","нет")</f>
        <v>да</v>
      </c>
      <c r="N1359" s="188">
        <f ca="1">IF(M1359="да",SUMIFS(АБОНЕМЕНТЫ_ИНФОРМАЦИЯ!AC:AC,АБОНЕМЕНТЫ_ИНФОРМАЦИЯ!H:H,БАЗА_ДАННЫХ!L1359,АБОНЕМЕНТЫ_ИНФОРМАЦИЯ!G:G,БАЗА_ДАННЫХ!K1359,АБОНЕМЕНТЫ_ИНФОРМАЦИЯ!F:F,БАЗА_ДАННЫХ!J1359,АБОНЕМЕНТЫ_ИНФОРМАЦИЯ!AB:AB,БАЗА_ДАННЫХ!M1359),"")</f>
        <v>2</v>
      </c>
      <c r="R1359" s="189" t="s">
        <v>21</v>
      </c>
      <c r="S1359" s="17"/>
      <c r="U1359" s="194">
        <f>IF(S1359="перенос",0,SUMIFS(АБОНЕМЕНТЫ_ИНФОРМАЦИЯ!P:P,АБОНЕМЕНТЫ_ИНФОРМАЦИЯ!H:H,БАЗА_ДАННЫХ!L1359,АБОНЕМЕНТЫ_ИНФОРМАЦИЯ!F:F,БАЗА_ДАННЫХ!J1359,АБОНЕМЕНТЫ_ИНФОРМАЦИЯ!G:G,БАЗА_ДАННЫХ!K1359,АБОНЕМЕНТЫ_ИНФОРМАЦИЯ!Q:Q,"&lt;="&amp;БАЗА_ДАННЫХ!D1359,АБОНЕМЕНТЫ_ИНФОРМАЦИЯ!S:S,"&gt;="&amp;БАЗА_ДАННЫХ!D1359))</f>
        <v>10</v>
      </c>
    </row>
    <row r="1360" spans="4:21" ht="15" customHeight="1" x14ac:dyDescent="0.25">
      <c r="D1360" s="185">
        <v>45345</v>
      </c>
      <c r="E1360" s="187">
        <f t="shared" si="48"/>
        <v>8</v>
      </c>
      <c r="F1360" s="9" t="str">
        <f t="shared" si="49"/>
        <v>Пт</v>
      </c>
      <c r="G1360" s="18">
        <v>0.66666666666666663</v>
      </c>
      <c r="H1360" s="8" t="s">
        <v>7</v>
      </c>
      <c r="I1360" s="8" t="s">
        <v>33</v>
      </c>
      <c r="J1360" s="8" t="s">
        <v>6</v>
      </c>
      <c r="K1360" s="8" t="s">
        <v>31</v>
      </c>
      <c r="L1360" s="188" t="s">
        <v>96</v>
      </c>
      <c r="M1360" s="189" t="str">
        <f ca="1">IF(COUNTIFS(АБОНЕМЕНТЫ_ИНФОРМАЦИЯ!H:H,БАЗА_ДАННЫХ!L1360,АБОНЕМЕНТЫ_ИНФОРМАЦИЯ!F:F,БАЗА_ДАННЫХ!J1360,АБОНЕМЕНТЫ_ИНФОРМАЦИЯ!G:G,БАЗА_ДАННЫХ!K1360,АБОНЕМЕНТЫ_ИНФОРМАЦИЯ!Q:Q,"&lt;="&amp;БАЗА_ДАННЫХ!D1360,АБОНЕМЕНТЫ_ИНФОРМАЦИЯ!S:S,"&gt;="&amp;БАЗА_ДАННЫХ!D1360,АБОНЕМЕНТЫ_ИНФОРМАЦИЯ!AB:AB,"да")=1,"да","нет")</f>
        <v>да</v>
      </c>
      <c r="N1360" s="188">
        <f ca="1">IF(M1360="да",SUMIFS(АБОНЕМЕНТЫ_ИНФОРМАЦИЯ!AC:AC,АБОНЕМЕНТЫ_ИНФОРМАЦИЯ!H:H,БАЗА_ДАННЫХ!L1360,АБОНЕМЕНТЫ_ИНФОРМАЦИЯ!G:G,БАЗА_ДАННЫХ!K1360,АБОНЕМЕНТЫ_ИНФОРМАЦИЯ!F:F,БАЗА_ДАННЫХ!J1360,АБОНЕМЕНТЫ_ИНФОРМАЦИЯ!AB:AB,БАЗА_ДАННЫХ!M1360),"")</f>
        <v>2</v>
      </c>
      <c r="R1360" s="189" t="s">
        <v>21</v>
      </c>
      <c r="S1360" s="17"/>
      <c r="U1360" s="194">
        <f>IF(S1360="перенос",0,SUMIFS(АБОНЕМЕНТЫ_ИНФОРМАЦИЯ!P:P,АБОНЕМЕНТЫ_ИНФОРМАЦИЯ!H:H,БАЗА_ДАННЫХ!L1360,АБОНЕМЕНТЫ_ИНФОРМАЦИЯ!F:F,БАЗА_ДАННЫХ!J1360,АБОНЕМЕНТЫ_ИНФОРМАЦИЯ!G:G,БАЗА_ДАННЫХ!K1360,АБОНЕМЕНТЫ_ИНФОРМАЦИЯ!Q:Q,"&lt;="&amp;БАЗА_ДАННЫХ!D1360,АБОНЕМЕНТЫ_ИНФОРМАЦИЯ!S:S,"&gt;="&amp;БАЗА_ДАННЫХ!D1360))</f>
        <v>10</v>
      </c>
    </row>
    <row r="1361" spans="4:21" ht="15" customHeight="1" x14ac:dyDescent="0.25">
      <c r="D1361" s="185">
        <v>45345</v>
      </c>
      <c r="E1361" s="187">
        <f t="shared" si="48"/>
        <v>8</v>
      </c>
      <c r="F1361" s="9" t="str">
        <f t="shared" si="49"/>
        <v>Пт</v>
      </c>
      <c r="G1361" s="18">
        <v>0.66666666666666663</v>
      </c>
      <c r="H1361" s="8" t="s">
        <v>7</v>
      </c>
      <c r="I1361" s="8" t="s">
        <v>33</v>
      </c>
      <c r="J1361" s="8" t="s">
        <v>6</v>
      </c>
      <c r="K1361" s="8" t="s">
        <v>31</v>
      </c>
      <c r="L1361" s="188" t="s">
        <v>97</v>
      </c>
      <c r="M1361" s="189" t="str">
        <f ca="1">IF(COUNTIFS(АБОНЕМЕНТЫ_ИНФОРМАЦИЯ!H:H,БАЗА_ДАННЫХ!L1361,АБОНЕМЕНТЫ_ИНФОРМАЦИЯ!F:F,БАЗА_ДАННЫХ!J1361,АБОНЕМЕНТЫ_ИНФОРМАЦИЯ!G:G,БАЗА_ДАННЫХ!K1361,АБОНЕМЕНТЫ_ИНФОРМАЦИЯ!Q:Q,"&lt;="&amp;БАЗА_ДАННЫХ!D1361,АБОНЕМЕНТЫ_ИНФОРМАЦИЯ!S:S,"&gt;="&amp;БАЗА_ДАННЫХ!D1361,АБОНЕМЕНТЫ_ИНФОРМАЦИЯ!AB:AB,"да")=1,"да","нет")</f>
        <v>да</v>
      </c>
      <c r="N1361" s="188">
        <f ca="1">IF(M1361="да",SUMIFS(АБОНЕМЕНТЫ_ИНФОРМАЦИЯ!AC:AC,АБОНЕМЕНТЫ_ИНФОРМАЦИЯ!H:H,БАЗА_ДАННЫХ!L1361,АБОНЕМЕНТЫ_ИНФОРМАЦИЯ!G:G,БАЗА_ДАННЫХ!K1361,АБОНЕМЕНТЫ_ИНФОРМАЦИЯ!F:F,БАЗА_ДАННЫХ!J1361,АБОНЕМЕНТЫ_ИНФОРМАЦИЯ!AB:AB,БАЗА_ДАННЫХ!M1361),"")</f>
        <v>2</v>
      </c>
      <c r="R1361" s="189" t="s">
        <v>21</v>
      </c>
      <c r="S1361" s="17"/>
      <c r="U1361" s="194">
        <f>IF(S1361="перенос",0,SUMIFS(АБОНЕМЕНТЫ_ИНФОРМАЦИЯ!P:P,АБОНЕМЕНТЫ_ИНФОРМАЦИЯ!H:H,БАЗА_ДАННЫХ!L1361,АБОНЕМЕНТЫ_ИНФОРМАЦИЯ!F:F,БАЗА_ДАННЫХ!J1361,АБОНЕМЕНТЫ_ИНФОРМАЦИЯ!G:G,БАЗА_ДАННЫХ!K1361,АБОНЕМЕНТЫ_ИНФОРМАЦИЯ!Q:Q,"&lt;="&amp;БАЗА_ДАННЫХ!D1361,АБОНЕМЕНТЫ_ИНФОРМАЦИЯ!S:S,"&gt;="&amp;БАЗА_ДАННЫХ!D1361))</f>
        <v>10</v>
      </c>
    </row>
    <row r="1362" spans="4:21" ht="15" customHeight="1" x14ac:dyDescent="0.25">
      <c r="D1362" s="185">
        <v>45321</v>
      </c>
      <c r="E1362" s="187">
        <f t="shared" si="48"/>
        <v>5</v>
      </c>
      <c r="F1362" s="9" t="str">
        <f t="shared" si="49"/>
        <v>Вт</v>
      </c>
      <c r="G1362" s="18">
        <v>0.6875</v>
      </c>
      <c r="H1362" s="8" t="s">
        <v>15</v>
      </c>
      <c r="I1362" s="8" t="s">
        <v>27</v>
      </c>
      <c r="J1362" s="8" t="s">
        <v>22</v>
      </c>
      <c r="K1362" s="8" t="s">
        <v>29</v>
      </c>
      <c r="L1362" s="188" t="s">
        <v>172</v>
      </c>
      <c r="M1362" s="189" t="str">
        <f ca="1">IF(COUNTIFS(АБОНЕМЕНТЫ_ИНФОРМАЦИЯ!H:H,БАЗА_ДАННЫХ!L1362,АБОНЕМЕНТЫ_ИНФОРМАЦИЯ!F:F,БАЗА_ДАННЫХ!J1362,АБОНЕМЕНТЫ_ИНФОРМАЦИЯ!G:G,БАЗА_ДАННЫХ!K1362,АБОНЕМЕНТЫ_ИНФОРМАЦИЯ!Q:Q,"&lt;="&amp;БАЗА_ДАННЫХ!D1362,АБОНЕМЕНТЫ_ИНФОРМАЦИЯ!S:S,"&gt;="&amp;БАЗА_ДАННЫХ!D1362,АБОНЕМЕНТЫ_ИНФОРМАЦИЯ!AB:AB,"да")=1,"да","нет")</f>
        <v>да</v>
      </c>
      <c r="N1362" s="188">
        <f ca="1">IF(M1362="да",SUMIFS(АБОНЕМЕНТЫ_ИНФОРМАЦИЯ!AC:AC,АБОНЕМЕНТЫ_ИНФОРМАЦИЯ!H:H,БАЗА_ДАННЫХ!L1362,АБОНЕМЕНТЫ_ИНФОРМАЦИЯ!G:G,БАЗА_ДАННЫХ!K1362,АБОНЕМЕНТЫ_ИНФОРМАЦИЯ!F:F,БАЗА_ДАННЫХ!J1362,АБОНЕМЕНТЫ_ИНФОРМАЦИЯ!AB:AB,БАЗА_ДАННЫХ!M1362),"")</f>
        <v>0</v>
      </c>
      <c r="R1362" s="189" t="s">
        <v>21</v>
      </c>
      <c r="S1362" s="17"/>
      <c r="U1362" s="194">
        <f>IF(S1362="перенос",0,SUMIFS(АБОНЕМЕНТЫ_ИНФОРМАЦИЯ!P:P,АБОНЕМЕНТЫ_ИНФОРМАЦИЯ!H:H,БАЗА_ДАННЫХ!L1362,АБОНЕМЕНТЫ_ИНФОРМАЦИЯ!F:F,БАЗА_ДАННЫХ!J1362,АБОНЕМЕНТЫ_ИНФОРМАЦИЯ!G:G,БАЗА_ДАННЫХ!K1362,АБОНЕМЕНТЫ_ИНФОРМАЦИЯ!Q:Q,"&lt;="&amp;БАЗА_ДАННЫХ!D1362,АБОНЕМЕНТЫ_ИНФОРМАЦИЯ!S:S,"&gt;="&amp;БАЗА_ДАННЫХ!D1362))</f>
        <v>10</v>
      </c>
    </row>
    <row r="1363" spans="4:21" ht="15" customHeight="1" x14ac:dyDescent="0.25">
      <c r="D1363" s="185">
        <v>45321</v>
      </c>
      <c r="E1363" s="187">
        <f t="shared" si="48"/>
        <v>5</v>
      </c>
      <c r="F1363" s="9" t="str">
        <f t="shared" si="49"/>
        <v>Вт</v>
      </c>
      <c r="G1363" s="18">
        <v>0.72916666666666663</v>
      </c>
      <c r="H1363" s="8" t="s">
        <v>15</v>
      </c>
      <c r="I1363" s="8" t="s">
        <v>27</v>
      </c>
      <c r="J1363" s="8" t="s">
        <v>22</v>
      </c>
      <c r="K1363" s="8" t="s">
        <v>12</v>
      </c>
      <c r="L1363" s="188" t="s">
        <v>173</v>
      </c>
      <c r="M1363" s="189" t="str">
        <f ca="1">IF(COUNTIFS(АБОНЕМЕНТЫ_ИНФОРМАЦИЯ!H:H,БАЗА_ДАННЫХ!L1363,АБОНЕМЕНТЫ_ИНФОРМАЦИЯ!F:F,БАЗА_ДАННЫХ!J1363,АБОНЕМЕНТЫ_ИНФОРМАЦИЯ!G:G,БАЗА_ДАННЫХ!K1363,АБОНЕМЕНТЫ_ИНФОРМАЦИЯ!Q:Q,"&lt;="&amp;БАЗА_ДАННЫХ!D1363,АБОНЕМЕНТЫ_ИНФОРМАЦИЯ!S:S,"&gt;="&amp;БАЗА_ДАННЫХ!D1363,АБОНЕМЕНТЫ_ИНФОРМАЦИЯ!AB:AB,"да")=1,"да","нет")</f>
        <v>да</v>
      </c>
      <c r="N1363" s="188">
        <f ca="1">IF(M1363="да",SUMIFS(АБОНЕМЕНТЫ_ИНФОРМАЦИЯ!AC:AC,АБОНЕМЕНТЫ_ИНФОРМАЦИЯ!H:H,БАЗА_ДАННЫХ!L1363,АБОНЕМЕНТЫ_ИНФОРМАЦИЯ!G:G,БАЗА_ДАННЫХ!K1363,АБОНЕМЕНТЫ_ИНФОРМАЦИЯ!F:F,БАЗА_ДАННЫХ!J1363,АБОНЕМЕНТЫ_ИНФОРМАЦИЯ!AB:AB,БАЗА_ДАННЫХ!M1363),"")</f>
        <v>0</v>
      </c>
      <c r="R1363" s="189" t="s">
        <v>21</v>
      </c>
      <c r="S1363" s="17"/>
      <c r="U1363" s="194">
        <f>IF(S1363="перенос",0,SUMIFS(АБОНЕМЕНТЫ_ИНФОРМАЦИЯ!P:P,АБОНЕМЕНТЫ_ИНФОРМАЦИЯ!H:H,БАЗА_ДАННЫХ!L1363,АБОНЕМЕНТЫ_ИНФОРМАЦИЯ!F:F,БАЗА_ДАННЫХ!J1363,АБОНЕМЕНТЫ_ИНФОРМАЦИЯ!G:G,БАЗА_ДАННЫХ!K1363,АБОНЕМЕНТЫ_ИНФОРМАЦИЯ!Q:Q,"&lt;="&amp;БАЗА_ДАННЫХ!D1363,АБОНЕМЕНТЫ_ИНФОРМАЦИЯ!S:S,"&gt;="&amp;БАЗА_ДАННЫХ!D1363))</f>
        <v>10</v>
      </c>
    </row>
    <row r="1364" spans="4:21" ht="15" customHeight="1" x14ac:dyDescent="0.25">
      <c r="D1364" s="185">
        <v>45323</v>
      </c>
      <c r="E1364" s="187">
        <v>5</v>
      </c>
      <c r="F1364" s="9" t="str">
        <f t="shared" si="49"/>
        <v>Чт</v>
      </c>
      <c r="G1364" s="18">
        <v>0.72916666666666663</v>
      </c>
      <c r="H1364" s="8" t="s">
        <v>15</v>
      </c>
      <c r="I1364" s="8" t="s">
        <v>27</v>
      </c>
      <c r="J1364" s="8" t="s">
        <v>22</v>
      </c>
      <c r="K1364" s="8" t="s">
        <v>29</v>
      </c>
      <c r="L1364" s="188" t="s">
        <v>172</v>
      </c>
      <c r="M1364" s="189" t="str">
        <f ca="1">IF(COUNTIFS(АБОНЕМЕНТЫ_ИНФОРМАЦИЯ!H:H,БАЗА_ДАННЫХ!L1364,АБОНЕМЕНТЫ_ИНФОРМАЦИЯ!F:F,БАЗА_ДАННЫХ!J1364,АБОНЕМЕНТЫ_ИНФОРМАЦИЯ!G:G,БАЗА_ДАННЫХ!K1364,АБОНЕМЕНТЫ_ИНФОРМАЦИЯ!Q:Q,"&lt;="&amp;БАЗА_ДАННЫХ!D1364,АБОНЕМЕНТЫ_ИНФОРМАЦИЯ!S:S,"&gt;="&amp;БАЗА_ДАННЫХ!D1364,АБОНЕМЕНТЫ_ИНФОРМАЦИЯ!AB:AB,"да")=1,"да","нет")</f>
        <v>да</v>
      </c>
      <c r="N1364" s="188">
        <f ca="1">IF(M1364="да",SUMIFS(АБОНЕМЕНТЫ_ИНФОРМАЦИЯ!AC:AC,АБОНЕМЕНТЫ_ИНФОРМАЦИЯ!H:H,БАЗА_ДАННЫХ!L1364,АБОНЕМЕНТЫ_ИНФОРМАЦИЯ!G:G,БАЗА_ДАННЫХ!K1364,АБОНЕМЕНТЫ_ИНФОРМАЦИЯ!F:F,БАЗА_ДАННЫХ!J1364,АБОНЕМЕНТЫ_ИНФОРМАЦИЯ!AB:AB,БАЗА_ДАННЫХ!M1364),"")</f>
        <v>0</v>
      </c>
      <c r="R1364" s="189" t="s">
        <v>21</v>
      </c>
      <c r="S1364" s="17"/>
      <c r="U1364" s="194">
        <f>IF(S1364="перенос",0,SUMIFS(АБОНЕМЕНТЫ_ИНФОРМАЦИЯ!P:P,АБОНЕМЕНТЫ_ИНФОРМАЦИЯ!H:H,БАЗА_ДАННЫХ!L1364,АБОНЕМЕНТЫ_ИНФОРМАЦИЯ!F:F,БАЗА_ДАННЫХ!J1364,АБОНЕМЕНТЫ_ИНФОРМАЦИЯ!G:G,БАЗА_ДАННЫХ!K1364,АБОНЕМЕНТЫ_ИНФОРМАЦИЯ!Q:Q,"&lt;="&amp;БАЗА_ДАННЫХ!D1364,АБОНЕМЕНТЫ_ИНФОРМАЦИЯ!S:S,"&gt;="&amp;БАЗА_ДАННЫХ!D1364))</f>
        <v>10</v>
      </c>
    </row>
    <row r="1365" spans="4:21" ht="15" customHeight="1" x14ac:dyDescent="0.25">
      <c r="D1365" s="185">
        <v>45323</v>
      </c>
      <c r="E1365" s="187">
        <v>5</v>
      </c>
      <c r="F1365" s="9" t="str">
        <f t="shared" si="49"/>
        <v>Чт</v>
      </c>
      <c r="G1365" s="18">
        <v>0.77083333333333337</v>
      </c>
      <c r="H1365" s="8" t="s">
        <v>15</v>
      </c>
      <c r="I1365" s="8" t="s">
        <v>27</v>
      </c>
      <c r="J1365" s="8" t="s">
        <v>22</v>
      </c>
      <c r="K1365" s="8" t="s">
        <v>12</v>
      </c>
      <c r="L1365" s="188" t="s">
        <v>173</v>
      </c>
      <c r="M1365" s="189" t="str">
        <f ca="1">IF(COUNTIFS(АБОНЕМЕНТЫ_ИНФОРМАЦИЯ!H:H,БАЗА_ДАННЫХ!L1365,АБОНЕМЕНТЫ_ИНФОРМАЦИЯ!F:F,БАЗА_ДАННЫХ!J1365,АБОНЕМЕНТЫ_ИНФОРМАЦИЯ!G:G,БАЗА_ДАННЫХ!K1365,АБОНЕМЕНТЫ_ИНФОРМАЦИЯ!Q:Q,"&lt;="&amp;БАЗА_ДАННЫХ!D1365,АБОНЕМЕНТЫ_ИНФОРМАЦИЯ!S:S,"&gt;="&amp;БАЗА_ДАННЫХ!D1365,АБОНЕМЕНТЫ_ИНФОРМАЦИЯ!AB:AB,"да")=1,"да","нет")</f>
        <v>да</v>
      </c>
      <c r="N1365" s="188">
        <f ca="1">IF(M1365="да",SUMIFS(АБОНЕМЕНТЫ_ИНФОРМАЦИЯ!AC:AC,АБОНЕМЕНТЫ_ИНФОРМАЦИЯ!H:H,БАЗА_ДАННЫХ!L1365,АБОНЕМЕНТЫ_ИНФОРМАЦИЯ!G:G,БАЗА_ДАННЫХ!K1365,АБОНЕМЕНТЫ_ИНФОРМАЦИЯ!F:F,БАЗА_ДАННЫХ!J1365,АБОНЕМЕНТЫ_ИНФОРМАЦИЯ!AB:AB,БАЗА_ДАННЫХ!M1365),"")</f>
        <v>0</v>
      </c>
      <c r="R1365" s="189" t="s">
        <v>21</v>
      </c>
      <c r="S1365" s="17"/>
      <c r="U1365" s="194">
        <f>IF(S1365="перенос",0,SUMIFS(АБОНЕМЕНТЫ_ИНФОРМАЦИЯ!P:P,АБОНЕМЕНТЫ_ИНФОРМАЦИЯ!H:H,БАЗА_ДАННЫХ!L1365,АБОНЕМЕНТЫ_ИНФОРМАЦИЯ!F:F,БАЗА_ДАННЫХ!J1365,АБОНЕМЕНТЫ_ИНФОРМАЦИЯ!G:G,БАЗА_ДАННЫХ!K1365,АБОНЕМЕНТЫ_ИНФОРМАЦИЯ!Q:Q,"&lt;="&amp;БАЗА_ДАННЫХ!D1365,АБОНЕМЕНТЫ_ИНФОРМАЦИЯ!S:S,"&gt;="&amp;БАЗА_ДАННЫХ!D1365))</f>
        <v>10</v>
      </c>
    </row>
    <row r="1366" spans="4:21" ht="15" customHeight="1" x14ac:dyDescent="0.25">
      <c r="D1366" s="185">
        <v>45328</v>
      </c>
      <c r="E1366" s="187">
        <v>6</v>
      </c>
      <c r="F1366" s="9" t="str">
        <f t="shared" si="49"/>
        <v>Вт</v>
      </c>
      <c r="G1366" s="18">
        <v>0.6875</v>
      </c>
      <c r="H1366" s="8" t="s">
        <v>15</v>
      </c>
      <c r="I1366" s="8" t="s">
        <v>27</v>
      </c>
      <c r="J1366" s="8" t="s">
        <v>22</v>
      </c>
      <c r="K1366" s="8" t="s">
        <v>29</v>
      </c>
      <c r="L1366" s="188" t="s">
        <v>172</v>
      </c>
      <c r="M1366" s="189" t="str">
        <f ca="1">IF(COUNTIFS(АБОНЕМЕНТЫ_ИНФОРМАЦИЯ!H:H,БАЗА_ДАННЫХ!L1366,АБОНЕМЕНТЫ_ИНФОРМАЦИЯ!F:F,БАЗА_ДАННЫХ!J1366,АБОНЕМЕНТЫ_ИНФОРМАЦИЯ!G:G,БАЗА_ДАННЫХ!K1366,АБОНЕМЕНТЫ_ИНФОРМАЦИЯ!Q:Q,"&lt;="&amp;БАЗА_ДАННЫХ!D1366,АБОНЕМЕНТЫ_ИНФОРМАЦИЯ!S:S,"&gt;="&amp;БАЗА_ДАННЫХ!D1366,АБОНЕМЕНТЫ_ИНФОРМАЦИЯ!AB:AB,"да")=1,"да","нет")</f>
        <v>да</v>
      </c>
      <c r="N1366" s="188">
        <f ca="1">IF(M1366="да",SUMIFS(АБОНЕМЕНТЫ_ИНФОРМАЦИЯ!AC:AC,АБОНЕМЕНТЫ_ИНФОРМАЦИЯ!H:H,БАЗА_ДАННЫХ!L1366,АБОНЕМЕНТЫ_ИНФОРМАЦИЯ!G:G,БАЗА_ДАННЫХ!K1366,АБОНЕМЕНТЫ_ИНФОРМАЦИЯ!F:F,БАЗА_ДАННЫХ!J1366,АБОНЕМЕНТЫ_ИНФОРМАЦИЯ!AB:AB,БАЗА_ДАННЫХ!M1366),"")</f>
        <v>0</v>
      </c>
      <c r="R1366" s="189" t="s">
        <v>21</v>
      </c>
      <c r="S1366" s="17"/>
      <c r="U1366" s="194">
        <f>IF(S1366="перенос",0,SUMIFS(АБОНЕМЕНТЫ_ИНФОРМАЦИЯ!P:P,АБОНЕМЕНТЫ_ИНФОРМАЦИЯ!H:H,БАЗА_ДАННЫХ!L1366,АБОНЕМЕНТЫ_ИНФОРМАЦИЯ!F:F,БАЗА_ДАННЫХ!J1366,АБОНЕМЕНТЫ_ИНФОРМАЦИЯ!G:G,БАЗА_ДАННЫХ!K1366,АБОНЕМЕНТЫ_ИНФОРМАЦИЯ!Q:Q,"&lt;="&amp;БАЗА_ДАННЫХ!D1366,АБОНЕМЕНТЫ_ИНФОРМАЦИЯ!S:S,"&gt;="&amp;БАЗА_ДАННЫХ!D1366))</f>
        <v>10</v>
      </c>
    </row>
    <row r="1367" spans="4:21" ht="15" customHeight="1" x14ac:dyDescent="0.25">
      <c r="D1367" s="185">
        <v>45328</v>
      </c>
      <c r="E1367" s="187">
        <v>6</v>
      </c>
      <c r="F1367" s="9" t="str">
        <f t="shared" si="49"/>
        <v>Вт</v>
      </c>
      <c r="G1367" s="18">
        <v>0.72916666666666663</v>
      </c>
      <c r="H1367" s="8" t="s">
        <v>15</v>
      </c>
      <c r="I1367" s="8" t="s">
        <v>27</v>
      </c>
      <c r="J1367" s="8" t="s">
        <v>22</v>
      </c>
      <c r="K1367" s="8" t="s">
        <v>12</v>
      </c>
      <c r="L1367" s="188" t="s">
        <v>173</v>
      </c>
      <c r="M1367" s="189" t="str">
        <f ca="1">IF(COUNTIFS(АБОНЕМЕНТЫ_ИНФОРМАЦИЯ!H:H,БАЗА_ДАННЫХ!L1367,АБОНЕМЕНТЫ_ИНФОРМАЦИЯ!F:F,БАЗА_ДАННЫХ!J1367,АБОНЕМЕНТЫ_ИНФОРМАЦИЯ!G:G,БАЗА_ДАННЫХ!K1367,АБОНЕМЕНТЫ_ИНФОРМАЦИЯ!Q:Q,"&lt;="&amp;БАЗА_ДАННЫХ!D1367,АБОНЕМЕНТЫ_ИНФОРМАЦИЯ!S:S,"&gt;="&amp;БАЗА_ДАННЫХ!D1367,АБОНЕМЕНТЫ_ИНФОРМАЦИЯ!AB:AB,"да")=1,"да","нет")</f>
        <v>да</v>
      </c>
      <c r="N1367" s="188">
        <f ca="1">IF(M1367="да",SUMIFS(АБОНЕМЕНТЫ_ИНФОРМАЦИЯ!AC:AC,АБОНЕМЕНТЫ_ИНФОРМАЦИЯ!H:H,БАЗА_ДАННЫХ!L1367,АБОНЕМЕНТЫ_ИНФОРМАЦИЯ!G:G,БАЗА_ДАННЫХ!K1367,АБОНЕМЕНТЫ_ИНФОРМАЦИЯ!F:F,БАЗА_ДАННЫХ!J1367,АБОНЕМЕНТЫ_ИНФОРМАЦИЯ!AB:AB,БАЗА_ДАННЫХ!M1367),"")</f>
        <v>0</v>
      </c>
      <c r="R1367" s="189" t="s">
        <v>21</v>
      </c>
      <c r="S1367" s="17"/>
      <c r="U1367" s="194">
        <f>IF(S1367="перенос",0,SUMIFS(АБОНЕМЕНТЫ_ИНФОРМАЦИЯ!P:P,АБОНЕМЕНТЫ_ИНФОРМАЦИЯ!H:H,БАЗА_ДАННЫХ!L1367,АБОНЕМЕНТЫ_ИНФОРМАЦИЯ!F:F,БАЗА_ДАННЫХ!J1367,АБОНЕМЕНТЫ_ИНФОРМАЦИЯ!G:G,БАЗА_ДАННЫХ!K1367,АБОНЕМЕНТЫ_ИНФОРМАЦИЯ!Q:Q,"&lt;="&amp;БАЗА_ДАННЫХ!D1367,АБОНЕМЕНТЫ_ИНФОРМАЦИЯ!S:S,"&gt;="&amp;БАЗА_ДАННЫХ!D1367))</f>
        <v>10</v>
      </c>
    </row>
    <row r="1368" spans="4:21" ht="15" customHeight="1" x14ac:dyDescent="0.25">
      <c r="D1368" s="185">
        <v>45330</v>
      </c>
      <c r="E1368" s="187">
        <v>6</v>
      </c>
      <c r="F1368" s="9" t="str">
        <f t="shared" si="49"/>
        <v>Чт</v>
      </c>
      <c r="G1368" s="18">
        <v>0.72916666666666663</v>
      </c>
      <c r="H1368" s="8" t="s">
        <v>15</v>
      </c>
      <c r="I1368" s="8" t="s">
        <v>27</v>
      </c>
      <c r="J1368" s="8" t="s">
        <v>22</v>
      </c>
      <c r="K1368" s="8" t="s">
        <v>29</v>
      </c>
      <c r="L1368" s="188" t="s">
        <v>172</v>
      </c>
      <c r="M1368" s="189" t="str">
        <f ca="1">IF(COUNTIFS(АБОНЕМЕНТЫ_ИНФОРМАЦИЯ!H:H,БАЗА_ДАННЫХ!L1368,АБОНЕМЕНТЫ_ИНФОРМАЦИЯ!F:F,БАЗА_ДАННЫХ!J1368,АБОНЕМЕНТЫ_ИНФОРМАЦИЯ!G:G,БАЗА_ДАННЫХ!K1368,АБОНЕМЕНТЫ_ИНФОРМАЦИЯ!Q:Q,"&lt;="&amp;БАЗА_ДАННЫХ!D1368,АБОНЕМЕНТЫ_ИНФОРМАЦИЯ!S:S,"&gt;="&amp;БАЗА_ДАННЫХ!D1368,АБОНЕМЕНТЫ_ИНФОРМАЦИЯ!AB:AB,"да")=1,"да","нет")</f>
        <v>да</v>
      </c>
      <c r="N1368" s="188">
        <f ca="1">IF(M1368="да",SUMIFS(АБОНЕМЕНТЫ_ИНФОРМАЦИЯ!AC:AC,АБОНЕМЕНТЫ_ИНФОРМАЦИЯ!H:H,БАЗА_ДАННЫХ!L1368,АБОНЕМЕНТЫ_ИНФОРМАЦИЯ!G:G,БАЗА_ДАННЫХ!K1368,АБОНЕМЕНТЫ_ИНФОРМАЦИЯ!F:F,БАЗА_ДАННЫХ!J1368,АБОНЕМЕНТЫ_ИНФОРМАЦИЯ!AB:AB,БАЗА_ДАННЫХ!M1368),"")</f>
        <v>0</v>
      </c>
      <c r="R1368" s="189" t="s">
        <v>21</v>
      </c>
      <c r="S1368" s="17"/>
      <c r="U1368" s="194">
        <f>IF(S1368="перенос",0,SUMIFS(АБОНЕМЕНТЫ_ИНФОРМАЦИЯ!P:P,АБОНЕМЕНТЫ_ИНФОРМАЦИЯ!H:H,БАЗА_ДАННЫХ!L1368,АБОНЕМЕНТЫ_ИНФОРМАЦИЯ!F:F,БАЗА_ДАННЫХ!J1368,АБОНЕМЕНТЫ_ИНФОРМАЦИЯ!G:G,БАЗА_ДАННЫХ!K1368,АБОНЕМЕНТЫ_ИНФОРМАЦИЯ!Q:Q,"&lt;="&amp;БАЗА_ДАННЫХ!D1368,АБОНЕМЕНТЫ_ИНФОРМАЦИЯ!S:S,"&gt;="&amp;БАЗА_ДАННЫХ!D1368))</f>
        <v>10</v>
      </c>
    </row>
    <row r="1369" spans="4:21" ht="15" customHeight="1" x14ac:dyDescent="0.25">
      <c r="D1369" s="185">
        <v>45330</v>
      </c>
      <c r="E1369" s="187">
        <v>6</v>
      </c>
      <c r="F1369" s="9" t="str">
        <f t="shared" si="49"/>
        <v>Чт</v>
      </c>
      <c r="G1369" s="18">
        <v>0.77083333333333337</v>
      </c>
      <c r="H1369" s="8" t="s">
        <v>15</v>
      </c>
      <c r="I1369" s="8" t="s">
        <v>27</v>
      </c>
      <c r="J1369" s="8" t="s">
        <v>22</v>
      </c>
      <c r="K1369" s="8" t="s">
        <v>12</v>
      </c>
      <c r="L1369" s="188" t="s">
        <v>173</v>
      </c>
      <c r="M1369" s="189" t="str">
        <f ca="1">IF(COUNTIFS(АБОНЕМЕНТЫ_ИНФОРМАЦИЯ!H:H,БАЗА_ДАННЫХ!L1369,АБОНЕМЕНТЫ_ИНФОРМАЦИЯ!F:F,БАЗА_ДАННЫХ!J1369,АБОНЕМЕНТЫ_ИНФОРМАЦИЯ!G:G,БАЗА_ДАННЫХ!K1369,АБОНЕМЕНТЫ_ИНФОРМАЦИЯ!Q:Q,"&lt;="&amp;БАЗА_ДАННЫХ!D1369,АБОНЕМЕНТЫ_ИНФОРМАЦИЯ!S:S,"&gt;="&amp;БАЗА_ДАННЫХ!D1369,АБОНЕМЕНТЫ_ИНФОРМАЦИЯ!AB:AB,"да")=1,"да","нет")</f>
        <v>да</v>
      </c>
      <c r="N1369" s="188">
        <f ca="1">IF(M1369="да",SUMIFS(АБОНЕМЕНТЫ_ИНФОРМАЦИЯ!AC:AC,АБОНЕМЕНТЫ_ИНФОРМАЦИЯ!H:H,БАЗА_ДАННЫХ!L1369,АБОНЕМЕНТЫ_ИНФОРМАЦИЯ!G:G,БАЗА_ДАННЫХ!K1369,АБОНЕМЕНТЫ_ИНФОРМАЦИЯ!F:F,БАЗА_ДАННЫХ!J1369,АБОНЕМЕНТЫ_ИНФОРМАЦИЯ!AB:AB,БАЗА_ДАННЫХ!M1369),"")</f>
        <v>0</v>
      </c>
      <c r="R1369" s="189" t="s">
        <v>21</v>
      </c>
      <c r="S1369" s="17"/>
      <c r="U1369" s="194">
        <f>IF(S1369="перенос",0,SUMIFS(АБОНЕМЕНТЫ_ИНФОРМАЦИЯ!P:P,АБОНЕМЕНТЫ_ИНФОРМАЦИЯ!H:H,БАЗА_ДАННЫХ!L1369,АБОНЕМЕНТЫ_ИНФОРМАЦИЯ!F:F,БАЗА_ДАННЫХ!J1369,АБОНЕМЕНТЫ_ИНФОРМАЦИЯ!G:G,БАЗА_ДАННЫХ!K1369,АБОНЕМЕНТЫ_ИНФОРМАЦИЯ!Q:Q,"&lt;="&amp;БАЗА_ДАННЫХ!D1369,АБОНЕМЕНТЫ_ИНФОРМАЦИЯ!S:S,"&gt;="&amp;БАЗА_ДАННЫХ!D1369))</f>
        <v>10</v>
      </c>
    </row>
    <row r="1370" spans="4:21" ht="15" customHeight="1" x14ac:dyDescent="0.25">
      <c r="D1370" s="185">
        <v>45335</v>
      </c>
      <c r="E1370" s="187">
        <v>7</v>
      </c>
      <c r="F1370" s="9" t="str">
        <f t="shared" si="49"/>
        <v>Вт</v>
      </c>
      <c r="G1370" s="18">
        <v>0.6875</v>
      </c>
      <c r="H1370" s="8" t="s">
        <v>15</v>
      </c>
      <c r="I1370" s="8" t="s">
        <v>27</v>
      </c>
      <c r="J1370" s="8" t="s">
        <v>22</v>
      </c>
      <c r="K1370" s="8" t="s">
        <v>29</v>
      </c>
      <c r="L1370" s="188" t="s">
        <v>172</v>
      </c>
      <c r="M1370" s="189" t="str">
        <f ca="1">IF(COUNTIFS(АБОНЕМЕНТЫ_ИНФОРМАЦИЯ!H:H,БАЗА_ДАННЫХ!L1370,АБОНЕМЕНТЫ_ИНФОРМАЦИЯ!F:F,БАЗА_ДАННЫХ!J1370,АБОНЕМЕНТЫ_ИНФОРМАЦИЯ!G:G,БАЗА_ДАННЫХ!K1370,АБОНЕМЕНТЫ_ИНФОРМАЦИЯ!Q:Q,"&lt;="&amp;БАЗА_ДАННЫХ!D1370,АБОНЕМЕНТЫ_ИНФОРМАЦИЯ!S:S,"&gt;="&amp;БАЗА_ДАННЫХ!D1370,АБОНЕМЕНТЫ_ИНФОРМАЦИЯ!AB:AB,"да")=1,"да","нет")</f>
        <v>да</v>
      </c>
      <c r="N1370" s="188">
        <f ca="1">IF(M1370="да",SUMIFS(АБОНЕМЕНТЫ_ИНФОРМАЦИЯ!AC:AC,АБОНЕМЕНТЫ_ИНФОРМАЦИЯ!H:H,БАЗА_ДАННЫХ!L1370,АБОНЕМЕНТЫ_ИНФОРМАЦИЯ!G:G,БАЗА_ДАННЫХ!K1370,АБОНЕМЕНТЫ_ИНФОРМАЦИЯ!F:F,БАЗА_ДАННЫХ!J1370,АБОНЕМЕНТЫ_ИНФОРМАЦИЯ!AB:AB,БАЗА_ДАННЫХ!M1370),"")</f>
        <v>0</v>
      </c>
      <c r="R1370" s="189" t="s">
        <v>21</v>
      </c>
      <c r="S1370" s="17"/>
      <c r="U1370" s="194">
        <f>IF(S1370="перенос",0,SUMIFS(АБОНЕМЕНТЫ_ИНФОРМАЦИЯ!P:P,АБОНЕМЕНТЫ_ИНФОРМАЦИЯ!H:H,БАЗА_ДАННЫХ!L1370,АБОНЕМЕНТЫ_ИНФОРМАЦИЯ!F:F,БАЗА_ДАННЫХ!J1370,АБОНЕМЕНТЫ_ИНФОРМАЦИЯ!G:G,БАЗА_ДАННЫХ!K1370,АБОНЕМЕНТЫ_ИНФОРМАЦИЯ!Q:Q,"&lt;="&amp;БАЗА_ДАННЫХ!D1370,АБОНЕМЕНТЫ_ИНФОРМАЦИЯ!S:S,"&gt;="&amp;БАЗА_ДАННЫХ!D1370))</f>
        <v>10</v>
      </c>
    </row>
    <row r="1371" spans="4:21" ht="15" customHeight="1" x14ac:dyDescent="0.25">
      <c r="D1371" s="185">
        <v>45335</v>
      </c>
      <c r="E1371" s="187">
        <v>7</v>
      </c>
      <c r="F1371" s="9" t="str">
        <f t="shared" si="49"/>
        <v>Вт</v>
      </c>
      <c r="G1371" s="18">
        <v>0.72916666666666663</v>
      </c>
      <c r="H1371" s="8" t="s">
        <v>15</v>
      </c>
      <c r="I1371" s="8" t="s">
        <v>27</v>
      </c>
      <c r="J1371" s="8" t="s">
        <v>22</v>
      </c>
      <c r="K1371" s="8" t="s">
        <v>12</v>
      </c>
      <c r="L1371" s="188" t="s">
        <v>173</v>
      </c>
      <c r="M1371" s="189" t="str">
        <f ca="1">IF(COUNTIFS(АБОНЕМЕНТЫ_ИНФОРМАЦИЯ!H:H,БАЗА_ДАННЫХ!L1371,АБОНЕМЕНТЫ_ИНФОРМАЦИЯ!F:F,БАЗА_ДАННЫХ!J1371,АБОНЕМЕНТЫ_ИНФОРМАЦИЯ!G:G,БАЗА_ДАННЫХ!K1371,АБОНЕМЕНТЫ_ИНФОРМАЦИЯ!Q:Q,"&lt;="&amp;БАЗА_ДАННЫХ!D1371,АБОНЕМЕНТЫ_ИНФОРМАЦИЯ!S:S,"&gt;="&amp;БАЗА_ДАННЫХ!D1371,АБОНЕМЕНТЫ_ИНФОРМАЦИЯ!AB:AB,"да")=1,"да","нет")</f>
        <v>да</v>
      </c>
      <c r="N1371" s="188">
        <f ca="1">IF(M1371="да",SUMIFS(АБОНЕМЕНТЫ_ИНФОРМАЦИЯ!AC:AC,АБОНЕМЕНТЫ_ИНФОРМАЦИЯ!H:H,БАЗА_ДАННЫХ!L1371,АБОНЕМЕНТЫ_ИНФОРМАЦИЯ!G:G,БАЗА_ДАННЫХ!K1371,АБОНЕМЕНТЫ_ИНФОРМАЦИЯ!F:F,БАЗА_ДАННЫХ!J1371,АБОНЕМЕНТЫ_ИНФОРМАЦИЯ!AB:AB,БАЗА_ДАННЫХ!M1371),"")</f>
        <v>0</v>
      </c>
      <c r="R1371" s="189" t="s">
        <v>21</v>
      </c>
      <c r="S1371" s="17"/>
      <c r="U1371" s="194">
        <f>IF(S1371="перенос",0,SUMIFS(АБОНЕМЕНТЫ_ИНФОРМАЦИЯ!P:P,АБОНЕМЕНТЫ_ИНФОРМАЦИЯ!H:H,БАЗА_ДАННЫХ!L1371,АБОНЕМЕНТЫ_ИНФОРМАЦИЯ!F:F,БАЗА_ДАННЫХ!J1371,АБОНЕМЕНТЫ_ИНФОРМАЦИЯ!G:G,БАЗА_ДАННЫХ!K1371,АБОНЕМЕНТЫ_ИНФОРМАЦИЯ!Q:Q,"&lt;="&amp;БАЗА_ДАННЫХ!D1371,АБОНЕМЕНТЫ_ИНФОРМАЦИЯ!S:S,"&gt;="&amp;БАЗА_ДАННЫХ!D1371))</f>
        <v>10</v>
      </c>
    </row>
    <row r="1372" spans="4:21" ht="15" customHeight="1" x14ac:dyDescent="0.25">
      <c r="D1372" s="185">
        <v>45337</v>
      </c>
      <c r="E1372" s="187">
        <v>7</v>
      </c>
      <c r="F1372" s="9" t="str">
        <f t="shared" si="49"/>
        <v>Чт</v>
      </c>
      <c r="G1372" s="18">
        <v>0.72916666666666663</v>
      </c>
      <c r="H1372" s="8" t="s">
        <v>15</v>
      </c>
      <c r="I1372" s="8" t="s">
        <v>27</v>
      </c>
      <c r="J1372" s="8" t="s">
        <v>22</v>
      </c>
      <c r="K1372" s="8" t="s">
        <v>29</v>
      </c>
      <c r="L1372" s="188" t="s">
        <v>172</v>
      </c>
      <c r="M1372" s="189" t="str">
        <f ca="1">IF(COUNTIFS(АБОНЕМЕНТЫ_ИНФОРМАЦИЯ!H:H,БАЗА_ДАННЫХ!L1372,АБОНЕМЕНТЫ_ИНФОРМАЦИЯ!F:F,БАЗА_ДАННЫХ!J1372,АБОНЕМЕНТЫ_ИНФОРМАЦИЯ!G:G,БАЗА_ДАННЫХ!K1372,АБОНЕМЕНТЫ_ИНФОРМАЦИЯ!Q:Q,"&lt;="&amp;БАЗА_ДАННЫХ!D1372,АБОНЕМЕНТЫ_ИНФОРМАЦИЯ!S:S,"&gt;="&amp;БАЗА_ДАННЫХ!D1372,АБОНЕМЕНТЫ_ИНФОРМАЦИЯ!AB:AB,"да")=1,"да","нет")</f>
        <v>да</v>
      </c>
      <c r="N1372" s="188">
        <f ca="1">IF(M1372="да",SUMIFS(АБОНЕМЕНТЫ_ИНФОРМАЦИЯ!AC:AC,АБОНЕМЕНТЫ_ИНФОРМАЦИЯ!H:H,БАЗА_ДАННЫХ!L1372,АБОНЕМЕНТЫ_ИНФОРМАЦИЯ!G:G,БАЗА_ДАННЫХ!K1372,АБОНЕМЕНТЫ_ИНФОРМАЦИЯ!F:F,БАЗА_ДАННЫХ!J1372,АБОНЕМЕНТЫ_ИНФОРМАЦИЯ!AB:AB,БАЗА_ДАННЫХ!M1372),"")</f>
        <v>0</v>
      </c>
      <c r="R1372" s="189" t="s">
        <v>21</v>
      </c>
      <c r="S1372" s="17"/>
      <c r="U1372" s="194">
        <f>IF(S1372="перенос",0,SUMIFS(АБОНЕМЕНТЫ_ИНФОРМАЦИЯ!P:P,АБОНЕМЕНТЫ_ИНФОРМАЦИЯ!H:H,БАЗА_ДАННЫХ!L1372,АБОНЕМЕНТЫ_ИНФОРМАЦИЯ!F:F,БАЗА_ДАННЫХ!J1372,АБОНЕМЕНТЫ_ИНФОРМАЦИЯ!G:G,БАЗА_ДАННЫХ!K1372,АБОНЕМЕНТЫ_ИНФОРМАЦИЯ!Q:Q,"&lt;="&amp;БАЗА_ДАННЫХ!D1372,АБОНЕМЕНТЫ_ИНФОРМАЦИЯ!S:S,"&gt;="&amp;БАЗА_ДАННЫХ!D1372))</f>
        <v>10</v>
      </c>
    </row>
    <row r="1373" spans="4:21" ht="15" customHeight="1" x14ac:dyDescent="0.25">
      <c r="D1373" s="185">
        <v>45337</v>
      </c>
      <c r="E1373" s="187">
        <v>7</v>
      </c>
      <c r="F1373" s="9" t="str">
        <f t="shared" si="49"/>
        <v>Чт</v>
      </c>
      <c r="G1373" s="18">
        <v>0.77083333333333337</v>
      </c>
      <c r="H1373" s="8" t="s">
        <v>15</v>
      </c>
      <c r="I1373" s="8" t="s">
        <v>27</v>
      </c>
      <c r="J1373" s="8" t="s">
        <v>22</v>
      </c>
      <c r="K1373" s="8" t="s">
        <v>12</v>
      </c>
      <c r="L1373" s="188" t="s">
        <v>173</v>
      </c>
      <c r="M1373" s="189" t="str">
        <f ca="1">IF(COUNTIFS(АБОНЕМЕНТЫ_ИНФОРМАЦИЯ!H:H,БАЗА_ДАННЫХ!L1373,АБОНЕМЕНТЫ_ИНФОРМАЦИЯ!F:F,БАЗА_ДАННЫХ!J1373,АБОНЕМЕНТЫ_ИНФОРМАЦИЯ!G:G,БАЗА_ДАННЫХ!K1373,АБОНЕМЕНТЫ_ИНФОРМАЦИЯ!Q:Q,"&lt;="&amp;БАЗА_ДАННЫХ!D1373,АБОНЕМЕНТЫ_ИНФОРМАЦИЯ!S:S,"&gt;="&amp;БАЗА_ДАННЫХ!D1373,АБОНЕМЕНТЫ_ИНФОРМАЦИЯ!AB:AB,"да")=1,"да","нет")</f>
        <v>да</v>
      </c>
      <c r="N1373" s="188">
        <f ca="1">IF(M1373="да",SUMIFS(АБОНЕМЕНТЫ_ИНФОРМАЦИЯ!AC:AC,АБОНЕМЕНТЫ_ИНФОРМАЦИЯ!H:H,БАЗА_ДАННЫХ!L1373,АБОНЕМЕНТЫ_ИНФОРМАЦИЯ!G:G,БАЗА_ДАННЫХ!K1373,АБОНЕМЕНТЫ_ИНФОРМАЦИЯ!F:F,БАЗА_ДАННЫХ!J1373,АБОНЕМЕНТЫ_ИНФОРМАЦИЯ!AB:AB,БАЗА_ДАННЫХ!M1373),"")</f>
        <v>0</v>
      </c>
      <c r="R1373" s="189" t="s">
        <v>21</v>
      </c>
      <c r="S1373" s="17"/>
      <c r="U1373" s="194">
        <f>IF(S1373="перенос",0,SUMIFS(АБОНЕМЕНТЫ_ИНФОРМАЦИЯ!P:P,АБОНЕМЕНТЫ_ИНФОРМАЦИЯ!H:H,БАЗА_ДАННЫХ!L1373,АБОНЕМЕНТЫ_ИНФОРМАЦИЯ!F:F,БАЗА_ДАННЫХ!J1373,АБОНЕМЕНТЫ_ИНФОРМАЦИЯ!G:G,БАЗА_ДАННЫХ!K1373,АБОНЕМЕНТЫ_ИНФОРМАЦИЯ!Q:Q,"&lt;="&amp;БАЗА_ДАННЫХ!D1373,АБОНЕМЕНТЫ_ИНФОРМАЦИЯ!S:S,"&gt;="&amp;БАЗА_ДАННЫХ!D1373))</f>
        <v>10</v>
      </c>
    </row>
    <row r="1374" spans="4:21" ht="15" customHeight="1" x14ac:dyDescent="0.25">
      <c r="D1374" s="185">
        <v>45342</v>
      </c>
      <c r="E1374" s="187">
        <v>8</v>
      </c>
      <c r="F1374" s="9" t="str">
        <f t="shared" si="49"/>
        <v>Вт</v>
      </c>
      <c r="G1374" s="18">
        <v>0.6875</v>
      </c>
      <c r="H1374" s="8" t="s">
        <v>15</v>
      </c>
      <c r="I1374" s="8" t="s">
        <v>27</v>
      </c>
      <c r="J1374" s="8" t="s">
        <v>22</v>
      </c>
      <c r="K1374" s="8" t="s">
        <v>29</v>
      </c>
      <c r="L1374" s="188" t="s">
        <v>172</v>
      </c>
      <c r="M1374" s="189" t="str">
        <f ca="1">IF(COUNTIFS(АБОНЕМЕНТЫ_ИНФОРМАЦИЯ!H:H,БАЗА_ДАННЫХ!L1374,АБОНЕМЕНТЫ_ИНФОРМАЦИЯ!F:F,БАЗА_ДАННЫХ!J1374,АБОНЕМЕНТЫ_ИНФОРМАЦИЯ!G:G,БАЗА_ДАННЫХ!K1374,АБОНЕМЕНТЫ_ИНФОРМАЦИЯ!Q:Q,"&lt;="&amp;БАЗА_ДАННЫХ!D1374,АБОНЕМЕНТЫ_ИНФОРМАЦИЯ!S:S,"&gt;="&amp;БАЗА_ДАННЫХ!D1374,АБОНЕМЕНТЫ_ИНФОРМАЦИЯ!AB:AB,"да")=1,"да","нет")</f>
        <v>да</v>
      </c>
      <c r="N1374" s="188">
        <f ca="1">IF(M1374="да",SUMIFS(АБОНЕМЕНТЫ_ИНФОРМАЦИЯ!AC:AC,АБОНЕМЕНТЫ_ИНФОРМАЦИЯ!H:H,БАЗА_ДАННЫХ!L1374,АБОНЕМЕНТЫ_ИНФОРМАЦИЯ!G:G,БАЗА_ДАННЫХ!K1374,АБОНЕМЕНТЫ_ИНФОРМАЦИЯ!F:F,БАЗА_ДАННЫХ!J1374,АБОНЕМЕНТЫ_ИНФОРМАЦИЯ!AB:AB,БАЗА_ДАННЫХ!M1374),"")</f>
        <v>0</v>
      </c>
      <c r="R1374" s="189" t="s">
        <v>21</v>
      </c>
      <c r="S1374" s="17"/>
      <c r="U1374" s="194">
        <f>IF(S1374="перенос",0,SUMIFS(АБОНЕМЕНТЫ_ИНФОРМАЦИЯ!P:P,АБОНЕМЕНТЫ_ИНФОРМАЦИЯ!H:H,БАЗА_ДАННЫХ!L1374,АБОНЕМЕНТЫ_ИНФОРМАЦИЯ!F:F,БАЗА_ДАННЫХ!J1374,АБОНЕМЕНТЫ_ИНФОРМАЦИЯ!G:G,БАЗА_ДАННЫХ!K1374,АБОНЕМЕНТЫ_ИНФОРМАЦИЯ!Q:Q,"&lt;="&amp;БАЗА_ДАННЫХ!D1374,АБОНЕМЕНТЫ_ИНФОРМАЦИЯ!S:S,"&gt;="&amp;БАЗА_ДАННЫХ!D1374))</f>
        <v>10</v>
      </c>
    </row>
    <row r="1375" spans="4:21" ht="15" customHeight="1" x14ac:dyDescent="0.25">
      <c r="D1375" s="185">
        <v>45342</v>
      </c>
      <c r="E1375" s="187">
        <v>8</v>
      </c>
      <c r="F1375" s="9" t="str">
        <f t="shared" si="49"/>
        <v>Вт</v>
      </c>
      <c r="G1375" s="18">
        <v>0.72916666666666663</v>
      </c>
      <c r="H1375" s="8" t="s">
        <v>15</v>
      </c>
      <c r="I1375" s="8" t="s">
        <v>27</v>
      </c>
      <c r="J1375" s="8" t="s">
        <v>22</v>
      </c>
      <c r="K1375" s="8" t="s">
        <v>12</v>
      </c>
      <c r="L1375" s="188" t="s">
        <v>173</v>
      </c>
      <c r="M1375" s="189" t="str">
        <f ca="1">IF(COUNTIFS(АБОНЕМЕНТЫ_ИНФОРМАЦИЯ!H:H,БАЗА_ДАННЫХ!L1375,АБОНЕМЕНТЫ_ИНФОРМАЦИЯ!F:F,БАЗА_ДАННЫХ!J1375,АБОНЕМЕНТЫ_ИНФОРМАЦИЯ!G:G,БАЗА_ДАННЫХ!K1375,АБОНЕМЕНТЫ_ИНФОРМАЦИЯ!Q:Q,"&lt;="&amp;БАЗА_ДАННЫХ!D1375,АБОНЕМЕНТЫ_ИНФОРМАЦИЯ!S:S,"&gt;="&amp;БАЗА_ДАННЫХ!D1375,АБОНЕМЕНТЫ_ИНФОРМАЦИЯ!AB:AB,"да")=1,"да","нет")</f>
        <v>да</v>
      </c>
      <c r="N1375" s="188">
        <f ca="1">IF(M1375="да",SUMIFS(АБОНЕМЕНТЫ_ИНФОРМАЦИЯ!AC:AC,АБОНЕМЕНТЫ_ИНФОРМАЦИЯ!H:H,БАЗА_ДАННЫХ!L1375,АБОНЕМЕНТЫ_ИНФОРМАЦИЯ!G:G,БАЗА_ДАННЫХ!K1375,АБОНЕМЕНТЫ_ИНФОРМАЦИЯ!F:F,БАЗА_ДАННЫХ!J1375,АБОНЕМЕНТЫ_ИНФОРМАЦИЯ!AB:AB,БАЗА_ДАННЫХ!M1375),"")</f>
        <v>0</v>
      </c>
      <c r="R1375" s="189" t="s">
        <v>21</v>
      </c>
      <c r="S1375" s="17"/>
      <c r="U1375" s="194">
        <f>IF(S1375="перенос",0,SUMIFS(АБОНЕМЕНТЫ_ИНФОРМАЦИЯ!P:P,АБОНЕМЕНТЫ_ИНФОРМАЦИЯ!H:H,БАЗА_ДАННЫХ!L1375,АБОНЕМЕНТЫ_ИНФОРМАЦИЯ!F:F,БАЗА_ДАННЫХ!J1375,АБОНЕМЕНТЫ_ИНФОРМАЦИЯ!G:G,БАЗА_ДАННЫХ!K1375,АБОНЕМЕНТЫ_ИНФОРМАЦИЯ!Q:Q,"&lt;="&amp;БАЗА_ДАННЫХ!D1375,АБОНЕМЕНТЫ_ИНФОРМАЦИЯ!S:S,"&gt;="&amp;БАЗА_ДАННЫХ!D1375))</f>
        <v>10</v>
      </c>
    </row>
    <row r="1376" spans="4:21" ht="15" customHeight="1" x14ac:dyDescent="0.25">
      <c r="D1376" s="185">
        <v>45344</v>
      </c>
      <c r="E1376" s="187">
        <v>8</v>
      </c>
      <c r="F1376" s="9" t="str">
        <f t="shared" si="49"/>
        <v>Чт</v>
      </c>
      <c r="G1376" s="18">
        <v>0.72916666666666663</v>
      </c>
      <c r="H1376" s="8" t="s">
        <v>15</v>
      </c>
      <c r="I1376" s="8" t="s">
        <v>27</v>
      </c>
      <c r="J1376" s="8" t="s">
        <v>22</v>
      </c>
      <c r="K1376" s="8" t="s">
        <v>29</v>
      </c>
      <c r="L1376" s="188" t="s">
        <v>172</v>
      </c>
      <c r="M1376" s="189" t="str">
        <f ca="1">IF(COUNTIFS(АБОНЕМЕНТЫ_ИНФОРМАЦИЯ!H:H,БАЗА_ДАННЫХ!L1376,АБОНЕМЕНТЫ_ИНФОРМАЦИЯ!F:F,БАЗА_ДАННЫХ!J1376,АБОНЕМЕНТЫ_ИНФОРМАЦИЯ!G:G,БАЗА_ДАННЫХ!K1376,АБОНЕМЕНТЫ_ИНФОРМАЦИЯ!Q:Q,"&lt;="&amp;БАЗА_ДАННЫХ!D1376,АБОНЕМЕНТЫ_ИНФОРМАЦИЯ!S:S,"&gt;="&amp;БАЗА_ДАННЫХ!D1376,АБОНЕМЕНТЫ_ИНФОРМАЦИЯ!AB:AB,"да")=1,"да","нет")</f>
        <v>да</v>
      </c>
      <c r="N1376" s="188">
        <f ca="1">IF(M1376="да",SUMIFS(АБОНЕМЕНТЫ_ИНФОРМАЦИЯ!AC:AC,АБОНЕМЕНТЫ_ИНФОРМАЦИЯ!H:H,БАЗА_ДАННЫХ!L1376,АБОНЕМЕНТЫ_ИНФОРМАЦИЯ!G:G,БАЗА_ДАННЫХ!K1376,АБОНЕМЕНТЫ_ИНФОРМАЦИЯ!F:F,БАЗА_ДАННЫХ!J1376,АБОНЕМЕНТЫ_ИНФОРМАЦИЯ!AB:AB,БАЗА_ДАННЫХ!M1376),"")</f>
        <v>0</v>
      </c>
      <c r="R1376" s="189" t="s">
        <v>21</v>
      </c>
      <c r="S1376" s="17"/>
      <c r="U1376" s="194">
        <f>IF(S1376="перенос",0,SUMIFS(АБОНЕМЕНТЫ_ИНФОРМАЦИЯ!P:P,АБОНЕМЕНТЫ_ИНФОРМАЦИЯ!H:H,БАЗА_ДАННЫХ!L1376,АБОНЕМЕНТЫ_ИНФОРМАЦИЯ!F:F,БАЗА_ДАННЫХ!J1376,АБОНЕМЕНТЫ_ИНФОРМАЦИЯ!G:G,БАЗА_ДАННЫХ!K1376,АБОНЕМЕНТЫ_ИНФОРМАЦИЯ!Q:Q,"&lt;="&amp;БАЗА_ДАННЫХ!D1376,АБОНЕМЕНТЫ_ИНФОРМАЦИЯ!S:S,"&gt;="&amp;БАЗА_ДАННЫХ!D1376))</f>
        <v>10</v>
      </c>
    </row>
    <row r="1377" spans="4:21" ht="15" customHeight="1" x14ac:dyDescent="0.25">
      <c r="D1377" s="185">
        <v>45344</v>
      </c>
      <c r="E1377" s="187">
        <v>8</v>
      </c>
      <c r="F1377" s="9" t="str">
        <f t="shared" si="49"/>
        <v>Чт</v>
      </c>
      <c r="G1377" s="18">
        <v>0.77083333333333337</v>
      </c>
      <c r="H1377" s="8" t="s">
        <v>15</v>
      </c>
      <c r="I1377" s="8" t="s">
        <v>27</v>
      </c>
      <c r="J1377" s="8" t="s">
        <v>22</v>
      </c>
      <c r="K1377" s="8" t="s">
        <v>12</v>
      </c>
      <c r="L1377" s="188" t="s">
        <v>173</v>
      </c>
      <c r="M1377" s="189" t="str">
        <f ca="1">IF(COUNTIFS(АБОНЕМЕНТЫ_ИНФОРМАЦИЯ!H:H,БАЗА_ДАННЫХ!L1377,АБОНЕМЕНТЫ_ИНФОРМАЦИЯ!F:F,БАЗА_ДАННЫХ!J1377,АБОНЕМЕНТЫ_ИНФОРМАЦИЯ!G:G,БАЗА_ДАННЫХ!K1377,АБОНЕМЕНТЫ_ИНФОРМАЦИЯ!Q:Q,"&lt;="&amp;БАЗА_ДАННЫХ!D1377,АБОНЕМЕНТЫ_ИНФОРМАЦИЯ!S:S,"&gt;="&amp;БАЗА_ДАННЫХ!D1377,АБОНЕМЕНТЫ_ИНФОРМАЦИЯ!AB:AB,"да")=1,"да","нет")</f>
        <v>да</v>
      </c>
      <c r="N1377" s="188">
        <f ca="1">IF(M1377="да",SUMIFS(АБОНЕМЕНТЫ_ИНФОРМАЦИЯ!AC:AC,АБОНЕМЕНТЫ_ИНФОРМАЦИЯ!H:H,БАЗА_ДАННЫХ!L1377,АБОНЕМЕНТЫ_ИНФОРМАЦИЯ!G:G,БАЗА_ДАННЫХ!K1377,АБОНЕМЕНТЫ_ИНФОРМАЦИЯ!F:F,БАЗА_ДАННЫХ!J1377,АБОНЕМЕНТЫ_ИНФОРМАЦИЯ!AB:AB,БАЗА_ДАННЫХ!M1377),"")</f>
        <v>0</v>
      </c>
      <c r="R1377" s="189" t="s">
        <v>21</v>
      </c>
      <c r="S1377" s="17"/>
      <c r="U1377" s="194">
        <f>IF(S1377="перенос",0,SUMIFS(АБОНЕМЕНТЫ_ИНФОРМАЦИЯ!P:P,АБОНЕМЕНТЫ_ИНФОРМАЦИЯ!H:H,БАЗА_ДАННЫХ!L1377,АБОНЕМЕНТЫ_ИНФОРМАЦИЯ!F:F,БАЗА_ДАННЫХ!J1377,АБОНЕМЕНТЫ_ИНФОРМАЦИЯ!G:G,БАЗА_ДАННЫХ!K1377,АБОНЕМЕНТЫ_ИНФОРМАЦИЯ!Q:Q,"&lt;="&amp;БАЗА_ДАННЫХ!D1377,АБОНЕМЕНТЫ_ИНФОРМАЦИЯ!S:S,"&gt;="&amp;БАЗА_ДАННЫХ!D1377))</f>
        <v>10</v>
      </c>
    </row>
    <row r="1378" spans="4:21" ht="15" customHeight="1" x14ac:dyDescent="0.25">
      <c r="D1378" s="185">
        <v>45331</v>
      </c>
      <c r="E1378" s="187">
        <f t="shared" ref="E1378:E1380" si="50">WEEKNUM(D1378)</f>
        <v>6</v>
      </c>
      <c r="F1378" s="9" t="str">
        <f t="shared" si="49"/>
        <v>Пт</v>
      </c>
      <c r="G1378" s="18">
        <v>0.66666666666666663</v>
      </c>
      <c r="H1378" s="8" t="s">
        <v>7</v>
      </c>
      <c r="I1378" s="8" t="s">
        <v>33</v>
      </c>
      <c r="J1378" s="8" t="s">
        <v>6</v>
      </c>
      <c r="K1378" s="8" t="s">
        <v>31</v>
      </c>
      <c r="L1378" s="188" t="s">
        <v>174</v>
      </c>
      <c r="M1378" s="189" t="str">
        <f>IF(COUNTIFS(АБОНЕМЕНТЫ_ИНФОРМАЦИЯ!H:H,БАЗА_ДАННЫХ!L1378,АБОНЕМЕНТЫ_ИНФОРМАЦИЯ!F:F,БАЗА_ДАННЫХ!J1378,АБОНЕМЕНТЫ_ИНФОРМАЦИЯ!G:G,БАЗА_ДАННЫХ!K1378,АБОНЕМЕНТЫ_ИНФОРМАЦИЯ!Q:Q,"&lt;="&amp;БАЗА_ДАННЫХ!D1378,АБОНЕМЕНТЫ_ИНФОРМАЦИЯ!S:S,"&gt;="&amp;БАЗА_ДАННЫХ!D1378,АБОНЕМЕНТЫ_ИНФОРМАЦИЯ!AB:AB,"да")=1,"да","нет")</f>
        <v>нет</v>
      </c>
      <c r="N1378" s="188" t="str">
        <f>IF(M1378="да",SUMIFS(АБОНЕМЕНТЫ_ИНФОРМАЦИЯ!AC:AC,АБОНЕМЕНТЫ_ИНФОРМАЦИЯ!H:H,БАЗА_ДАННЫХ!L1378,АБОНЕМЕНТЫ_ИНФОРМАЦИЯ!G:G,БАЗА_ДАННЫХ!K1378,АБОНЕМЕНТЫ_ИНФОРМАЦИЯ!F:F,БАЗА_ДАННЫХ!J1378,АБОНЕМЕНТЫ_ИНФОРМАЦИЯ!AB:AB,БАЗА_ДАННЫХ!M1378),"")</f>
        <v/>
      </c>
      <c r="R1378" s="189" t="s">
        <v>21</v>
      </c>
      <c r="S1378" s="17" t="s">
        <v>24</v>
      </c>
      <c r="T1378" s="187">
        <v>12</v>
      </c>
      <c r="U1378" s="194">
        <f>IF(S1378="перенос",0,SUMIFS(АБОНЕМЕНТЫ_ИНФОРМАЦИЯ!P:P,АБОНЕМЕНТЫ_ИНФОРМАЦИЯ!H:H,БАЗА_ДАННЫХ!L1378,АБОНЕМЕНТЫ_ИНФОРМАЦИЯ!F:F,БАЗА_ДАННЫХ!J1378,АБОНЕМЕНТЫ_ИНФОРМАЦИЯ!G:G,БАЗА_ДАННЫХ!K1378,АБОНЕМЕНТЫ_ИНФОРМАЦИЯ!Q:Q,"&lt;="&amp;БАЗА_ДАННЫХ!D1378,АБОНЕМЕНТЫ_ИНФОРМАЦИЯ!S:S,"&gt;="&amp;БАЗА_ДАННЫХ!D1378))</f>
        <v>0</v>
      </c>
    </row>
    <row r="1379" spans="4:21" ht="15" customHeight="1" thickBot="1" x14ac:dyDescent="0.3">
      <c r="D1379" s="185">
        <v>45331</v>
      </c>
      <c r="E1379" s="187">
        <f t="shared" si="50"/>
        <v>6</v>
      </c>
      <c r="F1379" s="9" t="str">
        <f t="shared" si="49"/>
        <v>Пт</v>
      </c>
      <c r="G1379" s="18">
        <v>0.66666666666666663</v>
      </c>
      <c r="H1379" s="8" t="s">
        <v>7</v>
      </c>
      <c r="I1379" s="8" t="s">
        <v>33</v>
      </c>
      <c r="J1379" s="8" t="s">
        <v>6</v>
      </c>
      <c r="K1379" s="8" t="s">
        <v>31</v>
      </c>
      <c r="L1379" s="188" t="s">
        <v>175</v>
      </c>
      <c r="M1379" s="189" t="str">
        <f>IF(COUNTIFS(АБОНЕМЕНТЫ_ИНФОРМАЦИЯ!H:H,БАЗА_ДАННЫХ!L1379,АБОНЕМЕНТЫ_ИНФОРМАЦИЯ!F:F,БАЗА_ДАННЫХ!J1379,АБОНЕМЕНТЫ_ИНФОРМАЦИЯ!G:G,БАЗА_ДАННЫХ!K1379,АБОНЕМЕНТЫ_ИНФОРМАЦИЯ!Q:Q,"&lt;="&amp;БАЗА_ДАННЫХ!D1379,АБОНЕМЕНТЫ_ИНФОРМАЦИЯ!S:S,"&gt;="&amp;БАЗА_ДАННЫХ!D1379,АБОНЕМЕНТЫ_ИНФОРМАЦИЯ!AB:AB,"да")=1,"да","нет")</f>
        <v>нет</v>
      </c>
      <c r="N1379" s="188" t="str">
        <f>IF(M1379="да",SUMIFS(АБОНЕМЕНТЫ_ИНФОРМАЦИЯ!AC:AC,АБОНЕМЕНТЫ_ИНФОРМАЦИЯ!H:H,БАЗА_ДАННЫХ!L1379,АБОНЕМЕНТЫ_ИНФОРМАЦИЯ!G:G,БАЗА_ДАННЫХ!K1379,АБОНЕМЕНТЫ_ИНФОРМАЦИЯ!F:F,БАЗА_ДАННЫХ!J1379,АБОНЕМЕНТЫ_ИНФОРМАЦИЯ!AB:AB,БАЗА_ДАННЫХ!M1379),"")</f>
        <v/>
      </c>
      <c r="R1379" s="189" t="s">
        <v>21</v>
      </c>
      <c r="S1379" s="17" t="s">
        <v>24</v>
      </c>
      <c r="T1379" s="187">
        <v>12</v>
      </c>
      <c r="U1379" s="194">
        <f>IF(S1379="перенос",0,SUMIFS(АБОНЕМЕНТЫ_ИНФОРМАЦИЯ!P:P,АБОНЕМЕНТЫ_ИНФОРМАЦИЯ!H:H,БАЗА_ДАННЫХ!L1379,АБОНЕМЕНТЫ_ИНФОРМАЦИЯ!F:F,БАЗА_ДАННЫХ!J1379,АБОНЕМЕНТЫ_ИНФОРМАЦИЯ!G:G,БАЗА_ДАННЫХ!K1379,АБОНЕМЕНТЫ_ИНФОРМАЦИЯ!Q:Q,"&lt;="&amp;БАЗА_ДАННЫХ!D1379,АБОНЕМЕНТЫ_ИНФОРМАЦИЯ!S:S,"&gt;="&amp;БАЗА_ДАННЫХ!D1379))</f>
        <v>0</v>
      </c>
    </row>
    <row r="1380" spans="4:21" ht="15" customHeight="1" thickBot="1" x14ac:dyDescent="0.3">
      <c r="D1380" s="185">
        <v>45346</v>
      </c>
      <c r="E1380" s="187">
        <f t="shared" si="50"/>
        <v>8</v>
      </c>
      <c r="F1380" s="9" t="str">
        <f t="shared" si="49"/>
        <v>Сб</v>
      </c>
      <c r="G1380" s="77">
        <v>0.45833333333333331</v>
      </c>
      <c r="H1380" s="78" t="s">
        <v>183</v>
      </c>
      <c r="I1380" s="79" t="s">
        <v>34</v>
      </c>
      <c r="J1380" s="80" t="s">
        <v>11</v>
      </c>
      <c r="K1380" s="81" t="s">
        <v>35</v>
      </c>
      <c r="L1380" s="128" t="s">
        <v>78</v>
      </c>
      <c r="M1380" s="189" t="str">
        <f ca="1">IF(COUNTIFS(АБОНЕМЕНТЫ_ИНФОРМАЦИЯ!H:H,БАЗА_ДАННЫХ!L1380,АБОНЕМЕНТЫ_ИНФОРМАЦИЯ!F:F,БАЗА_ДАННЫХ!J1380,АБОНЕМЕНТЫ_ИНФОРМАЦИЯ!G:G,БАЗА_ДАННЫХ!K1380,АБОНЕМЕНТЫ_ИНФОРМАЦИЯ!Q:Q,"&lt;="&amp;БАЗА_ДАННЫХ!D1380,АБОНЕМЕНТЫ_ИНФОРМАЦИЯ!S:S,"&gt;="&amp;БАЗА_ДАННЫХ!D1380,АБОНЕМЕНТЫ_ИНФОРМАЦИЯ!AB:AB,"да")=1,"да","нет")</f>
        <v>да</v>
      </c>
      <c r="N1380" s="188">
        <f ca="1">IF(M1380="да",SUMIFS(АБОНЕМЕНТЫ_ИНФОРМАЦИЯ!AC:AC,АБОНЕМЕНТЫ_ИНФОРМАЦИЯ!H:H,БАЗА_ДАННЫХ!L1380,АБОНЕМЕНТЫ_ИНФОРМАЦИЯ!G:G,БАЗА_ДАННЫХ!K1380,АБОНЕМЕНТЫ_ИНФОРМАЦИЯ!F:F,БАЗА_ДАННЫХ!J1380,АБОНЕМЕНТЫ_ИНФОРМАЦИЯ!AB:AB,БАЗА_ДАННЫХ!M1380),"")</f>
        <v>3</v>
      </c>
      <c r="R1380" s="271" t="s">
        <v>177</v>
      </c>
      <c r="S1380" s="17"/>
      <c r="U1380" s="194">
        <f>IF(S1380="перенос",0,SUMIFS(АБОНЕМЕНТЫ_ИНФОРМАЦИЯ!P:P,АБОНЕМЕНТЫ_ИНФОРМАЦИЯ!H:H,БАЗА_ДАННЫХ!L1380,АБОНЕМЕНТЫ_ИНФОРМАЦИЯ!F:F,БАЗА_ДАННЫХ!J1380,АБОНЕМЕНТЫ_ИНФОРМАЦИЯ!G:G,БАЗА_ДАННЫХ!K1380,АБОНЕМЕНТЫ_ИНФОРМАЦИЯ!Q:Q,"&lt;="&amp;БАЗА_ДАННЫХ!D1380,АБОНЕМЕНТЫ_ИНФОРМАЦИЯ!S:S,"&gt;="&amp;БАЗА_ДАННЫХ!D1380))</f>
        <v>10</v>
      </c>
    </row>
    <row r="1381" spans="4:21" ht="15" customHeight="1" thickBot="1" x14ac:dyDescent="0.3">
      <c r="D1381" s="185">
        <v>45346</v>
      </c>
      <c r="E1381" s="187">
        <f t="shared" ref="E1381:E1385" si="51">WEEKNUM(D1381)</f>
        <v>8</v>
      </c>
      <c r="F1381" s="9" t="str">
        <f t="shared" ref="F1381:F1385" si="52">TEXT(D1381,"ддд")</f>
        <v>Сб</v>
      </c>
      <c r="G1381" s="77">
        <v>0.45833333333333331</v>
      </c>
      <c r="H1381" s="78" t="s">
        <v>183</v>
      </c>
      <c r="I1381" s="79" t="s">
        <v>34</v>
      </c>
      <c r="J1381" s="80" t="s">
        <v>11</v>
      </c>
      <c r="K1381" s="81" t="s">
        <v>35</v>
      </c>
      <c r="L1381" s="128" t="s">
        <v>80</v>
      </c>
      <c r="M1381" s="189" t="str">
        <f ca="1">IF(COUNTIFS(АБОНЕМЕНТЫ_ИНФОРМАЦИЯ!H:H,БАЗА_ДАННЫХ!L1381,АБОНЕМЕНТЫ_ИНФОРМАЦИЯ!F:F,БАЗА_ДАННЫХ!J1381,АБОНЕМЕНТЫ_ИНФОРМАЦИЯ!G:G,БАЗА_ДАННЫХ!K1381,АБОНЕМЕНТЫ_ИНФОРМАЦИЯ!Q:Q,"&lt;="&amp;БАЗА_ДАННЫХ!D1381,АБОНЕМЕНТЫ_ИНФОРМАЦИЯ!S:S,"&gt;="&amp;БАЗА_ДАННЫХ!D1381,АБОНЕМЕНТЫ_ИНФОРМАЦИЯ!AB:AB,"да")=1,"да","нет")</f>
        <v>да</v>
      </c>
      <c r="N1381" s="188">
        <f ca="1">IF(M1381="да",SUMIFS(АБОНЕМЕНТЫ_ИНФОРМАЦИЯ!AC:AC,АБОНЕМЕНТЫ_ИНФОРМАЦИЯ!H:H,БАЗА_ДАННЫХ!L1381,АБОНЕМЕНТЫ_ИНФОРМАЦИЯ!G:G,БАЗА_ДАННЫХ!K1381,АБОНЕМЕНТЫ_ИНФОРМАЦИЯ!F:F,БАЗА_ДАННЫХ!J1381,АБОНЕМЕНТЫ_ИНФОРМАЦИЯ!AB:AB,БАЗА_ДАННЫХ!M1381),"")</f>
        <v>3</v>
      </c>
      <c r="R1381" s="189" t="s">
        <v>21</v>
      </c>
      <c r="S1381" s="17"/>
      <c r="U1381" s="194">
        <f>IF(S1381="перенос",0,SUMIFS(АБОНЕМЕНТЫ_ИНФОРМАЦИЯ!P:P,АБОНЕМЕНТЫ_ИНФОРМАЦИЯ!H:H,БАЗА_ДАННЫХ!L1381,АБОНЕМЕНТЫ_ИНФОРМАЦИЯ!F:F,БАЗА_ДАННЫХ!J1381,АБОНЕМЕНТЫ_ИНФОРМАЦИЯ!G:G,БАЗА_ДАННЫХ!K1381,АБОНЕМЕНТЫ_ИНФОРМАЦИЯ!Q:Q,"&lt;="&amp;БАЗА_ДАННЫХ!D1381,АБОНЕМЕНТЫ_ИНФОРМАЦИЯ!S:S,"&gt;="&amp;БАЗА_ДАННЫХ!D1381))</f>
        <v>10</v>
      </c>
    </row>
    <row r="1382" spans="4:21" ht="15" customHeight="1" thickBot="1" x14ac:dyDescent="0.3">
      <c r="D1382" s="185">
        <v>45346</v>
      </c>
      <c r="E1382" s="187">
        <f t="shared" si="51"/>
        <v>8</v>
      </c>
      <c r="F1382" s="9" t="str">
        <f t="shared" si="52"/>
        <v>Сб</v>
      </c>
      <c r="G1382" s="77">
        <v>0.45833333333333331</v>
      </c>
      <c r="H1382" s="78" t="s">
        <v>183</v>
      </c>
      <c r="I1382" s="79" t="s">
        <v>34</v>
      </c>
      <c r="J1382" s="80" t="s">
        <v>11</v>
      </c>
      <c r="K1382" s="81" t="s">
        <v>35</v>
      </c>
      <c r="L1382" s="128" t="s">
        <v>81</v>
      </c>
      <c r="M1382" s="189" t="str">
        <f ca="1">IF(COUNTIFS(АБОНЕМЕНТЫ_ИНФОРМАЦИЯ!H:H,БАЗА_ДАННЫХ!L1382,АБОНЕМЕНТЫ_ИНФОРМАЦИЯ!F:F,БАЗА_ДАННЫХ!J1382,АБОНЕМЕНТЫ_ИНФОРМАЦИЯ!G:G,БАЗА_ДАННЫХ!K1382,АБОНЕМЕНТЫ_ИНФОРМАЦИЯ!Q:Q,"&lt;="&amp;БАЗА_ДАННЫХ!D1382,АБОНЕМЕНТЫ_ИНФОРМАЦИЯ!S:S,"&gt;="&amp;БАЗА_ДАННЫХ!D1382,АБОНЕМЕНТЫ_ИНФОРМАЦИЯ!AB:AB,"да")=1,"да","нет")</f>
        <v>да</v>
      </c>
      <c r="N1382" s="188">
        <f ca="1">IF(M1382="да",SUMIFS(АБОНЕМЕНТЫ_ИНФОРМАЦИЯ!AC:AC,АБОНЕМЕНТЫ_ИНФОРМАЦИЯ!H:H,БАЗА_ДАННЫХ!L1382,АБОНЕМЕНТЫ_ИНФОРМАЦИЯ!G:G,БАЗА_ДАННЫХ!K1382,АБОНЕМЕНТЫ_ИНФОРМАЦИЯ!F:F,БАЗА_ДАННЫХ!J1382,АБОНЕМЕНТЫ_ИНФОРМАЦИЯ!AB:AB,БАЗА_ДАННЫХ!M1382),"")</f>
        <v>2</v>
      </c>
      <c r="R1382" s="189" t="s">
        <v>21</v>
      </c>
      <c r="S1382" s="17"/>
      <c r="U1382" s="194">
        <f>IF(S1382="перенос",0,SUMIFS(АБОНЕМЕНТЫ_ИНФОРМАЦИЯ!P:P,АБОНЕМЕНТЫ_ИНФОРМАЦИЯ!H:H,БАЗА_ДАННЫХ!L1382,АБОНЕМЕНТЫ_ИНФОРМАЦИЯ!F:F,БАЗА_ДАННЫХ!J1382,АБОНЕМЕНТЫ_ИНФОРМАЦИЯ!G:G,БАЗА_ДАННЫХ!K1382,АБОНЕМЕНТЫ_ИНФОРМАЦИЯ!Q:Q,"&lt;="&amp;БАЗА_ДАННЫХ!D1382,АБОНЕМЕНТЫ_ИНФОРМАЦИЯ!S:S,"&gt;="&amp;БАЗА_ДАННЫХ!D1382))</f>
        <v>8.75</v>
      </c>
    </row>
    <row r="1383" spans="4:21" ht="15" customHeight="1" thickBot="1" x14ac:dyDescent="0.3">
      <c r="D1383" s="185">
        <v>45346</v>
      </c>
      <c r="E1383" s="187">
        <f t="shared" si="51"/>
        <v>8</v>
      </c>
      <c r="F1383" s="9" t="str">
        <f t="shared" si="52"/>
        <v>Сб</v>
      </c>
      <c r="G1383" s="77">
        <v>0.45833333333333331</v>
      </c>
      <c r="H1383" s="78" t="s">
        <v>183</v>
      </c>
      <c r="I1383" s="79" t="s">
        <v>34</v>
      </c>
      <c r="J1383" s="80" t="s">
        <v>11</v>
      </c>
      <c r="K1383" s="81" t="s">
        <v>35</v>
      </c>
      <c r="L1383" s="128" t="s">
        <v>82</v>
      </c>
      <c r="M1383" s="189" t="str">
        <f ca="1">IF(COUNTIFS(АБОНЕМЕНТЫ_ИНФОРМАЦИЯ!H:H,БАЗА_ДАННЫХ!L1383,АБОНЕМЕНТЫ_ИНФОРМАЦИЯ!F:F,БАЗА_ДАННЫХ!J1383,АБОНЕМЕНТЫ_ИНФОРМАЦИЯ!G:G,БАЗА_ДАННЫХ!K1383,АБОНЕМЕНТЫ_ИНФОРМАЦИЯ!Q:Q,"&lt;="&amp;БАЗА_ДАННЫХ!D1383,АБОНЕМЕНТЫ_ИНФОРМАЦИЯ!S:S,"&gt;="&amp;БАЗА_ДАННЫХ!D1383,АБОНЕМЕНТЫ_ИНФОРМАЦИЯ!AB:AB,"да")=1,"да","нет")</f>
        <v>да</v>
      </c>
      <c r="N1383" s="188">
        <f ca="1">IF(M1383="да",SUMIFS(АБОНЕМЕНТЫ_ИНФОРМАЦИЯ!AC:AC,АБОНЕМЕНТЫ_ИНФОРМАЦИЯ!H:H,БАЗА_ДАННЫХ!L1383,АБОНЕМЕНТЫ_ИНФОРМАЦИЯ!G:G,БАЗА_ДАННЫХ!K1383,АБОНЕМЕНТЫ_ИНФОРМАЦИЯ!F:F,БАЗА_ДАННЫХ!J1383,АБОНЕМЕНТЫ_ИНФОРМАЦИЯ!AB:AB,БАЗА_ДАННЫХ!M1383),"")</f>
        <v>2</v>
      </c>
      <c r="R1383" s="189" t="s">
        <v>21</v>
      </c>
      <c r="S1383" s="17"/>
      <c r="U1383" s="194">
        <f>IF(S1383="перенос",0,SUMIFS(АБОНЕМЕНТЫ_ИНФОРМАЦИЯ!P:P,АБОНЕМЕНТЫ_ИНФОРМАЦИЯ!H:H,БАЗА_ДАННЫХ!L1383,АБОНЕМЕНТЫ_ИНФОРМАЦИЯ!F:F,БАЗА_ДАННЫХ!J1383,АБОНЕМЕНТЫ_ИНФОРМАЦИЯ!G:G,БАЗА_ДАННЫХ!K1383,АБОНЕМЕНТЫ_ИНФОРМАЦИЯ!Q:Q,"&lt;="&amp;БАЗА_ДАННЫХ!D1383,АБОНЕМЕНТЫ_ИНФОРМАЦИЯ!S:S,"&gt;="&amp;БАЗА_ДАННЫХ!D1383))</f>
        <v>10</v>
      </c>
    </row>
    <row r="1384" spans="4:21" ht="15" customHeight="1" thickBot="1" x14ac:dyDescent="0.3">
      <c r="D1384" s="185">
        <v>45346</v>
      </c>
      <c r="E1384" s="187">
        <f t="shared" si="51"/>
        <v>8</v>
      </c>
      <c r="F1384" s="9" t="str">
        <f t="shared" si="52"/>
        <v>Сб</v>
      </c>
      <c r="G1384" s="77">
        <v>0.45833333333333331</v>
      </c>
      <c r="H1384" s="78" t="s">
        <v>183</v>
      </c>
      <c r="I1384" s="79" t="s">
        <v>34</v>
      </c>
      <c r="J1384" s="80" t="s">
        <v>11</v>
      </c>
      <c r="K1384" s="81" t="s">
        <v>35</v>
      </c>
      <c r="L1384" s="128" t="s">
        <v>83</v>
      </c>
      <c r="M1384" s="189" t="str">
        <f ca="1">IF(COUNTIFS(АБОНЕМЕНТЫ_ИНФОРМАЦИЯ!H:H,БАЗА_ДАННЫХ!L1384,АБОНЕМЕНТЫ_ИНФОРМАЦИЯ!F:F,БАЗА_ДАННЫХ!J1384,АБОНЕМЕНТЫ_ИНФОРМАЦИЯ!G:G,БАЗА_ДАННЫХ!K1384,АБОНЕМЕНТЫ_ИНФОРМАЦИЯ!Q:Q,"&lt;="&amp;БАЗА_ДАННЫХ!D1384,АБОНЕМЕНТЫ_ИНФОРМАЦИЯ!S:S,"&gt;="&amp;БАЗА_ДАННЫХ!D1384,АБОНЕМЕНТЫ_ИНФОРМАЦИЯ!AB:AB,"да")=1,"да","нет")</f>
        <v>да</v>
      </c>
      <c r="N1384" s="188">
        <f ca="1">IF(M1384="да",SUMIFS(АБОНЕМЕНТЫ_ИНФОРМАЦИЯ!AC:AC,АБОНЕМЕНТЫ_ИНФОРМАЦИЯ!H:H,БАЗА_ДАННЫХ!L1384,АБОНЕМЕНТЫ_ИНФОРМАЦИЯ!G:G,БАЗА_ДАННЫХ!K1384,АБОНЕМЕНТЫ_ИНФОРМАЦИЯ!F:F,БАЗА_ДАННЫХ!J1384,АБОНЕМЕНТЫ_ИНФОРМАЦИЯ!AB:AB,БАЗА_ДАННЫХ!M1384),"")</f>
        <v>2</v>
      </c>
      <c r="R1384" s="189" t="s">
        <v>21</v>
      </c>
      <c r="S1384" s="17"/>
      <c r="U1384" s="194">
        <f>IF(S1384="перенос",0,SUMIFS(АБОНЕМЕНТЫ_ИНФОРМАЦИЯ!P:P,АБОНЕМЕНТЫ_ИНФОРМАЦИЯ!H:H,БАЗА_ДАННЫХ!L1384,АБОНЕМЕНТЫ_ИНФОРМАЦИЯ!F:F,БАЗА_ДАННЫХ!J1384,АБОНЕМЕНТЫ_ИНФОРМАЦИЯ!G:G,БАЗА_ДАННЫХ!K1384,АБОНЕМЕНТЫ_ИНФОРМАЦИЯ!Q:Q,"&lt;="&amp;БАЗА_ДАННЫХ!D1384,АБОНЕМЕНТЫ_ИНФОРМАЦИЯ!S:S,"&gt;="&amp;БАЗА_ДАННЫХ!D1384))</f>
        <v>10</v>
      </c>
    </row>
    <row r="1385" spans="4:21" ht="15" customHeight="1" thickBot="1" x14ac:dyDescent="0.3">
      <c r="D1385" s="185">
        <v>45346</v>
      </c>
      <c r="E1385" s="187">
        <f t="shared" si="51"/>
        <v>8</v>
      </c>
      <c r="F1385" s="9" t="str">
        <f t="shared" si="52"/>
        <v>Сб</v>
      </c>
      <c r="G1385" s="77">
        <v>0.45833333333333331</v>
      </c>
      <c r="H1385" s="78" t="s">
        <v>183</v>
      </c>
      <c r="I1385" s="79" t="s">
        <v>34</v>
      </c>
      <c r="J1385" s="80" t="s">
        <v>11</v>
      </c>
      <c r="K1385" s="81" t="s">
        <v>35</v>
      </c>
      <c r="L1385" s="188" t="s">
        <v>243</v>
      </c>
      <c r="M1385" s="189" t="str">
        <f>IF(COUNTIFS(АБОНЕМЕНТЫ_ИНФОРМАЦИЯ!H:H,БАЗА_ДАННЫХ!L1385,АБОНЕМЕНТЫ_ИНФОРМАЦИЯ!F:F,БАЗА_ДАННЫХ!J1385,АБОНЕМЕНТЫ_ИНФОРМАЦИЯ!G:G,БАЗА_ДАННЫХ!K1385,АБОНЕМЕНТЫ_ИНФОРМАЦИЯ!Q:Q,"&lt;="&amp;БАЗА_ДАННЫХ!D1385,АБОНЕМЕНТЫ_ИНФОРМАЦИЯ!S:S,"&gt;="&amp;БАЗА_ДАННЫХ!D1385,АБОНЕМЕНТЫ_ИНФОРМАЦИЯ!AB:AB,"да")=1,"да","нет")</f>
        <v>нет</v>
      </c>
      <c r="N1385" s="188" t="str">
        <f>IF(M1385="да",SUMIFS(АБОНЕМЕНТЫ_ИНФОРМАЦИЯ!AC:AC,АБОНЕМЕНТЫ_ИНФОРМАЦИЯ!H:H,БАЗА_ДАННЫХ!L1385,АБОНЕМЕНТЫ_ИНФОРМАЦИЯ!G:G,БАЗА_ДАННЫХ!K1385,АБОНЕМЕНТЫ_ИНФОРМАЦИЯ!F:F,БАЗА_ДАННЫХ!J1385,АБОНЕМЕНТЫ_ИНФОРМАЦИЯ!AB:AB,БАЗА_ДАННЫХ!M1385),"")</f>
        <v/>
      </c>
      <c r="R1385" s="189" t="s">
        <v>21</v>
      </c>
      <c r="S1385" s="17" t="s">
        <v>24</v>
      </c>
      <c r="T1385" s="187">
        <v>12</v>
      </c>
      <c r="U1385" s="194">
        <f>IF(S1385="перенос",0,SUMIFS(АБОНЕМЕНТЫ_ИНФОРМАЦИЯ!P:P,АБОНЕМЕНТЫ_ИНФОРМАЦИЯ!H:H,БАЗА_ДАННЫХ!L1385,АБОНЕМЕНТЫ_ИНФОРМАЦИЯ!F:F,БАЗА_ДАННЫХ!J1385,АБОНЕМЕНТЫ_ИНФОРМАЦИЯ!G:G,БАЗА_ДАННЫХ!K1385,АБОНЕМЕНТЫ_ИНФОРМАЦИЯ!Q:Q,"&lt;="&amp;БАЗА_ДАННЫХ!D1385,АБОНЕМЕНТЫ_ИНФОРМАЦИЯ!S:S,"&gt;="&amp;БАЗА_ДАННЫХ!D1385))</f>
        <v>0</v>
      </c>
    </row>
    <row r="1386" spans="4:21" ht="15" customHeight="1" thickBot="1" x14ac:dyDescent="0.3">
      <c r="D1386" s="185">
        <v>45346</v>
      </c>
      <c r="E1386" s="187">
        <f t="shared" ref="E1386:E1387" si="53">WEEKNUM(D1386)</f>
        <v>8</v>
      </c>
      <c r="F1386" s="9" t="str">
        <f t="shared" ref="F1386:F1387" si="54">TEXT(D1386,"ддд")</f>
        <v>Сб</v>
      </c>
      <c r="G1386" s="77">
        <v>0.45833333333333331</v>
      </c>
      <c r="H1386" s="78" t="s">
        <v>183</v>
      </c>
      <c r="I1386" s="79" t="s">
        <v>34</v>
      </c>
      <c r="J1386" s="80" t="s">
        <v>11</v>
      </c>
      <c r="K1386" s="81" t="s">
        <v>35</v>
      </c>
      <c r="L1386" s="188" t="s">
        <v>243</v>
      </c>
      <c r="M1386" s="189" t="str">
        <f>IF(COUNTIFS(АБОНЕМЕНТЫ_ИНФОРМАЦИЯ!H:H,БАЗА_ДАННЫХ!L1386,АБОНЕМЕНТЫ_ИНФОРМАЦИЯ!F:F,БАЗА_ДАННЫХ!J1386,АБОНЕМЕНТЫ_ИНФОРМАЦИЯ!G:G,БАЗА_ДАННЫХ!K1386,АБОНЕМЕНТЫ_ИНФОРМАЦИЯ!Q:Q,"&lt;="&amp;БАЗА_ДАННЫХ!D1386,АБОНЕМЕНТЫ_ИНФОРМАЦИЯ!S:S,"&gt;="&amp;БАЗА_ДАННЫХ!D1386,АБОНЕМЕНТЫ_ИНФОРМАЦИЯ!AB:AB,"да")=1,"да","нет")</f>
        <v>нет</v>
      </c>
      <c r="N1386" s="188" t="str">
        <f>IF(M1386="да",SUMIFS(АБОНЕМЕНТЫ_ИНФОРМАЦИЯ!AC:AC,АБОНЕМЕНТЫ_ИНФОРМАЦИЯ!H:H,БАЗА_ДАННЫХ!L1386,АБОНЕМЕНТЫ_ИНФОРМАЦИЯ!G:G,БАЗА_ДАННЫХ!K1386,АБОНЕМЕНТЫ_ИНФОРМАЦИЯ!F:F,БАЗА_ДАННЫХ!J1386,АБОНЕМЕНТЫ_ИНФОРМАЦИЯ!AB:AB,БАЗА_ДАННЫХ!M1386),"")</f>
        <v/>
      </c>
      <c r="R1386" s="189" t="s">
        <v>21</v>
      </c>
      <c r="S1386" s="17" t="s">
        <v>24</v>
      </c>
      <c r="T1386" s="187">
        <v>12</v>
      </c>
      <c r="U1386" s="194">
        <f>IF(S1386="перенос",0,SUMIFS(АБОНЕМЕНТЫ_ИНФОРМАЦИЯ!P:P,АБОНЕМЕНТЫ_ИНФОРМАЦИЯ!H:H,БАЗА_ДАННЫХ!L1386,АБОНЕМЕНТЫ_ИНФОРМАЦИЯ!F:F,БАЗА_ДАННЫХ!J1386,АБОНЕМЕНТЫ_ИНФОРМАЦИЯ!G:G,БАЗА_ДАННЫХ!K1386,АБОНЕМЕНТЫ_ИНФОРМАЦИЯ!Q:Q,"&lt;="&amp;БАЗА_ДАННЫХ!D1386,АБОНЕМЕНТЫ_ИНФОРМАЦИЯ!S:S,"&gt;="&amp;БАЗА_ДАННЫХ!D1386))</f>
        <v>0</v>
      </c>
    </row>
    <row r="1387" spans="4:21" ht="15" customHeight="1" x14ac:dyDescent="0.25">
      <c r="D1387" s="185">
        <v>45346</v>
      </c>
      <c r="E1387" s="187">
        <f t="shared" si="53"/>
        <v>8</v>
      </c>
      <c r="F1387" s="9" t="str">
        <f t="shared" si="54"/>
        <v>Сб</v>
      </c>
      <c r="G1387" s="77">
        <v>0.45833333333333331</v>
      </c>
      <c r="H1387" s="78" t="s">
        <v>183</v>
      </c>
      <c r="I1387" s="79" t="s">
        <v>34</v>
      </c>
      <c r="J1387" s="80" t="s">
        <v>11</v>
      </c>
      <c r="K1387" s="81" t="s">
        <v>35</v>
      </c>
      <c r="L1387" s="188" t="s">
        <v>243</v>
      </c>
      <c r="M1387" s="189" t="str">
        <f>IF(COUNTIFS(АБОНЕМЕНТЫ_ИНФОРМАЦИЯ!H:H,БАЗА_ДАННЫХ!L1387,АБОНЕМЕНТЫ_ИНФОРМАЦИЯ!F:F,БАЗА_ДАННЫХ!J1387,АБОНЕМЕНТЫ_ИНФОРМАЦИЯ!G:G,БАЗА_ДАННЫХ!K1387,АБОНЕМЕНТЫ_ИНФОРМАЦИЯ!Q:Q,"&lt;="&amp;БАЗА_ДАННЫХ!D1387,АБОНЕМЕНТЫ_ИНФОРМАЦИЯ!S:S,"&gt;="&amp;БАЗА_ДАННЫХ!D1387,АБОНЕМЕНТЫ_ИНФОРМАЦИЯ!AB:AB,"да")=1,"да","нет")</f>
        <v>нет</v>
      </c>
      <c r="N1387" s="188" t="str">
        <f>IF(M1387="да",SUMIFS(АБОНЕМЕНТЫ_ИНФОРМАЦИЯ!AC:AC,АБОНЕМЕНТЫ_ИНФОРМАЦИЯ!H:H,БАЗА_ДАННЫХ!L1387,АБОНЕМЕНТЫ_ИНФОРМАЦИЯ!G:G,БАЗА_ДАННЫХ!K1387,АБОНЕМЕНТЫ_ИНФОРМАЦИЯ!F:F,БАЗА_ДАННЫХ!J1387,АБОНЕМЕНТЫ_ИНФОРМАЦИЯ!AB:AB,БАЗА_ДАННЫХ!M1387),"")</f>
        <v/>
      </c>
      <c r="R1387" s="189" t="s">
        <v>21</v>
      </c>
      <c r="S1387" s="17" t="s">
        <v>24</v>
      </c>
      <c r="T1387" s="187">
        <v>12</v>
      </c>
      <c r="U1387" s="194">
        <f>IF(S1387="перенос",0,SUMIFS(АБОНЕМЕНТЫ_ИНФОРМАЦИЯ!P:P,АБОНЕМЕНТЫ_ИНФОРМАЦИЯ!H:H,БАЗА_ДАННЫХ!L1387,АБОНЕМЕНТЫ_ИНФОРМАЦИЯ!F:F,БАЗА_ДАННЫХ!J1387,АБОНЕМЕНТЫ_ИНФОРМАЦИЯ!G:G,БАЗА_ДАННЫХ!K1387,АБОНЕМЕНТЫ_ИНФОРМАЦИЯ!Q:Q,"&lt;="&amp;БАЗА_ДАННЫХ!D1387,АБОНЕМЕНТЫ_ИНФОРМАЦИЯ!S:S,"&gt;="&amp;БАЗА_ДАННЫХ!D1387))</f>
        <v>0</v>
      </c>
    </row>
  </sheetData>
  <autoFilter ref="A6:U1385"/>
  <mergeCells count="5">
    <mergeCell ref="E5:L5"/>
    <mergeCell ref="R5:S5"/>
    <mergeCell ref="T5:U5"/>
    <mergeCell ref="M5:N5"/>
    <mergeCell ref="O5:Q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6486"/>
  </sheetPr>
  <dimension ref="C1:R181"/>
  <sheetViews>
    <sheetView zoomScale="85" zoomScaleNormal="85" workbookViewId="0">
      <pane ySplit="5" topLeftCell="A181" activePane="bottomLeft" state="frozen"/>
      <selection pane="bottomLeft" activeCell="Q207" sqref="Q207"/>
    </sheetView>
  </sheetViews>
  <sheetFormatPr defaultRowHeight="15" outlineLevelCol="1" x14ac:dyDescent="0.25"/>
  <cols>
    <col min="1" max="2" width="2.28515625" style="27" customWidth="1"/>
    <col min="3" max="3" width="11.28515625" style="210" customWidth="1"/>
    <col min="4" max="4" width="10.28515625" style="213" customWidth="1"/>
    <col min="5" max="5" width="11.7109375" style="26" customWidth="1"/>
    <col min="6" max="6" width="8.140625" style="26" customWidth="1"/>
    <col min="7" max="7" width="10.5703125" style="26" customWidth="1"/>
    <col min="8" max="8" width="29" style="26" customWidth="1"/>
    <col min="9" max="9" width="17" style="26" customWidth="1"/>
    <col min="10" max="10" width="10.85546875" style="214" customWidth="1"/>
    <col min="11" max="11" width="16.5703125" style="217" customWidth="1"/>
    <col min="12" max="12" width="13.85546875" style="4" bestFit="1" customWidth="1"/>
    <col min="13" max="13" width="14.140625" style="216" customWidth="1" outlineLevel="1"/>
    <col min="14" max="14" width="12.5703125" style="3" customWidth="1" outlineLevel="1"/>
    <col min="15" max="15" width="18.7109375" style="4" customWidth="1" outlineLevel="1"/>
    <col min="16" max="16" width="13.5703125" style="216" customWidth="1" outlineLevel="1"/>
    <col min="17" max="17" width="18.7109375" style="3" customWidth="1" outlineLevel="1"/>
    <col min="18" max="18" width="10.7109375" style="4" customWidth="1"/>
    <col min="19" max="16384" width="9.140625" style="27"/>
  </cols>
  <sheetData>
    <row r="1" spans="3:18" s="26" customFormat="1" x14ac:dyDescent="0.25">
      <c r="C1" s="196" t="s">
        <v>166</v>
      </c>
      <c r="D1" s="23" t="s">
        <v>41</v>
      </c>
      <c r="E1" s="23" t="s">
        <v>41</v>
      </c>
      <c r="F1" s="196" t="s">
        <v>166</v>
      </c>
      <c r="G1" s="196" t="s">
        <v>166</v>
      </c>
      <c r="H1" s="196" t="s">
        <v>166</v>
      </c>
      <c r="I1" s="196" t="s">
        <v>166</v>
      </c>
      <c r="J1" s="196" t="s">
        <v>166</v>
      </c>
      <c r="K1" s="23" t="s">
        <v>41</v>
      </c>
      <c r="L1" s="23" t="s">
        <v>41</v>
      </c>
      <c r="M1" s="23" t="s">
        <v>41</v>
      </c>
      <c r="N1" s="23" t="s">
        <v>41</v>
      </c>
      <c r="O1" s="23" t="s">
        <v>41</v>
      </c>
      <c r="P1" s="23" t="s">
        <v>41</v>
      </c>
      <c r="Q1" s="23" t="s">
        <v>41</v>
      </c>
      <c r="R1" s="23" t="s">
        <v>41</v>
      </c>
    </row>
    <row r="2" spans="3:18" s="26" customFormat="1" ht="11.25" customHeight="1" thickBot="1" x14ac:dyDescent="0.3">
      <c r="K2" s="3"/>
      <c r="L2" s="3"/>
      <c r="M2" s="3"/>
      <c r="P2" s="3"/>
      <c r="Q2" s="3"/>
      <c r="R2" s="3"/>
    </row>
    <row r="3" spans="3:18" s="206" customFormat="1" ht="20.25" customHeight="1" thickBot="1" x14ac:dyDescent="0.3">
      <c r="C3" s="209">
        <f>SUBTOTAL(3,C5:C1048575)</f>
        <v>177</v>
      </c>
      <c r="L3" s="226">
        <f t="shared" ref="L3:R3" si="0">SUBTOTAL(9,L5:L1048575)</f>
        <v>6825</v>
      </c>
      <c r="M3" s="248">
        <f t="shared" si="0"/>
        <v>1373</v>
      </c>
      <c r="N3" s="249">
        <f t="shared" si="0"/>
        <v>3</v>
      </c>
      <c r="O3" s="248">
        <f t="shared" si="0"/>
        <v>5</v>
      </c>
      <c r="P3" s="228">
        <f t="shared" si="0"/>
        <v>13590</v>
      </c>
      <c r="Q3" s="204">
        <f t="shared" si="0"/>
        <v>60</v>
      </c>
      <c r="R3" s="227">
        <f t="shared" si="0"/>
        <v>13650</v>
      </c>
    </row>
    <row r="4" spans="3:18" s="207" customFormat="1" ht="26.25" customHeight="1" thickBot="1" x14ac:dyDescent="0.3">
      <c r="C4" s="211"/>
      <c r="D4" s="293" t="s">
        <v>211</v>
      </c>
      <c r="E4" s="294"/>
      <c r="F4" s="294"/>
      <c r="G4" s="294"/>
      <c r="H4" s="294"/>
      <c r="I4" s="294"/>
      <c r="J4" s="295"/>
      <c r="K4" s="300" t="s">
        <v>176</v>
      </c>
      <c r="L4" s="301"/>
      <c r="M4" s="305" t="s">
        <v>179</v>
      </c>
      <c r="N4" s="306"/>
      <c r="O4" s="307"/>
      <c r="P4" s="296" t="s">
        <v>181</v>
      </c>
      <c r="Q4" s="297"/>
      <c r="R4" s="308"/>
    </row>
    <row r="5" spans="3:18" s="208" customFormat="1" ht="54.75" customHeight="1" thickBot="1" x14ac:dyDescent="0.3">
      <c r="C5" s="184" t="s">
        <v>16</v>
      </c>
      <c r="D5" s="197" t="s">
        <v>221</v>
      </c>
      <c r="E5" s="198" t="s">
        <v>185</v>
      </c>
      <c r="F5" s="198" t="s">
        <v>186</v>
      </c>
      <c r="G5" s="198" t="s">
        <v>244</v>
      </c>
      <c r="H5" s="199" t="s">
        <v>188</v>
      </c>
      <c r="I5" s="198" t="s">
        <v>189</v>
      </c>
      <c r="J5" s="200" t="s">
        <v>190</v>
      </c>
      <c r="K5" s="224" t="s">
        <v>223</v>
      </c>
      <c r="L5" s="225" t="s">
        <v>224</v>
      </c>
      <c r="M5" s="218" t="s">
        <v>165</v>
      </c>
      <c r="N5" s="219" t="s">
        <v>225</v>
      </c>
      <c r="O5" s="220" t="s">
        <v>226</v>
      </c>
      <c r="P5" s="221" t="str">
        <f>M5</f>
        <v>АБОНЕМЕНТ</v>
      </c>
      <c r="Q5" s="222" t="s">
        <v>226</v>
      </c>
      <c r="R5" s="223" t="s">
        <v>178</v>
      </c>
    </row>
    <row r="6" spans="3:18" x14ac:dyDescent="0.25">
      <c r="C6" s="212">
        <v>45271</v>
      </c>
      <c r="D6" s="215">
        <f t="shared" ref="D6:D37" si="1">WEEKNUM(C6)</f>
        <v>50</v>
      </c>
      <c r="E6" s="14" t="str">
        <f>TEXT(C6,"ддд")</f>
        <v>Пн</v>
      </c>
      <c r="F6" s="15">
        <v>0.66666666666666663</v>
      </c>
      <c r="G6" s="3" t="s">
        <v>7</v>
      </c>
      <c r="H6" s="3" t="s">
        <v>32</v>
      </c>
      <c r="I6" s="3" t="s">
        <v>9</v>
      </c>
      <c r="J6" s="4" t="s">
        <v>8</v>
      </c>
      <c r="K6" s="217">
        <v>0.5</v>
      </c>
      <c r="L6" s="4">
        <f>R6*K6</f>
        <v>70</v>
      </c>
      <c r="M6" s="216">
        <f>COUNTIFS(БАЗА_ДАННЫХ!D:D,C6,БАЗА_ДАННЫХ!G:G,F6,БАЗА_ДАННЫХ!I:I,H6,БАЗА_ДАННЫХ!J:J,I6,БАЗА_ДАННЫХ!K:K,J6)-N6-O6</f>
        <v>14</v>
      </c>
      <c r="N6" s="3">
        <f>COUNTIFS(БАЗА_ДАННЫХ!S:S,"перенос",БАЗА_ДАННЫХ!D:D,ПРЕПОДАВАТЕЛИ!C6,БАЗА_ДАННЫХ!G:G,ПРЕПОДАВАТЕЛИ!F6,БАЗА_ДАННЫХ!I:I,ПРЕПОДАВАТЕЛИ!H6,БАЗА_ДАННЫХ!J:J,ПРЕПОДАВАТЕЛИ!I6,БАЗА_ДАННЫХ!K:K,ПРЕПОДАВАТЕЛИ!J6)</f>
        <v>0</v>
      </c>
      <c r="O6" s="4">
        <f>COUNTIFS(БАЗА_ДАННЫХ!S:S,"раз.посещ.",БАЗА_ДАННЫХ!D:D,ПРЕПОДАВАТЕЛИ!C6,БАЗА_ДАННЫХ!G:G,ПРЕПОДАВАТЕЛИ!F6,БАЗА_ДАННЫХ!I:I,ПРЕПОДАВАТЕЛИ!H6,БАЗА_ДАННЫХ!J:J,ПРЕПОДАВАТЕЛИ!I6,БАЗА_ДАННЫХ!K:K,ПРЕПОДАВАТЕЛИ!J6)</f>
        <v>0</v>
      </c>
      <c r="P6" s="216">
        <f>SUMIFS(БАЗА_ДАННЫХ!U:U,БАЗА_ДАННЫХ!D:D,ПРЕПОДАВАТЕЛИ!C6,БАЗА_ДАННЫХ!G:G,ПРЕПОДАВАТЕЛИ!F6,БАЗА_ДАННЫХ!I:I,ПРЕПОДАВАТЕЛИ!H6,БАЗА_ДАННЫХ!J:J,ПРЕПОДАВАТЕЛИ!I6,БАЗА_ДАННЫХ!K:K,ПРЕПОДАВАТЕЛИ!J6)</f>
        <v>140</v>
      </c>
      <c r="Q6" s="3">
        <f>SUMIFS(БАЗА_ДАННЫХ!T:T,БАЗА_ДАННЫХ!D:D,ПРЕПОДАВАТЕЛИ!C6,БАЗА_ДАННЫХ!G:G,ПРЕПОДАВАТЕЛИ!F6,БАЗА_ДАННЫХ!I:I,ПРЕПОДАВАТЕЛИ!H6,БАЗА_ДАННЫХ!J:J,ПРЕПОДАВАТЕЛИ!I6,БАЗА_ДАННЫХ!K:K,ПРЕПОДАВАТЕЛИ!J6)</f>
        <v>0</v>
      </c>
      <c r="R6" s="4">
        <f>P6+Q6</f>
        <v>140</v>
      </c>
    </row>
    <row r="7" spans="3:18" x14ac:dyDescent="0.25">
      <c r="C7" s="212">
        <v>45271</v>
      </c>
      <c r="D7" s="215">
        <f t="shared" si="1"/>
        <v>50</v>
      </c>
      <c r="E7" s="14" t="str">
        <f t="shared" ref="E7:E70" si="2">TEXT(C7,"ддд")</f>
        <v>Пн</v>
      </c>
      <c r="F7" s="15">
        <v>0.70833333333333337</v>
      </c>
      <c r="G7" s="3" t="s">
        <v>14</v>
      </c>
      <c r="H7" s="3" t="s">
        <v>30</v>
      </c>
      <c r="I7" s="3" t="s">
        <v>11</v>
      </c>
      <c r="J7" s="4" t="s">
        <v>36</v>
      </c>
      <c r="K7" s="217">
        <v>0.5</v>
      </c>
      <c r="L7" s="4">
        <f t="shared" ref="L7:L70" si="3">R7*K7</f>
        <v>45</v>
      </c>
      <c r="M7" s="216">
        <f>COUNTIFS(БАЗА_ДАННЫХ!D:D,C7,БАЗА_ДАННЫХ!G:G,F7,БАЗА_ДАННЫХ!I:I,H7,БАЗА_ДАННЫХ!J:J,I7,БАЗА_ДАННЫХ!K:K,J7)-N7-O7</f>
        <v>9</v>
      </c>
      <c r="N7" s="3">
        <f>COUNTIFS(БАЗА_ДАННЫХ!S:S,"перенос",БАЗА_ДАННЫХ!D:D,ПРЕПОДАВАТЕЛИ!C7,БАЗА_ДАННЫХ!G:G,ПРЕПОДАВАТЕЛИ!F7,БАЗА_ДАННЫХ!I:I,ПРЕПОДАВАТЕЛИ!H7,БАЗА_ДАННЫХ!J:J,ПРЕПОДАВАТЕЛИ!I7,БАЗА_ДАННЫХ!K:K,ПРЕПОДАВАТЕЛИ!J7)</f>
        <v>0</v>
      </c>
      <c r="O7" s="4">
        <f>COUNTIFS(БАЗА_ДАННЫХ!S:S,"раз.посещ.",БАЗА_ДАННЫХ!D:D,ПРЕПОДАВАТЕЛИ!C7,БАЗА_ДАННЫХ!G:G,ПРЕПОДАВАТЕЛИ!F7,БАЗА_ДАННЫХ!I:I,ПРЕПОДАВАТЕЛИ!H7,БАЗА_ДАННЫХ!J:J,ПРЕПОДАВАТЕЛИ!I7,БАЗА_ДАННЫХ!K:K,ПРЕПОДАВАТЕЛИ!J7)</f>
        <v>0</v>
      </c>
      <c r="P7" s="216">
        <f>SUMIFS(БАЗА_ДАННЫХ!U:U,БАЗА_ДАННЫХ!D:D,ПРЕПОДАВАТЕЛИ!C7,БАЗА_ДАННЫХ!G:G,ПРЕПОДАВАТЕЛИ!F7,БАЗА_ДАННЫХ!I:I,ПРЕПОДАВАТЕЛИ!H7,БАЗА_ДАННЫХ!J:J,ПРЕПОДАВАТЕЛИ!I7,БАЗА_ДАННЫХ!K:K,ПРЕПОДАВАТЕЛИ!J7)</f>
        <v>90</v>
      </c>
      <c r="Q7" s="3">
        <f>SUMIFS(БАЗА_ДАННЫХ!T:T,БАЗА_ДАННЫХ!D:D,ПРЕПОДАВАТЕЛИ!C7,БАЗА_ДАННЫХ!G:G,ПРЕПОДАВАТЕЛИ!F7,БАЗА_ДАННЫХ!I:I,ПРЕПОДАВАТЕЛИ!H7,БАЗА_ДАННЫХ!J:J,ПРЕПОДАВАТЕЛИ!I7,БАЗА_ДАННЫХ!K:K,ПРЕПОДАВАТЕЛИ!J7)</f>
        <v>0</v>
      </c>
      <c r="R7" s="4">
        <f t="shared" ref="R7:R70" si="4">P7+Q7</f>
        <v>90</v>
      </c>
    </row>
    <row r="8" spans="3:18" x14ac:dyDescent="0.25">
      <c r="C8" s="212">
        <v>45271</v>
      </c>
      <c r="D8" s="215">
        <f t="shared" si="1"/>
        <v>50</v>
      </c>
      <c r="E8" s="14" t="str">
        <f t="shared" si="2"/>
        <v>Пн</v>
      </c>
      <c r="F8" s="15">
        <v>0.75</v>
      </c>
      <c r="G8" s="3" t="s">
        <v>7</v>
      </c>
      <c r="H8" s="3" t="s">
        <v>33</v>
      </c>
      <c r="I8" s="3" t="s">
        <v>6</v>
      </c>
      <c r="J8" s="4" t="s">
        <v>31</v>
      </c>
      <c r="K8" s="217">
        <v>0.5</v>
      </c>
      <c r="L8" s="4">
        <f t="shared" si="3"/>
        <v>55</v>
      </c>
      <c r="M8" s="216">
        <f>COUNTIFS(БАЗА_ДАННЫХ!D:D,C8,БАЗА_ДАННЫХ!G:G,F8,БАЗА_ДАННЫХ!I:I,H8,БАЗА_ДАННЫХ!J:J,I8,БАЗА_ДАННЫХ!K:K,J8)-N8-O8</f>
        <v>11</v>
      </c>
      <c r="N8" s="3">
        <f>COUNTIFS(БАЗА_ДАННЫХ!S:S,"перенос",БАЗА_ДАННЫХ!D:D,ПРЕПОДАВАТЕЛИ!C8,БАЗА_ДАННЫХ!G:G,ПРЕПОДАВАТЕЛИ!F8,БАЗА_ДАННЫХ!I:I,ПРЕПОДАВАТЕЛИ!H8,БАЗА_ДАННЫХ!J:J,ПРЕПОДАВАТЕЛИ!I8,БАЗА_ДАННЫХ!K:K,ПРЕПОДАВАТЕЛИ!J8)</f>
        <v>0</v>
      </c>
      <c r="O8" s="4">
        <f>COUNTIFS(БАЗА_ДАННЫХ!S:S,"раз.посещ.",БАЗА_ДАННЫХ!D:D,ПРЕПОДАВАТЕЛИ!C8,БАЗА_ДАННЫХ!G:G,ПРЕПОДАВАТЕЛИ!F8,БАЗА_ДАННЫХ!I:I,ПРЕПОДАВАТЕЛИ!H8,БАЗА_ДАННЫХ!J:J,ПРЕПОДАВАТЕЛИ!I8,БАЗА_ДАННЫХ!K:K,ПРЕПОДАВАТЕЛИ!J8)</f>
        <v>0</v>
      </c>
      <c r="P8" s="216">
        <f>SUMIFS(БАЗА_ДАННЫХ!U:U,БАЗА_ДАННЫХ!D:D,ПРЕПОДАВАТЕЛИ!C8,БАЗА_ДАННЫХ!G:G,ПРЕПОДАВАТЕЛИ!F8,БАЗА_ДАННЫХ!I:I,ПРЕПОДАВАТЕЛИ!H8,БАЗА_ДАННЫХ!J:J,ПРЕПОДАВАТЕЛИ!I8,БАЗА_ДАННЫХ!K:K,ПРЕПОДАВАТЕЛИ!J8)</f>
        <v>110</v>
      </c>
      <c r="Q8" s="3">
        <f>SUMIFS(БАЗА_ДАННЫХ!T:T,БАЗА_ДАННЫХ!D:D,ПРЕПОДАВАТЕЛИ!C8,БАЗА_ДАННЫХ!G:G,ПРЕПОДАВАТЕЛИ!F8,БАЗА_ДАННЫХ!I:I,ПРЕПОДАВАТЕЛИ!H8,БАЗА_ДАННЫХ!J:J,ПРЕПОДАВАТЕЛИ!I8,БАЗА_ДАННЫХ!K:K,ПРЕПОДАВАТЕЛИ!J8)</f>
        <v>0</v>
      </c>
      <c r="R8" s="4">
        <f t="shared" si="4"/>
        <v>110</v>
      </c>
    </row>
    <row r="9" spans="3:18" x14ac:dyDescent="0.25">
      <c r="C9" s="212">
        <v>45271</v>
      </c>
      <c r="D9" s="215">
        <f t="shared" si="1"/>
        <v>50</v>
      </c>
      <c r="E9" s="14" t="str">
        <f t="shared" si="2"/>
        <v>Пн</v>
      </c>
      <c r="F9" s="15">
        <v>0.75</v>
      </c>
      <c r="G9" s="3" t="s">
        <v>14</v>
      </c>
      <c r="H9" s="3" t="s">
        <v>30</v>
      </c>
      <c r="I9" s="3" t="s">
        <v>11</v>
      </c>
      <c r="J9" s="4" t="s">
        <v>17</v>
      </c>
      <c r="K9" s="217">
        <v>0.5</v>
      </c>
      <c r="L9" s="4">
        <f t="shared" si="3"/>
        <v>25</v>
      </c>
      <c r="M9" s="216">
        <f>COUNTIFS(БАЗА_ДАННЫХ!D:D,C9,БАЗА_ДАННЫХ!G:G,F9,БАЗА_ДАННЫХ!I:I,H9,БАЗА_ДАННЫХ!J:J,I9,БАЗА_ДАННЫХ!K:K,J9)-N9-O9</f>
        <v>5</v>
      </c>
      <c r="N9" s="3">
        <f>COUNTIFS(БАЗА_ДАННЫХ!S:S,"перенос",БАЗА_ДАННЫХ!D:D,ПРЕПОДАВАТЕЛИ!C9,БАЗА_ДАННЫХ!G:G,ПРЕПОДАВАТЕЛИ!F9,БАЗА_ДАННЫХ!I:I,ПРЕПОДАВАТЕЛИ!H9,БАЗА_ДАННЫХ!J:J,ПРЕПОДАВАТЕЛИ!I9,БАЗА_ДАННЫХ!K:K,ПРЕПОДАВАТЕЛИ!J9)</f>
        <v>0</v>
      </c>
      <c r="O9" s="4">
        <f>COUNTIFS(БАЗА_ДАННЫХ!S:S,"раз.посещ.",БАЗА_ДАННЫХ!D:D,ПРЕПОДАВАТЕЛИ!C9,БАЗА_ДАННЫХ!G:G,ПРЕПОДАВАТЕЛИ!F9,БАЗА_ДАННЫХ!I:I,ПРЕПОДАВАТЕЛИ!H9,БАЗА_ДАННЫХ!J:J,ПРЕПОДАВАТЕЛИ!I9,БАЗА_ДАННЫХ!K:K,ПРЕПОДАВАТЕЛИ!J9)</f>
        <v>0</v>
      </c>
      <c r="P9" s="216">
        <f>SUMIFS(БАЗА_ДАННЫХ!U:U,БАЗА_ДАННЫХ!D:D,ПРЕПОДАВАТЕЛИ!C9,БАЗА_ДАННЫХ!G:G,ПРЕПОДАВАТЕЛИ!F9,БАЗА_ДАННЫХ!I:I,ПРЕПОДАВАТЕЛИ!H9,БАЗА_ДАННЫХ!J:J,ПРЕПОДАВАТЕЛИ!I9,БАЗА_ДАННЫХ!K:K,ПРЕПОДАВАТЕЛИ!J9)</f>
        <v>50</v>
      </c>
      <c r="Q9" s="3">
        <f>SUMIFS(БАЗА_ДАННЫХ!T:T,БАЗА_ДАННЫХ!D:D,ПРЕПОДАВАТЕЛИ!C9,БАЗА_ДАННЫХ!G:G,ПРЕПОДАВАТЕЛИ!F9,БАЗА_ДАННЫХ!I:I,ПРЕПОДАВАТЕЛИ!H9,БАЗА_ДАННЫХ!J:J,ПРЕПОДАВАТЕЛИ!I9,БАЗА_ДАННЫХ!K:K,ПРЕПОДАВАТЕЛИ!J9)</f>
        <v>0</v>
      </c>
      <c r="R9" s="4">
        <f t="shared" si="4"/>
        <v>50</v>
      </c>
    </row>
    <row r="10" spans="3:18" x14ac:dyDescent="0.25">
      <c r="C10" s="212">
        <v>45271</v>
      </c>
      <c r="D10" s="215">
        <f t="shared" si="1"/>
        <v>50</v>
      </c>
      <c r="E10" s="14" t="str">
        <f t="shared" si="2"/>
        <v>Пн</v>
      </c>
      <c r="F10" s="15">
        <v>0.79166666666666663</v>
      </c>
      <c r="G10" s="3" t="s">
        <v>14</v>
      </c>
      <c r="H10" s="3" t="s">
        <v>34</v>
      </c>
      <c r="I10" s="3" t="s">
        <v>11</v>
      </c>
      <c r="J10" s="4" t="s">
        <v>35</v>
      </c>
      <c r="K10" s="217">
        <v>0.5</v>
      </c>
      <c r="L10" s="4">
        <f t="shared" si="3"/>
        <v>30</v>
      </c>
      <c r="M10" s="216">
        <f>COUNTIFS(БАЗА_ДАННЫХ!D:D,C10,БАЗА_ДАННЫХ!G:G,F10,БАЗА_ДАННЫХ!I:I,H10,БАЗА_ДАННЫХ!J:J,I10,БАЗА_ДАННЫХ!K:K,J10)-N10-O10</f>
        <v>6</v>
      </c>
      <c r="N10" s="3">
        <f>COUNTIFS(БАЗА_ДАННЫХ!S:S,"перенос",БАЗА_ДАННЫХ!D:D,ПРЕПОДАВАТЕЛИ!C10,БАЗА_ДАННЫХ!G:G,ПРЕПОДАВАТЕЛИ!F10,БАЗА_ДАННЫХ!I:I,ПРЕПОДАВАТЕЛИ!H10,БАЗА_ДАННЫХ!J:J,ПРЕПОДАВАТЕЛИ!I10,БАЗА_ДАННЫХ!K:K,ПРЕПОДАВАТЕЛИ!J10)</f>
        <v>0</v>
      </c>
      <c r="O10" s="4">
        <f>COUNTIFS(БАЗА_ДАННЫХ!S:S,"раз.посещ.",БАЗА_ДАННЫХ!D:D,ПРЕПОДАВАТЕЛИ!C10,БАЗА_ДАННЫХ!G:G,ПРЕПОДАВАТЕЛИ!F10,БАЗА_ДАННЫХ!I:I,ПРЕПОДАВАТЕЛИ!H10,БАЗА_ДАННЫХ!J:J,ПРЕПОДАВАТЕЛИ!I10,БАЗА_ДАННЫХ!K:K,ПРЕПОДАВАТЕЛИ!J10)</f>
        <v>0</v>
      </c>
      <c r="P10" s="216">
        <f>SUMIFS(БАЗА_ДАННЫХ!U:U,БАЗА_ДАННЫХ!D:D,ПРЕПОДАВАТЕЛИ!C10,БАЗА_ДАННЫХ!G:G,ПРЕПОДАВАТЕЛИ!F10,БАЗА_ДАННЫХ!I:I,ПРЕПОДАВАТЕЛИ!H10,БАЗА_ДАННЫХ!J:J,ПРЕПОДАВАТЕЛИ!I10,БАЗА_ДАННЫХ!K:K,ПРЕПОДАВАТЕЛИ!J10)</f>
        <v>60</v>
      </c>
      <c r="Q10" s="3">
        <f>SUMIFS(БАЗА_ДАННЫХ!T:T,БАЗА_ДАННЫХ!D:D,ПРЕПОДАВАТЕЛИ!C10,БАЗА_ДАННЫХ!G:G,ПРЕПОДАВАТЕЛИ!F10,БАЗА_ДАННЫХ!I:I,ПРЕПОДАВАТЕЛИ!H10,БАЗА_ДАННЫХ!J:J,ПРЕПОДАВАТЕЛИ!I10,БАЗА_ДАННЫХ!K:K,ПРЕПОДАВАТЕЛИ!J10)</f>
        <v>0</v>
      </c>
      <c r="R10" s="4">
        <f t="shared" si="4"/>
        <v>60</v>
      </c>
    </row>
    <row r="11" spans="3:18" x14ac:dyDescent="0.25">
      <c r="C11" s="212">
        <v>45272</v>
      </c>
      <c r="D11" s="215">
        <f t="shared" si="1"/>
        <v>50</v>
      </c>
      <c r="E11" s="14" t="str">
        <f t="shared" si="2"/>
        <v>Вт</v>
      </c>
      <c r="F11" s="15">
        <v>0.45833333333333331</v>
      </c>
      <c r="G11" s="3" t="s">
        <v>14</v>
      </c>
      <c r="H11" s="3" t="s">
        <v>39</v>
      </c>
      <c r="I11" s="3" t="s">
        <v>10</v>
      </c>
      <c r="J11" s="4" t="s">
        <v>28</v>
      </c>
      <c r="K11" s="217">
        <v>0.5</v>
      </c>
      <c r="L11" s="4">
        <f t="shared" si="3"/>
        <v>50</v>
      </c>
      <c r="M11" s="216">
        <f>COUNTIFS(БАЗА_ДАННЫХ!D:D,C11,БАЗА_ДАННЫХ!G:G,F11,БАЗА_ДАННЫХ!I:I,H11,БАЗА_ДАННЫХ!J:J,I11,БАЗА_ДАННЫХ!K:K,J11)-N11-O11</f>
        <v>10</v>
      </c>
      <c r="N11" s="3">
        <f>COUNTIFS(БАЗА_ДАННЫХ!S:S,"перенос",БАЗА_ДАННЫХ!D:D,ПРЕПОДАВАТЕЛИ!C11,БАЗА_ДАННЫХ!G:G,ПРЕПОДАВАТЕЛИ!F11,БАЗА_ДАННЫХ!I:I,ПРЕПОДАВАТЕЛИ!H11,БАЗА_ДАННЫХ!J:J,ПРЕПОДАВАТЕЛИ!I11,БАЗА_ДАННЫХ!K:K,ПРЕПОДАВАТЕЛИ!J11)</f>
        <v>0</v>
      </c>
      <c r="O11" s="4">
        <f>COUNTIFS(БАЗА_ДАННЫХ!S:S,"раз.посещ.",БАЗА_ДАННЫХ!D:D,ПРЕПОДАВАТЕЛИ!C11,БАЗА_ДАННЫХ!G:G,ПРЕПОДАВАТЕЛИ!F11,БАЗА_ДАННЫХ!I:I,ПРЕПОДАВАТЕЛИ!H11,БАЗА_ДАННЫХ!J:J,ПРЕПОДАВАТЕЛИ!I11,БАЗА_ДАННЫХ!K:K,ПРЕПОДАВАТЕЛИ!J11)</f>
        <v>0</v>
      </c>
      <c r="P11" s="216">
        <f>SUMIFS(БАЗА_ДАННЫХ!U:U,БАЗА_ДАННЫХ!D:D,ПРЕПОДАВАТЕЛИ!C11,БАЗА_ДАННЫХ!G:G,ПРЕПОДАВАТЕЛИ!F11,БАЗА_ДАННЫХ!I:I,ПРЕПОДАВАТЕЛИ!H11,БАЗА_ДАННЫХ!J:J,ПРЕПОДАВАТЕЛИ!I11,БАЗА_ДАННЫХ!K:K,ПРЕПОДАВАТЕЛИ!J11)</f>
        <v>100</v>
      </c>
      <c r="Q11" s="3">
        <f>SUMIFS(БАЗА_ДАННЫХ!T:T,БАЗА_ДАННЫХ!D:D,ПРЕПОДАВАТЕЛИ!C11,БАЗА_ДАННЫХ!G:G,ПРЕПОДАВАТЕЛИ!F11,БАЗА_ДАННЫХ!I:I,ПРЕПОДАВАТЕЛИ!H11,БАЗА_ДАННЫХ!J:J,ПРЕПОДАВАТЕЛИ!I11,БАЗА_ДАННЫХ!K:K,ПРЕПОДАВАТЕЛИ!J11)</f>
        <v>0</v>
      </c>
      <c r="R11" s="4">
        <f t="shared" si="4"/>
        <v>100</v>
      </c>
    </row>
    <row r="12" spans="3:18" x14ac:dyDescent="0.25">
      <c r="C12" s="212">
        <v>45272</v>
      </c>
      <c r="D12" s="215">
        <f t="shared" si="1"/>
        <v>50</v>
      </c>
      <c r="E12" s="14" t="str">
        <f t="shared" si="2"/>
        <v>Вт</v>
      </c>
      <c r="F12" s="15">
        <v>0.6875</v>
      </c>
      <c r="G12" s="3" t="s">
        <v>15</v>
      </c>
      <c r="H12" s="3" t="s">
        <v>27</v>
      </c>
      <c r="I12" s="3" t="s">
        <v>22</v>
      </c>
      <c r="J12" s="4" t="s">
        <v>29</v>
      </c>
      <c r="K12" s="217">
        <v>0.5</v>
      </c>
      <c r="L12" s="4">
        <f t="shared" si="3"/>
        <v>25</v>
      </c>
      <c r="M12" s="216">
        <f>COUNTIFS(БАЗА_ДАННЫХ!D:D,C12,БАЗА_ДАННЫХ!G:G,F12,БАЗА_ДАННЫХ!I:I,H12,БАЗА_ДАННЫХ!J:J,I12,БАЗА_ДАННЫХ!K:K,J12)-N12-O12</f>
        <v>5</v>
      </c>
      <c r="N12" s="3">
        <f>COUNTIFS(БАЗА_ДАННЫХ!S:S,"перенос",БАЗА_ДАННЫХ!D:D,ПРЕПОДАВАТЕЛИ!C12,БАЗА_ДАННЫХ!G:G,ПРЕПОДАВАТЕЛИ!F12,БАЗА_ДАННЫХ!I:I,ПРЕПОДАВАТЕЛИ!H12,БАЗА_ДАННЫХ!J:J,ПРЕПОДАВАТЕЛИ!I12,БАЗА_ДАННЫХ!K:K,ПРЕПОДАВАТЕЛИ!J12)</f>
        <v>0</v>
      </c>
      <c r="O12" s="4">
        <f>COUNTIFS(БАЗА_ДАННЫХ!S:S,"раз.посещ.",БАЗА_ДАННЫХ!D:D,ПРЕПОДАВАТЕЛИ!C12,БАЗА_ДАННЫХ!G:G,ПРЕПОДАВАТЕЛИ!F12,БАЗА_ДАННЫХ!I:I,ПРЕПОДАВАТЕЛИ!H12,БАЗА_ДАННЫХ!J:J,ПРЕПОДАВАТЕЛИ!I12,БАЗА_ДАННЫХ!K:K,ПРЕПОДАВАТЕЛИ!J12)</f>
        <v>0</v>
      </c>
      <c r="P12" s="216">
        <f>SUMIFS(БАЗА_ДАННЫХ!U:U,БАЗА_ДАННЫХ!D:D,ПРЕПОДАВАТЕЛИ!C12,БАЗА_ДАННЫХ!G:G,ПРЕПОДАВАТЕЛИ!F12,БАЗА_ДАННЫХ!I:I,ПРЕПОДАВАТЕЛИ!H12,БАЗА_ДАННЫХ!J:J,ПРЕПОДАВАТЕЛИ!I12,БАЗА_ДАННЫХ!K:K,ПРЕПОДАВАТЕЛИ!J12)</f>
        <v>50</v>
      </c>
      <c r="Q12" s="3">
        <f>SUMIFS(БАЗА_ДАННЫХ!T:T,БАЗА_ДАННЫХ!D:D,ПРЕПОДАВАТЕЛИ!C12,БАЗА_ДАННЫХ!G:G,ПРЕПОДАВАТЕЛИ!F12,БАЗА_ДАННЫХ!I:I,ПРЕПОДАВАТЕЛИ!H12,БАЗА_ДАННЫХ!J:J,ПРЕПОДАВАТЕЛИ!I12,БАЗА_ДАННЫХ!K:K,ПРЕПОДАВАТЕЛИ!J12)</f>
        <v>0</v>
      </c>
      <c r="R12" s="4">
        <f t="shared" si="4"/>
        <v>50</v>
      </c>
    </row>
    <row r="13" spans="3:18" x14ac:dyDescent="0.25">
      <c r="C13" s="212">
        <v>45272</v>
      </c>
      <c r="D13" s="215">
        <f t="shared" si="1"/>
        <v>50</v>
      </c>
      <c r="E13" s="14" t="str">
        <f t="shared" si="2"/>
        <v>Вт</v>
      </c>
      <c r="F13" s="15">
        <v>0.72916666666666663</v>
      </c>
      <c r="G13" s="3" t="s">
        <v>15</v>
      </c>
      <c r="H13" s="3" t="s">
        <v>27</v>
      </c>
      <c r="I13" s="3" t="s">
        <v>22</v>
      </c>
      <c r="J13" s="4" t="s">
        <v>12</v>
      </c>
      <c r="K13" s="217">
        <v>0.5</v>
      </c>
      <c r="L13" s="4">
        <f t="shared" si="3"/>
        <v>25</v>
      </c>
      <c r="M13" s="216">
        <f>COUNTIFS(БАЗА_ДАННЫХ!D:D,C13,БАЗА_ДАННЫХ!G:G,F13,БАЗА_ДАННЫХ!I:I,H13,БАЗА_ДАННЫХ!J:J,I13,БАЗА_ДАННЫХ!K:K,J13)-N13-O13</f>
        <v>5</v>
      </c>
      <c r="N13" s="3">
        <f>COUNTIFS(БАЗА_ДАННЫХ!S:S,"перенос",БАЗА_ДАННЫХ!D:D,ПРЕПОДАВАТЕЛИ!C13,БАЗА_ДАННЫХ!G:G,ПРЕПОДАВАТЕЛИ!F13,БАЗА_ДАННЫХ!I:I,ПРЕПОДАВАТЕЛИ!H13,БАЗА_ДАННЫХ!J:J,ПРЕПОДАВАТЕЛИ!I13,БАЗА_ДАННЫХ!K:K,ПРЕПОДАВАТЕЛИ!J13)</f>
        <v>0</v>
      </c>
      <c r="O13" s="4">
        <f>COUNTIFS(БАЗА_ДАННЫХ!S:S,"раз.посещ.",БАЗА_ДАННЫХ!D:D,ПРЕПОДАВАТЕЛИ!C13,БАЗА_ДАННЫХ!G:G,ПРЕПОДАВАТЕЛИ!F13,БАЗА_ДАННЫХ!I:I,ПРЕПОДАВАТЕЛИ!H13,БАЗА_ДАННЫХ!J:J,ПРЕПОДАВАТЕЛИ!I13,БАЗА_ДАННЫХ!K:K,ПРЕПОДАВАТЕЛИ!J13)</f>
        <v>0</v>
      </c>
      <c r="P13" s="216">
        <f>SUMIFS(БАЗА_ДАННЫХ!U:U,БАЗА_ДАННЫХ!D:D,ПРЕПОДАВАТЕЛИ!C13,БАЗА_ДАННЫХ!G:G,ПРЕПОДАВАТЕЛИ!F13,БАЗА_ДАННЫХ!I:I,ПРЕПОДАВАТЕЛИ!H13,БАЗА_ДАННЫХ!J:J,ПРЕПОДАВАТЕЛИ!I13,БАЗА_ДАННЫХ!K:K,ПРЕПОДАВАТЕЛИ!J13)</f>
        <v>50</v>
      </c>
      <c r="Q13" s="3">
        <f>SUMIFS(БАЗА_ДАННЫХ!T:T,БАЗА_ДАННЫХ!D:D,ПРЕПОДАВАТЕЛИ!C13,БАЗА_ДАННЫХ!G:G,ПРЕПОДАВАТЕЛИ!F13,БАЗА_ДАННЫХ!I:I,ПРЕПОДАВАТЕЛИ!H13,БАЗА_ДАННЫХ!J:J,ПРЕПОДАВАТЕЛИ!I13,БАЗА_ДАННЫХ!K:K,ПРЕПОДАВАТЕЛИ!J13)</f>
        <v>0</v>
      </c>
      <c r="R13" s="4">
        <f t="shared" si="4"/>
        <v>50</v>
      </c>
    </row>
    <row r="14" spans="3:18" x14ac:dyDescent="0.25">
      <c r="C14" s="212">
        <v>45273</v>
      </c>
      <c r="D14" s="215">
        <f t="shared" si="1"/>
        <v>50</v>
      </c>
      <c r="E14" s="14" t="str">
        <f t="shared" si="2"/>
        <v>Ср</v>
      </c>
      <c r="F14" s="15">
        <v>0.6875</v>
      </c>
      <c r="G14" s="3" t="s">
        <v>14</v>
      </c>
      <c r="H14" s="3" t="s">
        <v>30</v>
      </c>
      <c r="I14" s="3" t="s">
        <v>11</v>
      </c>
      <c r="J14" s="4" t="s">
        <v>36</v>
      </c>
      <c r="K14" s="217">
        <v>0.5</v>
      </c>
      <c r="L14" s="4">
        <f t="shared" si="3"/>
        <v>45</v>
      </c>
      <c r="M14" s="216">
        <f>COUNTIFS(БАЗА_ДАННЫХ!D:D,C14,БАЗА_ДАННЫХ!G:G,F14,БАЗА_ДАННЫХ!I:I,H14,БАЗА_ДАННЫХ!J:J,I14,БАЗА_ДАННЫХ!K:K,J14)-N14-O14</f>
        <v>9</v>
      </c>
      <c r="N14" s="3">
        <f>COUNTIFS(БАЗА_ДАННЫХ!S:S,"перенос",БАЗА_ДАННЫХ!D:D,ПРЕПОДАВАТЕЛИ!C14,БАЗА_ДАННЫХ!G:G,ПРЕПОДАВАТЕЛИ!F14,БАЗА_ДАННЫХ!I:I,ПРЕПОДАВАТЕЛИ!H14,БАЗА_ДАННЫХ!J:J,ПРЕПОДАВАТЕЛИ!I14,БАЗА_ДАННЫХ!K:K,ПРЕПОДАВАТЕЛИ!J14)</f>
        <v>0</v>
      </c>
      <c r="O14" s="4">
        <f>COUNTIFS(БАЗА_ДАННЫХ!S:S,"раз.посещ.",БАЗА_ДАННЫХ!D:D,ПРЕПОДАВАТЕЛИ!C14,БАЗА_ДАННЫХ!G:G,ПРЕПОДАВАТЕЛИ!F14,БАЗА_ДАННЫХ!I:I,ПРЕПОДАВАТЕЛИ!H14,БАЗА_ДАННЫХ!J:J,ПРЕПОДАВАТЕЛИ!I14,БАЗА_ДАННЫХ!K:K,ПРЕПОДАВАТЕЛИ!J14)</f>
        <v>0</v>
      </c>
      <c r="P14" s="216">
        <f>SUMIFS(БАЗА_ДАННЫХ!U:U,БАЗА_ДАННЫХ!D:D,ПРЕПОДАВАТЕЛИ!C14,БАЗА_ДАННЫХ!G:G,ПРЕПОДАВАТЕЛИ!F14,БАЗА_ДАННЫХ!I:I,ПРЕПОДАВАТЕЛИ!H14,БАЗА_ДАННЫХ!J:J,ПРЕПОДАВАТЕЛИ!I14,БАЗА_ДАННЫХ!K:K,ПРЕПОДАВАТЕЛИ!J14)</f>
        <v>90</v>
      </c>
      <c r="Q14" s="3">
        <f>SUMIFS(БАЗА_ДАННЫХ!T:T,БАЗА_ДАННЫХ!D:D,ПРЕПОДАВАТЕЛИ!C14,БАЗА_ДАННЫХ!G:G,ПРЕПОДАВАТЕЛИ!F14,БАЗА_ДАННЫХ!I:I,ПРЕПОДАВАТЕЛИ!H14,БАЗА_ДАННЫХ!J:J,ПРЕПОДАВАТЕЛИ!I14,БАЗА_ДАННЫХ!K:K,ПРЕПОДАВАТЕЛИ!J14)</f>
        <v>0</v>
      </c>
      <c r="R14" s="4">
        <f t="shared" si="4"/>
        <v>90</v>
      </c>
    </row>
    <row r="15" spans="3:18" x14ac:dyDescent="0.25">
      <c r="C15" s="212">
        <v>45273</v>
      </c>
      <c r="D15" s="215">
        <f t="shared" si="1"/>
        <v>50</v>
      </c>
      <c r="E15" s="14" t="str">
        <f t="shared" si="2"/>
        <v>Ср</v>
      </c>
      <c r="F15" s="15">
        <v>0.75</v>
      </c>
      <c r="G15" s="3" t="s">
        <v>14</v>
      </c>
      <c r="H15" s="3" t="s">
        <v>30</v>
      </c>
      <c r="I15" s="3" t="s">
        <v>11</v>
      </c>
      <c r="J15" s="4" t="s">
        <v>17</v>
      </c>
      <c r="K15" s="217">
        <v>0.5</v>
      </c>
      <c r="L15" s="4">
        <f t="shared" si="3"/>
        <v>25</v>
      </c>
      <c r="M15" s="216">
        <f>COUNTIFS(БАЗА_ДАННЫХ!D:D,C15,БАЗА_ДАННЫХ!G:G,F15,БАЗА_ДАННЫХ!I:I,H15,БАЗА_ДАННЫХ!J:J,I15,БАЗА_ДАННЫХ!K:K,J15)-N15-O15</f>
        <v>5</v>
      </c>
      <c r="N15" s="3">
        <f>COUNTIFS(БАЗА_ДАННЫХ!S:S,"перенос",БАЗА_ДАННЫХ!D:D,ПРЕПОДАВАТЕЛИ!C15,БАЗА_ДАННЫХ!G:G,ПРЕПОДАВАТЕЛИ!F15,БАЗА_ДАННЫХ!I:I,ПРЕПОДАВАТЕЛИ!H15,БАЗА_ДАННЫХ!J:J,ПРЕПОДАВАТЕЛИ!I15,БАЗА_ДАННЫХ!K:K,ПРЕПОДАВАТЕЛИ!J15)</f>
        <v>0</v>
      </c>
      <c r="O15" s="4">
        <f>COUNTIFS(БАЗА_ДАННЫХ!S:S,"раз.посещ.",БАЗА_ДАННЫХ!D:D,ПРЕПОДАВАТЕЛИ!C15,БАЗА_ДАННЫХ!G:G,ПРЕПОДАВАТЕЛИ!F15,БАЗА_ДАННЫХ!I:I,ПРЕПОДАВАТЕЛИ!H15,БАЗА_ДАННЫХ!J:J,ПРЕПОДАВАТЕЛИ!I15,БАЗА_ДАННЫХ!K:K,ПРЕПОДАВАТЕЛИ!J15)</f>
        <v>0</v>
      </c>
      <c r="P15" s="216">
        <f>SUMIFS(БАЗА_ДАННЫХ!U:U,БАЗА_ДАННЫХ!D:D,ПРЕПОДАВАТЕЛИ!C15,БАЗА_ДАННЫХ!G:G,ПРЕПОДАВАТЕЛИ!F15,БАЗА_ДАННЫХ!I:I,ПРЕПОДАВАТЕЛИ!H15,БАЗА_ДАННЫХ!J:J,ПРЕПОДАВАТЕЛИ!I15,БАЗА_ДАННЫХ!K:K,ПРЕПОДАВАТЕЛИ!J15)</f>
        <v>50</v>
      </c>
      <c r="Q15" s="3">
        <f>SUMIFS(БАЗА_ДАННЫХ!T:T,БАЗА_ДАННЫХ!D:D,ПРЕПОДАВАТЕЛИ!C15,БАЗА_ДАННЫХ!G:G,ПРЕПОДАВАТЕЛИ!F15,БАЗА_ДАННЫХ!I:I,ПРЕПОДАВАТЕЛИ!H15,БАЗА_ДАННЫХ!J:J,ПРЕПОДАВАТЕЛИ!I15,БАЗА_ДАННЫХ!K:K,ПРЕПОДАВАТЕЛИ!J15)</f>
        <v>0</v>
      </c>
      <c r="R15" s="4">
        <f t="shared" si="4"/>
        <v>50</v>
      </c>
    </row>
    <row r="16" spans="3:18" x14ac:dyDescent="0.25">
      <c r="C16" s="212">
        <v>45274</v>
      </c>
      <c r="D16" s="215">
        <f t="shared" si="1"/>
        <v>50</v>
      </c>
      <c r="E16" s="14" t="str">
        <f t="shared" si="2"/>
        <v>Чт</v>
      </c>
      <c r="F16" s="15">
        <v>0.66666666666666663</v>
      </c>
      <c r="G16" s="3" t="s">
        <v>7</v>
      </c>
      <c r="H16" s="3" t="s">
        <v>32</v>
      </c>
      <c r="I16" s="3" t="s">
        <v>9</v>
      </c>
      <c r="J16" s="4" t="s">
        <v>8</v>
      </c>
      <c r="K16" s="217">
        <v>0.5</v>
      </c>
      <c r="L16" s="4">
        <f t="shared" si="3"/>
        <v>70</v>
      </c>
      <c r="M16" s="216">
        <f>COUNTIFS(БАЗА_ДАННЫХ!D:D,C16,БАЗА_ДАННЫХ!G:G,F16,БАЗА_ДАННЫХ!I:I,H16,БАЗА_ДАННЫХ!J:J,I16,БАЗА_ДАННЫХ!K:K,J16)-N16-O16</f>
        <v>14</v>
      </c>
      <c r="N16" s="3">
        <f>COUNTIFS(БАЗА_ДАННЫХ!S:S,"перенос",БАЗА_ДАННЫХ!D:D,ПРЕПОДАВАТЕЛИ!C16,БАЗА_ДАННЫХ!G:G,ПРЕПОДАВАТЕЛИ!F16,БАЗА_ДАННЫХ!I:I,ПРЕПОДАВАТЕЛИ!H16,БАЗА_ДАННЫХ!J:J,ПРЕПОДАВАТЕЛИ!I16,БАЗА_ДАННЫХ!K:K,ПРЕПОДАВАТЕЛИ!J16)</f>
        <v>0</v>
      </c>
      <c r="O16" s="4">
        <f>COUNTIFS(БАЗА_ДАННЫХ!S:S,"раз.посещ.",БАЗА_ДАННЫХ!D:D,ПРЕПОДАВАТЕЛИ!C16,БАЗА_ДАННЫХ!G:G,ПРЕПОДАВАТЕЛИ!F16,БАЗА_ДАННЫХ!I:I,ПРЕПОДАВАТЕЛИ!H16,БАЗА_ДАННЫХ!J:J,ПРЕПОДАВАТЕЛИ!I16,БАЗА_ДАННЫХ!K:K,ПРЕПОДАВАТЕЛИ!J16)</f>
        <v>0</v>
      </c>
      <c r="P16" s="216">
        <f>SUMIFS(БАЗА_ДАННЫХ!U:U,БАЗА_ДАННЫХ!D:D,ПРЕПОДАВАТЕЛИ!C16,БАЗА_ДАННЫХ!G:G,ПРЕПОДАВАТЕЛИ!F16,БАЗА_ДАННЫХ!I:I,ПРЕПОДАВАТЕЛИ!H16,БАЗА_ДАННЫХ!J:J,ПРЕПОДАВАТЕЛИ!I16,БАЗА_ДАННЫХ!K:K,ПРЕПОДАВАТЕЛИ!J16)</f>
        <v>140</v>
      </c>
      <c r="Q16" s="3">
        <f>SUMIFS(БАЗА_ДАННЫХ!T:T,БАЗА_ДАННЫХ!D:D,ПРЕПОДАВАТЕЛИ!C16,БАЗА_ДАННЫХ!G:G,ПРЕПОДАВАТЕЛИ!F16,БАЗА_ДАННЫХ!I:I,ПРЕПОДАВАТЕЛИ!H16,БАЗА_ДАННЫХ!J:J,ПРЕПОДАВАТЕЛИ!I16,БАЗА_ДАННЫХ!K:K,ПРЕПОДАВАТЕЛИ!J16)</f>
        <v>0</v>
      </c>
      <c r="R16" s="4">
        <f t="shared" si="4"/>
        <v>140</v>
      </c>
    </row>
    <row r="17" spans="3:18" x14ac:dyDescent="0.25">
      <c r="C17" s="212">
        <v>45274</v>
      </c>
      <c r="D17" s="215">
        <f t="shared" si="1"/>
        <v>50</v>
      </c>
      <c r="E17" s="14" t="str">
        <f t="shared" si="2"/>
        <v>Чт</v>
      </c>
      <c r="F17" s="15">
        <v>0.6875</v>
      </c>
      <c r="G17" s="3" t="s">
        <v>14</v>
      </c>
      <c r="H17" s="3" t="s">
        <v>39</v>
      </c>
      <c r="I17" s="3" t="s">
        <v>10</v>
      </c>
      <c r="J17" s="4" t="s">
        <v>28</v>
      </c>
      <c r="K17" s="217">
        <v>0.5</v>
      </c>
      <c r="L17" s="4">
        <f t="shared" si="3"/>
        <v>50</v>
      </c>
      <c r="M17" s="216">
        <f>COUNTIFS(БАЗА_ДАННЫХ!D:D,C17,БАЗА_ДАННЫХ!G:G,F17,БАЗА_ДАННЫХ!I:I,H17,БАЗА_ДАННЫХ!J:J,I17,БАЗА_ДАННЫХ!K:K,J17)-N17-O17</f>
        <v>10</v>
      </c>
      <c r="N17" s="3">
        <f>COUNTIFS(БАЗА_ДАННЫХ!S:S,"перенос",БАЗА_ДАННЫХ!D:D,ПРЕПОДАВАТЕЛИ!C17,БАЗА_ДАННЫХ!G:G,ПРЕПОДАВАТЕЛИ!F17,БАЗА_ДАННЫХ!I:I,ПРЕПОДАВАТЕЛИ!H17,БАЗА_ДАННЫХ!J:J,ПРЕПОДАВАТЕЛИ!I17,БАЗА_ДАННЫХ!K:K,ПРЕПОДАВАТЕЛИ!J17)</f>
        <v>0</v>
      </c>
      <c r="O17" s="4">
        <f>COUNTIFS(БАЗА_ДАННЫХ!S:S,"раз.посещ.",БАЗА_ДАННЫХ!D:D,ПРЕПОДАВАТЕЛИ!C17,БАЗА_ДАННЫХ!G:G,ПРЕПОДАВАТЕЛИ!F17,БАЗА_ДАННЫХ!I:I,ПРЕПОДАВАТЕЛИ!H17,БАЗА_ДАННЫХ!J:J,ПРЕПОДАВАТЕЛИ!I17,БАЗА_ДАННЫХ!K:K,ПРЕПОДАВАТЕЛИ!J17)</f>
        <v>0</v>
      </c>
      <c r="P17" s="216">
        <f>SUMIFS(БАЗА_ДАННЫХ!U:U,БАЗА_ДАННЫХ!D:D,ПРЕПОДАВАТЕЛИ!C17,БАЗА_ДАННЫХ!G:G,ПРЕПОДАВАТЕЛИ!F17,БАЗА_ДАННЫХ!I:I,ПРЕПОДАВАТЕЛИ!H17,БАЗА_ДАННЫХ!J:J,ПРЕПОДАВАТЕЛИ!I17,БАЗА_ДАННЫХ!K:K,ПРЕПОДАВАТЕЛИ!J17)</f>
        <v>100</v>
      </c>
      <c r="Q17" s="3">
        <f>SUMIFS(БАЗА_ДАННЫХ!T:T,БАЗА_ДАННЫХ!D:D,ПРЕПОДАВАТЕЛИ!C17,БАЗА_ДАННЫХ!G:G,ПРЕПОДАВАТЕЛИ!F17,БАЗА_ДАННЫХ!I:I,ПРЕПОДАВАТЕЛИ!H17,БАЗА_ДАННЫХ!J:J,ПРЕПОДАВАТЕЛИ!I17,БАЗА_ДАННЫХ!K:K,ПРЕПОДАВАТЕЛИ!J17)</f>
        <v>0</v>
      </c>
      <c r="R17" s="4">
        <f t="shared" si="4"/>
        <v>100</v>
      </c>
    </row>
    <row r="18" spans="3:18" x14ac:dyDescent="0.25">
      <c r="C18" s="212">
        <v>45274</v>
      </c>
      <c r="D18" s="215">
        <f t="shared" si="1"/>
        <v>50</v>
      </c>
      <c r="E18" s="14" t="str">
        <f t="shared" si="2"/>
        <v>Чт</v>
      </c>
      <c r="F18" s="15">
        <v>0.72916666666666663</v>
      </c>
      <c r="G18" s="3" t="s">
        <v>15</v>
      </c>
      <c r="H18" s="3" t="s">
        <v>27</v>
      </c>
      <c r="I18" s="3" t="s">
        <v>22</v>
      </c>
      <c r="J18" s="4" t="s">
        <v>29</v>
      </c>
      <c r="K18" s="217">
        <v>0.5</v>
      </c>
      <c r="L18" s="4">
        <f t="shared" si="3"/>
        <v>25</v>
      </c>
      <c r="M18" s="216">
        <f>COUNTIFS(БАЗА_ДАННЫХ!D:D,C18,БАЗА_ДАННЫХ!G:G,F18,БАЗА_ДАННЫХ!I:I,H18,БАЗА_ДАННЫХ!J:J,I18,БАЗА_ДАННЫХ!K:K,J18)-N18-O18</f>
        <v>5</v>
      </c>
      <c r="N18" s="3">
        <f>COUNTIFS(БАЗА_ДАННЫХ!S:S,"перенос",БАЗА_ДАННЫХ!D:D,ПРЕПОДАВАТЕЛИ!C18,БАЗА_ДАННЫХ!G:G,ПРЕПОДАВАТЕЛИ!F18,БАЗА_ДАННЫХ!I:I,ПРЕПОДАВАТЕЛИ!H18,БАЗА_ДАННЫХ!J:J,ПРЕПОДАВАТЕЛИ!I18,БАЗА_ДАННЫХ!K:K,ПРЕПОДАВАТЕЛИ!J18)</f>
        <v>0</v>
      </c>
      <c r="O18" s="4">
        <f>COUNTIFS(БАЗА_ДАННЫХ!S:S,"раз.посещ.",БАЗА_ДАННЫХ!D:D,ПРЕПОДАВАТЕЛИ!C18,БАЗА_ДАННЫХ!G:G,ПРЕПОДАВАТЕЛИ!F18,БАЗА_ДАННЫХ!I:I,ПРЕПОДАВАТЕЛИ!H18,БАЗА_ДАННЫХ!J:J,ПРЕПОДАВАТЕЛИ!I18,БАЗА_ДАННЫХ!K:K,ПРЕПОДАВАТЕЛИ!J18)</f>
        <v>0</v>
      </c>
      <c r="P18" s="216">
        <f>SUMIFS(БАЗА_ДАННЫХ!U:U,БАЗА_ДАННЫХ!D:D,ПРЕПОДАВАТЕЛИ!C18,БАЗА_ДАННЫХ!G:G,ПРЕПОДАВАТЕЛИ!F18,БАЗА_ДАННЫХ!I:I,ПРЕПОДАВАТЕЛИ!H18,БАЗА_ДАННЫХ!J:J,ПРЕПОДАВАТЕЛИ!I18,БАЗА_ДАННЫХ!K:K,ПРЕПОДАВАТЕЛИ!J18)</f>
        <v>50</v>
      </c>
      <c r="Q18" s="3">
        <f>SUMIFS(БАЗА_ДАННЫХ!T:T,БАЗА_ДАННЫХ!D:D,ПРЕПОДАВАТЕЛИ!C18,БАЗА_ДАННЫХ!G:G,ПРЕПОДАВАТЕЛИ!F18,БАЗА_ДАННЫХ!I:I,ПРЕПОДАВАТЕЛИ!H18,БАЗА_ДАННЫХ!J:J,ПРЕПОДАВАТЕЛИ!I18,БАЗА_ДАННЫХ!K:K,ПРЕПОДАВАТЕЛИ!J18)</f>
        <v>0</v>
      </c>
      <c r="R18" s="4">
        <f t="shared" si="4"/>
        <v>50</v>
      </c>
    </row>
    <row r="19" spans="3:18" x14ac:dyDescent="0.25">
      <c r="C19" s="212">
        <v>45274</v>
      </c>
      <c r="D19" s="215">
        <f t="shared" si="1"/>
        <v>50</v>
      </c>
      <c r="E19" s="14" t="str">
        <f t="shared" si="2"/>
        <v>Чт</v>
      </c>
      <c r="F19" s="15">
        <v>0.77083333333333337</v>
      </c>
      <c r="G19" s="3" t="s">
        <v>15</v>
      </c>
      <c r="H19" s="3" t="s">
        <v>27</v>
      </c>
      <c r="I19" s="3" t="s">
        <v>22</v>
      </c>
      <c r="J19" s="4" t="s">
        <v>12</v>
      </c>
      <c r="K19" s="217">
        <v>0.5</v>
      </c>
      <c r="L19" s="4">
        <f t="shared" si="3"/>
        <v>25</v>
      </c>
      <c r="M19" s="216">
        <f>COUNTIFS(БАЗА_ДАННЫХ!D:D,C19,БАЗА_ДАННЫХ!G:G,F19,БАЗА_ДАННЫХ!I:I,H19,БАЗА_ДАННЫХ!J:J,I19,БАЗА_ДАННЫХ!K:K,J19)-N19-O19</f>
        <v>5</v>
      </c>
      <c r="N19" s="3">
        <f>COUNTIFS(БАЗА_ДАННЫХ!S:S,"перенос",БАЗА_ДАННЫХ!D:D,ПРЕПОДАВАТЕЛИ!C19,БАЗА_ДАННЫХ!G:G,ПРЕПОДАВАТЕЛИ!F19,БАЗА_ДАННЫХ!I:I,ПРЕПОДАВАТЕЛИ!H19,БАЗА_ДАННЫХ!J:J,ПРЕПОДАВАТЕЛИ!I19,БАЗА_ДАННЫХ!K:K,ПРЕПОДАВАТЕЛИ!J19)</f>
        <v>0</v>
      </c>
      <c r="O19" s="4">
        <f>COUNTIFS(БАЗА_ДАННЫХ!S:S,"раз.посещ.",БАЗА_ДАННЫХ!D:D,ПРЕПОДАВАТЕЛИ!C19,БАЗА_ДАННЫХ!G:G,ПРЕПОДАВАТЕЛИ!F19,БАЗА_ДАННЫХ!I:I,ПРЕПОДАВАТЕЛИ!H19,БАЗА_ДАННЫХ!J:J,ПРЕПОДАВАТЕЛИ!I19,БАЗА_ДАННЫХ!K:K,ПРЕПОДАВАТЕЛИ!J19)</f>
        <v>0</v>
      </c>
      <c r="P19" s="216">
        <f>SUMIFS(БАЗА_ДАННЫХ!U:U,БАЗА_ДАННЫХ!D:D,ПРЕПОДАВАТЕЛИ!C19,БАЗА_ДАННЫХ!G:G,ПРЕПОДАВАТЕЛИ!F19,БАЗА_ДАННЫХ!I:I,ПРЕПОДАВАТЕЛИ!H19,БАЗА_ДАННЫХ!J:J,ПРЕПОДАВАТЕЛИ!I19,БАЗА_ДАННЫХ!K:K,ПРЕПОДАВАТЕЛИ!J19)</f>
        <v>50</v>
      </c>
      <c r="Q19" s="3">
        <f>SUMIFS(БАЗА_ДАННЫХ!T:T,БАЗА_ДАННЫХ!D:D,ПРЕПОДАВАТЕЛИ!C19,БАЗА_ДАННЫХ!G:G,ПРЕПОДАВАТЕЛИ!F19,БАЗА_ДАННЫХ!I:I,ПРЕПОДАВАТЕЛИ!H19,БАЗА_ДАННЫХ!J:J,ПРЕПОДАВАТЕЛИ!I19,БАЗА_ДАННЫХ!K:K,ПРЕПОДАВАТЕЛИ!J19)</f>
        <v>0</v>
      </c>
      <c r="R19" s="4">
        <f t="shared" si="4"/>
        <v>50</v>
      </c>
    </row>
    <row r="20" spans="3:18" x14ac:dyDescent="0.25">
      <c r="C20" s="212">
        <v>45275</v>
      </c>
      <c r="D20" s="215">
        <f t="shared" si="1"/>
        <v>50</v>
      </c>
      <c r="E20" s="14" t="str">
        <f t="shared" si="2"/>
        <v>Пт</v>
      </c>
      <c r="F20" s="15">
        <v>0.66666666666666663</v>
      </c>
      <c r="G20" s="3" t="s">
        <v>7</v>
      </c>
      <c r="H20" s="3" t="s">
        <v>33</v>
      </c>
      <c r="I20" s="3" t="s">
        <v>6</v>
      </c>
      <c r="J20" s="4" t="s">
        <v>31</v>
      </c>
      <c r="K20" s="217">
        <v>0.5</v>
      </c>
      <c r="L20" s="4">
        <f t="shared" si="3"/>
        <v>55</v>
      </c>
      <c r="M20" s="216">
        <f>COUNTIFS(БАЗА_ДАННЫХ!D:D,C20,БАЗА_ДАННЫХ!G:G,F20,БАЗА_ДАННЫХ!I:I,H20,БАЗА_ДАННЫХ!J:J,I20,БАЗА_ДАННЫХ!K:K,J20)-N20-O20</f>
        <v>11</v>
      </c>
      <c r="N20" s="3">
        <f>COUNTIFS(БАЗА_ДАННЫХ!S:S,"перенос",БАЗА_ДАННЫХ!D:D,ПРЕПОДАВАТЕЛИ!C20,БАЗА_ДАННЫХ!G:G,ПРЕПОДАВАТЕЛИ!F20,БАЗА_ДАННЫХ!I:I,ПРЕПОДАВАТЕЛИ!H20,БАЗА_ДАННЫХ!J:J,ПРЕПОДАВАТЕЛИ!I20,БАЗА_ДАННЫХ!K:K,ПРЕПОДАВАТЕЛИ!J20)</f>
        <v>0</v>
      </c>
      <c r="O20" s="4">
        <f>COUNTIFS(БАЗА_ДАННЫХ!S:S,"раз.посещ.",БАЗА_ДАННЫХ!D:D,ПРЕПОДАВАТЕЛИ!C20,БАЗА_ДАННЫХ!G:G,ПРЕПОДАВАТЕЛИ!F20,БАЗА_ДАННЫХ!I:I,ПРЕПОДАВАТЕЛИ!H20,БАЗА_ДАННЫХ!J:J,ПРЕПОДАВАТЕЛИ!I20,БАЗА_ДАННЫХ!K:K,ПРЕПОДАВАТЕЛИ!J20)</f>
        <v>0</v>
      </c>
      <c r="P20" s="216">
        <f>SUMIFS(БАЗА_ДАННЫХ!U:U,БАЗА_ДАННЫХ!D:D,ПРЕПОДАВАТЕЛИ!C20,БАЗА_ДАННЫХ!G:G,ПРЕПОДАВАТЕЛИ!F20,БАЗА_ДАННЫХ!I:I,ПРЕПОДАВАТЕЛИ!H20,БАЗА_ДАННЫХ!J:J,ПРЕПОДАВАТЕЛИ!I20,БАЗА_ДАННЫХ!K:K,ПРЕПОДАВАТЕЛИ!J20)</f>
        <v>110</v>
      </c>
      <c r="Q20" s="3">
        <f>SUMIFS(БАЗА_ДАННЫХ!T:T,БАЗА_ДАННЫХ!D:D,ПРЕПОДАВАТЕЛИ!C20,БАЗА_ДАННЫХ!G:G,ПРЕПОДАВАТЕЛИ!F20,БАЗА_ДАННЫХ!I:I,ПРЕПОДАВАТЕЛИ!H20,БАЗА_ДАННЫХ!J:J,ПРЕПОДАВАТЕЛИ!I20,БАЗА_ДАННЫХ!K:K,ПРЕПОДАВАТЕЛИ!J20)</f>
        <v>0</v>
      </c>
      <c r="R20" s="4">
        <f t="shared" si="4"/>
        <v>110</v>
      </c>
    </row>
    <row r="21" spans="3:18" x14ac:dyDescent="0.25">
      <c r="C21" s="212">
        <v>45276</v>
      </c>
      <c r="D21" s="215">
        <f t="shared" si="1"/>
        <v>50</v>
      </c>
      <c r="E21" s="14" t="str">
        <f t="shared" si="2"/>
        <v>Сб</v>
      </c>
      <c r="F21" s="15">
        <v>0.45833333333333331</v>
      </c>
      <c r="G21" s="3" t="s">
        <v>14</v>
      </c>
      <c r="H21" s="3" t="s">
        <v>34</v>
      </c>
      <c r="I21" s="3" t="s">
        <v>11</v>
      </c>
      <c r="J21" s="4" t="s">
        <v>35</v>
      </c>
      <c r="K21" s="217">
        <v>0.5</v>
      </c>
      <c r="L21" s="4">
        <f t="shared" si="3"/>
        <v>30</v>
      </c>
      <c r="M21" s="216">
        <f>COUNTIFS(БАЗА_ДАННЫХ!D:D,C21,БАЗА_ДАННЫХ!G:G,F21,БАЗА_ДАННЫХ!I:I,H21,БАЗА_ДАННЫХ!J:J,I21,БАЗА_ДАННЫХ!K:K,J21)-N21-O21</f>
        <v>6</v>
      </c>
      <c r="N21" s="3">
        <f>COUNTIFS(БАЗА_ДАННЫХ!S:S,"перенос",БАЗА_ДАННЫХ!D:D,ПРЕПОДАВАТЕЛИ!C21,БАЗА_ДАННЫХ!G:G,ПРЕПОДАВАТЕЛИ!F21,БАЗА_ДАННЫХ!I:I,ПРЕПОДАВАТЕЛИ!H21,БАЗА_ДАННЫХ!J:J,ПРЕПОДАВАТЕЛИ!I21,БАЗА_ДАННЫХ!K:K,ПРЕПОДАВАТЕЛИ!J21)</f>
        <v>0</v>
      </c>
      <c r="O21" s="4">
        <f>COUNTIFS(БАЗА_ДАННЫХ!S:S,"раз.посещ.",БАЗА_ДАННЫХ!D:D,ПРЕПОДАВАТЕЛИ!C21,БАЗА_ДАННЫХ!G:G,ПРЕПОДАВАТЕЛИ!F21,БАЗА_ДАННЫХ!I:I,ПРЕПОДАВАТЕЛИ!H21,БАЗА_ДАННЫХ!J:J,ПРЕПОДАВАТЕЛИ!I21,БАЗА_ДАННЫХ!K:K,ПРЕПОДАВАТЕЛИ!J21)</f>
        <v>0</v>
      </c>
      <c r="P21" s="216">
        <f>SUMIFS(БАЗА_ДАННЫХ!U:U,БАЗА_ДАННЫХ!D:D,ПРЕПОДАВАТЕЛИ!C21,БАЗА_ДАННЫХ!G:G,ПРЕПОДАВАТЕЛИ!F21,БАЗА_ДАННЫХ!I:I,ПРЕПОДАВАТЕЛИ!H21,БАЗА_ДАННЫХ!J:J,ПРЕПОДАВАТЕЛИ!I21,БАЗА_ДАННЫХ!K:K,ПРЕПОДАВАТЕЛИ!J21)</f>
        <v>60</v>
      </c>
      <c r="Q21" s="3">
        <f>SUMIFS(БАЗА_ДАННЫХ!T:T,БАЗА_ДАННЫХ!D:D,ПРЕПОДАВАТЕЛИ!C21,БАЗА_ДАННЫХ!G:G,ПРЕПОДАВАТЕЛИ!F21,БАЗА_ДАННЫХ!I:I,ПРЕПОДАВАТЕЛИ!H21,БАЗА_ДАННЫХ!J:J,ПРЕПОДАВАТЕЛИ!I21,БАЗА_ДАННЫХ!K:K,ПРЕПОДАВАТЕЛИ!J21)</f>
        <v>0</v>
      </c>
      <c r="R21" s="4">
        <f t="shared" si="4"/>
        <v>60</v>
      </c>
    </row>
    <row r="22" spans="3:18" x14ac:dyDescent="0.25">
      <c r="C22" s="212">
        <v>45278</v>
      </c>
      <c r="D22" s="215">
        <f t="shared" si="1"/>
        <v>51</v>
      </c>
      <c r="E22" s="14" t="str">
        <f t="shared" si="2"/>
        <v>Пн</v>
      </c>
      <c r="F22" s="15">
        <v>0.66666666666666663</v>
      </c>
      <c r="G22" s="3" t="s">
        <v>7</v>
      </c>
      <c r="H22" s="3" t="s">
        <v>32</v>
      </c>
      <c r="I22" s="3" t="s">
        <v>9</v>
      </c>
      <c r="J22" s="4" t="s">
        <v>8</v>
      </c>
      <c r="K22" s="217">
        <v>0.5</v>
      </c>
      <c r="L22" s="4">
        <f t="shared" si="3"/>
        <v>70</v>
      </c>
      <c r="M22" s="216">
        <f>COUNTIFS(БАЗА_ДАННЫХ!D:D,C22,БАЗА_ДАННЫХ!G:G,F22,БАЗА_ДАННЫХ!I:I,H22,БАЗА_ДАННЫХ!J:J,I22,БАЗА_ДАННЫХ!K:K,J22)-N22-O22</f>
        <v>14</v>
      </c>
      <c r="N22" s="3">
        <f>COUNTIFS(БАЗА_ДАННЫХ!S:S,"перенос",БАЗА_ДАННЫХ!D:D,ПРЕПОДАВАТЕЛИ!C22,БАЗА_ДАННЫХ!G:G,ПРЕПОДАВАТЕЛИ!F22,БАЗА_ДАННЫХ!I:I,ПРЕПОДАВАТЕЛИ!H22,БАЗА_ДАННЫХ!J:J,ПРЕПОДАВАТЕЛИ!I22,БАЗА_ДАННЫХ!K:K,ПРЕПОДАВАТЕЛИ!J22)</f>
        <v>0</v>
      </c>
      <c r="O22" s="4">
        <f>COUNTIFS(БАЗА_ДАННЫХ!S:S,"раз.посещ.",БАЗА_ДАННЫХ!D:D,ПРЕПОДАВАТЕЛИ!C22,БАЗА_ДАННЫХ!G:G,ПРЕПОДАВАТЕЛИ!F22,БАЗА_ДАННЫХ!I:I,ПРЕПОДАВАТЕЛИ!H22,БАЗА_ДАННЫХ!J:J,ПРЕПОДАВАТЕЛИ!I22,БАЗА_ДАННЫХ!K:K,ПРЕПОДАВАТЕЛИ!J22)</f>
        <v>0</v>
      </c>
      <c r="P22" s="216">
        <f>SUMIFS(БАЗА_ДАННЫХ!U:U,БАЗА_ДАННЫХ!D:D,ПРЕПОДАВАТЕЛИ!C22,БАЗА_ДАННЫХ!G:G,ПРЕПОДАВАТЕЛИ!F22,БАЗА_ДАННЫХ!I:I,ПРЕПОДАВАТЕЛИ!H22,БАЗА_ДАННЫХ!J:J,ПРЕПОДАВАТЕЛИ!I22,БАЗА_ДАННЫХ!K:K,ПРЕПОДАВАТЕЛИ!J22)</f>
        <v>140</v>
      </c>
      <c r="Q22" s="3">
        <f>SUMIFS(БАЗА_ДАННЫХ!T:T,БАЗА_ДАННЫХ!D:D,ПРЕПОДАВАТЕЛИ!C22,БАЗА_ДАННЫХ!G:G,ПРЕПОДАВАТЕЛИ!F22,БАЗА_ДАННЫХ!I:I,ПРЕПОДАВАТЕЛИ!H22,БАЗА_ДАННЫХ!J:J,ПРЕПОДАВАТЕЛИ!I22,БАЗА_ДАННЫХ!K:K,ПРЕПОДАВАТЕЛИ!J22)</f>
        <v>0</v>
      </c>
      <c r="R22" s="4">
        <f t="shared" si="4"/>
        <v>140</v>
      </c>
    </row>
    <row r="23" spans="3:18" x14ac:dyDescent="0.25">
      <c r="C23" s="212">
        <v>45278</v>
      </c>
      <c r="D23" s="215">
        <f t="shared" si="1"/>
        <v>51</v>
      </c>
      <c r="E23" s="14" t="str">
        <f t="shared" si="2"/>
        <v>Пн</v>
      </c>
      <c r="F23" s="15">
        <v>0.70833333333333337</v>
      </c>
      <c r="G23" s="3" t="s">
        <v>14</v>
      </c>
      <c r="H23" s="3" t="s">
        <v>30</v>
      </c>
      <c r="I23" s="3" t="s">
        <v>11</v>
      </c>
      <c r="J23" s="4" t="s">
        <v>36</v>
      </c>
      <c r="K23" s="217">
        <v>0.5</v>
      </c>
      <c r="L23" s="4">
        <f t="shared" si="3"/>
        <v>45</v>
      </c>
      <c r="M23" s="216">
        <f>COUNTIFS(БАЗА_ДАННЫХ!D:D,C23,БАЗА_ДАННЫХ!G:G,F23,БАЗА_ДАННЫХ!I:I,H23,БАЗА_ДАННЫХ!J:J,I23,БАЗА_ДАННЫХ!K:K,J23)-N23-O23</f>
        <v>9</v>
      </c>
      <c r="N23" s="3">
        <f>COUNTIFS(БАЗА_ДАННЫХ!S:S,"перенос",БАЗА_ДАННЫХ!D:D,ПРЕПОДАВАТЕЛИ!C23,БАЗА_ДАННЫХ!G:G,ПРЕПОДАВАТЕЛИ!F23,БАЗА_ДАННЫХ!I:I,ПРЕПОДАВАТЕЛИ!H23,БАЗА_ДАННЫХ!J:J,ПРЕПОДАВАТЕЛИ!I23,БАЗА_ДАННЫХ!K:K,ПРЕПОДАВАТЕЛИ!J23)</f>
        <v>0</v>
      </c>
      <c r="O23" s="4">
        <f>COUNTIFS(БАЗА_ДАННЫХ!S:S,"раз.посещ.",БАЗА_ДАННЫХ!D:D,ПРЕПОДАВАТЕЛИ!C23,БАЗА_ДАННЫХ!G:G,ПРЕПОДАВАТЕЛИ!F23,БАЗА_ДАННЫХ!I:I,ПРЕПОДАВАТЕЛИ!H23,БАЗА_ДАННЫХ!J:J,ПРЕПОДАВАТЕЛИ!I23,БАЗА_ДАННЫХ!K:K,ПРЕПОДАВАТЕЛИ!J23)</f>
        <v>0</v>
      </c>
      <c r="P23" s="216">
        <f>SUMIFS(БАЗА_ДАННЫХ!U:U,БАЗА_ДАННЫХ!D:D,ПРЕПОДАВАТЕЛИ!C23,БАЗА_ДАННЫХ!G:G,ПРЕПОДАВАТЕЛИ!F23,БАЗА_ДАННЫХ!I:I,ПРЕПОДАВАТЕЛИ!H23,БАЗА_ДАННЫХ!J:J,ПРЕПОДАВАТЕЛИ!I23,БАЗА_ДАННЫХ!K:K,ПРЕПОДАВАТЕЛИ!J23)</f>
        <v>90</v>
      </c>
      <c r="Q23" s="3">
        <f>SUMIFS(БАЗА_ДАННЫХ!T:T,БАЗА_ДАННЫХ!D:D,ПРЕПОДАВАТЕЛИ!C23,БАЗА_ДАННЫХ!G:G,ПРЕПОДАВАТЕЛИ!F23,БАЗА_ДАННЫХ!I:I,ПРЕПОДАВАТЕЛИ!H23,БАЗА_ДАННЫХ!J:J,ПРЕПОДАВАТЕЛИ!I23,БАЗА_ДАННЫХ!K:K,ПРЕПОДАВАТЕЛИ!J23)</f>
        <v>0</v>
      </c>
      <c r="R23" s="4">
        <f t="shared" si="4"/>
        <v>90</v>
      </c>
    </row>
    <row r="24" spans="3:18" x14ac:dyDescent="0.25">
      <c r="C24" s="212">
        <v>45278</v>
      </c>
      <c r="D24" s="215">
        <f t="shared" si="1"/>
        <v>51</v>
      </c>
      <c r="E24" s="14" t="str">
        <f t="shared" si="2"/>
        <v>Пн</v>
      </c>
      <c r="F24" s="15">
        <v>0.75</v>
      </c>
      <c r="G24" s="3" t="s">
        <v>7</v>
      </c>
      <c r="H24" s="3" t="s">
        <v>33</v>
      </c>
      <c r="I24" s="3" t="s">
        <v>6</v>
      </c>
      <c r="J24" s="4" t="s">
        <v>31</v>
      </c>
      <c r="K24" s="217">
        <v>0.5</v>
      </c>
      <c r="L24" s="4">
        <f t="shared" si="3"/>
        <v>55</v>
      </c>
      <c r="M24" s="216">
        <f>COUNTIFS(БАЗА_ДАННЫХ!D:D,C24,БАЗА_ДАННЫХ!G:G,F24,БАЗА_ДАННЫХ!I:I,H24,БАЗА_ДАННЫХ!J:J,I24,БАЗА_ДАННЫХ!K:K,J24)-N24-O24</f>
        <v>11</v>
      </c>
      <c r="N24" s="3">
        <f>COUNTIFS(БАЗА_ДАННЫХ!S:S,"перенос",БАЗА_ДАННЫХ!D:D,ПРЕПОДАВАТЕЛИ!C24,БАЗА_ДАННЫХ!G:G,ПРЕПОДАВАТЕЛИ!F24,БАЗА_ДАННЫХ!I:I,ПРЕПОДАВАТЕЛИ!H24,БАЗА_ДАННЫХ!J:J,ПРЕПОДАВАТЕЛИ!I24,БАЗА_ДАННЫХ!K:K,ПРЕПОДАВАТЕЛИ!J24)</f>
        <v>0</v>
      </c>
      <c r="O24" s="4">
        <f>COUNTIFS(БАЗА_ДАННЫХ!S:S,"раз.посещ.",БАЗА_ДАННЫХ!D:D,ПРЕПОДАВАТЕЛИ!C24,БАЗА_ДАННЫХ!G:G,ПРЕПОДАВАТЕЛИ!F24,БАЗА_ДАННЫХ!I:I,ПРЕПОДАВАТЕЛИ!H24,БАЗА_ДАННЫХ!J:J,ПРЕПОДАВАТЕЛИ!I24,БАЗА_ДАННЫХ!K:K,ПРЕПОДАВАТЕЛИ!J24)</f>
        <v>0</v>
      </c>
      <c r="P24" s="216">
        <f>SUMIFS(БАЗА_ДАННЫХ!U:U,БАЗА_ДАННЫХ!D:D,ПРЕПОДАВАТЕЛИ!C24,БАЗА_ДАННЫХ!G:G,ПРЕПОДАВАТЕЛИ!F24,БАЗА_ДАННЫХ!I:I,ПРЕПОДАВАТЕЛИ!H24,БАЗА_ДАННЫХ!J:J,ПРЕПОДАВАТЕЛИ!I24,БАЗА_ДАННЫХ!K:K,ПРЕПОДАВАТЕЛИ!J24)</f>
        <v>110</v>
      </c>
      <c r="Q24" s="3">
        <f>SUMIFS(БАЗА_ДАННЫХ!T:T,БАЗА_ДАННЫХ!D:D,ПРЕПОДАВАТЕЛИ!C24,БАЗА_ДАННЫХ!G:G,ПРЕПОДАВАТЕЛИ!F24,БАЗА_ДАННЫХ!I:I,ПРЕПОДАВАТЕЛИ!H24,БАЗА_ДАННЫХ!J:J,ПРЕПОДАВАТЕЛИ!I24,БАЗА_ДАННЫХ!K:K,ПРЕПОДАВАТЕЛИ!J24)</f>
        <v>0</v>
      </c>
      <c r="R24" s="4">
        <f t="shared" si="4"/>
        <v>110</v>
      </c>
    </row>
    <row r="25" spans="3:18" x14ac:dyDescent="0.25">
      <c r="C25" s="212">
        <v>45278</v>
      </c>
      <c r="D25" s="215">
        <f t="shared" si="1"/>
        <v>51</v>
      </c>
      <c r="E25" s="14" t="str">
        <f t="shared" si="2"/>
        <v>Пн</v>
      </c>
      <c r="F25" s="15">
        <v>0.75</v>
      </c>
      <c r="G25" s="3" t="s">
        <v>14</v>
      </c>
      <c r="H25" s="3" t="s">
        <v>30</v>
      </c>
      <c r="I25" s="3" t="s">
        <v>11</v>
      </c>
      <c r="J25" s="4" t="s">
        <v>17</v>
      </c>
      <c r="K25" s="217">
        <v>0.5</v>
      </c>
      <c r="L25" s="4">
        <f t="shared" si="3"/>
        <v>25</v>
      </c>
      <c r="M25" s="216">
        <f>COUNTIFS(БАЗА_ДАННЫХ!D:D,C25,БАЗА_ДАННЫХ!G:G,F25,БАЗА_ДАННЫХ!I:I,H25,БАЗА_ДАННЫХ!J:J,I25,БАЗА_ДАННЫХ!K:K,J25)-N25-O25</f>
        <v>5</v>
      </c>
      <c r="N25" s="3">
        <f>COUNTIFS(БАЗА_ДАННЫХ!S:S,"перенос",БАЗА_ДАННЫХ!D:D,ПРЕПОДАВАТЕЛИ!C25,БАЗА_ДАННЫХ!G:G,ПРЕПОДАВАТЕЛИ!F25,БАЗА_ДАННЫХ!I:I,ПРЕПОДАВАТЕЛИ!H25,БАЗА_ДАННЫХ!J:J,ПРЕПОДАВАТЕЛИ!I25,БАЗА_ДАННЫХ!K:K,ПРЕПОДАВАТЕЛИ!J25)</f>
        <v>0</v>
      </c>
      <c r="O25" s="4">
        <f>COUNTIFS(БАЗА_ДАННЫХ!S:S,"раз.посещ.",БАЗА_ДАННЫХ!D:D,ПРЕПОДАВАТЕЛИ!C25,БАЗА_ДАННЫХ!G:G,ПРЕПОДАВАТЕЛИ!F25,БАЗА_ДАННЫХ!I:I,ПРЕПОДАВАТЕЛИ!H25,БАЗА_ДАННЫХ!J:J,ПРЕПОДАВАТЕЛИ!I25,БАЗА_ДАННЫХ!K:K,ПРЕПОДАВАТЕЛИ!J25)</f>
        <v>0</v>
      </c>
      <c r="P25" s="216">
        <f>SUMIFS(БАЗА_ДАННЫХ!U:U,БАЗА_ДАННЫХ!D:D,ПРЕПОДАВАТЕЛИ!C25,БАЗА_ДАННЫХ!G:G,ПРЕПОДАВАТЕЛИ!F25,БАЗА_ДАННЫХ!I:I,ПРЕПОДАВАТЕЛИ!H25,БАЗА_ДАННЫХ!J:J,ПРЕПОДАВАТЕЛИ!I25,БАЗА_ДАННЫХ!K:K,ПРЕПОДАВАТЕЛИ!J25)</f>
        <v>50</v>
      </c>
      <c r="Q25" s="3">
        <f>SUMIFS(БАЗА_ДАННЫХ!T:T,БАЗА_ДАННЫХ!D:D,ПРЕПОДАВАТЕЛИ!C25,БАЗА_ДАННЫХ!G:G,ПРЕПОДАВАТЕЛИ!F25,БАЗА_ДАННЫХ!I:I,ПРЕПОДАВАТЕЛИ!H25,БАЗА_ДАННЫХ!J:J,ПРЕПОДАВАТЕЛИ!I25,БАЗА_ДАННЫХ!K:K,ПРЕПОДАВАТЕЛИ!J25)</f>
        <v>0</v>
      </c>
      <c r="R25" s="4">
        <f t="shared" si="4"/>
        <v>50</v>
      </c>
    </row>
    <row r="26" spans="3:18" x14ac:dyDescent="0.25">
      <c r="C26" s="212">
        <v>45278</v>
      </c>
      <c r="D26" s="215">
        <f t="shared" si="1"/>
        <v>51</v>
      </c>
      <c r="E26" s="14" t="str">
        <f t="shared" si="2"/>
        <v>Пн</v>
      </c>
      <c r="F26" s="15">
        <v>0.79166666666666663</v>
      </c>
      <c r="G26" s="3" t="s">
        <v>14</v>
      </c>
      <c r="H26" s="3" t="s">
        <v>34</v>
      </c>
      <c r="I26" s="3" t="s">
        <v>11</v>
      </c>
      <c r="J26" s="4" t="s">
        <v>35</v>
      </c>
      <c r="K26" s="217">
        <v>0.5</v>
      </c>
      <c r="L26" s="4">
        <f t="shared" si="3"/>
        <v>30</v>
      </c>
      <c r="M26" s="216">
        <f>COUNTIFS(БАЗА_ДАННЫХ!D:D,C26,БАЗА_ДАННЫХ!G:G,F26,БАЗА_ДАННЫХ!I:I,H26,БАЗА_ДАННЫХ!J:J,I26,БАЗА_ДАННЫХ!K:K,J26)-N26-O26</f>
        <v>6</v>
      </c>
      <c r="N26" s="3">
        <f>COUNTIFS(БАЗА_ДАННЫХ!S:S,"перенос",БАЗА_ДАННЫХ!D:D,ПРЕПОДАВАТЕЛИ!C26,БАЗА_ДАННЫХ!G:G,ПРЕПОДАВАТЕЛИ!F26,БАЗА_ДАННЫХ!I:I,ПРЕПОДАВАТЕЛИ!H26,БАЗА_ДАННЫХ!J:J,ПРЕПОДАВАТЕЛИ!I26,БАЗА_ДАННЫХ!K:K,ПРЕПОДАВАТЕЛИ!J26)</f>
        <v>0</v>
      </c>
      <c r="O26" s="4">
        <f>COUNTIFS(БАЗА_ДАННЫХ!S:S,"раз.посещ.",БАЗА_ДАННЫХ!D:D,ПРЕПОДАВАТЕЛИ!C26,БАЗА_ДАННЫХ!G:G,ПРЕПОДАВАТЕЛИ!F26,БАЗА_ДАННЫХ!I:I,ПРЕПОДАВАТЕЛИ!H26,БАЗА_ДАННЫХ!J:J,ПРЕПОДАВАТЕЛИ!I26,БАЗА_ДАННЫХ!K:K,ПРЕПОДАВАТЕЛИ!J26)</f>
        <v>0</v>
      </c>
      <c r="P26" s="216">
        <f>SUMIFS(БАЗА_ДАННЫХ!U:U,БАЗА_ДАННЫХ!D:D,ПРЕПОДАВАТЕЛИ!C26,БАЗА_ДАННЫХ!G:G,ПРЕПОДАВАТЕЛИ!F26,БАЗА_ДАННЫХ!I:I,ПРЕПОДАВАТЕЛИ!H26,БАЗА_ДАННЫХ!J:J,ПРЕПОДАВАТЕЛИ!I26,БАЗА_ДАННЫХ!K:K,ПРЕПОДАВАТЕЛИ!J26)</f>
        <v>60</v>
      </c>
      <c r="Q26" s="3">
        <f>SUMIFS(БАЗА_ДАННЫХ!T:T,БАЗА_ДАННЫХ!D:D,ПРЕПОДАВАТЕЛИ!C26,БАЗА_ДАННЫХ!G:G,ПРЕПОДАВАТЕЛИ!F26,БАЗА_ДАННЫХ!I:I,ПРЕПОДАВАТЕЛИ!H26,БАЗА_ДАННЫХ!J:J,ПРЕПОДАВАТЕЛИ!I26,БАЗА_ДАННЫХ!K:K,ПРЕПОДАВАТЕЛИ!J26)</f>
        <v>0</v>
      </c>
      <c r="R26" s="4">
        <f t="shared" si="4"/>
        <v>60</v>
      </c>
    </row>
    <row r="27" spans="3:18" x14ac:dyDescent="0.25">
      <c r="C27" s="212">
        <v>45279</v>
      </c>
      <c r="D27" s="215">
        <f t="shared" si="1"/>
        <v>51</v>
      </c>
      <c r="E27" s="14" t="str">
        <f t="shared" si="2"/>
        <v>Вт</v>
      </c>
      <c r="F27" s="15">
        <v>0.45833333333333331</v>
      </c>
      <c r="G27" s="3" t="s">
        <v>14</v>
      </c>
      <c r="H27" s="3" t="s">
        <v>39</v>
      </c>
      <c r="I27" s="3" t="s">
        <v>10</v>
      </c>
      <c r="J27" s="4" t="s">
        <v>28</v>
      </c>
      <c r="K27" s="217">
        <v>0.5</v>
      </c>
      <c r="L27" s="4">
        <f t="shared" si="3"/>
        <v>50</v>
      </c>
      <c r="M27" s="216">
        <f>COUNTIFS(БАЗА_ДАННЫХ!D:D,C27,БАЗА_ДАННЫХ!G:G,F27,БАЗА_ДАННЫХ!I:I,H27,БАЗА_ДАННЫХ!J:J,I27,БАЗА_ДАННЫХ!K:K,J27)-N27-O27</f>
        <v>10</v>
      </c>
      <c r="N27" s="3">
        <f>COUNTIFS(БАЗА_ДАННЫХ!S:S,"перенос",БАЗА_ДАННЫХ!D:D,ПРЕПОДАВАТЕЛИ!C27,БАЗА_ДАННЫХ!G:G,ПРЕПОДАВАТЕЛИ!F27,БАЗА_ДАННЫХ!I:I,ПРЕПОДАВАТЕЛИ!H27,БАЗА_ДАННЫХ!J:J,ПРЕПОДАВАТЕЛИ!I27,БАЗА_ДАННЫХ!K:K,ПРЕПОДАВАТЕЛИ!J27)</f>
        <v>0</v>
      </c>
      <c r="O27" s="4">
        <f>COUNTIFS(БАЗА_ДАННЫХ!S:S,"раз.посещ.",БАЗА_ДАННЫХ!D:D,ПРЕПОДАВАТЕЛИ!C27,БАЗА_ДАННЫХ!G:G,ПРЕПОДАВАТЕЛИ!F27,БАЗА_ДАННЫХ!I:I,ПРЕПОДАВАТЕЛИ!H27,БАЗА_ДАННЫХ!J:J,ПРЕПОДАВАТЕЛИ!I27,БАЗА_ДАННЫХ!K:K,ПРЕПОДАВАТЕЛИ!J27)</f>
        <v>0</v>
      </c>
      <c r="P27" s="216">
        <f>SUMIFS(БАЗА_ДАННЫХ!U:U,БАЗА_ДАННЫХ!D:D,ПРЕПОДАВАТЕЛИ!C27,БАЗА_ДАННЫХ!G:G,ПРЕПОДАВАТЕЛИ!F27,БАЗА_ДАННЫХ!I:I,ПРЕПОДАВАТЕЛИ!H27,БАЗА_ДАННЫХ!J:J,ПРЕПОДАВАТЕЛИ!I27,БАЗА_ДАННЫХ!K:K,ПРЕПОДАВАТЕЛИ!J27)</f>
        <v>100</v>
      </c>
      <c r="Q27" s="3">
        <f>SUMIFS(БАЗА_ДАННЫХ!T:T,БАЗА_ДАННЫХ!D:D,ПРЕПОДАВАТЕЛИ!C27,БАЗА_ДАННЫХ!G:G,ПРЕПОДАВАТЕЛИ!F27,БАЗА_ДАННЫХ!I:I,ПРЕПОДАВАТЕЛИ!H27,БАЗА_ДАННЫХ!J:J,ПРЕПОДАВАТЕЛИ!I27,БАЗА_ДАННЫХ!K:K,ПРЕПОДАВАТЕЛИ!J27)</f>
        <v>0</v>
      </c>
      <c r="R27" s="4">
        <f t="shared" si="4"/>
        <v>100</v>
      </c>
    </row>
    <row r="28" spans="3:18" x14ac:dyDescent="0.25">
      <c r="C28" s="212">
        <v>45279</v>
      </c>
      <c r="D28" s="215">
        <f t="shared" si="1"/>
        <v>51</v>
      </c>
      <c r="E28" s="14" t="str">
        <f t="shared" si="2"/>
        <v>Вт</v>
      </c>
      <c r="F28" s="15">
        <v>0.6875</v>
      </c>
      <c r="G28" s="3" t="s">
        <v>15</v>
      </c>
      <c r="H28" s="3" t="s">
        <v>27</v>
      </c>
      <c r="I28" s="3" t="s">
        <v>22</v>
      </c>
      <c r="J28" s="4" t="s">
        <v>29</v>
      </c>
      <c r="K28" s="217">
        <v>0.5</v>
      </c>
      <c r="L28" s="4">
        <f t="shared" si="3"/>
        <v>25</v>
      </c>
      <c r="M28" s="216">
        <f>COUNTIFS(БАЗА_ДАННЫХ!D:D,C28,БАЗА_ДАННЫХ!G:G,F28,БАЗА_ДАННЫХ!I:I,H28,БАЗА_ДАННЫХ!J:J,I28,БАЗА_ДАННЫХ!K:K,J28)-N28-O28</f>
        <v>5</v>
      </c>
      <c r="N28" s="3">
        <f>COUNTIFS(БАЗА_ДАННЫХ!S:S,"перенос",БАЗА_ДАННЫХ!D:D,ПРЕПОДАВАТЕЛИ!C28,БАЗА_ДАННЫХ!G:G,ПРЕПОДАВАТЕЛИ!F28,БАЗА_ДАННЫХ!I:I,ПРЕПОДАВАТЕЛИ!H28,БАЗА_ДАННЫХ!J:J,ПРЕПОДАВАТЕЛИ!I28,БАЗА_ДАННЫХ!K:K,ПРЕПОДАВАТЕЛИ!J28)</f>
        <v>0</v>
      </c>
      <c r="O28" s="4">
        <f>COUNTIFS(БАЗА_ДАННЫХ!S:S,"раз.посещ.",БАЗА_ДАННЫХ!D:D,ПРЕПОДАВАТЕЛИ!C28,БАЗА_ДАННЫХ!G:G,ПРЕПОДАВАТЕЛИ!F28,БАЗА_ДАННЫХ!I:I,ПРЕПОДАВАТЕЛИ!H28,БАЗА_ДАННЫХ!J:J,ПРЕПОДАВАТЕЛИ!I28,БАЗА_ДАННЫХ!K:K,ПРЕПОДАВАТЕЛИ!J28)</f>
        <v>0</v>
      </c>
      <c r="P28" s="216">
        <f>SUMIFS(БАЗА_ДАННЫХ!U:U,БАЗА_ДАННЫХ!D:D,ПРЕПОДАВАТЕЛИ!C28,БАЗА_ДАННЫХ!G:G,ПРЕПОДАВАТЕЛИ!F28,БАЗА_ДАННЫХ!I:I,ПРЕПОДАВАТЕЛИ!H28,БАЗА_ДАННЫХ!J:J,ПРЕПОДАВАТЕЛИ!I28,БАЗА_ДАННЫХ!K:K,ПРЕПОДАВАТЕЛИ!J28)</f>
        <v>50</v>
      </c>
      <c r="Q28" s="3">
        <f>SUMIFS(БАЗА_ДАННЫХ!T:T,БАЗА_ДАННЫХ!D:D,ПРЕПОДАВАТЕЛИ!C28,БАЗА_ДАННЫХ!G:G,ПРЕПОДАВАТЕЛИ!F28,БАЗА_ДАННЫХ!I:I,ПРЕПОДАВАТЕЛИ!H28,БАЗА_ДАННЫХ!J:J,ПРЕПОДАВАТЕЛИ!I28,БАЗА_ДАННЫХ!K:K,ПРЕПОДАВАТЕЛИ!J28)</f>
        <v>0</v>
      </c>
      <c r="R28" s="4">
        <f t="shared" si="4"/>
        <v>50</v>
      </c>
    </row>
    <row r="29" spans="3:18" x14ac:dyDescent="0.25">
      <c r="C29" s="212">
        <v>45279</v>
      </c>
      <c r="D29" s="215">
        <f t="shared" si="1"/>
        <v>51</v>
      </c>
      <c r="E29" s="14" t="str">
        <f t="shared" si="2"/>
        <v>Вт</v>
      </c>
      <c r="F29" s="15">
        <v>0.72916666666666663</v>
      </c>
      <c r="G29" s="3" t="s">
        <v>15</v>
      </c>
      <c r="H29" s="3" t="s">
        <v>27</v>
      </c>
      <c r="I29" s="3" t="s">
        <v>22</v>
      </c>
      <c r="J29" s="4" t="s">
        <v>12</v>
      </c>
      <c r="K29" s="217">
        <v>0.5</v>
      </c>
      <c r="L29" s="4">
        <f t="shared" si="3"/>
        <v>25</v>
      </c>
      <c r="M29" s="216">
        <f>COUNTIFS(БАЗА_ДАННЫХ!D:D,C29,БАЗА_ДАННЫХ!G:G,F29,БАЗА_ДАННЫХ!I:I,H29,БАЗА_ДАННЫХ!J:J,I29,БАЗА_ДАННЫХ!K:K,J29)-N29-O29</f>
        <v>5</v>
      </c>
      <c r="N29" s="3">
        <f>COUNTIFS(БАЗА_ДАННЫХ!S:S,"перенос",БАЗА_ДАННЫХ!D:D,ПРЕПОДАВАТЕЛИ!C29,БАЗА_ДАННЫХ!G:G,ПРЕПОДАВАТЕЛИ!F29,БАЗА_ДАННЫХ!I:I,ПРЕПОДАВАТЕЛИ!H29,БАЗА_ДАННЫХ!J:J,ПРЕПОДАВАТЕЛИ!I29,БАЗА_ДАННЫХ!K:K,ПРЕПОДАВАТЕЛИ!J29)</f>
        <v>0</v>
      </c>
      <c r="O29" s="4">
        <f>COUNTIFS(БАЗА_ДАННЫХ!S:S,"раз.посещ.",БАЗА_ДАННЫХ!D:D,ПРЕПОДАВАТЕЛИ!C29,БАЗА_ДАННЫХ!G:G,ПРЕПОДАВАТЕЛИ!F29,БАЗА_ДАННЫХ!I:I,ПРЕПОДАВАТЕЛИ!H29,БАЗА_ДАННЫХ!J:J,ПРЕПОДАВАТЕЛИ!I29,БАЗА_ДАННЫХ!K:K,ПРЕПОДАВАТЕЛИ!J29)</f>
        <v>0</v>
      </c>
      <c r="P29" s="216">
        <f>SUMIFS(БАЗА_ДАННЫХ!U:U,БАЗА_ДАННЫХ!D:D,ПРЕПОДАВАТЕЛИ!C29,БАЗА_ДАННЫХ!G:G,ПРЕПОДАВАТЕЛИ!F29,БАЗА_ДАННЫХ!I:I,ПРЕПОДАВАТЕЛИ!H29,БАЗА_ДАННЫХ!J:J,ПРЕПОДАВАТЕЛИ!I29,БАЗА_ДАННЫХ!K:K,ПРЕПОДАВАТЕЛИ!J29)</f>
        <v>50</v>
      </c>
      <c r="Q29" s="3">
        <f>SUMIFS(БАЗА_ДАННЫХ!T:T,БАЗА_ДАННЫХ!D:D,ПРЕПОДАВАТЕЛИ!C29,БАЗА_ДАННЫХ!G:G,ПРЕПОДАВАТЕЛИ!F29,БАЗА_ДАННЫХ!I:I,ПРЕПОДАВАТЕЛИ!H29,БАЗА_ДАННЫХ!J:J,ПРЕПОДАВАТЕЛИ!I29,БАЗА_ДАННЫХ!K:K,ПРЕПОДАВАТЕЛИ!J29)</f>
        <v>0</v>
      </c>
      <c r="R29" s="4">
        <f t="shared" si="4"/>
        <v>50</v>
      </c>
    </row>
    <row r="30" spans="3:18" x14ac:dyDescent="0.25">
      <c r="C30" s="212">
        <v>45280</v>
      </c>
      <c r="D30" s="215">
        <f t="shared" si="1"/>
        <v>51</v>
      </c>
      <c r="E30" s="14" t="str">
        <f t="shared" si="2"/>
        <v>Ср</v>
      </c>
      <c r="F30" s="15">
        <v>0.6875</v>
      </c>
      <c r="G30" s="3" t="s">
        <v>14</v>
      </c>
      <c r="H30" s="3" t="s">
        <v>30</v>
      </c>
      <c r="I30" s="3" t="s">
        <v>11</v>
      </c>
      <c r="J30" s="4" t="s">
        <v>36</v>
      </c>
      <c r="K30" s="217">
        <v>0.5</v>
      </c>
      <c r="L30" s="4">
        <f t="shared" si="3"/>
        <v>45</v>
      </c>
      <c r="M30" s="216">
        <f>COUNTIFS(БАЗА_ДАННЫХ!D:D,C30,БАЗА_ДАННЫХ!G:G,F30,БАЗА_ДАННЫХ!I:I,H30,БАЗА_ДАННЫХ!J:J,I30,БАЗА_ДАННЫХ!K:K,J30)-N30-O30</f>
        <v>9</v>
      </c>
      <c r="N30" s="3">
        <f>COUNTIFS(БАЗА_ДАННЫХ!S:S,"перенос",БАЗА_ДАННЫХ!D:D,ПРЕПОДАВАТЕЛИ!C30,БАЗА_ДАННЫХ!G:G,ПРЕПОДАВАТЕЛИ!F30,БАЗА_ДАННЫХ!I:I,ПРЕПОДАВАТЕЛИ!H30,БАЗА_ДАННЫХ!J:J,ПРЕПОДАВАТЕЛИ!I30,БАЗА_ДАННЫХ!K:K,ПРЕПОДАВАТЕЛИ!J30)</f>
        <v>0</v>
      </c>
      <c r="O30" s="4">
        <f>COUNTIFS(БАЗА_ДАННЫХ!S:S,"раз.посещ.",БАЗА_ДАННЫХ!D:D,ПРЕПОДАВАТЕЛИ!C30,БАЗА_ДАННЫХ!G:G,ПРЕПОДАВАТЕЛИ!F30,БАЗА_ДАННЫХ!I:I,ПРЕПОДАВАТЕЛИ!H30,БАЗА_ДАННЫХ!J:J,ПРЕПОДАВАТЕЛИ!I30,БАЗА_ДАННЫХ!K:K,ПРЕПОДАВАТЕЛИ!J30)</f>
        <v>0</v>
      </c>
      <c r="P30" s="216">
        <f>SUMIFS(БАЗА_ДАННЫХ!U:U,БАЗА_ДАННЫХ!D:D,ПРЕПОДАВАТЕЛИ!C30,БАЗА_ДАННЫХ!G:G,ПРЕПОДАВАТЕЛИ!F30,БАЗА_ДАННЫХ!I:I,ПРЕПОДАВАТЕЛИ!H30,БАЗА_ДАННЫХ!J:J,ПРЕПОДАВАТЕЛИ!I30,БАЗА_ДАННЫХ!K:K,ПРЕПОДАВАТЕЛИ!J30)</f>
        <v>90</v>
      </c>
      <c r="Q30" s="3">
        <f>SUMIFS(БАЗА_ДАННЫХ!T:T,БАЗА_ДАННЫХ!D:D,ПРЕПОДАВАТЕЛИ!C30,БАЗА_ДАННЫХ!G:G,ПРЕПОДАВАТЕЛИ!F30,БАЗА_ДАННЫХ!I:I,ПРЕПОДАВАТЕЛИ!H30,БАЗА_ДАННЫХ!J:J,ПРЕПОДАВАТЕЛИ!I30,БАЗА_ДАННЫХ!K:K,ПРЕПОДАВАТЕЛИ!J30)</f>
        <v>0</v>
      </c>
      <c r="R30" s="4">
        <f t="shared" si="4"/>
        <v>90</v>
      </c>
    </row>
    <row r="31" spans="3:18" x14ac:dyDescent="0.25">
      <c r="C31" s="212">
        <v>45280</v>
      </c>
      <c r="D31" s="215">
        <f t="shared" si="1"/>
        <v>51</v>
      </c>
      <c r="E31" s="14" t="str">
        <f t="shared" si="2"/>
        <v>Ср</v>
      </c>
      <c r="F31" s="15">
        <v>0.75</v>
      </c>
      <c r="G31" s="3" t="s">
        <v>14</v>
      </c>
      <c r="H31" s="3" t="s">
        <v>30</v>
      </c>
      <c r="I31" s="3" t="s">
        <v>11</v>
      </c>
      <c r="J31" s="4" t="s">
        <v>17</v>
      </c>
      <c r="K31" s="217">
        <v>0.5</v>
      </c>
      <c r="L31" s="4">
        <f t="shared" si="3"/>
        <v>25</v>
      </c>
      <c r="M31" s="216">
        <f>COUNTIFS(БАЗА_ДАННЫХ!D:D,C31,БАЗА_ДАННЫХ!G:G,F31,БАЗА_ДАННЫХ!I:I,H31,БАЗА_ДАННЫХ!J:J,I31,БАЗА_ДАННЫХ!K:K,J31)-N31-O31</f>
        <v>5</v>
      </c>
      <c r="N31" s="3">
        <f>COUNTIFS(БАЗА_ДАННЫХ!S:S,"перенос",БАЗА_ДАННЫХ!D:D,ПРЕПОДАВАТЕЛИ!C31,БАЗА_ДАННЫХ!G:G,ПРЕПОДАВАТЕЛИ!F31,БАЗА_ДАННЫХ!I:I,ПРЕПОДАВАТЕЛИ!H31,БАЗА_ДАННЫХ!J:J,ПРЕПОДАВАТЕЛИ!I31,БАЗА_ДАННЫХ!K:K,ПРЕПОДАВАТЕЛИ!J31)</f>
        <v>0</v>
      </c>
      <c r="O31" s="4">
        <f>COUNTIFS(БАЗА_ДАННЫХ!S:S,"раз.посещ.",БАЗА_ДАННЫХ!D:D,ПРЕПОДАВАТЕЛИ!C31,БАЗА_ДАННЫХ!G:G,ПРЕПОДАВАТЕЛИ!F31,БАЗА_ДАННЫХ!I:I,ПРЕПОДАВАТЕЛИ!H31,БАЗА_ДАННЫХ!J:J,ПРЕПОДАВАТЕЛИ!I31,БАЗА_ДАННЫХ!K:K,ПРЕПОДАВАТЕЛИ!J31)</f>
        <v>0</v>
      </c>
      <c r="P31" s="216">
        <f>SUMIFS(БАЗА_ДАННЫХ!U:U,БАЗА_ДАННЫХ!D:D,ПРЕПОДАВАТЕЛИ!C31,БАЗА_ДАННЫХ!G:G,ПРЕПОДАВАТЕЛИ!F31,БАЗА_ДАННЫХ!I:I,ПРЕПОДАВАТЕЛИ!H31,БАЗА_ДАННЫХ!J:J,ПРЕПОДАВАТЕЛИ!I31,БАЗА_ДАННЫХ!K:K,ПРЕПОДАВАТЕЛИ!J31)</f>
        <v>50</v>
      </c>
      <c r="Q31" s="3">
        <f>SUMIFS(БАЗА_ДАННЫХ!T:T,БАЗА_ДАННЫХ!D:D,ПРЕПОДАВАТЕЛИ!C31,БАЗА_ДАННЫХ!G:G,ПРЕПОДАВАТЕЛИ!F31,БАЗА_ДАННЫХ!I:I,ПРЕПОДАВАТЕЛИ!H31,БАЗА_ДАННЫХ!J:J,ПРЕПОДАВАТЕЛИ!I31,БАЗА_ДАННЫХ!K:K,ПРЕПОДАВАТЕЛИ!J31)</f>
        <v>0</v>
      </c>
      <c r="R31" s="4">
        <f t="shared" si="4"/>
        <v>50</v>
      </c>
    </row>
    <row r="32" spans="3:18" x14ac:dyDescent="0.25">
      <c r="C32" s="212">
        <v>45281</v>
      </c>
      <c r="D32" s="215">
        <f t="shared" si="1"/>
        <v>51</v>
      </c>
      <c r="E32" s="14" t="str">
        <f t="shared" si="2"/>
        <v>Чт</v>
      </c>
      <c r="F32" s="15">
        <v>0.66666666666666663</v>
      </c>
      <c r="G32" s="3" t="s">
        <v>7</v>
      </c>
      <c r="H32" s="3" t="s">
        <v>32</v>
      </c>
      <c r="I32" s="3" t="s">
        <v>9</v>
      </c>
      <c r="J32" s="4" t="s">
        <v>8</v>
      </c>
      <c r="K32" s="217">
        <v>0.5</v>
      </c>
      <c r="L32" s="4">
        <f t="shared" si="3"/>
        <v>70</v>
      </c>
      <c r="M32" s="216">
        <f>COUNTIFS(БАЗА_ДАННЫХ!D:D,C32,БАЗА_ДАННЫХ!G:G,F32,БАЗА_ДАННЫХ!I:I,H32,БАЗА_ДАННЫХ!J:J,I32,БАЗА_ДАННЫХ!K:K,J32)-N32-O32</f>
        <v>14</v>
      </c>
      <c r="N32" s="3">
        <f>COUNTIFS(БАЗА_ДАННЫХ!S:S,"перенос",БАЗА_ДАННЫХ!D:D,ПРЕПОДАВАТЕЛИ!C32,БАЗА_ДАННЫХ!G:G,ПРЕПОДАВАТЕЛИ!F32,БАЗА_ДАННЫХ!I:I,ПРЕПОДАВАТЕЛИ!H32,БАЗА_ДАННЫХ!J:J,ПРЕПОДАВАТЕЛИ!I32,БАЗА_ДАННЫХ!K:K,ПРЕПОДАВАТЕЛИ!J32)</f>
        <v>0</v>
      </c>
      <c r="O32" s="4">
        <f>COUNTIFS(БАЗА_ДАННЫХ!S:S,"раз.посещ.",БАЗА_ДАННЫХ!D:D,ПРЕПОДАВАТЕЛИ!C32,БАЗА_ДАННЫХ!G:G,ПРЕПОДАВАТЕЛИ!F32,БАЗА_ДАННЫХ!I:I,ПРЕПОДАВАТЕЛИ!H32,БАЗА_ДАННЫХ!J:J,ПРЕПОДАВАТЕЛИ!I32,БАЗА_ДАННЫХ!K:K,ПРЕПОДАВАТЕЛИ!J32)</f>
        <v>0</v>
      </c>
      <c r="P32" s="216">
        <f>SUMIFS(БАЗА_ДАННЫХ!U:U,БАЗА_ДАННЫХ!D:D,ПРЕПОДАВАТЕЛИ!C32,БАЗА_ДАННЫХ!G:G,ПРЕПОДАВАТЕЛИ!F32,БАЗА_ДАННЫХ!I:I,ПРЕПОДАВАТЕЛИ!H32,БАЗА_ДАННЫХ!J:J,ПРЕПОДАВАТЕЛИ!I32,БАЗА_ДАННЫХ!K:K,ПРЕПОДАВАТЕЛИ!J32)</f>
        <v>140</v>
      </c>
      <c r="Q32" s="3">
        <f>SUMIFS(БАЗА_ДАННЫХ!T:T,БАЗА_ДАННЫХ!D:D,ПРЕПОДАВАТЕЛИ!C32,БАЗА_ДАННЫХ!G:G,ПРЕПОДАВАТЕЛИ!F32,БАЗА_ДАННЫХ!I:I,ПРЕПОДАВАТЕЛИ!H32,БАЗА_ДАННЫХ!J:J,ПРЕПОДАВАТЕЛИ!I32,БАЗА_ДАННЫХ!K:K,ПРЕПОДАВАТЕЛИ!J32)</f>
        <v>0</v>
      </c>
      <c r="R32" s="4">
        <f t="shared" si="4"/>
        <v>140</v>
      </c>
    </row>
    <row r="33" spans="3:18" x14ac:dyDescent="0.25">
      <c r="C33" s="212">
        <v>45281</v>
      </c>
      <c r="D33" s="215">
        <f t="shared" si="1"/>
        <v>51</v>
      </c>
      <c r="E33" s="14" t="str">
        <f t="shared" si="2"/>
        <v>Чт</v>
      </c>
      <c r="F33" s="15">
        <v>0.6875</v>
      </c>
      <c r="G33" s="3" t="s">
        <v>14</v>
      </c>
      <c r="H33" s="3" t="s">
        <v>39</v>
      </c>
      <c r="I33" s="3" t="s">
        <v>10</v>
      </c>
      <c r="J33" s="4" t="s">
        <v>28</v>
      </c>
      <c r="K33" s="217">
        <v>0.5</v>
      </c>
      <c r="L33" s="4">
        <f t="shared" si="3"/>
        <v>50</v>
      </c>
      <c r="M33" s="216">
        <f>COUNTIFS(БАЗА_ДАННЫХ!D:D,C33,БАЗА_ДАННЫХ!G:G,F33,БАЗА_ДАННЫХ!I:I,H33,БАЗА_ДАННЫХ!J:J,I33,БАЗА_ДАННЫХ!K:K,J33)-N33-O33</f>
        <v>10</v>
      </c>
      <c r="N33" s="3">
        <f>COUNTIFS(БАЗА_ДАННЫХ!S:S,"перенос",БАЗА_ДАННЫХ!D:D,ПРЕПОДАВАТЕЛИ!C33,БАЗА_ДАННЫХ!G:G,ПРЕПОДАВАТЕЛИ!F33,БАЗА_ДАННЫХ!I:I,ПРЕПОДАВАТЕЛИ!H33,БАЗА_ДАННЫХ!J:J,ПРЕПОДАВАТЕЛИ!I33,БАЗА_ДАННЫХ!K:K,ПРЕПОДАВАТЕЛИ!J33)</f>
        <v>0</v>
      </c>
      <c r="O33" s="4">
        <f>COUNTIFS(БАЗА_ДАННЫХ!S:S,"раз.посещ.",БАЗА_ДАННЫХ!D:D,ПРЕПОДАВАТЕЛИ!C33,БАЗА_ДАННЫХ!G:G,ПРЕПОДАВАТЕЛИ!F33,БАЗА_ДАННЫХ!I:I,ПРЕПОДАВАТЕЛИ!H33,БАЗА_ДАННЫХ!J:J,ПРЕПОДАВАТЕЛИ!I33,БАЗА_ДАННЫХ!K:K,ПРЕПОДАВАТЕЛИ!J33)</f>
        <v>0</v>
      </c>
      <c r="P33" s="216">
        <f>SUMIFS(БАЗА_ДАННЫХ!U:U,БАЗА_ДАННЫХ!D:D,ПРЕПОДАВАТЕЛИ!C33,БАЗА_ДАННЫХ!G:G,ПРЕПОДАВАТЕЛИ!F33,БАЗА_ДАННЫХ!I:I,ПРЕПОДАВАТЕЛИ!H33,БАЗА_ДАННЫХ!J:J,ПРЕПОДАВАТЕЛИ!I33,БАЗА_ДАННЫХ!K:K,ПРЕПОДАВАТЕЛИ!J33)</f>
        <v>100</v>
      </c>
      <c r="Q33" s="3">
        <f>SUMIFS(БАЗА_ДАННЫХ!T:T,БАЗА_ДАННЫХ!D:D,ПРЕПОДАВАТЕЛИ!C33,БАЗА_ДАННЫХ!G:G,ПРЕПОДАВАТЕЛИ!F33,БАЗА_ДАННЫХ!I:I,ПРЕПОДАВАТЕЛИ!H33,БАЗА_ДАННЫХ!J:J,ПРЕПОДАВАТЕЛИ!I33,БАЗА_ДАННЫХ!K:K,ПРЕПОДАВАТЕЛИ!J33)</f>
        <v>0</v>
      </c>
      <c r="R33" s="4">
        <f t="shared" si="4"/>
        <v>100</v>
      </c>
    </row>
    <row r="34" spans="3:18" x14ac:dyDescent="0.25">
      <c r="C34" s="212">
        <v>45281</v>
      </c>
      <c r="D34" s="215">
        <f t="shared" si="1"/>
        <v>51</v>
      </c>
      <c r="E34" s="14" t="str">
        <f t="shared" si="2"/>
        <v>Чт</v>
      </c>
      <c r="F34" s="15">
        <v>0.72916666666666663</v>
      </c>
      <c r="G34" s="3" t="s">
        <v>15</v>
      </c>
      <c r="H34" s="3" t="s">
        <v>27</v>
      </c>
      <c r="I34" s="3" t="s">
        <v>22</v>
      </c>
      <c r="J34" s="4" t="s">
        <v>29</v>
      </c>
      <c r="K34" s="217">
        <v>0.5</v>
      </c>
      <c r="L34" s="4">
        <f t="shared" si="3"/>
        <v>25</v>
      </c>
      <c r="M34" s="216">
        <f>COUNTIFS(БАЗА_ДАННЫХ!D:D,C34,БАЗА_ДАННЫХ!G:G,F34,БАЗА_ДАННЫХ!I:I,H34,БАЗА_ДАННЫХ!J:J,I34,БАЗА_ДАННЫХ!K:K,J34)-N34-O34</f>
        <v>5</v>
      </c>
      <c r="N34" s="3">
        <f>COUNTIFS(БАЗА_ДАННЫХ!S:S,"перенос",БАЗА_ДАННЫХ!D:D,ПРЕПОДАВАТЕЛИ!C34,БАЗА_ДАННЫХ!G:G,ПРЕПОДАВАТЕЛИ!F34,БАЗА_ДАННЫХ!I:I,ПРЕПОДАВАТЕЛИ!H34,БАЗА_ДАННЫХ!J:J,ПРЕПОДАВАТЕЛИ!I34,БАЗА_ДАННЫХ!K:K,ПРЕПОДАВАТЕЛИ!J34)</f>
        <v>0</v>
      </c>
      <c r="O34" s="4">
        <f>COUNTIFS(БАЗА_ДАННЫХ!S:S,"раз.посещ.",БАЗА_ДАННЫХ!D:D,ПРЕПОДАВАТЕЛИ!C34,БАЗА_ДАННЫХ!G:G,ПРЕПОДАВАТЕЛИ!F34,БАЗА_ДАННЫХ!I:I,ПРЕПОДАВАТЕЛИ!H34,БАЗА_ДАННЫХ!J:J,ПРЕПОДАВАТЕЛИ!I34,БАЗА_ДАННЫХ!K:K,ПРЕПОДАВАТЕЛИ!J34)</f>
        <v>0</v>
      </c>
      <c r="P34" s="216">
        <f>SUMIFS(БАЗА_ДАННЫХ!U:U,БАЗА_ДАННЫХ!D:D,ПРЕПОДАВАТЕЛИ!C34,БАЗА_ДАННЫХ!G:G,ПРЕПОДАВАТЕЛИ!F34,БАЗА_ДАННЫХ!I:I,ПРЕПОДАВАТЕЛИ!H34,БАЗА_ДАННЫХ!J:J,ПРЕПОДАВАТЕЛИ!I34,БАЗА_ДАННЫХ!K:K,ПРЕПОДАВАТЕЛИ!J34)</f>
        <v>50</v>
      </c>
      <c r="Q34" s="3">
        <f>SUMIFS(БАЗА_ДАННЫХ!T:T,БАЗА_ДАННЫХ!D:D,ПРЕПОДАВАТЕЛИ!C34,БАЗА_ДАННЫХ!G:G,ПРЕПОДАВАТЕЛИ!F34,БАЗА_ДАННЫХ!I:I,ПРЕПОДАВАТЕЛИ!H34,БАЗА_ДАННЫХ!J:J,ПРЕПОДАВАТЕЛИ!I34,БАЗА_ДАННЫХ!K:K,ПРЕПОДАВАТЕЛИ!J34)</f>
        <v>0</v>
      </c>
      <c r="R34" s="4">
        <f t="shared" si="4"/>
        <v>50</v>
      </c>
    </row>
    <row r="35" spans="3:18" x14ac:dyDescent="0.25">
      <c r="C35" s="212">
        <v>45281</v>
      </c>
      <c r="D35" s="215">
        <f t="shared" si="1"/>
        <v>51</v>
      </c>
      <c r="E35" s="14" t="str">
        <f t="shared" si="2"/>
        <v>Чт</v>
      </c>
      <c r="F35" s="15">
        <v>0.77083333333333337</v>
      </c>
      <c r="G35" s="3" t="s">
        <v>15</v>
      </c>
      <c r="H35" s="3" t="s">
        <v>27</v>
      </c>
      <c r="I35" s="3" t="s">
        <v>22</v>
      </c>
      <c r="J35" s="4" t="s">
        <v>12</v>
      </c>
      <c r="K35" s="217">
        <v>0.5</v>
      </c>
      <c r="L35" s="4">
        <f t="shared" si="3"/>
        <v>25</v>
      </c>
      <c r="M35" s="216">
        <f>COUNTIFS(БАЗА_ДАННЫХ!D:D,C35,БАЗА_ДАННЫХ!G:G,F35,БАЗА_ДАННЫХ!I:I,H35,БАЗА_ДАННЫХ!J:J,I35,БАЗА_ДАННЫХ!K:K,J35)-N35-O35</f>
        <v>5</v>
      </c>
      <c r="N35" s="3">
        <f>COUNTIFS(БАЗА_ДАННЫХ!S:S,"перенос",БАЗА_ДАННЫХ!D:D,ПРЕПОДАВАТЕЛИ!C35,БАЗА_ДАННЫХ!G:G,ПРЕПОДАВАТЕЛИ!F35,БАЗА_ДАННЫХ!I:I,ПРЕПОДАВАТЕЛИ!H35,БАЗА_ДАННЫХ!J:J,ПРЕПОДАВАТЕЛИ!I35,БАЗА_ДАННЫХ!K:K,ПРЕПОДАВАТЕЛИ!J35)</f>
        <v>0</v>
      </c>
      <c r="O35" s="4">
        <f>COUNTIFS(БАЗА_ДАННЫХ!S:S,"раз.посещ.",БАЗА_ДАННЫХ!D:D,ПРЕПОДАВАТЕЛИ!C35,БАЗА_ДАННЫХ!G:G,ПРЕПОДАВАТЕЛИ!F35,БАЗА_ДАННЫХ!I:I,ПРЕПОДАВАТЕЛИ!H35,БАЗА_ДАННЫХ!J:J,ПРЕПОДАВАТЕЛИ!I35,БАЗА_ДАННЫХ!K:K,ПРЕПОДАВАТЕЛИ!J35)</f>
        <v>0</v>
      </c>
      <c r="P35" s="216">
        <f>SUMIFS(БАЗА_ДАННЫХ!U:U,БАЗА_ДАННЫХ!D:D,ПРЕПОДАВАТЕЛИ!C35,БАЗА_ДАННЫХ!G:G,ПРЕПОДАВАТЕЛИ!F35,БАЗА_ДАННЫХ!I:I,ПРЕПОДАВАТЕЛИ!H35,БАЗА_ДАННЫХ!J:J,ПРЕПОДАВАТЕЛИ!I35,БАЗА_ДАННЫХ!K:K,ПРЕПОДАВАТЕЛИ!J35)</f>
        <v>50</v>
      </c>
      <c r="Q35" s="3">
        <f>SUMIFS(БАЗА_ДАННЫХ!T:T,БАЗА_ДАННЫХ!D:D,ПРЕПОДАВАТЕЛИ!C35,БАЗА_ДАННЫХ!G:G,ПРЕПОДАВАТЕЛИ!F35,БАЗА_ДАННЫХ!I:I,ПРЕПОДАВАТЕЛИ!H35,БАЗА_ДАННЫХ!J:J,ПРЕПОДАВАТЕЛИ!I35,БАЗА_ДАННЫХ!K:K,ПРЕПОДАВАТЕЛИ!J35)</f>
        <v>0</v>
      </c>
      <c r="R35" s="4">
        <f t="shared" si="4"/>
        <v>50</v>
      </c>
    </row>
    <row r="36" spans="3:18" x14ac:dyDescent="0.25">
      <c r="C36" s="212">
        <v>45282</v>
      </c>
      <c r="D36" s="215">
        <f t="shared" si="1"/>
        <v>51</v>
      </c>
      <c r="E36" s="14" t="str">
        <f t="shared" si="2"/>
        <v>Пт</v>
      </c>
      <c r="F36" s="15">
        <v>0.66666666666666663</v>
      </c>
      <c r="G36" s="3" t="s">
        <v>7</v>
      </c>
      <c r="H36" s="3" t="s">
        <v>33</v>
      </c>
      <c r="I36" s="3" t="s">
        <v>6</v>
      </c>
      <c r="J36" s="4" t="s">
        <v>31</v>
      </c>
      <c r="K36" s="217">
        <v>0.5</v>
      </c>
      <c r="L36" s="4">
        <f t="shared" si="3"/>
        <v>55</v>
      </c>
      <c r="M36" s="216">
        <f>COUNTIFS(БАЗА_ДАННЫХ!D:D,C36,БАЗА_ДАННЫХ!G:G,F36,БАЗА_ДАННЫХ!I:I,H36,БАЗА_ДАННЫХ!J:J,I36,БАЗА_ДАННЫХ!K:K,J36)-N36-O36</f>
        <v>11</v>
      </c>
      <c r="N36" s="3">
        <f>COUNTIFS(БАЗА_ДАННЫХ!S:S,"перенос",БАЗА_ДАННЫХ!D:D,ПРЕПОДАВАТЕЛИ!C36,БАЗА_ДАННЫХ!G:G,ПРЕПОДАВАТЕЛИ!F36,БАЗА_ДАННЫХ!I:I,ПРЕПОДАВАТЕЛИ!H36,БАЗА_ДАННЫХ!J:J,ПРЕПОДАВАТЕЛИ!I36,БАЗА_ДАННЫХ!K:K,ПРЕПОДАВАТЕЛИ!J36)</f>
        <v>0</v>
      </c>
      <c r="O36" s="4">
        <f>COUNTIFS(БАЗА_ДАННЫХ!S:S,"раз.посещ.",БАЗА_ДАННЫХ!D:D,ПРЕПОДАВАТЕЛИ!C36,БАЗА_ДАННЫХ!G:G,ПРЕПОДАВАТЕЛИ!F36,БАЗА_ДАННЫХ!I:I,ПРЕПОДАВАТЕЛИ!H36,БАЗА_ДАННЫХ!J:J,ПРЕПОДАВАТЕЛИ!I36,БАЗА_ДАННЫХ!K:K,ПРЕПОДАВАТЕЛИ!J36)</f>
        <v>0</v>
      </c>
      <c r="P36" s="216">
        <f>SUMIFS(БАЗА_ДАННЫХ!U:U,БАЗА_ДАННЫХ!D:D,ПРЕПОДАВАТЕЛИ!C36,БАЗА_ДАННЫХ!G:G,ПРЕПОДАВАТЕЛИ!F36,БАЗА_ДАННЫХ!I:I,ПРЕПОДАВАТЕЛИ!H36,БАЗА_ДАННЫХ!J:J,ПРЕПОДАВАТЕЛИ!I36,БАЗА_ДАННЫХ!K:K,ПРЕПОДАВАТЕЛИ!J36)</f>
        <v>110</v>
      </c>
      <c r="Q36" s="3">
        <f>SUMIFS(БАЗА_ДАННЫХ!T:T,БАЗА_ДАННЫХ!D:D,ПРЕПОДАВАТЕЛИ!C36,БАЗА_ДАННЫХ!G:G,ПРЕПОДАВАТЕЛИ!F36,БАЗА_ДАННЫХ!I:I,ПРЕПОДАВАТЕЛИ!H36,БАЗА_ДАННЫХ!J:J,ПРЕПОДАВАТЕЛИ!I36,БАЗА_ДАННЫХ!K:K,ПРЕПОДАВАТЕЛИ!J36)</f>
        <v>0</v>
      </c>
      <c r="R36" s="4">
        <f t="shared" si="4"/>
        <v>110</v>
      </c>
    </row>
    <row r="37" spans="3:18" x14ac:dyDescent="0.25">
      <c r="C37" s="212">
        <v>45283</v>
      </c>
      <c r="D37" s="215">
        <f t="shared" si="1"/>
        <v>51</v>
      </c>
      <c r="E37" s="14" t="str">
        <f t="shared" si="2"/>
        <v>Сб</v>
      </c>
      <c r="F37" s="15">
        <v>0.45833333333333331</v>
      </c>
      <c r="G37" s="3" t="s">
        <v>14</v>
      </c>
      <c r="H37" s="3" t="s">
        <v>34</v>
      </c>
      <c r="I37" s="3" t="s">
        <v>11</v>
      </c>
      <c r="J37" s="4" t="s">
        <v>35</v>
      </c>
      <c r="K37" s="217">
        <v>0.5</v>
      </c>
      <c r="L37" s="4">
        <f t="shared" si="3"/>
        <v>30</v>
      </c>
      <c r="M37" s="216">
        <f>COUNTIFS(БАЗА_ДАННЫХ!D:D,C37,БАЗА_ДАННЫХ!G:G,F37,БАЗА_ДАННЫХ!I:I,H37,БАЗА_ДАННЫХ!J:J,I37,БАЗА_ДАННЫХ!K:K,J37)-N37-O37</f>
        <v>6</v>
      </c>
      <c r="N37" s="3">
        <f>COUNTIFS(БАЗА_ДАННЫХ!S:S,"перенос",БАЗА_ДАННЫХ!D:D,ПРЕПОДАВАТЕЛИ!C37,БАЗА_ДАННЫХ!G:G,ПРЕПОДАВАТЕЛИ!F37,БАЗА_ДАННЫХ!I:I,ПРЕПОДАВАТЕЛИ!H37,БАЗА_ДАННЫХ!J:J,ПРЕПОДАВАТЕЛИ!I37,БАЗА_ДАННЫХ!K:K,ПРЕПОДАВАТЕЛИ!J37)</f>
        <v>0</v>
      </c>
      <c r="O37" s="4">
        <f>COUNTIFS(БАЗА_ДАННЫХ!S:S,"раз.посещ.",БАЗА_ДАННЫХ!D:D,ПРЕПОДАВАТЕЛИ!C37,БАЗА_ДАННЫХ!G:G,ПРЕПОДАВАТЕЛИ!F37,БАЗА_ДАННЫХ!I:I,ПРЕПОДАВАТЕЛИ!H37,БАЗА_ДАННЫХ!J:J,ПРЕПОДАВАТЕЛИ!I37,БАЗА_ДАННЫХ!K:K,ПРЕПОДАВАТЕЛИ!J37)</f>
        <v>0</v>
      </c>
      <c r="P37" s="216">
        <f>SUMIFS(БАЗА_ДАННЫХ!U:U,БАЗА_ДАННЫХ!D:D,ПРЕПОДАВАТЕЛИ!C37,БАЗА_ДАННЫХ!G:G,ПРЕПОДАВАТЕЛИ!F37,БАЗА_ДАННЫХ!I:I,ПРЕПОДАВАТЕЛИ!H37,БАЗА_ДАННЫХ!J:J,ПРЕПОДАВАТЕЛИ!I37,БАЗА_ДАННЫХ!K:K,ПРЕПОДАВАТЕЛИ!J37)</f>
        <v>60</v>
      </c>
      <c r="Q37" s="3">
        <f>SUMIFS(БАЗА_ДАННЫХ!T:T,БАЗА_ДАННЫХ!D:D,ПРЕПОДАВАТЕЛИ!C37,БАЗА_ДАННЫХ!G:G,ПРЕПОДАВАТЕЛИ!F37,БАЗА_ДАННЫХ!I:I,ПРЕПОДАВАТЕЛИ!H37,БАЗА_ДАННЫХ!J:J,ПРЕПОДАВАТЕЛИ!I37,БАЗА_ДАННЫХ!K:K,ПРЕПОДАВАТЕЛИ!J37)</f>
        <v>0</v>
      </c>
      <c r="R37" s="4">
        <f t="shared" si="4"/>
        <v>60</v>
      </c>
    </row>
    <row r="38" spans="3:18" x14ac:dyDescent="0.25">
      <c r="C38" s="212">
        <v>45285</v>
      </c>
      <c r="D38" s="215">
        <f t="shared" ref="D38:D69" si="5">WEEKNUM(C38)</f>
        <v>52</v>
      </c>
      <c r="E38" s="14" t="str">
        <f t="shared" si="2"/>
        <v>Пн</v>
      </c>
      <c r="F38" s="15">
        <v>0.66666666666666663</v>
      </c>
      <c r="G38" s="3" t="s">
        <v>7</v>
      </c>
      <c r="H38" s="3" t="s">
        <v>32</v>
      </c>
      <c r="I38" s="3" t="s">
        <v>9</v>
      </c>
      <c r="J38" s="4" t="s">
        <v>8</v>
      </c>
      <c r="K38" s="217">
        <v>0.5</v>
      </c>
      <c r="L38" s="4">
        <f t="shared" si="3"/>
        <v>70</v>
      </c>
      <c r="M38" s="216">
        <f>COUNTIFS(БАЗА_ДАННЫХ!D:D,C38,БАЗА_ДАННЫХ!G:G,F38,БАЗА_ДАННЫХ!I:I,H38,БАЗА_ДАННЫХ!J:J,I38,БАЗА_ДАННЫХ!K:K,J38)-N38-O38</f>
        <v>14</v>
      </c>
      <c r="N38" s="3">
        <f>COUNTIFS(БАЗА_ДАННЫХ!S:S,"перенос",БАЗА_ДАННЫХ!D:D,ПРЕПОДАВАТЕЛИ!C38,БАЗА_ДАННЫХ!G:G,ПРЕПОДАВАТЕЛИ!F38,БАЗА_ДАННЫХ!I:I,ПРЕПОДАВАТЕЛИ!H38,БАЗА_ДАННЫХ!J:J,ПРЕПОДАВАТЕЛИ!I38,БАЗА_ДАННЫХ!K:K,ПРЕПОДАВАТЕЛИ!J38)</f>
        <v>0</v>
      </c>
      <c r="O38" s="4">
        <f>COUNTIFS(БАЗА_ДАННЫХ!S:S,"раз.посещ.",БАЗА_ДАННЫХ!D:D,ПРЕПОДАВАТЕЛИ!C38,БАЗА_ДАННЫХ!G:G,ПРЕПОДАВАТЕЛИ!F38,БАЗА_ДАННЫХ!I:I,ПРЕПОДАВАТЕЛИ!H38,БАЗА_ДАННЫХ!J:J,ПРЕПОДАВАТЕЛИ!I38,БАЗА_ДАННЫХ!K:K,ПРЕПОДАВАТЕЛИ!J38)</f>
        <v>0</v>
      </c>
      <c r="P38" s="216">
        <f>SUMIFS(БАЗА_ДАННЫХ!U:U,БАЗА_ДАННЫХ!D:D,ПРЕПОДАВАТЕЛИ!C38,БАЗА_ДАННЫХ!G:G,ПРЕПОДАВАТЕЛИ!F38,БАЗА_ДАННЫХ!I:I,ПРЕПОДАВАТЕЛИ!H38,БАЗА_ДАННЫХ!J:J,ПРЕПОДАВАТЕЛИ!I38,БАЗА_ДАННЫХ!K:K,ПРЕПОДАВАТЕЛИ!J38)</f>
        <v>140</v>
      </c>
      <c r="Q38" s="3">
        <f>SUMIFS(БАЗА_ДАННЫХ!T:T,БАЗА_ДАННЫХ!D:D,ПРЕПОДАВАТЕЛИ!C38,БАЗА_ДАННЫХ!G:G,ПРЕПОДАВАТЕЛИ!F38,БАЗА_ДАННЫХ!I:I,ПРЕПОДАВАТЕЛИ!H38,БАЗА_ДАННЫХ!J:J,ПРЕПОДАВАТЕЛИ!I38,БАЗА_ДАННЫХ!K:K,ПРЕПОДАВАТЕЛИ!J38)</f>
        <v>0</v>
      </c>
      <c r="R38" s="4">
        <f t="shared" si="4"/>
        <v>140</v>
      </c>
    </row>
    <row r="39" spans="3:18" x14ac:dyDescent="0.25">
      <c r="C39" s="212">
        <v>45285</v>
      </c>
      <c r="D39" s="215">
        <f t="shared" si="5"/>
        <v>52</v>
      </c>
      <c r="E39" s="14" t="str">
        <f t="shared" si="2"/>
        <v>Пн</v>
      </c>
      <c r="F39" s="15">
        <v>0.70833333333333337</v>
      </c>
      <c r="G39" s="3" t="s">
        <v>14</v>
      </c>
      <c r="H39" s="3" t="s">
        <v>30</v>
      </c>
      <c r="I39" s="3" t="s">
        <v>11</v>
      </c>
      <c r="J39" s="4" t="s">
        <v>36</v>
      </c>
      <c r="K39" s="217">
        <v>0.5</v>
      </c>
      <c r="L39" s="4">
        <f t="shared" si="3"/>
        <v>45</v>
      </c>
      <c r="M39" s="216">
        <f>COUNTIFS(БАЗА_ДАННЫХ!D:D,C39,БАЗА_ДАННЫХ!G:G,F39,БАЗА_ДАННЫХ!I:I,H39,БАЗА_ДАННЫХ!J:J,I39,БАЗА_ДАННЫХ!K:K,J39)-N39-O39</f>
        <v>9</v>
      </c>
      <c r="N39" s="3">
        <f>COUNTIFS(БАЗА_ДАННЫХ!S:S,"перенос",БАЗА_ДАННЫХ!D:D,ПРЕПОДАВАТЕЛИ!C39,БАЗА_ДАННЫХ!G:G,ПРЕПОДАВАТЕЛИ!F39,БАЗА_ДАННЫХ!I:I,ПРЕПОДАВАТЕЛИ!H39,БАЗА_ДАННЫХ!J:J,ПРЕПОДАВАТЕЛИ!I39,БАЗА_ДАННЫХ!K:K,ПРЕПОДАВАТЕЛИ!J39)</f>
        <v>0</v>
      </c>
      <c r="O39" s="4">
        <f>COUNTIFS(БАЗА_ДАННЫХ!S:S,"раз.посещ.",БАЗА_ДАННЫХ!D:D,ПРЕПОДАВАТЕЛИ!C39,БАЗА_ДАННЫХ!G:G,ПРЕПОДАВАТЕЛИ!F39,БАЗА_ДАННЫХ!I:I,ПРЕПОДАВАТЕЛИ!H39,БАЗА_ДАННЫХ!J:J,ПРЕПОДАВАТЕЛИ!I39,БАЗА_ДАННЫХ!K:K,ПРЕПОДАВАТЕЛИ!J39)</f>
        <v>0</v>
      </c>
      <c r="P39" s="216">
        <f>SUMIFS(БАЗА_ДАННЫХ!U:U,БАЗА_ДАННЫХ!D:D,ПРЕПОДАВАТЕЛИ!C39,БАЗА_ДАННЫХ!G:G,ПРЕПОДАВАТЕЛИ!F39,БАЗА_ДАННЫХ!I:I,ПРЕПОДАВАТЕЛИ!H39,БАЗА_ДАННЫХ!J:J,ПРЕПОДАВАТЕЛИ!I39,БАЗА_ДАННЫХ!K:K,ПРЕПОДАВАТЕЛИ!J39)</f>
        <v>90</v>
      </c>
      <c r="Q39" s="3">
        <f>SUMIFS(БАЗА_ДАННЫХ!T:T,БАЗА_ДАННЫХ!D:D,ПРЕПОДАВАТЕЛИ!C39,БАЗА_ДАННЫХ!G:G,ПРЕПОДАВАТЕЛИ!F39,БАЗА_ДАННЫХ!I:I,ПРЕПОДАВАТЕЛИ!H39,БАЗА_ДАННЫХ!J:J,ПРЕПОДАВАТЕЛИ!I39,БАЗА_ДАННЫХ!K:K,ПРЕПОДАВАТЕЛИ!J39)</f>
        <v>0</v>
      </c>
      <c r="R39" s="4">
        <f t="shared" si="4"/>
        <v>90</v>
      </c>
    </row>
    <row r="40" spans="3:18" x14ac:dyDescent="0.25">
      <c r="C40" s="212">
        <v>45285</v>
      </c>
      <c r="D40" s="215">
        <f t="shared" si="5"/>
        <v>52</v>
      </c>
      <c r="E40" s="14" t="str">
        <f t="shared" si="2"/>
        <v>Пн</v>
      </c>
      <c r="F40" s="15">
        <v>0.75</v>
      </c>
      <c r="G40" s="3" t="s">
        <v>7</v>
      </c>
      <c r="H40" s="3" t="s">
        <v>33</v>
      </c>
      <c r="I40" s="3" t="s">
        <v>6</v>
      </c>
      <c r="J40" s="4" t="s">
        <v>31</v>
      </c>
      <c r="K40" s="217">
        <v>0.5</v>
      </c>
      <c r="L40" s="4">
        <f t="shared" si="3"/>
        <v>55</v>
      </c>
      <c r="M40" s="216">
        <f>COUNTIFS(БАЗА_ДАННЫХ!D:D,C40,БАЗА_ДАННЫХ!G:G,F40,БАЗА_ДАННЫХ!I:I,H40,БАЗА_ДАННЫХ!J:J,I40,БАЗА_ДАННЫХ!K:K,J40)-N40-O40</f>
        <v>11</v>
      </c>
      <c r="N40" s="3">
        <f>COUNTIFS(БАЗА_ДАННЫХ!S:S,"перенос",БАЗА_ДАННЫХ!D:D,ПРЕПОДАВАТЕЛИ!C40,БАЗА_ДАННЫХ!G:G,ПРЕПОДАВАТЕЛИ!F40,БАЗА_ДАННЫХ!I:I,ПРЕПОДАВАТЕЛИ!H40,БАЗА_ДАННЫХ!J:J,ПРЕПОДАВАТЕЛИ!I40,БАЗА_ДАННЫХ!K:K,ПРЕПОДАВАТЕЛИ!J40)</f>
        <v>0</v>
      </c>
      <c r="O40" s="4">
        <f>COUNTIFS(БАЗА_ДАННЫХ!S:S,"раз.посещ.",БАЗА_ДАННЫХ!D:D,ПРЕПОДАВАТЕЛИ!C40,БАЗА_ДАННЫХ!G:G,ПРЕПОДАВАТЕЛИ!F40,БАЗА_ДАННЫХ!I:I,ПРЕПОДАВАТЕЛИ!H40,БАЗА_ДАННЫХ!J:J,ПРЕПОДАВАТЕЛИ!I40,БАЗА_ДАННЫХ!K:K,ПРЕПОДАВАТЕЛИ!J40)</f>
        <v>0</v>
      </c>
      <c r="P40" s="216">
        <f>SUMIFS(БАЗА_ДАННЫХ!U:U,БАЗА_ДАННЫХ!D:D,ПРЕПОДАВАТЕЛИ!C40,БАЗА_ДАННЫХ!G:G,ПРЕПОДАВАТЕЛИ!F40,БАЗА_ДАННЫХ!I:I,ПРЕПОДАВАТЕЛИ!H40,БАЗА_ДАННЫХ!J:J,ПРЕПОДАВАТЕЛИ!I40,БАЗА_ДАННЫХ!K:K,ПРЕПОДАВАТЕЛИ!J40)</f>
        <v>110</v>
      </c>
      <c r="Q40" s="3">
        <f>SUMIFS(БАЗА_ДАННЫХ!T:T,БАЗА_ДАННЫХ!D:D,ПРЕПОДАВАТЕЛИ!C40,БАЗА_ДАННЫХ!G:G,ПРЕПОДАВАТЕЛИ!F40,БАЗА_ДАННЫХ!I:I,ПРЕПОДАВАТЕЛИ!H40,БАЗА_ДАННЫХ!J:J,ПРЕПОДАВАТЕЛИ!I40,БАЗА_ДАННЫХ!K:K,ПРЕПОДАВАТЕЛИ!J40)</f>
        <v>0</v>
      </c>
      <c r="R40" s="4">
        <f t="shared" si="4"/>
        <v>110</v>
      </c>
    </row>
    <row r="41" spans="3:18" x14ac:dyDescent="0.25">
      <c r="C41" s="212">
        <v>45285</v>
      </c>
      <c r="D41" s="215">
        <f t="shared" si="5"/>
        <v>52</v>
      </c>
      <c r="E41" s="14" t="str">
        <f t="shared" si="2"/>
        <v>Пн</v>
      </c>
      <c r="F41" s="15">
        <v>0.75</v>
      </c>
      <c r="G41" s="3" t="s">
        <v>14</v>
      </c>
      <c r="H41" s="3" t="s">
        <v>30</v>
      </c>
      <c r="I41" s="3" t="s">
        <v>11</v>
      </c>
      <c r="J41" s="4" t="s">
        <v>17</v>
      </c>
      <c r="K41" s="217">
        <v>0.5</v>
      </c>
      <c r="L41" s="4">
        <f t="shared" si="3"/>
        <v>25</v>
      </c>
      <c r="M41" s="216">
        <f>COUNTIFS(БАЗА_ДАННЫХ!D:D,C41,БАЗА_ДАННЫХ!G:G,F41,БАЗА_ДАННЫХ!I:I,H41,БАЗА_ДАННЫХ!J:J,I41,БАЗА_ДАННЫХ!K:K,J41)-N41-O41</f>
        <v>5</v>
      </c>
      <c r="N41" s="3">
        <f>COUNTIFS(БАЗА_ДАННЫХ!S:S,"перенос",БАЗА_ДАННЫХ!D:D,ПРЕПОДАВАТЕЛИ!C41,БАЗА_ДАННЫХ!G:G,ПРЕПОДАВАТЕЛИ!F41,БАЗА_ДАННЫХ!I:I,ПРЕПОДАВАТЕЛИ!H41,БАЗА_ДАННЫХ!J:J,ПРЕПОДАВАТЕЛИ!I41,БАЗА_ДАННЫХ!K:K,ПРЕПОДАВАТЕЛИ!J41)</f>
        <v>0</v>
      </c>
      <c r="O41" s="4">
        <f>COUNTIFS(БАЗА_ДАННЫХ!S:S,"раз.посещ.",БАЗА_ДАННЫХ!D:D,ПРЕПОДАВАТЕЛИ!C41,БАЗА_ДАННЫХ!G:G,ПРЕПОДАВАТЕЛИ!F41,БАЗА_ДАННЫХ!I:I,ПРЕПОДАВАТЕЛИ!H41,БАЗА_ДАННЫХ!J:J,ПРЕПОДАВАТЕЛИ!I41,БАЗА_ДАННЫХ!K:K,ПРЕПОДАВАТЕЛИ!J41)</f>
        <v>0</v>
      </c>
      <c r="P41" s="216">
        <f>SUMIFS(БАЗА_ДАННЫХ!U:U,БАЗА_ДАННЫХ!D:D,ПРЕПОДАВАТЕЛИ!C41,БАЗА_ДАННЫХ!G:G,ПРЕПОДАВАТЕЛИ!F41,БАЗА_ДАННЫХ!I:I,ПРЕПОДАВАТЕЛИ!H41,БАЗА_ДАННЫХ!J:J,ПРЕПОДАВАТЕЛИ!I41,БАЗА_ДАННЫХ!K:K,ПРЕПОДАВАТЕЛИ!J41)</f>
        <v>50</v>
      </c>
      <c r="Q41" s="3">
        <f>SUMIFS(БАЗА_ДАННЫХ!T:T,БАЗА_ДАННЫХ!D:D,ПРЕПОДАВАТЕЛИ!C41,БАЗА_ДАННЫХ!G:G,ПРЕПОДАВАТЕЛИ!F41,БАЗА_ДАННЫХ!I:I,ПРЕПОДАВАТЕЛИ!H41,БАЗА_ДАННЫХ!J:J,ПРЕПОДАВАТЕЛИ!I41,БАЗА_ДАННЫХ!K:K,ПРЕПОДАВАТЕЛИ!J41)</f>
        <v>0</v>
      </c>
      <c r="R41" s="4">
        <f t="shared" si="4"/>
        <v>50</v>
      </c>
    </row>
    <row r="42" spans="3:18" x14ac:dyDescent="0.25">
      <c r="C42" s="212">
        <v>45285</v>
      </c>
      <c r="D42" s="215">
        <f t="shared" si="5"/>
        <v>52</v>
      </c>
      <c r="E42" s="14" t="str">
        <f t="shared" si="2"/>
        <v>Пн</v>
      </c>
      <c r="F42" s="15">
        <v>0.79166666666666663</v>
      </c>
      <c r="G42" s="3" t="s">
        <v>14</v>
      </c>
      <c r="H42" s="3" t="s">
        <v>34</v>
      </c>
      <c r="I42" s="3" t="s">
        <v>11</v>
      </c>
      <c r="J42" s="4" t="s">
        <v>35</v>
      </c>
      <c r="K42" s="217">
        <v>0.5</v>
      </c>
      <c r="L42" s="4">
        <f t="shared" si="3"/>
        <v>30</v>
      </c>
      <c r="M42" s="216">
        <f>COUNTIFS(БАЗА_ДАННЫХ!D:D,C42,БАЗА_ДАННЫХ!G:G,F42,БАЗА_ДАННЫХ!I:I,H42,БАЗА_ДАННЫХ!J:J,I42,БАЗА_ДАННЫХ!K:K,J42)-N42-O42</f>
        <v>6</v>
      </c>
      <c r="N42" s="3">
        <f>COUNTIFS(БАЗА_ДАННЫХ!S:S,"перенос",БАЗА_ДАННЫХ!D:D,ПРЕПОДАВАТЕЛИ!C42,БАЗА_ДАННЫХ!G:G,ПРЕПОДАВАТЕЛИ!F42,БАЗА_ДАННЫХ!I:I,ПРЕПОДАВАТЕЛИ!H42,БАЗА_ДАННЫХ!J:J,ПРЕПОДАВАТЕЛИ!I42,БАЗА_ДАННЫХ!K:K,ПРЕПОДАВАТЕЛИ!J42)</f>
        <v>0</v>
      </c>
      <c r="O42" s="4">
        <f>COUNTIFS(БАЗА_ДАННЫХ!S:S,"раз.посещ.",БАЗА_ДАННЫХ!D:D,ПРЕПОДАВАТЕЛИ!C42,БАЗА_ДАННЫХ!G:G,ПРЕПОДАВАТЕЛИ!F42,БАЗА_ДАННЫХ!I:I,ПРЕПОДАВАТЕЛИ!H42,БАЗА_ДАННЫХ!J:J,ПРЕПОДАВАТЕЛИ!I42,БАЗА_ДАННЫХ!K:K,ПРЕПОДАВАТЕЛИ!J42)</f>
        <v>0</v>
      </c>
      <c r="P42" s="216">
        <f>SUMIFS(БАЗА_ДАННЫХ!U:U,БАЗА_ДАННЫХ!D:D,ПРЕПОДАВАТЕЛИ!C42,БАЗА_ДАННЫХ!G:G,ПРЕПОДАВАТЕЛИ!F42,БАЗА_ДАННЫХ!I:I,ПРЕПОДАВАТЕЛИ!H42,БАЗА_ДАННЫХ!J:J,ПРЕПОДАВАТЕЛИ!I42,БАЗА_ДАННЫХ!K:K,ПРЕПОДАВАТЕЛИ!J42)</f>
        <v>60</v>
      </c>
      <c r="Q42" s="3">
        <f>SUMIFS(БАЗА_ДАННЫХ!T:T,БАЗА_ДАННЫХ!D:D,ПРЕПОДАВАТЕЛИ!C42,БАЗА_ДАННЫХ!G:G,ПРЕПОДАВАТЕЛИ!F42,БАЗА_ДАННЫХ!I:I,ПРЕПОДАВАТЕЛИ!H42,БАЗА_ДАННЫХ!J:J,ПРЕПОДАВАТЕЛИ!I42,БАЗА_ДАННЫХ!K:K,ПРЕПОДАВАТЕЛИ!J42)</f>
        <v>0</v>
      </c>
      <c r="R42" s="4">
        <f t="shared" si="4"/>
        <v>60</v>
      </c>
    </row>
    <row r="43" spans="3:18" x14ac:dyDescent="0.25">
      <c r="C43" s="212">
        <v>45286</v>
      </c>
      <c r="D43" s="215">
        <f t="shared" si="5"/>
        <v>52</v>
      </c>
      <c r="E43" s="14" t="str">
        <f t="shared" si="2"/>
        <v>Вт</v>
      </c>
      <c r="F43" s="15">
        <v>0.45833333333333331</v>
      </c>
      <c r="G43" s="3" t="s">
        <v>14</v>
      </c>
      <c r="H43" s="3" t="s">
        <v>39</v>
      </c>
      <c r="I43" s="3" t="s">
        <v>10</v>
      </c>
      <c r="J43" s="4" t="s">
        <v>28</v>
      </c>
      <c r="K43" s="217">
        <v>0.5</v>
      </c>
      <c r="L43" s="4">
        <f t="shared" si="3"/>
        <v>50</v>
      </c>
      <c r="M43" s="216">
        <f>COUNTIFS(БАЗА_ДАННЫХ!D:D,C43,БАЗА_ДАННЫХ!G:G,F43,БАЗА_ДАННЫХ!I:I,H43,БАЗА_ДАННЫХ!J:J,I43,БАЗА_ДАННЫХ!K:K,J43)-N43-O43</f>
        <v>10</v>
      </c>
      <c r="N43" s="3">
        <f>COUNTIFS(БАЗА_ДАННЫХ!S:S,"перенос",БАЗА_ДАННЫХ!D:D,ПРЕПОДАВАТЕЛИ!C43,БАЗА_ДАННЫХ!G:G,ПРЕПОДАВАТЕЛИ!F43,БАЗА_ДАННЫХ!I:I,ПРЕПОДАВАТЕЛИ!H43,БАЗА_ДАННЫХ!J:J,ПРЕПОДАВАТЕЛИ!I43,БАЗА_ДАННЫХ!K:K,ПРЕПОДАВАТЕЛИ!J43)</f>
        <v>0</v>
      </c>
      <c r="O43" s="4">
        <f>COUNTIFS(БАЗА_ДАННЫХ!S:S,"раз.посещ.",БАЗА_ДАННЫХ!D:D,ПРЕПОДАВАТЕЛИ!C43,БАЗА_ДАННЫХ!G:G,ПРЕПОДАВАТЕЛИ!F43,БАЗА_ДАННЫХ!I:I,ПРЕПОДАВАТЕЛИ!H43,БАЗА_ДАННЫХ!J:J,ПРЕПОДАВАТЕЛИ!I43,БАЗА_ДАННЫХ!K:K,ПРЕПОДАВАТЕЛИ!J43)</f>
        <v>0</v>
      </c>
      <c r="P43" s="216">
        <f>SUMIFS(БАЗА_ДАННЫХ!U:U,БАЗА_ДАННЫХ!D:D,ПРЕПОДАВАТЕЛИ!C43,БАЗА_ДАННЫХ!G:G,ПРЕПОДАВАТЕЛИ!F43,БАЗА_ДАННЫХ!I:I,ПРЕПОДАВАТЕЛИ!H43,БАЗА_ДАННЫХ!J:J,ПРЕПОДАВАТЕЛИ!I43,БАЗА_ДАННЫХ!K:K,ПРЕПОДАВАТЕЛИ!J43)</f>
        <v>100</v>
      </c>
      <c r="Q43" s="3">
        <f>SUMIFS(БАЗА_ДАННЫХ!T:T,БАЗА_ДАННЫХ!D:D,ПРЕПОДАВАТЕЛИ!C43,БАЗА_ДАННЫХ!G:G,ПРЕПОДАВАТЕЛИ!F43,БАЗА_ДАННЫХ!I:I,ПРЕПОДАВАТЕЛИ!H43,БАЗА_ДАННЫХ!J:J,ПРЕПОДАВАТЕЛИ!I43,БАЗА_ДАННЫХ!K:K,ПРЕПОДАВАТЕЛИ!J43)</f>
        <v>0</v>
      </c>
      <c r="R43" s="4">
        <f t="shared" si="4"/>
        <v>100</v>
      </c>
    </row>
    <row r="44" spans="3:18" x14ac:dyDescent="0.25">
      <c r="C44" s="212">
        <v>45286</v>
      </c>
      <c r="D44" s="215">
        <f t="shared" si="5"/>
        <v>52</v>
      </c>
      <c r="E44" s="14" t="str">
        <f t="shared" si="2"/>
        <v>Вт</v>
      </c>
      <c r="F44" s="15">
        <v>0.6875</v>
      </c>
      <c r="G44" s="3" t="s">
        <v>15</v>
      </c>
      <c r="H44" s="3" t="s">
        <v>27</v>
      </c>
      <c r="I44" s="3" t="s">
        <v>22</v>
      </c>
      <c r="J44" s="4" t="s">
        <v>29</v>
      </c>
      <c r="K44" s="217">
        <v>0.5</v>
      </c>
      <c r="L44" s="4">
        <f t="shared" si="3"/>
        <v>25</v>
      </c>
      <c r="M44" s="216">
        <f>COUNTIFS(БАЗА_ДАННЫХ!D:D,C44,БАЗА_ДАННЫХ!G:G,F44,БАЗА_ДАННЫХ!I:I,H44,БАЗА_ДАННЫХ!J:J,I44,БАЗА_ДАННЫХ!K:K,J44)-N44-O44</f>
        <v>5</v>
      </c>
      <c r="N44" s="3">
        <f>COUNTIFS(БАЗА_ДАННЫХ!S:S,"перенос",БАЗА_ДАННЫХ!D:D,ПРЕПОДАВАТЕЛИ!C44,БАЗА_ДАННЫХ!G:G,ПРЕПОДАВАТЕЛИ!F44,БАЗА_ДАННЫХ!I:I,ПРЕПОДАВАТЕЛИ!H44,БАЗА_ДАННЫХ!J:J,ПРЕПОДАВАТЕЛИ!I44,БАЗА_ДАННЫХ!K:K,ПРЕПОДАВАТЕЛИ!J44)</f>
        <v>0</v>
      </c>
      <c r="O44" s="4">
        <f>COUNTIFS(БАЗА_ДАННЫХ!S:S,"раз.посещ.",БАЗА_ДАННЫХ!D:D,ПРЕПОДАВАТЕЛИ!C44,БАЗА_ДАННЫХ!G:G,ПРЕПОДАВАТЕЛИ!F44,БАЗА_ДАННЫХ!I:I,ПРЕПОДАВАТЕЛИ!H44,БАЗА_ДАННЫХ!J:J,ПРЕПОДАВАТЕЛИ!I44,БАЗА_ДАННЫХ!K:K,ПРЕПОДАВАТЕЛИ!J44)</f>
        <v>0</v>
      </c>
      <c r="P44" s="216">
        <f>SUMIFS(БАЗА_ДАННЫХ!U:U,БАЗА_ДАННЫХ!D:D,ПРЕПОДАВАТЕЛИ!C44,БАЗА_ДАННЫХ!G:G,ПРЕПОДАВАТЕЛИ!F44,БАЗА_ДАННЫХ!I:I,ПРЕПОДАВАТЕЛИ!H44,БАЗА_ДАННЫХ!J:J,ПРЕПОДАВАТЕЛИ!I44,БАЗА_ДАННЫХ!K:K,ПРЕПОДАВАТЕЛИ!J44)</f>
        <v>50</v>
      </c>
      <c r="Q44" s="3">
        <f>SUMIFS(БАЗА_ДАННЫХ!T:T,БАЗА_ДАННЫХ!D:D,ПРЕПОДАВАТЕЛИ!C44,БАЗА_ДАННЫХ!G:G,ПРЕПОДАВАТЕЛИ!F44,БАЗА_ДАННЫХ!I:I,ПРЕПОДАВАТЕЛИ!H44,БАЗА_ДАННЫХ!J:J,ПРЕПОДАВАТЕЛИ!I44,БАЗА_ДАННЫХ!K:K,ПРЕПОДАВАТЕЛИ!J44)</f>
        <v>0</v>
      </c>
      <c r="R44" s="4">
        <f t="shared" si="4"/>
        <v>50</v>
      </c>
    </row>
    <row r="45" spans="3:18" x14ac:dyDescent="0.25">
      <c r="C45" s="212">
        <v>45286</v>
      </c>
      <c r="D45" s="215">
        <f t="shared" si="5"/>
        <v>52</v>
      </c>
      <c r="E45" s="14" t="str">
        <f t="shared" si="2"/>
        <v>Вт</v>
      </c>
      <c r="F45" s="15">
        <v>0.72916666666666663</v>
      </c>
      <c r="G45" s="3" t="s">
        <v>15</v>
      </c>
      <c r="H45" s="3" t="s">
        <v>27</v>
      </c>
      <c r="I45" s="3" t="s">
        <v>22</v>
      </c>
      <c r="J45" s="4" t="s">
        <v>12</v>
      </c>
      <c r="K45" s="217">
        <v>0.5</v>
      </c>
      <c r="L45" s="4">
        <f t="shared" si="3"/>
        <v>25</v>
      </c>
      <c r="M45" s="216">
        <f>COUNTIFS(БАЗА_ДАННЫХ!D:D,C45,БАЗА_ДАННЫХ!G:G,F45,БАЗА_ДАННЫХ!I:I,H45,БАЗА_ДАННЫХ!J:J,I45,БАЗА_ДАННЫХ!K:K,J45)-N45-O45</f>
        <v>5</v>
      </c>
      <c r="N45" s="3">
        <f>COUNTIFS(БАЗА_ДАННЫХ!S:S,"перенос",БАЗА_ДАННЫХ!D:D,ПРЕПОДАВАТЕЛИ!C45,БАЗА_ДАННЫХ!G:G,ПРЕПОДАВАТЕЛИ!F45,БАЗА_ДАННЫХ!I:I,ПРЕПОДАВАТЕЛИ!H45,БАЗА_ДАННЫХ!J:J,ПРЕПОДАВАТЕЛИ!I45,БАЗА_ДАННЫХ!K:K,ПРЕПОДАВАТЕЛИ!J45)</f>
        <v>0</v>
      </c>
      <c r="O45" s="4">
        <f>COUNTIFS(БАЗА_ДАННЫХ!S:S,"раз.посещ.",БАЗА_ДАННЫХ!D:D,ПРЕПОДАВАТЕЛИ!C45,БАЗА_ДАННЫХ!G:G,ПРЕПОДАВАТЕЛИ!F45,БАЗА_ДАННЫХ!I:I,ПРЕПОДАВАТЕЛИ!H45,БАЗА_ДАННЫХ!J:J,ПРЕПОДАВАТЕЛИ!I45,БАЗА_ДАННЫХ!K:K,ПРЕПОДАВАТЕЛИ!J45)</f>
        <v>0</v>
      </c>
      <c r="P45" s="216">
        <f>SUMIFS(БАЗА_ДАННЫХ!U:U,БАЗА_ДАННЫХ!D:D,ПРЕПОДАВАТЕЛИ!C45,БАЗА_ДАННЫХ!G:G,ПРЕПОДАВАТЕЛИ!F45,БАЗА_ДАННЫХ!I:I,ПРЕПОДАВАТЕЛИ!H45,БАЗА_ДАННЫХ!J:J,ПРЕПОДАВАТЕЛИ!I45,БАЗА_ДАННЫХ!K:K,ПРЕПОДАВАТЕЛИ!J45)</f>
        <v>50</v>
      </c>
      <c r="Q45" s="3">
        <f>SUMIFS(БАЗА_ДАННЫХ!T:T,БАЗА_ДАННЫХ!D:D,ПРЕПОДАВАТЕЛИ!C45,БАЗА_ДАННЫХ!G:G,ПРЕПОДАВАТЕЛИ!F45,БАЗА_ДАННЫХ!I:I,ПРЕПОДАВАТЕЛИ!H45,БАЗА_ДАННЫХ!J:J,ПРЕПОДАВАТЕЛИ!I45,БАЗА_ДАННЫХ!K:K,ПРЕПОДАВАТЕЛИ!J45)</f>
        <v>0</v>
      </c>
      <c r="R45" s="4">
        <f t="shared" si="4"/>
        <v>50</v>
      </c>
    </row>
    <row r="46" spans="3:18" x14ac:dyDescent="0.25">
      <c r="C46" s="212">
        <v>45287</v>
      </c>
      <c r="D46" s="215">
        <f t="shared" si="5"/>
        <v>52</v>
      </c>
      <c r="E46" s="14" t="str">
        <f t="shared" si="2"/>
        <v>Ср</v>
      </c>
      <c r="F46" s="15">
        <v>0.6875</v>
      </c>
      <c r="G46" s="3" t="s">
        <v>14</v>
      </c>
      <c r="H46" s="3" t="s">
        <v>30</v>
      </c>
      <c r="I46" s="3" t="s">
        <v>11</v>
      </c>
      <c r="J46" s="4" t="s">
        <v>36</v>
      </c>
      <c r="K46" s="217">
        <v>0.5</v>
      </c>
      <c r="L46" s="4">
        <f t="shared" si="3"/>
        <v>45</v>
      </c>
      <c r="M46" s="216">
        <f>COUNTIFS(БАЗА_ДАННЫХ!D:D,C46,БАЗА_ДАННЫХ!G:G,F46,БАЗА_ДАННЫХ!I:I,H46,БАЗА_ДАННЫХ!J:J,I46,БАЗА_ДАННЫХ!K:K,J46)-N46-O46</f>
        <v>9</v>
      </c>
      <c r="N46" s="3">
        <f>COUNTIFS(БАЗА_ДАННЫХ!S:S,"перенос",БАЗА_ДАННЫХ!D:D,ПРЕПОДАВАТЕЛИ!C46,БАЗА_ДАННЫХ!G:G,ПРЕПОДАВАТЕЛИ!F46,БАЗА_ДАННЫХ!I:I,ПРЕПОДАВАТЕЛИ!H46,БАЗА_ДАННЫХ!J:J,ПРЕПОДАВАТЕЛИ!I46,БАЗА_ДАННЫХ!K:K,ПРЕПОДАВАТЕЛИ!J46)</f>
        <v>0</v>
      </c>
      <c r="O46" s="4">
        <f>COUNTIFS(БАЗА_ДАННЫХ!S:S,"раз.посещ.",БАЗА_ДАННЫХ!D:D,ПРЕПОДАВАТЕЛИ!C46,БАЗА_ДАННЫХ!G:G,ПРЕПОДАВАТЕЛИ!F46,БАЗА_ДАННЫХ!I:I,ПРЕПОДАВАТЕЛИ!H46,БАЗА_ДАННЫХ!J:J,ПРЕПОДАВАТЕЛИ!I46,БАЗА_ДАННЫХ!K:K,ПРЕПОДАВАТЕЛИ!J46)</f>
        <v>0</v>
      </c>
      <c r="P46" s="216">
        <f>SUMIFS(БАЗА_ДАННЫХ!U:U,БАЗА_ДАННЫХ!D:D,ПРЕПОДАВАТЕЛИ!C46,БАЗА_ДАННЫХ!G:G,ПРЕПОДАВАТЕЛИ!F46,БАЗА_ДАННЫХ!I:I,ПРЕПОДАВАТЕЛИ!H46,БАЗА_ДАННЫХ!J:J,ПРЕПОДАВАТЕЛИ!I46,БАЗА_ДАННЫХ!K:K,ПРЕПОДАВАТЕЛИ!J46)</f>
        <v>90</v>
      </c>
      <c r="Q46" s="3">
        <f>SUMIFS(БАЗА_ДАННЫХ!T:T,БАЗА_ДАННЫХ!D:D,ПРЕПОДАВАТЕЛИ!C46,БАЗА_ДАННЫХ!G:G,ПРЕПОДАВАТЕЛИ!F46,БАЗА_ДАННЫХ!I:I,ПРЕПОДАВАТЕЛИ!H46,БАЗА_ДАННЫХ!J:J,ПРЕПОДАВАТЕЛИ!I46,БАЗА_ДАННЫХ!K:K,ПРЕПОДАВАТЕЛИ!J46)</f>
        <v>0</v>
      </c>
      <c r="R46" s="4">
        <f t="shared" si="4"/>
        <v>90</v>
      </c>
    </row>
    <row r="47" spans="3:18" x14ac:dyDescent="0.25">
      <c r="C47" s="212">
        <v>45287</v>
      </c>
      <c r="D47" s="215">
        <f t="shared" si="5"/>
        <v>52</v>
      </c>
      <c r="E47" s="14" t="str">
        <f t="shared" si="2"/>
        <v>Ср</v>
      </c>
      <c r="F47" s="15">
        <v>0.75</v>
      </c>
      <c r="G47" s="3" t="s">
        <v>14</v>
      </c>
      <c r="H47" s="3" t="s">
        <v>30</v>
      </c>
      <c r="I47" s="3" t="s">
        <v>11</v>
      </c>
      <c r="J47" s="4" t="s">
        <v>17</v>
      </c>
      <c r="K47" s="217">
        <v>0.5</v>
      </c>
      <c r="L47" s="4">
        <f t="shared" si="3"/>
        <v>25</v>
      </c>
      <c r="M47" s="216">
        <f>COUNTIFS(БАЗА_ДАННЫХ!D:D,C47,БАЗА_ДАННЫХ!G:G,F47,БАЗА_ДАННЫХ!I:I,H47,БАЗА_ДАННЫХ!J:J,I47,БАЗА_ДАННЫХ!K:K,J47)-N47-O47</f>
        <v>5</v>
      </c>
      <c r="N47" s="3">
        <f>COUNTIFS(БАЗА_ДАННЫХ!S:S,"перенос",БАЗА_ДАННЫХ!D:D,ПРЕПОДАВАТЕЛИ!C47,БАЗА_ДАННЫХ!G:G,ПРЕПОДАВАТЕЛИ!F47,БАЗА_ДАННЫХ!I:I,ПРЕПОДАВАТЕЛИ!H47,БАЗА_ДАННЫХ!J:J,ПРЕПОДАВАТЕЛИ!I47,БАЗА_ДАННЫХ!K:K,ПРЕПОДАВАТЕЛИ!J47)</f>
        <v>0</v>
      </c>
      <c r="O47" s="4">
        <f>COUNTIFS(БАЗА_ДАННЫХ!S:S,"раз.посещ.",БАЗА_ДАННЫХ!D:D,ПРЕПОДАВАТЕЛИ!C47,БАЗА_ДАННЫХ!G:G,ПРЕПОДАВАТЕЛИ!F47,БАЗА_ДАННЫХ!I:I,ПРЕПОДАВАТЕЛИ!H47,БАЗА_ДАННЫХ!J:J,ПРЕПОДАВАТЕЛИ!I47,БАЗА_ДАННЫХ!K:K,ПРЕПОДАВАТЕЛИ!J47)</f>
        <v>0</v>
      </c>
      <c r="P47" s="216">
        <f>SUMIFS(БАЗА_ДАННЫХ!U:U,БАЗА_ДАННЫХ!D:D,ПРЕПОДАВАТЕЛИ!C47,БАЗА_ДАННЫХ!G:G,ПРЕПОДАВАТЕЛИ!F47,БАЗА_ДАННЫХ!I:I,ПРЕПОДАВАТЕЛИ!H47,БАЗА_ДАННЫХ!J:J,ПРЕПОДАВАТЕЛИ!I47,БАЗА_ДАННЫХ!K:K,ПРЕПОДАВАТЕЛИ!J47)</f>
        <v>50</v>
      </c>
      <c r="Q47" s="3">
        <f>SUMIFS(БАЗА_ДАННЫХ!T:T,БАЗА_ДАННЫХ!D:D,ПРЕПОДАВАТЕЛИ!C47,БАЗА_ДАННЫХ!G:G,ПРЕПОДАВАТЕЛИ!F47,БАЗА_ДАННЫХ!I:I,ПРЕПОДАВАТЕЛИ!H47,БАЗА_ДАННЫХ!J:J,ПРЕПОДАВАТЕЛИ!I47,БАЗА_ДАННЫХ!K:K,ПРЕПОДАВАТЕЛИ!J47)</f>
        <v>0</v>
      </c>
      <c r="R47" s="4">
        <f t="shared" si="4"/>
        <v>50</v>
      </c>
    </row>
    <row r="48" spans="3:18" x14ac:dyDescent="0.25">
      <c r="C48" s="212">
        <v>45288</v>
      </c>
      <c r="D48" s="215">
        <f t="shared" si="5"/>
        <v>52</v>
      </c>
      <c r="E48" s="14" t="str">
        <f t="shared" si="2"/>
        <v>Чт</v>
      </c>
      <c r="F48" s="15">
        <v>0.66666666666666663</v>
      </c>
      <c r="G48" s="3" t="s">
        <v>7</v>
      </c>
      <c r="H48" s="3" t="s">
        <v>32</v>
      </c>
      <c r="I48" s="3" t="s">
        <v>9</v>
      </c>
      <c r="J48" s="4" t="s">
        <v>8</v>
      </c>
      <c r="K48" s="217">
        <v>0.5</v>
      </c>
      <c r="L48" s="4">
        <f t="shared" si="3"/>
        <v>70</v>
      </c>
      <c r="M48" s="216">
        <f>COUNTIFS(БАЗА_ДАННЫХ!D:D,C48,БАЗА_ДАННЫХ!G:G,F48,БАЗА_ДАННЫХ!I:I,H48,БАЗА_ДАННЫХ!J:J,I48,БАЗА_ДАННЫХ!K:K,J48)-N48-O48</f>
        <v>14</v>
      </c>
      <c r="N48" s="3">
        <f>COUNTIFS(БАЗА_ДАННЫХ!S:S,"перенос",БАЗА_ДАННЫХ!D:D,ПРЕПОДАВАТЕЛИ!C48,БАЗА_ДАННЫХ!G:G,ПРЕПОДАВАТЕЛИ!F48,БАЗА_ДАННЫХ!I:I,ПРЕПОДАВАТЕЛИ!H48,БАЗА_ДАННЫХ!J:J,ПРЕПОДАВАТЕЛИ!I48,БАЗА_ДАННЫХ!K:K,ПРЕПОДАВАТЕЛИ!J48)</f>
        <v>0</v>
      </c>
      <c r="O48" s="4">
        <f>COUNTIFS(БАЗА_ДАННЫХ!S:S,"раз.посещ.",БАЗА_ДАННЫХ!D:D,ПРЕПОДАВАТЕЛИ!C48,БАЗА_ДАННЫХ!G:G,ПРЕПОДАВАТЕЛИ!F48,БАЗА_ДАННЫХ!I:I,ПРЕПОДАВАТЕЛИ!H48,БАЗА_ДАННЫХ!J:J,ПРЕПОДАВАТЕЛИ!I48,БАЗА_ДАННЫХ!K:K,ПРЕПОДАВАТЕЛИ!J48)</f>
        <v>0</v>
      </c>
      <c r="P48" s="216">
        <f>SUMIFS(БАЗА_ДАННЫХ!U:U,БАЗА_ДАННЫХ!D:D,ПРЕПОДАВАТЕЛИ!C48,БАЗА_ДАННЫХ!G:G,ПРЕПОДАВАТЕЛИ!F48,БАЗА_ДАННЫХ!I:I,ПРЕПОДАВАТЕЛИ!H48,БАЗА_ДАННЫХ!J:J,ПРЕПОДАВАТЕЛИ!I48,БАЗА_ДАННЫХ!K:K,ПРЕПОДАВАТЕЛИ!J48)</f>
        <v>140</v>
      </c>
      <c r="Q48" s="3">
        <f>SUMIFS(БАЗА_ДАННЫХ!T:T,БАЗА_ДАННЫХ!D:D,ПРЕПОДАВАТЕЛИ!C48,БАЗА_ДАННЫХ!G:G,ПРЕПОДАВАТЕЛИ!F48,БАЗА_ДАННЫХ!I:I,ПРЕПОДАВАТЕЛИ!H48,БАЗА_ДАННЫХ!J:J,ПРЕПОДАВАТЕЛИ!I48,БАЗА_ДАННЫХ!K:K,ПРЕПОДАВАТЕЛИ!J48)</f>
        <v>0</v>
      </c>
      <c r="R48" s="4">
        <f t="shared" si="4"/>
        <v>140</v>
      </c>
    </row>
    <row r="49" spans="3:18" x14ac:dyDescent="0.25">
      <c r="C49" s="212">
        <v>45288</v>
      </c>
      <c r="D49" s="215">
        <f t="shared" si="5"/>
        <v>52</v>
      </c>
      <c r="E49" s="14" t="str">
        <f t="shared" si="2"/>
        <v>Чт</v>
      </c>
      <c r="F49" s="15">
        <v>0.6875</v>
      </c>
      <c r="G49" s="3" t="s">
        <v>14</v>
      </c>
      <c r="H49" s="3" t="s">
        <v>39</v>
      </c>
      <c r="I49" s="3" t="s">
        <v>10</v>
      </c>
      <c r="J49" s="4" t="s">
        <v>28</v>
      </c>
      <c r="K49" s="217">
        <v>0.5</v>
      </c>
      <c r="L49" s="4">
        <f t="shared" si="3"/>
        <v>50</v>
      </c>
      <c r="M49" s="216">
        <f>COUNTIFS(БАЗА_ДАННЫХ!D:D,C49,БАЗА_ДАННЫХ!G:G,F49,БАЗА_ДАННЫХ!I:I,H49,БАЗА_ДАННЫХ!J:J,I49,БАЗА_ДАННЫХ!K:K,J49)-N49-O49</f>
        <v>10</v>
      </c>
      <c r="N49" s="3">
        <f>COUNTIFS(БАЗА_ДАННЫХ!S:S,"перенос",БАЗА_ДАННЫХ!D:D,ПРЕПОДАВАТЕЛИ!C49,БАЗА_ДАННЫХ!G:G,ПРЕПОДАВАТЕЛИ!F49,БАЗА_ДАННЫХ!I:I,ПРЕПОДАВАТЕЛИ!H49,БАЗА_ДАННЫХ!J:J,ПРЕПОДАВАТЕЛИ!I49,БАЗА_ДАННЫХ!K:K,ПРЕПОДАВАТЕЛИ!J49)</f>
        <v>0</v>
      </c>
      <c r="O49" s="4">
        <f>COUNTIFS(БАЗА_ДАННЫХ!S:S,"раз.посещ.",БАЗА_ДАННЫХ!D:D,ПРЕПОДАВАТЕЛИ!C49,БАЗА_ДАННЫХ!G:G,ПРЕПОДАВАТЕЛИ!F49,БАЗА_ДАННЫХ!I:I,ПРЕПОДАВАТЕЛИ!H49,БАЗА_ДАННЫХ!J:J,ПРЕПОДАВАТЕЛИ!I49,БАЗА_ДАННЫХ!K:K,ПРЕПОДАВАТЕЛИ!J49)</f>
        <v>0</v>
      </c>
      <c r="P49" s="216">
        <f>SUMIFS(БАЗА_ДАННЫХ!U:U,БАЗА_ДАННЫХ!D:D,ПРЕПОДАВАТЕЛИ!C49,БАЗА_ДАННЫХ!G:G,ПРЕПОДАВАТЕЛИ!F49,БАЗА_ДАННЫХ!I:I,ПРЕПОДАВАТЕЛИ!H49,БАЗА_ДАННЫХ!J:J,ПРЕПОДАВАТЕЛИ!I49,БАЗА_ДАННЫХ!K:K,ПРЕПОДАВАТЕЛИ!J49)</f>
        <v>100</v>
      </c>
      <c r="Q49" s="3">
        <f>SUMIFS(БАЗА_ДАННЫХ!T:T,БАЗА_ДАННЫХ!D:D,ПРЕПОДАВАТЕЛИ!C49,БАЗА_ДАННЫХ!G:G,ПРЕПОДАВАТЕЛИ!F49,БАЗА_ДАННЫХ!I:I,ПРЕПОДАВАТЕЛИ!H49,БАЗА_ДАННЫХ!J:J,ПРЕПОДАВАТЕЛИ!I49,БАЗА_ДАННЫХ!K:K,ПРЕПОДАВАТЕЛИ!J49)</f>
        <v>0</v>
      </c>
      <c r="R49" s="4">
        <f t="shared" si="4"/>
        <v>100</v>
      </c>
    </row>
    <row r="50" spans="3:18" x14ac:dyDescent="0.25">
      <c r="C50" s="212">
        <v>45288</v>
      </c>
      <c r="D50" s="215">
        <f t="shared" si="5"/>
        <v>52</v>
      </c>
      <c r="E50" s="14" t="str">
        <f t="shared" si="2"/>
        <v>Чт</v>
      </c>
      <c r="F50" s="15">
        <v>0.72916666666666663</v>
      </c>
      <c r="G50" s="3" t="s">
        <v>15</v>
      </c>
      <c r="H50" s="3" t="s">
        <v>27</v>
      </c>
      <c r="I50" s="3" t="s">
        <v>22</v>
      </c>
      <c r="J50" s="4" t="s">
        <v>29</v>
      </c>
      <c r="K50" s="217">
        <v>0.5</v>
      </c>
      <c r="L50" s="4">
        <f t="shared" si="3"/>
        <v>25</v>
      </c>
      <c r="M50" s="216">
        <f>COUNTIFS(БАЗА_ДАННЫХ!D:D,C50,БАЗА_ДАННЫХ!G:G,F50,БАЗА_ДАННЫХ!I:I,H50,БАЗА_ДАННЫХ!J:J,I50,БАЗА_ДАННЫХ!K:K,J50)-N50-O50</f>
        <v>5</v>
      </c>
      <c r="N50" s="3">
        <f>COUNTIFS(БАЗА_ДАННЫХ!S:S,"перенос",БАЗА_ДАННЫХ!D:D,ПРЕПОДАВАТЕЛИ!C50,БАЗА_ДАННЫХ!G:G,ПРЕПОДАВАТЕЛИ!F50,БАЗА_ДАННЫХ!I:I,ПРЕПОДАВАТЕЛИ!H50,БАЗА_ДАННЫХ!J:J,ПРЕПОДАВАТЕЛИ!I50,БАЗА_ДАННЫХ!K:K,ПРЕПОДАВАТЕЛИ!J50)</f>
        <v>0</v>
      </c>
      <c r="O50" s="4">
        <f>COUNTIFS(БАЗА_ДАННЫХ!S:S,"раз.посещ.",БАЗА_ДАННЫХ!D:D,ПРЕПОДАВАТЕЛИ!C50,БАЗА_ДАННЫХ!G:G,ПРЕПОДАВАТЕЛИ!F50,БАЗА_ДАННЫХ!I:I,ПРЕПОДАВАТЕЛИ!H50,БАЗА_ДАННЫХ!J:J,ПРЕПОДАВАТЕЛИ!I50,БАЗА_ДАННЫХ!K:K,ПРЕПОДАВАТЕЛИ!J50)</f>
        <v>0</v>
      </c>
      <c r="P50" s="216">
        <f>SUMIFS(БАЗА_ДАННЫХ!U:U,БАЗА_ДАННЫХ!D:D,ПРЕПОДАВАТЕЛИ!C50,БАЗА_ДАННЫХ!G:G,ПРЕПОДАВАТЕЛИ!F50,БАЗА_ДАННЫХ!I:I,ПРЕПОДАВАТЕЛИ!H50,БАЗА_ДАННЫХ!J:J,ПРЕПОДАВАТЕЛИ!I50,БАЗА_ДАННЫХ!K:K,ПРЕПОДАВАТЕЛИ!J50)</f>
        <v>50</v>
      </c>
      <c r="Q50" s="3">
        <f>SUMIFS(БАЗА_ДАННЫХ!T:T,БАЗА_ДАННЫХ!D:D,ПРЕПОДАВАТЕЛИ!C50,БАЗА_ДАННЫХ!G:G,ПРЕПОДАВАТЕЛИ!F50,БАЗА_ДАННЫХ!I:I,ПРЕПОДАВАТЕЛИ!H50,БАЗА_ДАННЫХ!J:J,ПРЕПОДАВАТЕЛИ!I50,БАЗА_ДАННЫХ!K:K,ПРЕПОДАВАТЕЛИ!J50)</f>
        <v>0</v>
      </c>
      <c r="R50" s="4">
        <f t="shared" si="4"/>
        <v>50</v>
      </c>
    </row>
    <row r="51" spans="3:18" x14ac:dyDescent="0.25">
      <c r="C51" s="212">
        <v>45288</v>
      </c>
      <c r="D51" s="215">
        <f t="shared" si="5"/>
        <v>52</v>
      </c>
      <c r="E51" s="14" t="str">
        <f t="shared" si="2"/>
        <v>Чт</v>
      </c>
      <c r="F51" s="15">
        <v>0.77083333333333337</v>
      </c>
      <c r="G51" s="3" t="s">
        <v>15</v>
      </c>
      <c r="H51" s="3" t="s">
        <v>27</v>
      </c>
      <c r="I51" s="3" t="s">
        <v>22</v>
      </c>
      <c r="J51" s="4" t="s">
        <v>12</v>
      </c>
      <c r="K51" s="217">
        <v>0.5</v>
      </c>
      <c r="L51" s="4">
        <f t="shared" si="3"/>
        <v>25</v>
      </c>
      <c r="M51" s="216">
        <f>COUNTIFS(БАЗА_ДАННЫХ!D:D,C51,БАЗА_ДАННЫХ!G:G,F51,БАЗА_ДАННЫХ!I:I,H51,БАЗА_ДАННЫХ!J:J,I51,БАЗА_ДАННЫХ!K:K,J51)-N51-O51</f>
        <v>5</v>
      </c>
      <c r="N51" s="3">
        <f>COUNTIFS(БАЗА_ДАННЫХ!S:S,"перенос",БАЗА_ДАННЫХ!D:D,ПРЕПОДАВАТЕЛИ!C51,БАЗА_ДАННЫХ!G:G,ПРЕПОДАВАТЕЛИ!F51,БАЗА_ДАННЫХ!I:I,ПРЕПОДАВАТЕЛИ!H51,БАЗА_ДАННЫХ!J:J,ПРЕПОДАВАТЕЛИ!I51,БАЗА_ДАННЫХ!K:K,ПРЕПОДАВАТЕЛИ!J51)</f>
        <v>0</v>
      </c>
      <c r="O51" s="4">
        <f>COUNTIFS(БАЗА_ДАННЫХ!S:S,"раз.посещ.",БАЗА_ДАННЫХ!D:D,ПРЕПОДАВАТЕЛИ!C51,БАЗА_ДАННЫХ!G:G,ПРЕПОДАВАТЕЛИ!F51,БАЗА_ДАННЫХ!I:I,ПРЕПОДАВАТЕЛИ!H51,БАЗА_ДАННЫХ!J:J,ПРЕПОДАВАТЕЛИ!I51,БАЗА_ДАННЫХ!K:K,ПРЕПОДАВАТЕЛИ!J51)</f>
        <v>0</v>
      </c>
      <c r="P51" s="216">
        <f>SUMIFS(БАЗА_ДАННЫХ!U:U,БАЗА_ДАННЫХ!D:D,ПРЕПОДАВАТЕЛИ!C51,БАЗА_ДАННЫХ!G:G,ПРЕПОДАВАТЕЛИ!F51,БАЗА_ДАННЫХ!I:I,ПРЕПОДАВАТЕЛИ!H51,БАЗА_ДАННЫХ!J:J,ПРЕПОДАВАТЕЛИ!I51,БАЗА_ДАННЫХ!K:K,ПРЕПОДАВАТЕЛИ!J51)</f>
        <v>50</v>
      </c>
      <c r="Q51" s="3">
        <f>SUMIFS(БАЗА_ДАННЫХ!T:T,БАЗА_ДАННЫХ!D:D,ПРЕПОДАВАТЕЛИ!C51,БАЗА_ДАННЫХ!G:G,ПРЕПОДАВАТЕЛИ!F51,БАЗА_ДАННЫХ!I:I,ПРЕПОДАВАТЕЛИ!H51,БАЗА_ДАННЫХ!J:J,ПРЕПОДАВАТЕЛИ!I51,БАЗА_ДАННЫХ!K:K,ПРЕПОДАВАТЕЛИ!J51)</f>
        <v>0</v>
      </c>
      <c r="R51" s="4">
        <f t="shared" si="4"/>
        <v>50</v>
      </c>
    </row>
    <row r="52" spans="3:18" x14ac:dyDescent="0.25">
      <c r="C52" s="212">
        <v>45289</v>
      </c>
      <c r="D52" s="215">
        <f t="shared" si="5"/>
        <v>52</v>
      </c>
      <c r="E52" s="14" t="str">
        <f t="shared" si="2"/>
        <v>Пт</v>
      </c>
      <c r="F52" s="15">
        <v>0.66666666666666663</v>
      </c>
      <c r="G52" s="3" t="s">
        <v>7</v>
      </c>
      <c r="H52" s="3" t="s">
        <v>33</v>
      </c>
      <c r="I52" s="3" t="s">
        <v>6</v>
      </c>
      <c r="J52" s="4" t="s">
        <v>31</v>
      </c>
      <c r="K52" s="217">
        <v>0.5</v>
      </c>
      <c r="L52" s="4">
        <f t="shared" si="3"/>
        <v>55</v>
      </c>
      <c r="M52" s="216">
        <f>COUNTIFS(БАЗА_ДАННЫХ!D:D,C52,БАЗА_ДАННЫХ!G:G,F52,БАЗА_ДАННЫХ!I:I,H52,БАЗА_ДАННЫХ!J:J,I52,БАЗА_ДАННЫХ!K:K,J52)-N52-O52</f>
        <v>11</v>
      </c>
      <c r="N52" s="3">
        <f>COUNTIFS(БАЗА_ДАННЫХ!S:S,"перенос",БАЗА_ДАННЫХ!D:D,ПРЕПОДАВАТЕЛИ!C52,БАЗА_ДАННЫХ!G:G,ПРЕПОДАВАТЕЛИ!F52,БАЗА_ДАННЫХ!I:I,ПРЕПОДАВАТЕЛИ!H52,БАЗА_ДАННЫХ!J:J,ПРЕПОДАВАТЕЛИ!I52,БАЗА_ДАННЫХ!K:K,ПРЕПОДАВАТЕЛИ!J52)</f>
        <v>0</v>
      </c>
      <c r="O52" s="4">
        <f>COUNTIFS(БАЗА_ДАННЫХ!S:S,"раз.посещ.",БАЗА_ДАННЫХ!D:D,ПРЕПОДАВАТЕЛИ!C52,БАЗА_ДАННЫХ!G:G,ПРЕПОДАВАТЕЛИ!F52,БАЗА_ДАННЫХ!I:I,ПРЕПОДАВАТЕЛИ!H52,БАЗА_ДАННЫХ!J:J,ПРЕПОДАВАТЕЛИ!I52,БАЗА_ДАННЫХ!K:K,ПРЕПОДАВАТЕЛИ!J52)</f>
        <v>0</v>
      </c>
      <c r="P52" s="216">
        <f>SUMIFS(БАЗА_ДАННЫХ!U:U,БАЗА_ДАННЫХ!D:D,ПРЕПОДАВАТЕЛИ!C52,БАЗА_ДАННЫХ!G:G,ПРЕПОДАВАТЕЛИ!F52,БАЗА_ДАННЫХ!I:I,ПРЕПОДАВАТЕЛИ!H52,БАЗА_ДАННЫХ!J:J,ПРЕПОДАВАТЕЛИ!I52,БАЗА_ДАННЫХ!K:K,ПРЕПОДАВАТЕЛИ!J52)</f>
        <v>110</v>
      </c>
      <c r="Q52" s="3">
        <f>SUMIFS(БАЗА_ДАННЫХ!T:T,БАЗА_ДАННЫХ!D:D,ПРЕПОДАВАТЕЛИ!C52,БАЗА_ДАННЫХ!G:G,ПРЕПОДАВАТЕЛИ!F52,БАЗА_ДАННЫХ!I:I,ПРЕПОДАВАТЕЛИ!H52,БАЗА_ДАННЫХ!J:J,ПРЕПОДАВАТЕЛИ!I52,БАЗА_ДАННЫХ!K:K,ПРЕПОДАВАТЕЛИ!J52)</f>
        <v>0</v>
      </c>
      <c r="R52" s="4">
        <f t="shared" si="4"/>
        <v>110</v>
      </c>
    </row>
    <row r="53" spans="3:18" x14ac:dyDescent="0.25">
      <c r="C53" s="212">
        <v>45290</v>
      </c>
      <c r="D53" s="215">
        <f t="shared" si="5"/>
        <v>52</v>
      </c>
      <c r="E53" s="14" t="str">
        <f t="shared" si="2"/>
        <v>Сб</v>
      </c>
      <c r="F53" s="15">
        <v>0.45833333333333331</v>
      </c>
      <c r="G53" s="3" t="s">
        <v>14</v>
      </c>
      <c r="H53" s="3" t="s">
        <v>34</v>
      </c>
      <c r="I53" s="3" t="s">
        <v>11</v>
      </c>
      <c r="J53" s="4" t="s">
        <v>35</v>
      </c>
      <c r="K53" s="217">
        <v>0.5</v>
      </c>
      <c r="L53" s="4">
        <f t="shared" si="3"/>
        <v>30</v>
      </c>
      <c r="M53" s="216">
        <f>COUNTIFS(БАЗА_ДАННЫХ!D:D,C53,БАЗА_ДАННЫХ!G:G,F53,БАЗА_ДАННЫХ!I:I,H53,БАЗА_ДАННЫХ!J:J,I53,БАЗА_ДАННЫХ!K:K,J53)-N53-O53</f>
        <v>6</v>
      </c>
      <c r="N53" s="3">
        <f>COUNTIFS(БАЗА_ДАННЫХ!S:S,"перенос",БАЗА_ДАННЫХ!D:D,ПРЕПОДАВАТЕЛИ!C53,БАЗА_ДАННЫХ!G:G,ПРЕПОДАВАТЕЛИ!F53,БАЗА_ДАННЫХ!I:I,ПРЕПОДАВАТЕЛИ!H53,БАЗА_ДАННЫХ!J:J,ПРЕПОДАВАТЕЛИ!I53,БАЗА_ДАННЫХ!K:K,ПРЕПОДАВАТЕЛИ!J53)</f>
        <v>0</v>
      </c>
      <c r="O53" s="4">
        <f>COUNTIFS(БАЗА_ДАННЫХ!S:S,"раз.посещ.",БАЗА_ДАННЫХ!D:D,ПРЕПОДАВАТЕЛИ!C53,БАЗА_ДАННЫХ!G:G,ПРЕПОДАВАТЕЛИ!F53,БАЗА_ДАННЫХ!I:I,ПРЕПОДАВАТЕЛИ!H53,БАЗА_ДАННЫХ!J:J,ПРЕПОДАВАТЕЛИ!I53,БАЗА_ДАННЫХ!K:K,ПРЕПОДАВАТЕЛИ!J53)</f>
        <v>0</v>
      </c>
      <c r="P53" s="216">
        <f>SUMIFS(БАЗА_ДАННЫХ!U:U,БАЗА_ДАННЫХ!D:D,ПРЕПОДАВАТЕЛИ!C53,БАЗА_ДАННЫХ!G:G,ПРЕПОДАВАТЕЛИ!F53,БАЗА_ДАННЫХ!I:I,ПРЕПОДАВАТЕЛИ!H53,БАЗА_ДАННЫХ!J:J,ПРЕПОДАВАТЕЛИ!I53,БАЗА_ДАННЫХ!K:K,ПРЕПОДАВАТЕЛИ!J53)</f>
        <v>60</v>
      </c>
      <c r="Q53" s="3">
        <f>SUMIFS(БАЗА_ДАННЫХ!T:T,БАЗА_ДАННЫХ!D:D,ПРЕПОДАВАТЕЛИ!C53,БАЗА_ДАННЫХ!G:G,ПРЕПОДАВАТЕЛИ!F53,БАЗА_ДАННЫХ!I:I,ПРЕПОДАВАТЕЛИ!H53,БАЗА_ДАННЫХ!J:J,ПРЕПОДАВАТЕЛИ!I53,БАЗА_ДАННЫХ!K:K,ПРЕПОДАВАТЕЛИ!J53)</f>
        <v>0</v>
      </c>
      <c r="R53" s="4">
        <f t="shared" si="4"/>
        <v>60</v>
      </c>
    </row>
    <row r="54" spans="3:18" x14ac:dyDescent="0.25">
      <c r="C54" s="212">
        <v>45292</v>
      </c>
      <c r="D54" s="215">
        <f t="shared" si="5"/>
        <v>1</v>
      </c>
      <c r="E54" s="14" t="str">
        <f t="shared" si="2"/>
        <v>Пн</v>
      </c>
      <c r="F54" s="15">
        <v>0.66666666666666663</v>
      </c>
      <c r="G54" s="3" t="s">
        <v>7</v>
      </c>
      <c r="H54" s="3" t="s">
        <v>32</v>
      </c>
      <c r="I54" s="3" t="s">
        <v>9</v>
      </c>
      <c r="J54" s="4" t="s">
        <v>8</v>
      </c>
      <c r="K54" s="217">
        <v>0.5</v>
      </c>
      <c r="L54" s="4">
        <f t="shared" si="3"/>
        <v>70</v>
      </c>
      <c r="M54" s="216">
        <f>COUNTIFS(БАЗА_ДАННЫХ!D:D,C54,БАЗА_ДАННЫХ!G:G,F54,БАЗА_ДАННЫХ!I:I,H54,БАЗА_ДАННЫХ!J:J,I54,БАЗА_ДАННЫХ!K:K,J54)-N54-O54</f>
        <v>14</v>
      </c>
      <c r="N54" s="3">
        <f>COUNTIFS(БАЗА_ДАННЫХ!S:S,"перенос",БАЗА_ДАННЫХ!D:D,ПРЕПОДАВАТЕЛИ!C54,БАЗА_ДАННЫХ!G:G,ПРЕПОДАВАТЕЛИ!F54,БАЗА_ДАННЫХ!I:I,ПРЕПОДАВАТЕЛИ!H54,БАЗА_ДАННЫХ!J:J,ПРЕПОДАВАТЕЛИ!I54,БАЗА_ДАННЫХ!K:K,ПРЕПОДАВАТЕЛИ!J54)</f>
        <v>0</v>
      </c>
      <c r="O54" s="4">
        <f>COUNTIFS(БАЗА_ДАННЫХ!S:S,"раз.посещ.",БАЗА_ДАННЫХ!D:D,ПРЕПОДАВАТЕЛИ!C54,БАЗА_ДАННЫХ!G:G,ПРЕПОДАВАТЕЛИ!F54,БАЗА_ДАННЫХ!I:I,ПРЕПОДАВАТЕЛИ!H54,БАЗА_ДАННЫХ!J:J,ПРЕПОДАВАТЕЛИ!I54,БАЗА_ДАННЫХ!K:K,ПРЕПОДАВАТЕЛИ!J54)</f>
        <v>0</v>
      </c>
      <c r="P54" s="216">
        <f>SUMIFS(БАЗА_ДАННЫХ!U:U,БАЗА_ДАННЫХ!D:D,ПРЕПОДАВАТЕЛИ!C54,БАЗА_ДАННЫХ!G:G,ПРЕПОДАВАТЕЛИ!F54,БАЗА_ДАННЫХ!I:I,ПРЕПОДАВАТЕЛИ!H54,БАЗА_ДАННЫХ!J:J,ПРЕПОДАВАТЕЛИ!I54,БАЗА_ДАННЫХ!K:K,ПРЕПОДАВАТЕЛИ!J54)</f>
        <v>140</v>
      </c>
      <c r="Q54" s="3">
        <f>SUMIFS(БАЗА_ДАННЫХ!T:T,БАЗА_ДАННЫХ!D:D,ПРЕПОДАВАТЕЛИ!C54,БАЗА_ДАННЫХ!G:G,ПРЕПОДАВАТЕЛИ!F54,БАЗА_ДАННЫХ!I:I,ПРЕПОДАВАТЕЛИ!H54,БАЗА_ДАННЫХ!J:J,ПРЕПОДАВАТЕЛИ!I54,БАЗА_ДАННЫХ!K:K,ПРЕПОДАВАТЕЛИ!J54)</f>
        <v>0</v>
      </c>
      <c r="R54" s="4">
        <f t="shared" si="4"/>
        <v>140</v>
      </c>
    </row>
    <row r="55" spans="3:18" x14ac:dyDescent="0.25">
      <c r="C55" s="212">
        <v>45292</v>
      </c>
      <c r="D55" s="215">
        <f t="shared" si="5"/>
        <v>1</v>
      </c>
      <c r="E55" s="14" t="str">
        <f t="shared" si="2"/>
        <v>Пн</v>
      </c>
      <c r="F55" s="15">
        <v>0.70833333333333337</v>
      </c>
      <c r="G55" s="3" t="s">
        <v>14</v>
      </c>
      <c r="H55" s="3" t="s">
        <v>30</v>
      </c>
      <c r="I55" s="3" t="s">
        <v>11</v>
      </c>
      <c r="J55" s="4" t="s">
        <v>36</v>
      </c>
      <c r="K55" s="217">
        <v>0.5</v>
      </c>
      <c r="L55" s="4">
        <f t="shared" si="3"/>
        <v>45</v>
      </c>
      <c r="M55" s="216">
        <f>COUNTIFS(БАЗА_ДАННЫХ!D:D,C55,БАЗА_ДАННЫХ!G:G,F55,БАЗА_ДАННЫХ!I:I,H55,БАЗА_ДАННЫХ!J:J,I55,БАЗА_ДАННЫХ!K:K,J55)-N55-O55</f>
        <v>9</v>
      </c>
      <c r="N55" s="3">
        <f>COUNTIFS(БАЗА_ДАННЫХ!S:S,"перенос",БАЗА_ДАННЫХ!D:D,ПРЕПОДАВАТЕЛИ!C55,БАЗА_ДАННЫХ!G:G,ПРЕПОДАВАТЕЛИ!F55,БАЗА_ДАННЫХ!I:I,ПРЕПОДАВАТЕЛИ!H55,БАЗА_ДАННЫХ!J:J,ПРЕПОДАВАТЕЛИ!I55,БАЗА_ДАННЫХ!K:K,ПРЕПОДАВАТЕЛИ!J55)</f>
        <v>0</v>
      </c>
      <c r="O55" s="4">
        <f>COUNTIFS(БАЗА_ДАННЫХ!S:S,"раз.посещ.",БАЗА_ДАННЫХ!D:D,ПРЕПОДАВАТЕЛИ!C55,БАЗА_ДАННЫХ!G:G,ПРЕПОДАВАТЕЛИ!F55,БАЗА_ДАННЫХ!I:I,ПРЕПОДАВАТЕЛИ!H55,БАЗА_ДАННЫХ!J:J,ПРЕПОДАВАТЕЛИ!I55,БАЗА_ДАННЫХ!K:K,ПРЕПОДАВАТЕЛИ!J55)</f>
        <v>0</v>
      </c>
      <c r="P55" s="216">
        <f>SUMIFS(БАЗА_ДАННЫХ!U:U,БАЗА_ДАННЫХ!D:D,ПРЕПОДАВАТЕЛИ!C55,БАЗА_ДАННЫХ!G:G,ПРЕПОДАВАТЕЛИ!F55,БАЗА_ДАННЫХ!I:I,ПРЕПОДАВАТЕЛИ!H55,БАЗА_ДАННЫХ!J:J,ПРЕПОДАВАТЕЛИ!I55,БАЗА_ДАННЫХ!K:K,ПРЕПОДАВАТЕЛИ!J55)</f>
        <v>90</v>
      </c>
      <c r="Q55" s="3">
        <f>SUMIFS(БАЗА_ДАННЫХ!T:T,БАЗА_ДАННЫХ!D:D,ПРЕПОДАВАТЕЛИ!C55,БАЗА_ДАННЫХ!G:G,ПРЕПОДАВАТЕЛИ!F55,БАЗА_ДАННЫХ!I:I,ПРЕПОДАВАТЕЛИ!H55,БАЗА_ДАННЫХ!J:J,ПРЕПОДАВАТЕЛИ!I55,БАЗА_ДАННЫХ!K:K,ПРЕПОДАВАТЕЛИ!J55)</f>
        <v>0</v>
      </c>
      <c r="R55" s="4">
        <f t="shared" si="4"/>
        <v>90</v>
      </c>
    </row>
    <row r="56" spans="3:18" x14ac:dyDescent="0.25">
      <c r="C56" s="212">
        <v>45292</v>
      </c>
      <c r="D56" s="215">
        <f t="shared" si="5"/>
        <v>1</v>
      </c>
      <c r="E56" s="14" t="str">
        <f t="shared" si="2"/>
        <v>Пн</v>
      </c>
      <c r="F56" s="15">
        <v>0.75</v>
      </c>
      <c r="G56" s="3" t="s">
        <v>7</v>
      </c>
      <c r="H56" s="3" t="s">
        <v>33</v>
      </c>
      <c r="I56" s="3" t="s">
        <v>6</v>
      </c>
      <c r="J56" s="4" t="s">
        <v>31</v>
      </c>
      <c r="K56" s="217">
        <v>0.5</v>
      </c>
      <c r="L56" s="4">
        <f t="shared" si="3"/>
        <v>55</v>
      </c>
      <c r="M56" s="216">
        <f>COUNTIFS(БАЗА_ДАННЫХ!D:D,C56,БАЗА_ДАННЫХ!G:G,F56,БАЗА_ДАННЫХ!I:I,H56,БАЗА_ДАННЫХ!J:J,I56,БАЗА_ДАННЫХ!K:K,J56)-N56-O56</f>
        <v>11</v>
      </c>
      <c r="N56" s="3">
        <f>COUNTIFS(БАЗА_ДАННЫХ!S:S,"перенос",БАЗА_ДАННЫХ!D:D,ПРЕПОДАВАТЕЛИ!C56,БАЗА_ДАННЫХ!G:G,ПРЕПОДАВАТЕЛИ!F56,БАЗА_ДАННЫХ!I:I,ПРЕПОДАВАТЕЛИ!H56,БАЗА_ДАННЫХ!J:J,ПРЕПОДАВАТЕЛИ!I56,БАЗА_ДАННЫХ!K:K,ПРЕПОДАВАТЕЛИ!J56)</f>
        <v>0</v>
      </c>
      <c r="O56" s="4">
        <f>COUNTIFS(БАЗА_ДАННЫХ!S:S,"раз.посещ.",БАЗА_ДАННЫХ!D:D,ПРЕПОДАВАТЕЛИ!C56,БАЗА_ДАННЫХ!G:G,ПРЕПОДАВАТЕЛИ!F56,БАЗА_ДАННЫХ!I:I,ПРЕПОДАВАТЕЛИ!H56,БАЗА_ДАННЫХ!J:J,ПРЕПОДАВАТЕЛИ!I56,БАЗА_ДАННЫХ!K:K,ПРЕПОДАВАТЕЛИ!J56)</f>
        <v>0</v>
      </c>
      <c r="P56" s="216">
        <f>SUMIFS(БАЗА_ДАННЫХ!U:U,БАЗА_ДАННЫХ!D:D,ПРЕПОДАВАТЕЛИ!C56,БАЗА_ДАННЫХ!G:G,ПРЕПОДАВАТЕЛИ!F56,БАЗА_ДАННЫХ!I:I,ПРЕПОДАВАТЕЛИ!H56,БАЗА_ДАННЫХ!J:J,ПРЕПОДАВАТЕЛИ!I56,БАЗА_ДАННЫХ!K:K,ПРЕПОДАВАТЕЛИ!J56)</f>
        <v>110</v>
      </c>
      <c r="Q56" s="3">
        <f>SUMIFS(БАЗА_ДАННЫХ!T:T,БАЗА_ДАННЫХ!D:D,ПРЕПОДАВАТЕЛИ!C56,БАЗА_ДАННЫХ!G:G,ПРЕПОДАВАТЕЛИ!F56,БАЗА_ДАННЫХ!I:I,ПРЕПОДАВАТЕЛИ!H56,БАЗА_ДАННЫХ!J:J,ПРЕПОДАВАТЕЛИ!I56,БАЗА_ДАННЫХ!K:K,ПРЕПОДАВАТЕЛИ!J56)</f>
        <v>0</v>
      </c>
      <c r="R56" s="4">
        <f t="shared" si="4"/>
        <v>110</v>
      </c>
    </row>
    <row r="57" spans="3:18" x14ac:dyDescent="0.25">
      <c r="C57" s="212">
        <v>45292</v>
      </c>
      <c r="D57" s="215">
        <f t="shared" si="5"/>
        <v>1</v>
      </c>
      <c r="E57" s="14" t="str">
        <f t="shared" si="2"/>
        <v>Пн</v>
      </c>
      <c r="F57" s="15">
        <v>0.75</v>
      </c>
      <c r="G57" s="3" t="s">
        <v>14</v>
      </c>
      <c r="H57" s="3" t="s">
        <v>30</v>
      </c>
      <c r="I57" s="3" t="s">
        <v>11</v>
      </c>
      <c r="J57" s="4" t="s">
        <v>17</v>
      </c>
      <c r="K57" s="217">
        <v>0.5</v>
      </c>
      <c r="L57" s="4">
        <f t="shared" si="3"/>
        <v>25</v>
      </c>
      <c r="M57" s="216">
        <f>COUNTIFS(БАЗА_ДАННЫХ!D:D,C57,БАЗА_ДАННЫХ!G:G,F57,БАЗА_ДАННЫХ!I:I,H57,БАЗА_ДАННЫХ!J:J,I57,БАЗА_ДАННЫХ!K:K,J57)-N57-O57</f>
        <v>5</v>
      </c>
      <c r="N57" s="3">
        <f>COUNTIFS(БАЗА_ДАННЫХ!S:S,"перенос",БАЗА_ДАННЫХ!D:D,ПРЕПОДАВАТЕЛИ!C57,БАЗА_ДАННЫХ!G:G,ПРЕПОДАВАТЕЛИ!F57,БАЗА_ДАННЫХ!I:I,ПРЕПОДАВАТЕЛИ!H57,БАЗА_ДАННЫХ!J:J,ПРЕПОДАВАТЕЛИ!I57,БАЗА_ДАННЫХ!K:K,ПРЕПОДАВАТЕЛИ!J57)</f>
        <v>0</v>
      </c>
      <c r="O57" s="4">
        <f>COUNTIFS(БАЗА_ДАННЫХ!S:S,"раз.посещ.",БАЗА_ДАННЫХ!D:D,ПРЕПОДАВАТЕЛИ!C57,БАЗА_ДАННЫХ!G:G,ПРЕПОДАВАТЕЛИ!F57,БАЗА_ДАННЫХ!I:I,ПРЕПОДАВАТЕЛИ!H57,БАЗА_ДАННЫХ!J:J,ПРЕПОДАВАТЕЛИ!I57,БАЗА_ДАННЫХ!K:K,ПРЕПОДАВАТЕЛИ!J57)</f>
        <v>0</v>
      </c>
      <c r="P57" s="216">
        <f>SUMIFS(БАЗА_ДАННЫХ!U:U,БАЗА_ДАННЫХ!D:D,ПРЕПОДАВАТЕЛИ!C57,БАЗА_ДАННЫХ!G:G,ПРЕПОДАВАТЕЛИ!F57,БАЗА_ДАННЫХ!I:I,ПРЕПОДАВАТЕЛИ!H57,БАЗА_ДАННЫХ!J:J,ПРЕПОДАВАТЕЛИ!I57,БАЗА_ДАННЫХ!K:K,ПРЕПОДАВАТЕЛИ!J57)</f>
        <v>50</v>
      </c>
      <c r="Q57" s="3">
        <f>SUMIFS(БАЗА_ДАННЫХ!T:T,БАЗА_ДАННЫХ!D:D,ПРЕПОДАВАТЕЛИ!C57,БАЗА_ДАННЫХ!G:G,ПРЕПОДАВАТЕЛИ!F57,БАЗА_ДАННЫХ!I:I,ПРЕПОДАВАТЕЛИ!H57,БАЗА_ДАННЫХ!J:J,ПРЕПОДАВАТЕЛИ!I57,БАЗА_ДАННЫХ!K:K,ПРЕПОДАВАТЕЛИ!J57)</f>
        <v>0</v>
      </c>
      <c r="R57" s="4">
        <f t="shared" si="4"/>
        <v>50</v>
      </c>
    </row>
    <row r="58" spans="3:18" x14ac:dyDescent="0.25">
      <c r="C58" s="212">
        <v>45292</v>
      </c>
      <c r="D58" s="215">
        <f t="shared" si="5"/>
        <v>1</v>
      </c>
      <c r="E58" s="14" t="str">
        <f t="shared" si="2"/>
        <v>Пн</v>
      </c>
      <c r="F58" s="15">
        <v>0.79166666666666663</v>
      </c>
      <c r="G58" s="3" t="s">
        <v>14</v>
      </c>
      <c r="H58" s="3" t="s">
        <v>34</v>
      </c>
      <c r="I58" s="3" t="s">
        <v>11</v>
      </c>
      <c r="J58" s="4" t="s">
        <v>35</v>
      </c>
      <c r="K58" s="217">
        <v>0.5</v>
      </c>
      <c r="L58" s="4">
        <f t="shared" si="3"/>
        <v>30</v>
      </c>
      <c r="M58" s="216">
        <f>COUNTIFS(БАЗА_ДАННЫХ!D:D,C58,БАЗА_ДАННЫХ!G:G,F58,БАЗА_ДАННЫХ!I:I,H58,БАЗА_ДАННЫХ!J:J,I58,БАЗА_ДАННЫХ!K:K,J58)-N58-O58</f>
        <v>6</v>
      </c>
      <c r="N58" s="3">
        <f>COUNTIFS(БАЗА_ДАННЫХ!S:S,"перенос",БАЗА_ДАННЫХ!D:D,ПРЕПОДАВАТЕЛИ!C58,БАЗА_ДАННЫХ!G:G,ПРЕПОДАВАТЕЛИ!F58,БАЗА_ДАННЫХ!I:I,ПРЕПОДАВАТЕЛИ!H58,БАЗА_ДАННЫХ!J:J,ПРЕПОДАВАТЕЛИ!I58,БАЗА_ДАННЫХ!K:K,ПРЕПОДАВАТЕЛИ!J58)</f>
        <v>0</v>
      </c>
      <c r="O58" s="4">
        <f>COUNTIFS(БАЗА_ДАННЫХ!S:S,"раз.посещ.",БАЗА_ДАННЫХ!D:D,ПРЕПОДАВАТЕЛИ!C58,БАЗА_ДАННЫХ!G:G,ПРЕПОДАВАТЕЛИ!F58,БАЗА_ДАННЫХ!I:I,ПРЕПОДАВАТЕЛИ!H58,БАЗА_ДАННЫХ!J:J,ПРЕПОДАВАТЕЛИ!I58,БАЗА_ДАННЫХ!K:K,ПРЕПОДАВАТЕЛИ!J58)</f>
        <v>0</v>
      </c>
      <c r="P58" s="216">
        <f>SUMIFS(БАЗА_ДАННЫХ!U:U,БАЗА_ДАННЫХ!D:D,ПРЕПОДАВАТЕЛИ!C58,БАЗА_ДАННЫХ!G:G,ПРЕПОДАВАТЕЛИ!F58,БАЗА_ДАННЫХ!I:I,ПРЕПОДАВАТЕЛИ!H58,БАЗА_ДАННЫХ!J:J,ПРЕПОДАВАТЕЛИ!I58,БАЗА_ДАННЫХ!K:K,ПРЕПОДАВАТЕЛИ!J58)</f>
        <v>60</v>
      </c>
      <c r="Q58" s="3">
        <f>SUMIFS(БАЗА_ДАННЫХ!T:T,БАЗА_ДАННЫХ!D:D,ПРЕПОДАВАТЕЛИ!C58,БАЗА_ДАННЫХ!G:G,ПРЕПОДАВАТЕЛИ!F58,БАЗА_ДАННЫХ!I:I,ПРЕПОДАВАТЕЛИ!H58,БАЗА_ДАННЫХ!J:J,ПРЕПОДАВАТЕЛИ!I58,БАЗА_ДАННЫХ!K:K,ПРЕПОДАВАТЕЛИ!J58)</f>
        <v>0</v>
      </c>
      <c r="R58" s="4">
        <f t="shared" si="4"/>
        <v>60</v>
      </c>
    </row>
    <row r="59" spans="3:18" x14ac:dyDescent="0.25">
      <c r="C59" s="212">
        <v>45293</v>
      </c>
      <c r="D59" s="215">
        <f t="shared" si="5"/>
        <v>1</v>
      </c>
      <c r="E59" s="14" t="str">
        <f t="shared" si="2"/>
        <v>Вт</v>
      </c>
      <c r="F59" s="15">
        <v>0.45833333333333331</v>
      </c>
      <c r="G59" s="3" t="s">
        <v>14</v>
      </c>
      <c r="H59" s="3" t="s">
        <v>39</v>
      </c>
      <c r="I59" s="3" t="s">
        <v>10</v>
      </c>
      <c r="J59" s="4" t="s">
        <v>28</v>
      </c>
      <c r="K59" s="217">
        <v>0.5</v>
      </c>
      <c r="L59" s="4">
        <f t="shared" si="3"/>
        <v>50</v>
      </c>
      <c r="M59" s="216">
        <f>COUNTIFS(БАЗА_ДАННЫХ!D:D,C59,БАЗА_ДАННЫХ!G:G,F59,БАЗА_ДАННЫХ!I:I,H59,БАЗА_ДАННЫХ!J:J,I59,БАЗА_ДАННЫХ!K:K,J59)-N59-O59</f>
        <v>10</v>
      </c>
      <c r="N59" s="3">
        <f>COUNTIFS(БАЗА_ДАННЫХ!S:S,"перенос",БАЗА_ДАННЫХ!D:D,ПРЕПОДАВАТЕЛИ!C59,БАЗА_ДАННЫХ!G:G,ПРЕПОДАВАТЕЛИ!F59,БАЗА_ДАННЫХ!I:I,ПРЕПОДАВАТЕЛИ!H59,БАЗА_ДАННЫХ!J:J,ПРЕПОДАВАТЕЛИ!I59,БАЗА_ДАННЫХ!K:K,ПРЕПОДАВАТЕЛИ!J59)</f>
        <v>0</v>
      </c>
      <c r="O59" s="4">
        <f>COUNTIFS(БАЗА_ДАННЫХ!S:S,"раз.посещ.",БАЗА_ДАННЫХ!D:D,ПРЕПОДАВАТЕЛИ!C59,БАЗА_ДАННЫХ!G:G,ПРЕПОДАВАТЕЛИ!F59,БАЗА_ДАННЫХ!I:I,ПРЕПОДАВАТЕЛИ!H59,БАЗА_ДАННЫХ!J:J,ПРЕПОДАВАТЕЛИ!I59,БАЗА_ДАННЫХ!K:K,ПРЕПОДАВАТЕЛИ!J59)</f>
        <v>0</v>
      </c>
      <c r="P59" s="216">
        <f>SUMIFS(БАЗА_ДАННЫХ!U:U,БАЗА_ДАННЫХ!D:D,ПРЕПОДАВАТЕЛИ!C59,БАЗА_ДАННЫХ!G:G,ПРЕПОДАВАТЕЛИ!F59,БАЗА_ДАННЫХ!I:I,ПРЕПОДАВАТЕЛИ!H59,БАЗА_ДАННЫХ!J:J,ПРЕПОДАВАТЕЛИ!I59,БАЗА_ДАННЫХ!K:K,ПРЕПОДАВАТЕЛИ!J59)</f>
        <v>100</v>
      </c>
      <c r="Q59" s="3">
        <f>SUMIFS(БАЗА_ДАННЫХ!T:T,БАЗА_ДАННЫХ!D:D,ПРЕПОДАВАТЕЛИ!C59,БАЗА_ДАННЫХ!G:G,ПРЕПОДАВАТЕЛИ!F59,БАЗА_ДАННЫХ!I:I,ПРЕПОДАВАТЕЛИ!H59,БАЗА_ДАННЫХ!J:J,ПРЕПОДАВАТЕЛИ!I59,БАЗА_ДАННЫХ!K:K,ПРЕПОДАВАТЕЛИ!J59)</f>
        <v>0</v>
      </c>
      <c r="R59" s="4">
        <f t="shared" si="4"/>
        <v>100</v>
      </c>
    </row>
    <row r="60" spans="3:18" x14ac:dyDescent="0.25">
      <c r="C60" s="212">
        <v>45293</v>
      </c>
      <c r="D60" s="215">
        <f t="shared" si="5"/>
        <v>1</v>
      </c>
      <c r="E60" s="14" t="str">
        <f t="shared" si="2"/>
        <v>Вт</v>
      </c>
      <c r="F60" s="15">
        <v>0.6875</v>
      </c>
      <c r="G60" s="3" t="s">
        <v>15</v>
      </c>
      <c r="H60" s="3" t="s">
        <v>27</v>
      </c>
      <c r="I60" s="3" t="s">
        <v>22</v>
      </c>
      <c r="J60" s="4" t="s">
        <v>29</v>
      </c>
      <c r="K60" s="217">
        <v>0.5</v>
      </c>
      <c r="L60" s="4">
        <f t="shared" si="3"/>
        <v>25</v>
      </c>
      <c r="M60" s="216">
        <f>COUNTIFS(БАЗА_ДАННЫХ!D:D,C60,БАЗА_ДАННЫХ!G:G,F60,БАЗА_ДАННЫХ!I:I,H60,БАЗА_ДАННЫХ!J:J,I60,БАЗА_ДАННЫХ!K:K,J60)-N60-O60</f>
        <v>5</v>
      </c>
      <c r="N60" s="3">
        <f>COUNTIFS(БАЗА_ДАННЫХ!S:S,"перенос",БАЗА_ДАННЫХ!D:D,ПРЕПОДАВАТЕЛИ!C60,БАЗА_ДАННЫХ!G:G,ПРЕПОДАВАТЕЛИ!F60,БАЗА_ДАННЫХ!I:I,ПРЕПОДАВАТЕЛИ!H60,БАЗА_ДАННЫХ!J:J,ПРЕПОДАВАТЕЛИ!I60,БАЗА_ДАННЫХ!K:K,ПРЕПОДАВАТЕЛИ!J60)</f>
        <v>0</v>
      </c>
      <c r="O60" s="4">
        <f>COUNTIFS(БАЗА_ДАННЫХ!S:S,"раз.посещ.",БАЗА_ДАННЫХ!D:D,ПРЕПОДАВАТЕЛИ!C60,БАЗА_ДАННЫХ!G:G,ПРЕПОДАВАТЕЛИ!F60,БАЗА_ДАННЫХ!I:I,ПРЕПОДАВАТЕЛИ!H60,БАЗА_ДАННЫХ!J:J,ПРЕПОДАВАТЕЛИ!I60,БАЗА_ДАННЫХ!K:K,ПРЕПОДАВАТЕЛИ!J60)</f>
        <v>0</v>
      </c>
      <c r="P60" s="216">
        <f>SUMIFS(БАЗА_ДАННЫХ!U:U,БАЗА_ДАННЫХ!D:D,ПРЕПОДАВАТЕЛИ!C60,БАЗА_ДАННЫХ!G:G,ПРЕПОДАВАТЕЛИ!F60,БАЗА_ДАННЫХ!I:I,ПРЕПОДАВАТЕЛИ!H60,БАЗА_ДАННЫХ!J:J,ПРЕПОДАВАТЕЛИ!I60,БАЗА_ДАННЫХ!K:K,ПРЕПОДАВАТЕЛИ!J60)</f>
        <v>50</v>
      </c>
      <c r="Q60" s="3">
        <f>SUMIFS(БАЗА_ДАННЫХ!T:T,БАЗА_ДАННЫХ!D:D,ПРЕПОДАВАТЕЛИ!C60,БАЗА_ДАННЫХ!G:G,ПРЕПОДАВАТЕЛИ!F60,БАЗА_ДАННЫХ!I:I,ПРЕПОДАВАТЕЛИ!H60,БАЗА_ДАННЫХ!J:J,ПРЕПОДАВАТЕЛИ!I60,БАЗА_ДАННЫХ!K:K,ПРЕПОДАВАТЕЛИ!J60)</f>
        <v>0</v>
      </c>
      <c r="R60" s="4">
        <f t="shared" si="4"/>
        <v>50</v>
      </c>
    </row>
    <row r="61" spans="3:18" x14ac:dyDescent="0.25">
      <c r="C61" s="212">
        <v>45293</v>
      </c>
      <c r="D61" s="215">
        <f t="shared" si="5"/>
        <v>1</v>
      </c>
      <c r="E61" s="14" t="str">
        <f t="shared" si="2"/>
        <v>Вт</v>
      </c>
      <c r="F61" s="15">
        <v>0.72916666666666663</v>
      </c>
      <c r="G61" s="3" t="s">
        <v>15</v>
      </c>
      <c r="H61" s="3" t="s">
        <v>27</v>
      </c>
      <c r="I61" s="3" t="s">
        <v>22</v>
      </c>
      <c r="J61" s="4" t="s">
        <v>12</v>
      </c>
      <c r="K61" s="217">
        <v>0.5</v>
      </c>
      <c r="L61" s="4">
        <f t="shared" si="3"/>
        <v>25</v>
      </c>
      <c r="M61" s="216">
        <f>COUNTIFS(БАЗА_ДАННЫХ!D:D,C61,БАЗА_ДАННЫХ!G:G,F61,БАЗА_ДАННЫХ!I:I,H61,БАЗА_ДАННЫХ!J:J,I61,БАЗА_ДАННЫХ!K:K,J61)-N61-O61</f>
        <v>5</v>
      </c>
      <c r="N61" s="3">
        <f>COUNTIFS(БАЗА_ДАННЫХ!S:S,"перенос",БАЗА_ДАННЫХ!D:D,ПРЕПОДАВАТЕЛИ!C61,БАЗА_ДАННЫХ!G:G,ПРЕПОДАВАТЕЛИ!F61,БАЗА_ДАННЫХ!I:I,ПРЕПОДАВАТЕЛИ!H61,БАЗА_ДАННЫХ!J:J,ПРЕПОДАВАТЕЛИ!I61,БАЗА_ДАННЫХ!K:K,ПРЕПОДАВАТЕЛИ!J61)</f>
        <v>0</v>
      </c>
      <c r="O61" s="4">
        <f>COUNTIFS(БАЗА_ДАННЫХ!S:S,"раз.посещ.",БАЗА_ДАННЫХ!D:D,ПРЕПОДАВАТЕЛИ!C61,БАЗА_ДАННЫХ!G:G,ПРЕПОДАВАТЕЛИ!F61,БАЗА_ДАННЫХ!I:I,ПРЕПОДАВАТЕЛИ!H61,БАЗА_ДАННЫХ!J:J,ПРЕПОДАВАТЕЛИ!I61,БАЗА_ДАННЫХ!K:K,ПРЕПОДАВАТЕЛИ!J61)</f>
        <v>0</v>
      </c>
      <c r="P61" s="216">
        <f>SUMIFS(БАЗА_ДАННЫХ!U:U,БАЗА_ДАННЫХ!D:D,ПРЕПОДАВАТЕЛИ!C61,БАЗА_ДАННЫХ!G:G,ПРЕПОДАВАТЕЛИ!F61,БАЗА_ДАННЫХ!I:I,ПРЕПОДАВАТЕЛИ!H61,БАЗА_ДАННЫХ!J:J,ПРЕПОДАВАТЕЛИ!I61,БАЗА_ДАННЫХ!K:K,ПРЕПОДАВАТЕЛИ!J61)</f>
        <v>50</v>
      </c>
      <c r="Q61" s="3">
        <f>SUMIFS(БАЗА_ДАННЫХ!T:T,БАЗА_ДАННЫХ!D:D,ПРЕПОДАВАТЕЛИ!C61,БАЗА_ДАННЫХ!G:G,ПРЕПОДАВАТЕЛИ!F61,БАЗА_ДАННЫХ!I:I,ПРЕПОДАВАТЕЛИ!H61,БАЗА_ДАННЫХ!J:J,ПРЕПОДАВАТЕЛИ!I61,БАЗА_ДАННЫХ!K:K,ПРЕПОДАВАТЕЛИ!J61)</f>
        <v>0</v>
      </c>
      <c r="R61" s="4">
        <f t="shared" si="4"/>
        <v>50</v>
      </c>
    </row>
    <row r="62" spans="3:18" x14ac:dyDescent="0.25">
      <c r="C62" s="212">
        <v>45294</v>
      </c>
      <c r="D62" s="215">
        <f t="shared" si="5"/>
        <v>1</v>
      </c>
      <c r="E62" s="14" t="str">
        <f t="shared" si="2"/>
        <v>Ср</v>
      </c>
      <c r="F62" s="15">
        <v>0.6875</v>
      </c>
      <c r="G62" s="3" t="s">
        <v>14</v>
      </c>
      <c r="H62" s="3" t="s">
        <v>30</v>
      </c>
      <c r="I62" s="3" t="s">
        <v>11</v>
      </c>
      <c r="J62" s="4" t="s">
        <v>36</v>
      </c>
      <c r="K62" s="217">
        <v>0.5</v>
      </c>
      <c r="L62" s="4">
        <f t="shared" si="3"/>
        <v>45</v>
      </c>
      <c r="M62" s="216">
        <f>COUNTIFS(БАЗА_ДАННЫХ!D:D,C62,БАЗА_ДАННЫХ!G:G,F62,БАЗА_ДАННЫХ!I:I,H62,БАЗА_ДАННЫХ!J:J,I62,БАЗА_ДАННЫХ!K:K,J62)-N62-O62</f>
        <v>9</v>
      </c>
      <c r="N62" s="3">
        <f>COUNTIFS(БАЗА_ДАННЫХ!S:S,"перенос",БАЗА_ДАННЫХ!D:D,ПРЕПОДАВАТЕЛИ!C62,БАЗА_ДАННЫХ!G:G,ПРЕПОДАВАТЕЛИ!F62,БАЗА_ДАННЫХ!I:I,ПРЕПОДАВАТЕЛИ!H62,БАЗА_ДАННЫХ!J:J,ПРЕПОДАВАТЕЛИ!I62,БАЗА_ДАННЫХ!K:K,ПРЕПОДАВАТЕЛИ!J62)</f>
        <v>0</v>
      </c>
      <c r="O62" s="4">
        <f>COUNTIFS(БАЗА_ДАННЫХ!S:S,"раз.посещ.",БАЗА_ДАННЫХ!D:D,ПРЕПОДАВАТЕЛИ!C62,БАЗА_ДАННЫХ!G:G,ПРЕПОДАВАТЕЛИ!F62,БАЗА_ДАННЫХ!I:I,ПРЕПОДАВАТЕЛИ!H62,БАЗА_ДАННЫХ!J:J,ПРЕПОДАВАТЕЛИ!I62,БАЗА_ДАННЫХ!K:K,ПРЕПОДАВАТЕЛИ!J62)</f>
        <v>0</v>
      </c>
      <c r="P62" s="216">
        <f>SUMIFS(БАЗА_ДАННЫХ!U:U,БАЗА_ДАННЫХ!D:D,ПРЕПОДАВАТЕЛИ!C62,БАЗА_ДАННЫХ!G:G,ПРЕПОДАВАТЕЛИ!F62,БАЗА_ДАННЫХ!I:I,ПРЕПОДАВАТЕЛИ!H62,БАЗА_ДАННЫХ!J:J,ПРЕПОДАВАТЕЛИ!I62,БАЗА_ДАННЫХ!K:K,ПРЕПОДАВАТЕЛИ!J62)</f>
        <v>90</v>
      </c>
      <c r="Q62" s="3">
        <f>SUMIFS(БАЗА_ДАННЫХ!T:T,БАЗА_ДАННЫХ!D:D,ПРЕПОДАВАТЕЛИ!C62,БАЗА_ДАННЫХ!G:G,ПРЕПОДАВАТЕЛИ!F62,БАЗА_ДАННЫХ!I:I,ПРЕПОДАВАТЕЛИ!H62,БАЗА_ДАННЫХ!J:J,ПРЕПОДАВАТЕЛИ!I62,БАЗА_ДАННЫХ!K:K,ПРЕПОДАВАТЕЛИ!J62)</f>
        <v>0</v>
      </c>
      <c r="R62" s="4">
        <f t="shared" si="4"/>
        <v>90</v>
      </c>
    </row>
    <row r="63" spans="3:18" x14ac:dyDescent="0.25">
      <c r="C63" s="212">
        <v>45294</v>
      </c>
      <c r="D63" s="215">
        <f t="shared" si="5"/>
        <v>1</v>
      </c>
      <c r="E63" s="14" t="str">
        <f t="shared" si="2"/>
        <v>Ср</v>
      </c>
      <c r="F63" s="15">
        <v>0.75</v>
      </c>
      <c r="G63" s="3" t="s">
        <v>14</v>
      </c>
      <c r="H63" s="3" t="s">
        <v>30</v>
      </c>
      <c r="I63" s="3" t="s">
        <v>11</v>
      </c>
      <c r="J63" s="4" t="s">
        <v>17</v>
      </c>
      <c r="K63" s="217">
        <v>0.5</v>
      </c>
      <c r="L63" s="4">
        <f t="shared" si="3"/>
        <v>25</v>
      </c>
      <c r="M63" s="216">
        <f>COUNTIFS(БАЗА_ДАННЫХ!D:D,C63,БАЗА_ДАННЫХ!G:G,F63,БАЗА_ДАННЫХ!I:I,H63,БАЗА_ДАННЫХ!J:J,I63,БАЗА_ДАННЫХ!K:K,J63)-N63-O63</f>
        <v>5</v>
      </c>
      <c r="N63" s="3">
        <f>COUNTIFS(БАЗА_ДАННЫХ!S:S,"перенос",БАЗА_ДАННЫХ!D:D,ПРЕПОДАВАТЕЛИ!C63,БАЗА_ДАННЫХ!G:G,ПРЕПОДАВАТЕЛИ!F63,БАЗА_ДАННЫХ!I:I,ПРЕПОДАВАТЕЛИ!H63,БАЗА_ДАННЫХ!J:J,ПРЕПОДАВАТЕЛИ!I63,БАЗА_ДАННЫХ!K:K,ПРЕПОДАВАТЕЛИ!J63)</f>
        <v>0</v>
      </c>
      <c r="O63" s="4">
        <f>COUNTIFS(БАЗА_ДАННЫХ!S:S,"раз.посещ.",БАЗА_ДАННЫХ!D:D,ПРЕПОДАВАТЕЛИ!C63,БАЗА_ДАННЫХ!G:G,ПРЕПОДАВАТЕЛИ!F63,БАЗА_ДАННЫХ!I:I,ПРЕПОДАВАТЕЛИ!H63,БАЗА_ДАННЫХ!J:J,ПРЕПОДАВАТЕЛИ!I63,БАЗА_ДАННЫХ!K:K,ПРЕПОДАВАТЕЛИ!J63)</f>
        <v>0</v>
      </c>
      <c r="P63" s="216">
        <f>SUMIFS(БАЗА_ДАННЫХ!U:U,БАЗА_ДАННЫХ!D:D,ПРЕПОДАВАТЕЛИ!C63,БАЗА_ДАННЫХ!G:G,ПРЕПОДАВАТЕЛИ!F63,БАЗА_ДАННЫХ!I:I,ПРЕПОДАВАТЕЛИ!H63,БАЗА_ДАННЫХ!J:J,ПРЕПОДАВАТЕЛИ!I63,БАЗА_ДАННЫХ!K:K,ПРЕПОДАВАТЕЛИ!J63)</f>
        <v>50</v>
      </c>
      <c r="Q63" s="3">
        <f>SUMIFS(БАЗА_ДАННЫХ!T:T,БАЗА_ДАННЫХ!D:D,ПРЕПОДАВАТЕЛИ!C63,БАЗА_ДАННЫХ!G:G,ПРЕПОДАВАТЕЛИ!F63,БАЗА_ДАННЫХ!I:I,ПРЕПОДАВАТЕЛИ!H63,БАЗА_ДАННЫХ!J:J,ПРЕПОДАВАТЕЛИ!I63,БАЗА_ДАННЫХ!K:K,ПРЕПОДАВАТЕЛИ!J63)</f>
        <v>0</v>
      </c>
      <c r="R63" s="4">
        <f t="shared" si="4"/>
        <v>50</v>
      </c>
    </row>
    <row r="64" spans="3:18" x14ac:dyDescent="0.25">
      <c r="C64" s="212">
        <v>45295</v>
      </c>
      <c r="D64" s="215">
        <f t="shared" si="5"/>
        <v>1</v>
      </c>
      <c r="E64" s="14" t="str">
        <f t="shared" si="2"/>
        <v>Чт</v>
      </c>
      <c r="F64" s="15">
        <v>0.66666666666666663</v>
      </c>
      <c r="G64" s="3" t="s">
        <v>7</v>
      </c>
      <c r="H64" s="3" t="s">
        <v>32</v>
      </c>
      <c r="I64" s="3" t="s">
        <v>9</v>
      </c>
      <c r="J64" s="4" t="s">
        <v>8</v>
      </c>
      <c r="K64" s="217">
        <v>0.5</v>
      </c>
      <c r="L64" s="4">
        <f t="shared" si="3"/>
        <v>70</v>
      </c>
      <c r="M64" s="216">
        <f>COUNTIFS(БАЗА_ДАННЫХ!D:D,C64,БАЗА_ДАННЫХ!G:G,F64,БАЗА_ДАННЫХ!I:I,H64,БАЗА_ДАННЫХ!J:J,I64,БАЗА_ДАННЫХ!K:K,J64)-N64-O64</f>
        <v>14</v>
      </c>
      <c r="N64" s="3">
        <f>COUNTIFS(БАЗА_ДАННЫХ!S:S,"перенос",БАЗА_ДАННЫХ!D:D,ПРЕПОДАВАТЕЛИ!C64,БАЗА_ДАННЫХ!G:G,ПРЕПОДАВАТЕЛИ!F64,БАЗА_ДАННЫХ!I:I,ПРЕПОДАВАТЕЛИ!H64,БАЗА_ДАННЫХ!J:J,ПРЕПОДАВАТЕЛИ!I64,БАЗА_ДАННЫХ!K:K,ПРЕПОДАВАТЕЛИ!J64)</f>
        <v>0</v>
      </c>
      <c r="O64" s="4">
        <f>COUNTIFS(БАЗА_ДАННЫХ!S:S,"раз.посещ.",БАЗА_ДАННЫХ!D:D,ПРЕПОДАВАТЕЛИ!C64,БАЗА_ДАННЫХ!G:G,ПРЕПОДАВАТЕЛИ!F64,БАЗА_ДАННЫХ!I:I,ПРЕПОДАВАТЕЛИ!H64,БАЗА_ДАННЫХ!J:J,ПРЕПОДАВАТЕЛИ!I64,БАЗА_ДАННЫХ!K:K,ПРЕПОДАВАТЕЛИ!J64)</f>
        <v>0</v>
      </c>
      <c r="P64" s="216">
        <f>SUMIFS(БАЗА_ДАННЫХ!U:U,БАЗА_ДАННЫХ!D:D,ПРЕПОДАВАТЕЛИ!C64,БАЗА_ДАННЫХ!G:G,ПРЕПОДАВАТЕЛИ!F64,БАЗА_ДАННЫХ!I:I,ПРЕПОДАВАТЕЛИ!H64,БАЗА_ДАННЫХ!J:J,ПРЕПОДАВАТЕЛИ!I64,БАЗА_ДАННЫХ!K:K,ПРЕПОДАВАТЕЛИ!J64)</f>
        <v>140</v>
      </c>
      <c r="Q64" s="3">
        <f>SUMIFS(БАЗА_ДАННЫХ!T:T,БАЗА_ДАННЫХ!D:D,ПРЕПОДАВАТЕЛИ!C64,БАЗА_ДАННЫХ!G:G,ПРЕПОДАВАТЕЛИ!F64,БАЗА_ДАННЫХ!I:I,ПРЕПОДАВАТЕЛИ!H64,БАЗА_ДАННЫХ!J:J,ПРЕПОДАВАТЕЛИ!I64,БАЗА_ДАННЫХ!K:K,ПРЕПОДАВАТЕЛИ!J64)</f>
        <v>0</v>
      </c>
      <c r="R64" s="4">
        <f t="shared" si="4"/>
        <v>140</v>
      </c>
    </row>
    <row r="65" spans="3:18" x14ac:dyDescent="0.25">
      <c r="C65" s="212">
        <v>45295</v>
      </c>
      <c r="D65" s="215">
        <f t="shared" si="5"/>
        <v>1</v>
      </c>
      <c r="E65" s="14" t="str">
        <f t="shared" si="2"/>
        <v>Чт</v>
      </c>
      <c r="F65" s="15">
        <v>0.6875</v>
      </c>
      <c r="G65" s="3" t="s">
        <v>14</v>
      </c>
      <c r="H65" s="3" t="s">
        <v>39</v>
      </c>
      <c r="I65" s="3" t="s">
        <v>10</v>
      </c>
      <c r="J65" s="4" t="s">
        <v>28</v>
      </c>
      <c r="K65" s="217">
        <v>0.5</v>
      </c>
      <c r="L65" s="4">
        <f t="shared" si="3"/>
        <v>50</v>
      </c>
      <c r="M65" s="216">
        <f>COUNTIFS(БАЗА_ДАННЫХ!D:D,C65,БАЗА_ДАННЫХ!G:G,F65,БАЗА_ДАННЫХ!I:I,H65,БАЗА_ДАННЫХ!J:J,I65,БАЗА_ДАННЫХ!K:K,J65)-N65-O65</f>
        <v>10</v>
      </c>
      <c r="N65" s="3">
        <f>COUNTIFS(БАЗА_ДАННЫХ!S:S,"перенос",БАЗА_ДАННЫХ!D:D,ПРЕПОДАВАТЕЛИ!C65,БАЗА_ДАННЫХ!G:G,ПРЕПОДАВАТЕЛИ!F65,БАЗА_ДАННЫХ!I:I,ПРЕПОДАВАТЕЛИ!H65,БАЗА_ДАННЫХ!J:J,ПРЕПОДАВАТЕЛИ!I65,БАЗА_ДАННЫХ!K:K,ПРЕПОДАВАТЕЛИ!J65)</f>
        <v>0</v>
      </c>
      <c r="O65" s="4">
        <f>COUNTIFS(БАЗА_ДАННЫХ!S:S,"раз.посещ.",БАЗА_ДАННЫХ!D:D,ПРЕПОДАВАТЕЛИ!C65,БАЗА_ДАННЫХ!G:G,ПРЕПОДАВАТЕЛИ!F65,БАЗА_ДАННЫХ!I:I,ПРЕПОДАВАТЕЛИ!H65,БАЗА_ДАННЫХ!J:J,ПРЕПОДАВАТЕЛИ!I65,БАЗА_ДАННЫХ!K:K,ПРЕПОДАВАТЕЛИ!J65)</f>
        <v>0</v>
      </c>
      <c r="P65" s="216">
        <f>SUMIFS(БАЗА_ДАННЫХ!U:U,БАЗА_ДАННЫХ!D:D,ПРЕПОДАВАТЕЛИ!C65,БАЗА_ДАННЫХ!G:G,ПРЕПОДАВАТЕЛИ!F65,БАЗА_ДАННЫХ!I:I,ПРЕПОДАВАТЕЛИ!H65,БАЗА_ДАННЫХ!J:J,ПРЕПОДАВАТЕЛИ!I65,БАЗА_ДАННЫХ!K:K,ПРЕПОДАВАТЕЛИ!J65)</f>
        <v>100</v>
      </c>
      <c r="Q65" s="3">
        <f>SUMIFS(БАЗА_ДАННЫХ!T:T,БАЗА_ДАННЫХ!D:D,ПРЕПОДАВАТЕЛИ!C65,БАЗА_ДАННЫХ!G:G,ПРЕПОДАВАТЕЛИ!F65,БАЗА_ДАННЫХ!I:I,ПРЕПОДАВАТЕЛИ!H65,БАЗА_ДАННЫХ!J:J,ПРЕПОДАВАТЕЛИ!I65,БАЗА_ДАННЫХ!K:K,ПРЕПОДАВАТЕЛИ!J65)</f>
        <v>0</v>
      </c>
      <c r="R65" s="4">
        <f t="shared" si="4"/>
        <v>100</v>
      </c>
    </row>
    <row r="66" spans="3:18" x14ac:dyDescent="0.25">
      <c r="C66" s="212">
        <v>45295</v>
      </c>
      <c r="D66" s="215">
        <f t="shared" si="5"/>
        <v>1</v>
      </c>
      <c r="E66" s="14" t="str">
        <f t="shared" si="2"/>
        <v>Чт</v>
      </c>
      <c r="F66" s="15">
        <v>0.72916666666666663</v>
      </c>
      <c r="G66" s="3" t="s">
        <v>15</v>
      </c>
      <c r="H66" s="3" t="s">
        <v>27</v>
      </c>
      <c r="I66" s="3" t="s">
        <v>22</v>
      </c>
      <c r="J66" s="4" t="s">
        <v>29</v>
      </c>
      <c r="K66" s="217">
        <v>0.5</v>
      </c>
      <c r="L66" s="4">
        <f t="shared" si="3"/>
        <v>25</v>
      </c>
      <c r="M66" s="216">
        <f>COUNTIFS(БАЗА_ДАННЫХ!D:D,C66,БАЗА_ДАННЫХ!G:G,F66,БАЗА_ДАННЫХ!I:I,H66,БАЗА_ДАННЫХ!J:J,I66,БАЗА_ДАННЫХ!K:K,J66)-N66-O66</f>
        <v>5</v>
      </c>
      <c r="N66" s="3">
        <f>COUNTIFS(БАЗА_ДАННЫХ!S:S,"перенос",БАЗА_ДАННЫХ!D:D,ПРЕПОДАВАТЕЛИ!C66,БАЗА_ДАННЫХ!G:G,ПРЕПОДАВАТЕЛИ!F66,БАЗА_ДАННЫХ!I:I,ПРЕПОДАВАТЕЛИ!H66,БАЗА_ДАННЫХ!J:J,ПРЕПОДАВАТЕЛИ!I66,БАЗА_ДАННЫХ!K:K,ПРЕПОДАВАТЕЛИ!J66)</f>
        <v>0</v>
      </c>
      <c r="O66" s="4">
        <f>COUNTIFS(БАЗА_ДАННЫХ!S:S,"раз.посещ.",БАЗА_ДАННЫХ!D:D,ПРЕПОДАВАТЕЛИ!C66,БАЗА_ДАННЫХ!G:G,ПРЕПОДАВАТЕЛИ!F66,БАЗА_ДАННЫХ!I:I,ПРЕПОДАВАТЕЛИ!H66,БАЗА_ДАННЫХ!J:J,ПРЕПОДАВАТЕЛИ!I66,БАЗА_ДАННЫХ!K:K,ПРЕПОДАВАТЕЛИ!J66)</f>
        <v>0</v>
      </c>
      <c r="P66" s="216">
        <f>SUMIFS(БАЗА_ДАННЫХ!U:U,БАЗА_ДАННЫХ!D:D,ПРЕПОДАВАТЕЛИ!C66,БАЗА_ДАННЫХ!G:G,ПРЕПОДАВАТЕЛИ!F66,БАЗА_ДАННЫХ!I:I,ПРЕПОДАВАТЕЛИ!H66,БАЗА_ДАННЫХ!J:J,ПРЕПОДАВАТЕЛИ!I66,БАЗА_ДАННЫХ!K:K,ПРЕПОДАВАТЕЛИ!J66)</f>
        <v>50</v>
      </c>
      <c r="Q66" s="3">
        <f>SUMIFS(БАЗА_ДАННЫХ!T:T,БАЗА_ДАННЫХ!D:D,ПРЕПОДАВАТЕЛИ!C66,БАЗА_ДАННЫХ!G:G,ПРЕПОДАВАТЕЛИ!F66,БАЗА_ДАННЫХ!I:I,ПРЕПОДАВАТЕЛИ!H66,БАЗА_ДАННЫХ!J:J,ПРЕПОДАВАТЕЛИ!I66,БАЗА_ДАННЫХ!K:K,ПРЕПОДАВАТЕЛИ!J66)</f>
        <v>0</v>
      </c>
      <c r="R66" s="4">
        <f t="shared" si="4"/>
        <v>50</v>
      </c>
    </row>
    <row r="67" spans="3:18" x14ac:dyDescent="0.25">
      <c r="C67" s="212">
        <v>45295</v>
      </c>
      <c r="D67" s="215">
        <f t="shared" si="5"/>
        <v>1</v>
      </c>
      <c r="E67" s="14" t="str">
        <f t="shared" si="2"/>
        <v>Чт</v>
      </c>
      <c r="F67" s="15">
        <v>0.77083333333333337</v>
      </c>
      <c r="G67" s="3" t="s">
        <v>15</v>
      </c>
      <c r="H67" s="3" t="s">
        <v>27</v>
      </c>
      <c r="I67" s="3" t="s">
        <v>22</v>
      </c>
      <c r="J67" s="4" t="s">
        <v>12</v>
      </c>
      <c r="K67" s="217">
        <v>0.5</v>
      </c>
      <c r="L67" s="4">
        <f t="shared" si="3"/>
        <v>25</v>
      </c>
      <c r="M67" s="216">
        <f>COUNTIFS(БАЗА_ДАННЫХ!D:D,C67,БАЗА_ДАННЫХ!G:G,F67,БАЗА_ДАННЫХ!I:I,H67,БАЗА_ДАННЫХ!J:J,I67,БАЗА_ДАННЫХ!K:K,J67)-N67-O67</f>
        <v>5</v>
      </c>
      <c r="N67" s="3">
        <f>COUNTIFS(БАЗА_ДАННЫХ!S:S,"перенос",БАЗА_ДАННЫХ!D:D,ПРЕПОДАВАТЕЛИ!C67,БАЗА_ДАННЫХ!G:G,ПРЕПОДАВАТЕЛИ!F67,БАЗА_ДАННЫХ!I:I,ПРЕПОДАВАТЕЛИ!H67,БАЗА_ДАННЫХ!J:J,ПРЕПОДАВАТЕЛИ!I67,БАЗА_ДАННЫХ!K:K,ПРЕПОДАВАТЕЛИ!J67)</f>
        <v>0</v>
      </c>
      <c r="O67" s="4">
        <f>COUNTIFS(БАЗА_ДАННЫХ!S:S,"раз.посещ.",БАЗА_ДАННЫХ!D:D,ПРЕПОДАВАТЕЛИ!C67,БАЗА_ДАННЫХ!G:G,ПРЕПОДАВАТЕЛИ!F67,БАЗА_ДАННЫХ!I:I,ПРЕПОДАВАТЕЛИ!H67,БАЗА_ДАННЫХ!J:J,ПРЕПОДАВАТЕЛИ!I67,БАЗА_ДАННЫХ!K:K,ПРЕПОДАВАТЕЛИ!J67)</f>
        <v>0</v>
      </c>
      <c r="P67" s="216">
        <f>SUMIFS(БАЗА_ДАННЫХ!U:U,БАЗА_ДАННЫХ!D:D,ПРЕПОДАВАТЕЛИ!C67,БАЗА_ДАННЫХ!G:G,ПРЕПОДАВАТЕЛИ!F67,БАЗА_ДАННЫХ!I:I,ПРЕПОДАВАТЕЛИ!H67,БАЗА_ДАННЫХ!J:J,ПРЕПОДАВАТЕЛИ!I67,БАЗА_ДАННЫХ!K:K,ПРЕПОДАВАТЕЛИ!J67)</f>
        <v>50</v>
      </c>
      <c r="Q67" s="3">
        <f>SUMIFS(БАЗА_ДАННЫХ!T:T,БАЗА_ДАННЫХ!D:D,ПРЕПОДАВАТЕЛИ!C67,БАЗА_ДАННЫХ!G:G,ПРЕПОДАВАТЕЛИ!F67,БАЗА_ДАННЫХ!I:I,ПРЕПОДАВАТЕЛИ!H67,БАЗА_ДАННЫХ!J:J,ПРЕПОДАВАТЕЛИ!I67,БАЗА_ДАННЫХ!K:K,ПРЕПОДАВАТЕЛИ!J67)</f>
        <v>0</v>
      </c>
      <c r="R67" s="4">
        <f t="shared" si="4"/>
        <v>50</v>
      </c>
    </row>
    <row r="68" spans="3:18" x14ac:dyDescent="0.25">
      <c r="C68" s="212">
        <v>45296</v>
      </c>
      <c r="D68" s="215">
        <f t="shared" si="5"/>
        <v>1</v>
      </c>
      <c r="E68" s="14" t="str">
        <f t="shared" si="2"/>
        <v>Пт</v>
      </c>
      <c r="F68" s="15">
        <v>0.66666666666666663</v>
      </c>
      <c r="G68" s="3" t="s">
        <v>7</v>
      </c>
      <c r="H68" s="3" t="s">
        <v>33</v>
      </c>
      <c r="I68" s="3" t="s">
        <v>6</v>
      </c>
      <c r="J68" s="4" t="s">
        <v>31</v>
      </c>
      <c r="K68" s="217">
        <v>0.5</v>
      </c>
      <c r="L68" s="4">
        <f t="shared" si="3"/>
        <v>55</v>
      </c>
      <c r="M68" s="216">
        <f>COUNTIFS(БАЗА_ДАННЫХ!D:D,C68,БАЗА_ДАННЫХ!G:G,F68,БАЗА_ДАННЫХ!I:I,H68,БАЗА_ДАННЫХ!J:J,I68,БАЗА_ДАННЫХ!K:K,J68)-N68-O68</f>
        <v>11</v>
      </c>
      <c r="N68" s="3">
        <f>COUNTIFS(БАЗА_ДАННЫХ!S:S,"перенос",БАЗА_ДАННЫХ!D:D,ПРЕПОДАВАТЕЛИ!C68,БАЗА_ДАННЫХ!G:G,ПРЕПОДАВАТЕЛИ!F68,БАЗА_ДАННЫХ!I:I,ПРЕПОДАВАТЕЛИ!H68,БАЗА_ДАННЫХ!J:J,ПРЕПОДАВАТЕЛИ!I68,БАЗА_ДАННЫХ!K:K,ПРЕПОДАВАТЕЛИ!J68)</f>
        <v>0</v>
      </c>
      <c r="O68" s="4">
        <f>COUNTIFS(БАЗА_ДАННЫХ!S:S,"раз.посещ.",БАЗА_ДАННЫХ!D:D,ПРЕПОДАВАТЕЛИ!C68,БАЗА_ДАННЫХ!G:G,ПРЕПОДАВАТЕЛИ!F68,БАЗА_ДАННЫХ!I:I,ПРЕПОДАВАТЕЛИ!H68,БАЗА_ДАННЫХ!J:J,ПРЕПОДАВАТЕЛИ!I68,БАЗА_ДАННЫХ!K:K,ПРЕПОДАВАТЕЛИ!J68)</f>
        <v>0</v>
      </c>
      <c r="P68" s="216">
        <f>SUMIFS(БАЗА_ДАННЫХ!U:U,БАЗА_ДАННЫХ!D:D,ПРЕПОДАВАТЕЛИ!C68,БАЗА_ДАННЫХ!G:G,ПРЕПОДАВАТЕЛИ!F68,БАЗА_ДАННЫХ!I:I,ПРЕПОДАВАТЕЛИ!H68,БАЗА_ДАННЫХ!J:J,ПРЕПОДАВАТЕЛИ!I68,БАЗА_ДАННЫХ!K:K,ПРЕПОДАВАТЕЛИ!J68)</f>
        <v>110</v>
      </c>
      <c r="Q68" s="3">
        <f>SUMIFS(БАЗА_ДАННЫХ!T:T,БАЗА_ДАННЫХ!D:D,ПРЕПОДАВАТЕЛИ!C68,БАЗА_ДАННЫХ!G:G,ПРЕПОДАВАТЕЛИ!F68,БАЗА_ДАННЫХ!I:I,ПРЕПОДАВАТЕЛИ!H68,БАЗА_ДАННЫХ!J:J,ПРЕПОДАВАТЕЛИ!I68,БАЗА_ДАННЫХ!K:K,ПРЕПОДАВАТЕЛИ!J68)</f>
        <v>0</v>
      </c>
      <c r="R68" s="4">
        <f t="shared" si="4"/>
        <v>110</v>
      </c>
    </row>
    <row r="69" spans="3:18" x14ac:dyDescent="0.25">
      <c r="C69" s="212">
        <v>45297</v>
      </c>
      <c r="D69" s="215">
        <f t="shared" si="5"/>
        <v>1</v>
      </c>
      <c r="E69" s="14" t="str">
        <f t="shared" si="2"/>
        <v>Сб</v>
      </c>
      <c r="F69" s="15">
        <v>0.45833333333333331</v>
      </c>
      <c r="G69" s="3" t="s">
        <v>14</v>
      </c>
      <c r="H69" s="3" t="s">
        <v>34</v>
      </c>
      <c r="I69" s="3" t="s">
        <v>11</v>
      </c>
      <c r="J69" s="4" t="s">
        <v>35</v>
      </c>
      <c r="K69" s="217">
        <v>0.5</v>
      </c>
      <c r="L69" s="4">
        <f t="shared" si="3"/>
        <v>30</v>
      </c>
      <c r="M69" s="216">
        <f>COUNTIFS(БАЗА_ДАННЫХ!D:D,C69,БАЗА_ДАННЫХ!G:G,F69,БАЗА_ДАННЫХ!I:I,H69,БАЗА_ДАННЫХ!J:J,I69,БАЗА_ДАННЫХ!K:K,J69)-N69-O69</f>
        <v>6</v>
      </c>
      <c r="N69" s="3">
        <f>COUNTIFS(БАЗА_ДАННЫХ!S:S,"перенос",БАЗА_ДАННЫХ!D:D,ПРЕПОДАВАТЕЛИ!C69,БАЗА_ДАННЫХ!G:G,ПРЕПОДАВАТЕЛИ!F69,БАЗА_ДАННЫХ!I:I,ПРЕПОДАВАТЕЛИ!H69,БАЗА_ДАННЫХ!J:J,ПРЕПОДАВАТЕЛИ!I69,БАЗА_ДАННЫХ!K:K,ПРЕПОДАВАТЕЛИ!J69)</f>
        <v>0</v>
      </c>
      <c r="O69" s="4">
        <f>COUNTIFS(БАЗА_ДАННЫХ!S:S,"раз.посещ.",БАЗА_ДАННЫХ!D:D,ПРЕПОДАВАТЕЛИ!C69,БАЗА_ДАННЫХ!G:G,ПРЕПОДАВАТЕЛИ!F69,БАЗА_ДАННЫХ!I:I,ПРЕПОДАВАТЕЛИ!H69,БАЗА_ДАННЫХ!J:J,ПРЕПОДАВАТЕЛИ!I69,БАЗА_ДАННЫХ!K:K,ПРЕПОДАВАТЕЛИ!J69)</f>
        <v>0</v>
      </c>
      <c r="P69" s="216">
        <f>SUMIFS(БАЗА_ДАННЫХ!U:U,БАЗА_ДАННЫХ!D:D,ПРЕПОДАВАТЕЛИ!C69,БАЗА_ДАННЫХ!G:G,ПРЕПОДАВАТЕЛИ!F69,БАЗА_ДАННЫХ!I:I,ПРЕПОДАВАТЕЛИ!H69,БАЗА_ДАННЫХ!J:J,ПРЕПОДАВАТЕЛИ!I69,БАЗА_ДАННЫХ!K:K,ПРЕПОДАВАТЕЛИ!J69)</f>
        <v>60</v>
      </c>
      <c r="Q69" s="3">
        <f>SUMIFS(БАЗА_ДАННЫХ!T:T,БАЗА_ДАННЫХ!D:D,ПРЕПОДАВАТЕЛИ!C69,БАЗА_ДАННЫХ!G:G,ПРЕПОДАВАТЕЛИ!F69,БАЗА_ДАННЫХ!I:I,ПРЕПОДАВАТЕЛИ!H69,БАЗА_ДАННЫХ!J:J,ПРЕПОДАВАТЕЛИ!I69,БАЗА_ДАННЫХ!K:K,ПРЕПОДАВАТЕЛИ!J69)</f>
        <v>0</v>
      </c>
      <c r="R69" s="4">
        <f t="shared" si="4"/>
        <v>60</v>
      </c>
    </row>
    <row r="70" spans="3:18" x14ac:dyDescent="0.25">
      <c r="C70" s="212">
        <v>45299</v>
      </c>
      <c r="D70" s="215">
        <f t="shared" ref="D70:D101" si="6">WEEKNUM(C70)</f>
        <v>2</v>
      </c>
      <c r="E70" s="14" t="str">
        <f t="shared" si="2"/>
        <v>Пн</v>
      </c>
      <c r="F70" s="15">
        <v>0.66666666666666663</v>
      </c>
      <c r="G70" s="3" t="s">
        <v>7</v>
      </c>
      <c r="H70" s="3" t="s">
        <v>32</v>
      </c>
      <c r="I70" s="3" t="s">
        <v>9</v>
      </c>
      <c r="J70" s="4" t="s">
        <v>8</v>
      </c>
      <c r="K70" s="217">
        <v>0.5</v>
      </c>
      <c r="L70" s="4">
        <f t="shared" si="3"/>
        <v>69.375</v>
      </c>
      <c r="M70" s="216">
        <f>COUNTIFS(БАЗА_ДАННЫХ!D:D,C70,БАЗА_ДАННЫХ!G:G,F70,БАЗА_ДАННЫХ!I:I,H70,БАЗА_ДАННЫХ!J:J,I70,БАЗА_ДАННЫХ!K:K,J70)-N70-O70</f>
        <v>14</v>
      </c>
      <c r="N70" s="3">
        <f>COUNTIFS(БАЗА_ДАННЫХ!S:S,"перенос",БАЗА_ДАННЫХ!D:D,ПРЕПОДАВАТЕЛИ!C70,БАЗА_ДАННЫХ!G:G,ПРЕПОДАВАТЕЛИ!F70,БАЗА_ДАННЫХ!I:I,ПРЕПОДАВАТЕЛИ!H70,БАЗА_ДАННЫХ!J:J,ПРЕПОДАВАТЕЛИ!I70,БАЗА_ДАННЫХ!K:K,ПРЕПОДАВАТЕЛИ!J70)</f>
        <v>0</v>
      </c>
      <c r="O70" s="4">
        <f>COUNTIFS(БАЗА_ДАННЫХ!S:S,"раз.посещ.",БАЗА_ДАННЫХ!D:D,ПРЕПОДАВАТЕЛИ!C70,БАЗА_ДАННЫХ!G:G,ПРЕПОДАВАТЕЛИ!F70,БАЗА_ДАННЫХ!I:I,ПРЕПОДАВАТЕЛИ!H70,БАЗА_ДАННЫХ!J:J,ПРЕПОДАВАТЕЛИ!I70,БАЗА_ДАННЫХ!K:K,ПРЕПОДАВАТЕЛИ!J70)</f>
        <v>0</v>
      </c>
      <c r="P70" s="216">
        <f>SUMIFS(БАЗА_ДАННЫХ!U:U,БАЗА_ДАННЫХ!D:D,ПРЕПОДАВАТЕЛИ!C70,БАЗА_ДАННЫХ!G:G,ПРЕПОДАВАТЕЛИ!F70,БАЗА_ДАННЫХ!I:I,ПРЕПОДАВАТЕЛИ!H70,БАЗА_ДАННЫХ!J:J,ПРЕПОДАВАТЕЛИ!I70,БАЗА_ДАННЫХ!K:K,ПРЕПОДАВАТЕЛИ!J70)</f>
        <v>138.75</v>
      </c>
      <c r="Q70" s="3">
        <f>SUMIFS(БАЗА_ДАННЫХ!T:T,БАЗА_ДАННЫХ!D:D,ПРЕПОДАВАТЕЛИ!C70,БАЗА_ДАННЫХ!G:G,ПРЕПОДАВАТЕЛИ!F70,БАЗА_ДАННЫХ!I:I,ПРЕПОДАВАТЕЛИ!H70,БАЗА_ДАННЫХ!J:J,ПРЕПОДАВАТЕЛИ!I70,БАЗА_ДАННЫХ!K:K,ПРЕПОДАВАТЕЛИ!J70)</f>
        <v>0</v>
      </c>
      <c r="R70" s="4">
        <f t="shared" si="4"/>
        <v>138.75</v>
      </c>
    </row>
    <row r="71" spans="3:18" x14ac:dyDescent="0.25">
      <c r="C71" s="212">
        <v>45299</v>
      </c>
      <c r="D71" s="215">
        <f t="shared" si="6"/>
        <v>2</v>
      </c>
      <c r="E71" s="14" t="str">
        <f t="shared" ref="E71:E134" si="7">TEXT(C71,"ддд")</f>
        <v>Пн</v>
      </c>
      <c r="F71" s="15">
        <v>0.70833333333333337</v>
      </c>
      <c r="G71" s="3" t="s">
        <v>14</v>
      </c>
      <c r="H71" s="3" t="s">
        <v>30</v>
      </c>
      <c r="I71" s="3" t="s">
        <v>11</v>
      </c>
      <c r="J71" s="4" t="s">
        <v>36</v>
      </c>
      <c r="K71" s="217">
        <v>0.5</v>
      </c>
      <c r="L71" s="4">
        <f t="shared" ref="L71:L134" si="8">R71*K71</f>
        <v>44.375</v>
      </c>
      <c r="M71" s="216">
        <f>COUNTIFS(БАЗА_ДАННЫХ!D:D,C71,БАЗА_ДАННЫХ!G:G,F71,БАЗА_ДАННЫХ!I:I,H71,БАЗА_ДАННЫХ!J:J,I71,БАЗА_ДАННЫХ!K:K,J71)-N71-O71</f>
        <v>9</v>
      </c>
      <c r="N71" s="3">
        <f>COUNTIFS(БАЗА_ДАННЫХ!S:S,"перенос",БАЗА_ДАННЫХ!D:D,ПРЕПОДАВАТЕЛИ!C71,БАЗА_ДАННЫХ!G:G,ПРЕПОДАВАТЕЛИ!F71,БАЗА_ДАННЫХ!I:I,ПРЕПОДАВАТЕЛИ!H71,БАЗА_ДАННЫХ!J:J,ПРЕПОДАВАТЕЛИ!I71,БАЗА_ДАННЫХ!K:K,ПРЕПОДАВАТЕЛИ!J71)</f>
        <v>0</v>
      </c>
      <c r="O71" s="4">
        <f>COUNTIFS(БАЗА_ДАННЫХ!S:S,"раз.посещ.",БАЗА_ДАННЫХ!D:D,ПРЕПОДАВАТЕЛИ!C71,БАЗА_ДАННЫХ!G:G,ПРЕПОДАВАТЕЛИ!F71,БАЗА_ДАННЫХ!I:I,ПРЕПОДАВАТЕЛИ!H71,БАЗА_ДАННЫХ!J:J,ПРЕПОДАВАТЕЛИ!I71,БАЗА_ДАННЫХ!K:K,ПРЕПОДАВАТЕЛИ!J71)</f>
        <v>0</v>
      </c>
      <c r="P71" s="216">
        <f>SUMIFS(БАЗА_ДАННЫХ!U:U,БАЗА_ДАННЫХ!D:D,ПРЕПОДАВАТЕЛИ!C71,БАЗА_ДАННЫХ!G:G,ПРЕПОДАВАТЕЛИ!F71,БАЗА_ДАННЫХ!I:I,ПРЕПОДАВАТЕЛИ!H71,БАЗА_ДАННЫХ!J:J,ПРЕПОДАВАТЕЛИ!I71,БАЗА_ДАННЫХ!K:K,ПРЕПОДАВАТЕЛИ!J71)</f>
        <v>88.75</v>
      </c>
      <c r="Q71" s="3">
        <f>SUMIFS(БАЗА_ДАННЫХ!T:T,БАЗА_ДАННЫХ!D:D,ПРЕПОДАВАТЕЛИ!C71,БАЗА_ДАННЫХ!G:G,ПРЕПОДАВАТЕЛИ!F71,БАЗА_ДАННЫХ!I:I,ПРЕПОДАВАТЕЛИ!H71,БАЗА_ДАННЫХ!J:J,ПРЕПОДАВАТЕЛИ!I71,БАЗА_ДАННЫХ!K:K,ПРЕПОДАВАТЕЛИ!J71)</f>
        <v>0</v>
      </c>
      <c r="R71" s="4">
        <f t="shared" ref="R71:R134" si="9">P71+Q71</f>
        <v>88.75</v>
      </c>
    </row>
    <row r="72" spans="3:18" x14ac:dyDescent="0.25">
      <c r="C72" s="212">
        <v>45299</v>
      </c>
      <c r="D72" s="215">
        <f t="shared" si="6"/>
        <v>2</v>
      </c>
      <c r="E72" s="14" t="str">
        <f t="shared" si="7"/>
        <v>Пн</v>
      </c>
      <c r="F72" s="15">
        <v>0.75</v>
      </c>
      <c r="G72" s="3" t="s">
        <v>7</v>
      </c>
      <c r="H72" s="3" t="s">
        <v>33</v>
      </c>
      <c r="I72" s="3" t="s">
        <v>6</v>
      </c>
      <c r="J72" s="4" t="s">
        <v>31</v>
      </c>
      <c r="K72" s="217">
        <v>0.5</v>
      </c>
      <c r="L72" s="4">
        <f t="shared" si="8"/>
        <v>54.375</v>
      </c>
      <c r="M72" s="216">
        <f>COUNTIFS(БАЗА_ДАННЫХ!D:D,C72,БАЗА_ДАННЫХ!G:G,F72,БАЗА_ДАННЫХ!I:I,H72,БАЗА_ДАННЫХ!J:J,I72,БАЗА_ДАННЫХ!K:K,J72)-N72-O72</f>
        <v>11</v>
      </c>
      <c r="N72" s="3">
        <f>COUNTIFS(БАЗА_ДАННЫХ!S:S,"перенос",БАЗА_ДАННЫХ!D:D,ПРЕПОДАВАТЕЛИ!C72,БАЗА_ДАННЫХ!G:G,ПРЕПОДАВАТЕЛИ!F72,БАЗА_ДАННЫХ!I:I,ПРЕПОДАВАТЕЛИ!H72,БАЗА_ДАННЫХ!J:J,ПРЕПОДАВАТЕЛИ!I72,БАЗА_ДАННЫХ!K:K,ПРЕПОДАВАТЕЛИ!J72)</f>
        <v>0</v>
      </c>
      <c r="O72" s="4">
        <f>COUNTIFS(БАЗА_ДАННЫХ!S:S,"раз.посещ.",БАЗА_ДАННЫХ!D:D,ПРЕПОДАВАТЕЛИ!C72,БАЗА_ДАННЫХ!G:G,ПРЕПОДАВАТЕЛИ!F72,БАЗА_ДАННЫХ!I:I,ПРЕПОДАВАТЕЛИ!H72,БАЗА_ДАННЫХ!J:J,ПРЕПОДАВАТЕЛИ!I72,БАЗА_ДАННЫХ!K:K,ПРЕПОДАВАТЕЛИ!J72)</f>
        <v>0</v>
      </c>
      <c r="P72" s="216">
        <f>SUMIFS(БАЗА_ДАННЫХ!U:U,БАЗА_ДАННЫХ!D:D,ПРЕПОДАВАТЕЛИ!C72,БАЗА_ДАННЫХ!G:G,ПРЕПОДАВАТЕЛИ!F72,БАЗА_ДАННЫХ!I:I,ПРЕПОДАВАТЕЛИ!H72,БАЗА_ДАННЫХ!J:J,ПРЕПОДАВАТЕЛИ!I72,БАЗА_ДАННЫХ!K:K,ПРЕПОДАВАТЕЛИ!J72)</f>
        <v>108.75</v>
      </c>
      <c r="Q72" s="3">
        <f>SUMIFS(БАЗА_ДАННЫХ!T:T,БАЗА_ДАННЫХ!D:D,ПРЕПОДАВАТЕЛИ!C72,БАЗА_ДАННЫХ!G:G,ПРЕПОДАВАТЕЛИ!F72,БАЗА_ДАННЫХ!I:I,ПРЕПОДАВАТЕЛИ!H72,БАЗА_ДАННЫХ!J:J,ПРЕПОДАВАТЕЛИ!I72,БАЗА_ДАННЫХ!K:K,ПРЕПОДАВАТЕЛИ!J72)</f>
        <v>0</v>
      </c>
      <c r="R72" s="4">
        <f t="shared" si="9"/>
        <v>108.75</v>
      </c>
    </row>
    <row r="73" spans="3:18" x14ac:dyDescent="0.25">
      <c r="C73" s="212">
        <v>45299</v>
      </c>
      <c r="D73" s="215">
        <f t="shared" si="6"/>
        <v>2</v>
      </c>
      <c r="E73" s="14" t="str">
        <f t="shared" si="7"/>
        <v>Пн</v>
      </c>
      <c r="F73" s="15">
        <v>0.75</v>
      </c>
      <c r="G73" s="3" t="s">
        <v>14</v>
      </c>
      <c r="H73" s="3" t="s">
        <v>30</v>
      </c>
      <c r="I73" s="3" t="s">
        <v>11</v>
      </c>
      <c r="J73" s="4" t="s">
        <v>17</v>
      </c>
      <c r="K73" s="217">
        <v>0.5</v>
      </c>
      <c r="L73" s="4">
        <f t="shared" si="8"/>
        <v>24.375</v>
      </c>
      <c r="M73" s="216">
        <f>COUNTIFS(БАЗА_ДАННЫХ!D:D,C73,БАЗА_ДАННЫХ!G:G,F73,БАЗА_ДАННЫХ!I:I,H73,БАЗА_ДАННЫХ!J:J,I73,БАЗА_ДАННЫХ!K:K,J73)-N73-O73</f>
        <v>5</v>
      </c>
      <c r="N73" s="3">
        <f>COUNTIFS(БАЗА_ДАННЫХ!S:S,"перенос",БАЗА_ДАННЫХ!D:D,ПРЕПОДАВАТЕЛИ!C73,БАЗА_ДАННЫХ!G:G,ПРЕПОДАВАТЕЛИ!F73,БАЗА_ДАННЫХ!I:I,ПРЕПОДАВАТЕЛИ!H73,БАЗА_ДАННЫХ!J:J,ПРЕПОДАВАТЕЛИ!I73,БАЗА_ДАННЫХ!K:K,ПРЕПОДАВАТЕЛИ!J73)</f>
        <v>0</v>
      </c>
      <c r="O73" s="4">
        <f>COUNTIFS(БАЗА_ДАННЫХ!S:S,"раз.посещ.",БАЗА_ДАННЫХ!D:D,ПРЕПОДАВАТЕЛИ!C73,БАЗА_ДАННЫХ!G:G,ПРЕПОДАВАТЕЛИ!F73,БАЗА_ДАННЫХ!I:I,ПРЕПОДАВАТЕЛИ!H73,БАЗА_ДАННЫХ!J:J,ПРЕПОДАВАТЕЛИ!I73,БАЗА_ДАННЫХ!K:K,ПРЕПОДАВАТЕЛИ!J73)</f>
        <v>0</v>
      </c>
      <c r="P73" s="216">
        <f>SUMIFS(БАЗА_ДАННЫХ!U:U,БАЗА_ДАННЫХ!D:D,ПРЕПОДАВАТЕЛИ!C73,БАЗА_ДАННЫХ!G:G,ПРЕПОДАВАТЕЛИ!F73,БАЗА_ДАННЫХ!I:I,ПРЕПОДАВАТЕЛИ!H73,БАЗА_ДАННЫХ!J:J,ПРЕПОДАВАТЕЛИ!I73,БАЗА_ДАННЫХ!K:K,ПРЕПОДАВАТЕЛИ!J73)</f>
        <v>48.75</v>
      </c>
      <c r="Q73" s="3">
        <f>SUMIFS(БАЗА_ДАННЫХ!T:T,БАЗА_ДАННЫХ!D:D,ПРЕПОДАВАТЕЛИ!C73,БАЗА_ДАННЫХ!G:G,ПРЕПОДАВАТЕЛИ!F73,БАЗА_ДАННЫХ!I:I,ПРЕПОДАВАТЕЛИ!H73,БАЗА_ДАННЫХ!J:J,ПРЕПОДАВАТЕЛИ!I73,БАЗА_ДАННЫХ!K:K,ПРЕПОДАВАТЕЛИ!J73)</f>
        <v>0</v>
      </c>
      <c r="R73" s="4">
        <f t="shared" si="9"/>
        <v>48.75</v>
      </c>
    </row>
    <row r="74" spans="3:18" x14ac:dyDescent="0.25">
      <c r="C74" s="212">
        <v>45299</v>
      </c>
      <c r="D74" s="215">
        <f t="shared" si="6"/>
        <v>2</v>
      </c>
      <c r="E74" s="14" t="str">
        <f t="shared" si="7"/>
        <v>Пн</v>
      </c>
      <c r="F74" s="15">
        <v>0.79166666666666663</v>
      </c>
      <c r="G74" s="3" t="s">
        <v>14</v>
      </c>
      <c r="H74" s="3" t="s">
        <v>34</v>
      </c>
      <c r="I74" s="3" t="s">
        <v>11</v>
      </c>
      <c r="J74" s="4" t="s">
        <v>35</v>
      </c>
      <c r="K74" s="217">
        <v>0.5</v>
      </c>
      <c r="L74" s="4">
        <f t="shared" si="8"/>
        <v>29.375</v>
      </c>
      <c r="M74" s="216">
        <f>COUNTIFS(БАЗА_ДАННЫХ!D:D,C74,БАЗА_ДАННЫХ!G:G,F74,БАЗА_ДАННЫХ!I:I,H74,БАЗА_ДАННЫХ!J:J,I74,БАЗА_ДАННЫХ!K:K,J74)-N74-O74</f>
        <v>6</v>
      </c>
      <c r="N74" s="3">
        <f>COUNTIFS(БАЗА_ДАННЫХ!S:S,"перенос",БАЗА_ДАННЫХ!D:D,ПРЕПОДАВАТЕЛИ!C74,БАЗА_ДАННЫХ!G:G,ПРЕПОДАВАТЕЛИ!F74,БАЗА_ДАННЫХ!I:I,ПРЕПОДАВАТЕЛИ!H74,БАЗА_ДАННЫХ!J:J,ПРЕПОДАВАТЕЛИ!I74,БАЗА_ДАННЫХ!K:K,ПРЕПОДАВАТЕЛИ!J74)</f>
        <v>0</v>
      </c>
      <c r="O74" s="4">
        <f>COUNTIFS(БАЗА_ДАННЫХ!S:S,"раз.посещ.",БАЗА_ДАННЫХ!D:D,ПРЕПОДАВАТЕЛИ!C74,БАЗА_ДАННЫХ!G:G,ПРЕПОДАВАТЕЛИ!F74,БАЗА_ДАННЫХ!I:I,ПРЕПОДАВАТЕЛИ!H74,БАЗА_ДАННЫХ!J:J,ПРЕПОДАВАТЕЛИ!I74,БАЗА_ДАННЫХ!K:K,ПРЕПОДАВАТЕЛИ!J74)</f>
        <v>0</v>
      </c>
      <c r="P74" s="216">
        <f>SUMIFS(БАЗА_ДАННЫХ!U:U,БАЗА_ДАННЫХ!D:D,ПРЕПОДАВАТЕЛИ!C74,БАЗА_ДАННЫХ!G:G,ПРЕПОДАВАТЕЛИ!F74,БАЗА_ДАННЫХ!I:I,ПРЕПОДАВАТЕЛИ!H74,БАЗА_ДАННЫХ!J:J,ПРЕПОДАВАТЕЛИ!I74,БАЗА_ДАННЫХ!K:K,ПРЕПОДАВАТЕЛИ!J74)</f>
        <v>58.75</v>
      </c>
      <c r="Q74" s="3">
        <f>SUMIFS(БАЗА_ДАННЫХ!T:T,БАЗА_ДАННЫХ!D:D,ПРЕПОДАВАТЕЛИ!C74,БАЗА_ДАННЫХ!G:G,ПРЕПОДАВАТЕЛИ!F74,БАЗА_ДАННЫХ!I:I,ПРЕПОДАВАТЕЛИ!H74,БАЗА_ДАННЫХ!J:J,ПРЕПОДАВАТЕЛИ!I74,БАЗА_ДАННЫХ!K:K,ПРЕПОДАВАТЕЛИ!J74)</f>
        <v>0</v>
      </c>
      <c r="R74" s="4">
        <f t="shared" si="9"/>
        <v>58.75</v>
      </c>
    </row>
    <row r="75" spans="3:18" x14ac:dyDescent="0.25">
      <c r="C75" s="212">
        <v>45300</v>
      </c>
      <c r="D75" s="215">
        <f t="shared" si="6"/>
        <v>2</v>
      </c>
      <c r="E75" s="14" t="str">
        <f t="shared" si="7"/>
        <v>Вт</v>
      </c>
      <c r="F75" s="15">
        <v>0.45833333333333331</v>
      </c>
      <c r="G75" s="3" t="s">
        <v>14</v>
      </c>
      <c r="H75" s="3" t="s">
        <v>39</v>
      </c>
      <c r="I75" s="3" t="s">
        <v>10</v>
      </c>
      <c r="J75" s="4" t="s">
        <v>28</v>
      </c>
      <c r="K75" s="217">
        <v>0.5</v>
      </c>
      <c r="L75" s="4">
        <f t="shared" si="8"/>
        <v>49.375</v>
      </c>
      <c r="M75" s="216">
        <f>COUNTIFS(БАЗА_ДАННЫХ!D:D,C75,БАЗА_ДАННЫХ!G:G,F75,БАЗА_ДАННЫХ!I:I,H75,БАЗА_ДАННЫХ!J:J,I75,БАЗА_ДАННЫХ!K:K,J75)-N75-O75</f>
        <v>10</v>
      </c>
      <c r="N75" s="3">
        <f>COUNTIFS(БАЗА_ДАННЫХ!S:S,"перенос",БАЗА_ДАННЫХ!D:D,ПРЕПОДАВАТЕЛИ!C75,БАЗА_ДАННЫХ!G:G,ПРЕПОДАВАТЕЛИ!F75,БАЗА_ДАННЫХ!I:I,ПРЕПОДАВАТЕЛИ!H75,БАЗА_ДАННЫХ!J:J,ПРЕПОДАВАТЕЛИ!I75,БАЗА_ДАННЫХ!K:K,ПРЕПОДАВАТЕЛИ!J75)</f>
        <v>0</v>
      </c>
      <c r="O75" s="4">
        <f>COUNTIFS(БАЗА_ДАННЫХ!S:S,"раз.посещ.",БАЗА_ДАННЫХ!D:D,ПРЕПОДАВАТЕЛИ!C75,БАЗА_ДАННЫХ!G:G,ПРЕПОДАВАТЕЛИ!F75,БАЗА_ДАННЫХ!I:I,ПРЕПОДАВАТЕЛИ!H75,БАЗА_ДАННЫХ!J:J,ПРЕПОДАВАТЕЛИ!I75,БАЗА_ДАННЫХ!K:K,ПРЕПОДАВАТЕЛИ!J75)</f>
        <v>0</v>
      </c>
      <c r="P75" s="216">
        <f>SUMIFS(БАЗА_ДАННЫХ!U:U,БАЗА_ДАННЫХ!D:D,ПРЕПОДАВАТЕЛИ!C75,БАЗА_ДАННЫХ!G:G,ПРЕПОДАВАТЕЛИ!F75,БАЗА_ДАННЫХ!I:I,ПРЕПОДАВАТЕЛИ!H75,БАЗА_ДАННЫХ!J:J,ПРЕПОДАВАТЕЛИ!I75,БАЗА_ДАННЫХ!K:K,ПРЕПОДАВАТЕЛИ!J75)</f>
        <v>98.75</v>
      </c>
      <c r="Q75" s="3">
        <f>SUMIFS(БАЗА_ДАННЫХ!T:T,БАЗА_ДАННЫХ!D:D,ПРЕПОДАВАТЕЛИ!C75,БАЗА_ДАННЫХ!G:G,ПРЕПОДАВАТЕЛИ!F75,БАЗА_ДАННЫХ!I:I,ПРЕПОДАВАТЕЛИ!H75,БАЗА_ДАННЫХ!J:J,ПРЕПОДАВАТЕЛИ!I75,БАЗА_ДАННЫХ!K:K,ПРЕПОДАВАТЕЛИ!J75)</f>
        <v>0</v>
      </c>
      <c r="R75" s="4">
        <f t="shared" si="9"/>
        <v>98.75</v>
      </c>
    </row>
    <row r="76" spans="3:18" x14ac:dyDescent="0.25">
      <c r="C76" s="212">
        <v>45300</v>
      </c>
      <c r="D76" s="215">
        <f t="shared" si="6"/>
        <v>2</v>
      </c>
      <c r="E76" s="14" t="str">
        <f t="shared" si="7"/>
        <v>Вт</v>
      </c>
      <c r="F76" s="15">
        <v>0.6875</v>
      </c>
      <c r="G76" s="3" t="s">
        <v>15</v>
      </c>
      <c r="H76" s="3" t="s">
        <v>27</v>
      </c>
      <c r="I76" s="3" t="s">
        <v>22</v>
      </c>
      <c r="J76" s="4" t="s">
        <v>29</v>
      </c>
      <c r="K76" s="217">
        <v>0.5</v>
      </c>
      <c r="L76" s="4">
        <f t="shared" si="8"/>
        <v>24.375</v>
      </c>
      <c r="M76" s="216">
        <f>COUNTIFS(БАЗА_ДАННЫХ!D:D,C76,БАЗА_ДАННЫХ!G:G,F76,БАЗА_ДАННЫХ!I:I,H76,БАЗА_ДАННЫХ!J:J,I76,БАЗА_ДАННЫХ!K:K,J76)-N76-O76</f>
        <v>5</v>
      </c>
      <c r="N76" s="3">
        <f>COUNTIFS(БАЗА_ДАННЫХ!S:S,"перенос",БАЗА_ДАННЫХ!D:D,ПРЕПОДАВАТЕЛИ!C76,БАЗА_ДАННЫХ!G:G,ПРЕПОДАВАТЕЛИ!F76,БАЗА_ДАННЫХ!I:I,ПРЕПОДАВАТЕЛИ!H76,БАЗА_ДАННЫХ!J:J,ПРЕПОДАВАТЕЛИ!I76,БАЗА_ДАННЫХ!K:K,ПРЕПОДАВАТЕЛИ!J76)</f>
        <v>0</v>
      </c>
      <c r="O76" s="4">
        <f>COUNTIFS(БАЗА_ДАННЫХ!S:S,"раз.посещ.",БАЗА_ДАННЫХ!D:D,ПРЕПОДАВАТЕЛИ!C76,БАЗА_ДАННЫХ!G:G,ПРЕПОДАВАТЕЛИ!F76,БАЗА_ДАННЫХ!I:I,ПРЕПОДАВАТЕЛИ!H76,БАЗА_ДАННЫХ!J:J,ПРЕПОДАВАТЕЛИ!I76,БАЗА_ДАННЫХ!K:K,ПРЕПОДАВАТЕЛИ!J76)</f>
        <v>0</v>
      </c>
      <c r="P76" s="216">
        <f>SUMIFS(БАЗА_ДАННЫХ!U:U,БАЗА_ДАННЫХ!D:D,ПРЕПОДАВАТЕЛИ!C76,БАЗА_ДАННЫХ!G:G,ПРЕПОДАВАТЕЛИ!F76,БАЗА_ДАННЫХ!I:I,ПРЕПОДАВАТЕЛИ!H76,БАЗА_ДАННЫХ!J:J,ПРЕПОДАВАТЕЛИ!I76,БАЗА_ДАННЫХ!K:K,ПРЕПОДАВАТЕЛИ!J76)</f>
        <v>48.75</v>
      </c>
      <c r="Q76" s="3">
        <f>SUMIFS(БАЗА_ДАННЫХ!T:T,БАЗА_ДАННЫХ!D:D,ПРЕПОДАВАТЕЛИ!C76,БАЗА_ДАННЫХ!G:G,ПРЕПОДАВАТЕЛИ!F76,БАЗА_ДАННЫХ!I:I,ПРЕПОДАВАТЕЛИ!H76,БАЗА_ДАННЫХ!J:J,ПРЕПОДАВАТЕЛИ!I76,БАЗА_ДАННЫХ!K:K,ПРЕПОДАВАТЕЛИ!J76)</f>
        <v>0</v>
      </c>
      <c r="R76" s="4">
        <f t="shared" si="9"/>
        <v>48.75</v>
      </c>
    </row>
    <row r="77" spans="3:18" x14ac:dyDescent="0.25">
      <c r="C77" s="212">
        <v>45300</v>
      </c>
      <c r="D77" s="215">
        <f t="shared" si="6"/>
        <v>2</v>
      </c>
      <c r="E77" s="14" t="str">
        <f t="shared" si="7"/>
        <v>Вт</v>
      </c>
      <c r="F77" s="15">
        <v>0.72916666666666663</v>
      </c>
      <c r="G77" s="3" t="s">
        <v>15</v>
      </c>
      <c r="H77" s="3" t="s">
        <v>27</v>
      </c>
      <c r="I77" s="3" t="s">
        <v>22</v>
      </c>
      <c r="J77" s="4" t="s">
        <v>12</v>
      </c>
      <c r="K77" s="217">
        <v>0.5</v>
      </c>
      <c r="L77" s="4">
        <f t="shared" si="8"/>
        <v>24.375</v>
      </c>
      <c r="M77" s="216">
        <f>COUNTIFS(БАЗА_ДАННЫХ!D:D,C77,БАЗА_ДАННЫХ!G:G,F77,БАЗА_ДАННЫХ!I:I,H77,БАЗА_ДАННЫХ!J:J,I77,БАЗА_ДАННЫХ!K:K,J77)-N77-O77</f>
        <v>5</v>
      </c>
      <c r="N77" s="3">
        <f>COUNTIFS(БАЗА_ДАННЫХ!S:S,"перенос",БАЗА_ДАННЫХ!D:D,ПРЕПОДАВАТЕЛИ!C77,БАЗА_ДАННЫХ!G:G,ПРЕПОДАВАТЕЛИ!F77,БАЗА_ДАННЫХ!I:I,ПРЕПОДАВАТЕЛИ!H77,БАЗА_ДАННЫХ!J:J,ПРЕПОДАВАТЕЛИ!I77,БАЗА_ДАННЫХ!K:K,ПРЕПОДАВАТЕЛИ!J77)</f>
        <v>0</v>
      </c>
      <c r="O77" s="4">
        <f>COUNTIFS(БАЗА_ДАННЫХ!S:S,"раз.посещ.",БАЗА_ДАННЫХ!D:D,ПРЕПОДАВАТЕЛИ!C77,БАЗА_ДАННЫХ!G:G,ПРЕПОДАВАТЕЛИ!F77,БАЗА_ДАННЫХ!I:I,ПРЕПОДАВАТЕЛИ!H77,БАЗА_ДАННЫХ!J:J,ПРЕПОДАВАТЕЛИ!I77,БАЗА_ДАННЫХ!K:K,ПРЕПОДАВАТЕЛИ!J77)</f>
        <v>0</v>
      </c>
      <c r="P77" s="216">
        <f>SUMIFS(БАЗА_ДАННЫХ!U:U,БАЗА_ДАННЫХ!D:D,ПРЕПОДАВАТЕЛИ!C77,БАЗА_ДАННЫХ!G:G,ПРЕПОДАВАТЕЛИ!F77,БАЗА_ДАННЫХ!I:I,ПРЕПОДАВАТЕЛИ!H77,БАЗА_ДАННЫХ!J:J,ПРЕПОДАВАТЕЛИ!I77,БАЗА_ДАННЫХ!K:K,ПРЕПОДАВАТЕЛИ!J77)</f>
        <v>48.75</v>
      </c>
      <c r="Q77" s="3">
        <f>SUMIFS(БАЗА_ДАННЫХ!T:T,БАЗА_ДАННЫХ!D:D,ПРЕПОДАВАТЕЛИ!C77,БАЗА_ДАННЫХ!G:G,ПРЕПОДАВАТЕЛИ!F77,БАЗА_ДАННЫХ!I:I,ПРЕПОДАВАТЕЛИ!H77,БАЗА_ДАННЫХ!J:J,ПРЕПОДАВАТЕЛИ!I77,БАЗА_ДАННЫХ!K:K,ПРЕПОДАВАТЕЛИ!J77)</f>
        <v>0</v>
      </c>
      <c r="R77" s="4">
        <f t="shared" si="9"/>
        <v>48.75</v>
      </c>
    </row>
    <row r="78" spans="3:18" x14ac:dyDescent="0.25">
      <c r="C78" s="212">
        <v>45301</v>
      </c>
      <c r="D78" s="215">
        <f t="shared" si="6"/>
        <v>2</v>
      </c>
      <c r="E78" s="14" t="str">
        <f t="shared" si="7"/>
        <v>Ср</v>
      </c>
      <c r="F78" s="15">
        <v>0.6875</v>
      </c>
      <c r="G78" s="3" t="s">
        <v>14</v>
      </c>
      <c r="H78" s="3" t="s">
        <v>30</v>
      </c>
      <c r="I78" s="3" t="s">
        <v>11</v>
      </c>
      <c r="J78" s="4" t="s">
        <v>36</v>
      </c>
      <c r="K78" s="217">
        <v>0.5</v>
      </c>
      <c r="L78" s="4">
        <f t="shared" si="8"/>
        <v>39.375</v>
      </c>
      <c r="M78" s="216">
        <f>COUNTIFS(БАЗА_ДАННЫХ!D:D,C78,БАЗА_ДАННЫХ!G:G,F78,БАЗА_ДАННЫХ!I:I,H78,БАЗА_ДАННЫХ!J:J,I78,БАЗА_ДАННЫХ!K:K,J78)-N78-O78</f>
        <v>8</v>
      </c>
      <c r="N78" s="3">
        <f>COUNTIFS(БАЗА_ДАННЫХ!S:S,"перенос",БАЗА_ДАННЫХ!D:D,ПРЕПОДАВАТЕЛИ!C78,БАЗА_ДАННЫХ!G:G,ПРЕПОДАВАТЕЛИ!F78,БАЗА_ДАННЫХ!I:I,ПРЕПОДАВАТЕЛИ!H78,БАЗА_ДАННЫХ!J:J,ПРЕПОДАВАТЕЛИ!I78,БАЗА_ДАННЫХ!K:K,ПРЕПОДАВАТЕЛИ!J78)</f>
        <v>0</v>
      </c>
      <c r="O78" s="4">
        <f>COUNTIFS(БАЗА_ДАННЫХ!S:S,"раз.посещ.",БАЗА_ДАННЫХ!D:D,ПРЕПОДАВАТЕЛИ!C78,БАЗА_ДАННЫХ!G:G,ПРЕПОДАВАТЕЛИ!F78,БАЗА_ДАННЫХ!I:I,ПРЕПОДАВАТЕЛИ!H78,БАЗА_ДАННЫХ!J:J,ПРЕПОДАВАТЕЛИ!I78,БАЗА_ДАННЫХ!K:K,ПРЕПОДАВАТЕЛИ!J78)</f>
        <v>0</v>
      </c>
      <c r="P78" s="216">
        <f>SUMIFS(БАЗА_ДАННЫХ!U:U,БАЗА_ДАННЫХ!D:D,ПРЕПОДАВАТЕЛИ!C78,БАЗА_ДАННЫХ!G:G,ПРЕПОДАВАТЕЛИ!F78,БАЗА_ДАННЫХ!I:I,ПРЕПОДАВАТЕЛИ!H78,БАЗА_ДАННЫХ!J:J,ПРЕПОДАВАТЕЛИ!I78,БАЗА_ДАННЫХ!K:K,ПРЕПОДАВАТЕЛИ!J78)</f>
        <v>78.75</v>
      </c>
      <c r="Q78" s="3">
        <f>SUMIFS(БАЗА_ДАННЫХ!T:T,БАЗА_ДАННЫХ!D:D,ПРЕПОДАВАТЕЛИ!C78,БАЗА_ДАННЫХ!G:G,ПРЕПОДАВАТЕЛИ!F78,БАЗА_ДАННЫХ!I:I,ПРЕПОДАВАТЕЛИ!H78,БАЗА_ДАННЫХ!J:J,ПРЕПОДАВАТЕЛИ!I78,БАЗА_ДАННЫХ!K:K,ПРЕПОДАВАТЕЛИ!J78)</f>
        <v>0</v>
      </c>
      <c r="R78" s="4">
        <f t="shared" si="9"/>
        <v>78.75</v>
      </c>
    </row>
    <row r="79" spans="3:18" x14ac:dyDescent="0.25">
      <c r="C79" s="212">
        <v>45301</v>
      </c>
      <c r="D79" s="215">
        <f t="shared" si="6"/>
        <v>2</v>
      </c>
      <c r="E79" s="14" t="str">
        <f t="shared" si="7"/>
        <v>Ср</v>
      </c>
      <c r="F79" s="15">
        <v>0.75</v>
      </c>
      <c r="G79" s="3" t="s">
        <v>14</v>
      </c>
      <c r="H79" s="3" t="s">
        <v>30</v>
      </c>
      <c r="I79" s="3" t="s">
        <v>11</v>
      </c>
      <c r="J79" s="4" t="s">
        <v>17</v>
      </c>
      <c r="K79" s="217">
        <v>0.5</v>
      </c>
      <c r="L79" s="4">
        <f t="shared" si="8"/>
        <v>19.375</v>
      </c>
      <c r="M79" s="216">
        <f>COUNTIFS(БАЗА_ДАННЫХ!D:D,C79,БАЗА_ДАННЫХ!G:G,F79,БАЗА_ДАННЫХ!I:I,H79,БАЗА_ДАННЫХ!J:J,I79,БАЗА_ДАННЫХ!K:K,J79)-N79-O79</f>
        <v>4</v>
      </c>
      <c r="N79" s="3">
        <f>COUNTIFS(БАЗА_ДАННЫХ!S:S,"перенос",БАЗА_ДАННЫХ!D:D,ПРЕПОДАВАТЕЛИ!C79,БАЗА_ДАННЫХ!G:G,ПРЕПОДАВАТЕЛИ!F79,БАЗА_ДАННЫХ!I:I,ПРЕПОДАВАТЕЛИ!H79,БАЗА_ДАННЫХ!J:J,ПРЕПОДАВАТЕЛИ!I79,БАЗА_ДАННЫХ!K:K,ПРЕПОДАВАТЕЛИ!J79)</f>
        <v>0</v>
      </c>
      <c r="O79" s="4">
        <f>COUNTIFS(БАЗА_ДАННЫХ!S:S,"раз.посещ.",БАЗА_ДАННЫХ!D:D,ПРЕПОДАВАТЕЛИ!C79,БАЗА_ДАННЫХ!G:G,ПРЕПОДАВАТЕЛИ!F79,БАЗА_ДАННЫХ!I:I,ПРЕПОДАВАТЕЛИ!H79,БАЗА_ДАННЫХ!J:J,ПРЕПОДАВАТЕЛИ!I79,БАЗА_ДАННЫХ!K:K,ПРЕПОДАВАТЕЛИ!J79)</f>
        <v>0</v>
      </c>
      <c r="P79" s="216">
        <f>SUMIFS(БАЗА_ДАННЫХ!U:U,БАЗА_ДАННЫХ!D:D,ПРЕПОДАВАТЕЛИ!C79,БАЗА_ДАННЫХ!G:G,ПРЕПОДАВАТЕЛИ!F79,БАЗА_ДАННЫХ!I:I,ПРЕПОДАВАТЕЛИ!H79,БАЗА_ДАННЫХ!J:J,ПРЕПОДАВАТЕЛИ!I79,БАЗА_ДАННЫХ!K:K,ПРЕПОДАВАТЕЛИ!J79)</f>
        <v>38.75</v>
      </c>
      <c r="Q79" s="3">
        <f>SUMIFS(БАЗА_ДАННЫХ!T:T,БАЗА_ДАННЫХ!D:D,ПРЕПОДАВАТЕЛИ!C79,БАЗА_ДАННЫХ!G:G,ПРЕПОДАВАТЕЛИ!F79,БАЗА_ДАННЫХ!I:I,ПРЕПОДАВАТЕЛИ!H79,БАЗА_ДАННЫХ!J:J,ПРЕПОДАВАТЕЛИ!I79,БАЗА_ДАННЫХ!K:K,ПРЕПОДАВАТЕЛИ!J79)</f>
        <v>0</v>
      </c>
      <c r="R79" s="4">
        <f t="shared" si="9"/>
        <v>38.75</v>
      </c>
    </row>
    <row r="80" spans="3:18" x14ac:dyDescent="0.25">
      <c r="C80" s="212">
        <v>45302</v>
      </c>
      <c r="D80" s="215">
        <f t="shared" si="6"/>
        <v>2</v>
      </c>
      <c r="E80" s="14" t="str">
        <f t="shared" si="7"/>
        <v>Чт</v>
      </c>
      <c r="F80" s="15">
        <v>0.66666666666666663</v>
      </c>
      <c r="G80" s="3" t="s">
        <v>7</v>
      </c>
      <c r="H80" s="3" t="s">
        <v>32</v>
      </c>
      <c r="I80" s="3" t="s">
        <v>9</v>
      </c>
      <c r="J80" s="4" t="s">
        <v>8</v>
      </c>
      <c r="K80" s="217">
        <v>0.5</v>
      </c>
      <c r="L80" s="4">
        <f t="shared" si="8"/>
        <v>64.375</v>
      </c>
      <c r="M80" s="216">
        <f>COUNTIFS(БАЗА_ДАННЫХ!D:D,C80,БАЗА_ДАННЫХ!G:G,F80,БАЗА_ДАННЫХ!I:I,H80,БАЗА_ДАННЫХ!J:J,I80,БАЗА_ДАННЫХ!K:K,J80)-N80-O80</f>
        <v>13</v>
      </c>
      <c r="N80" s="3">
        <f>COUNTIFS(БАЗА_ДАННЫХ!S:S,"перенос",БАЗА_ДАННЫХ!D:D,ПРЕПОДАВАТЕЛИ!C80,БАЗА_ДАННЫХ!G:G,ПРЕПОДАВАТЕЛИ!F80,БАЗА_ДАННЫХ!I:I,ПРЕПОДАВАТЕЛИ!H80,БАЗА_ДАННЫХ!J:J,ПРЕПОДАВАТЕЛИ!I80,БАЗА_ДАННЫХ!K:K,ПРЕПОДАВАТЕЛИ!J80)</f>
        <v>0</v>
      </c>
      <c r="O80" s="4">
        <f>COUNTIFS(БАЗА_ДАННЫХ!S:S,"раз.посещ.",БАЗА_ДАННЫХ!D:D,ПРЕПОДАВАТЕЛИ!C80,БАЗА_ДАННЫХ!G:G,ПРЕПОДАВАТЕЛИ!F80,БАЗА_ДАННЫХ!I:I,ПРЕПОДАВАТЕЛИ!H80,БАЗА_ДАННЫХ!J:J,ПРЕПОДАВАТЕЛИ!I80,БАЗА_ДАННЫХ!K:K,ПРЕПОДАВАТЕЛИ!J80)</f>
        <v>0</v>
      </c>
      <c r="P80" s="216">
        <f>SUMIFS(БАЗА_ДАННЫХ!U:U,БАЗА_ДАННЫХ!D:D,ПРЕПОДАВАТЕЛИ!C80,БАЗА_ДАННЫХ!G:G,ПРЕПОДАВАТЕЛИ!F80,БАЗА_ДАННЫХ!I:I,ПРЕПОДАВАТЕЛИ!H80,БАЗА_ДАННЫХ!J:J,ПРЕПОДАВАТЕЛИ!I80,БАЗА_ДАННЫХ!K:K,ПРЕПОДАВАТЕЛИ!J80)</f>
        <v>128.75</v>
      </c>
      <c r="Q80" s="3">
        <f>SUMIFS(БАЗА_ДАННЫХ!T:T,БАЗА_ДАННЫХ!D:D,ПРЕПОДАВАТЕЛИ!C80,БАЗА_ДАННЫХ!G:G,ПРЕПОДАВАТЕЛИ!F80,БАЗА_ДАННЫХ!I:I,ПРЕПОДАВАТЕЛИ!H80,БАЗА_ДАННЫХ!J:J,ПРЕПОДАВАТЕЛИ!I80,БАЗА_ДАННЫХ!K:K,ПРЕПОДАВАТЕЛИ!J80)</f>
        <v>0</v>
      </c>
      <c r="R80" s="4">
        <f t="shared" si="9"/>
        <v>128.75</v>
      </c>
    </row>
    <row r="81" spans="3:18" x14ac:dyDescent="0.25">
      <c r="C81" s="212">
        <v>45302</v>
      </c>
      <c r="D81" s="215">
        <f t="shared" si="6"/>
        <v>2</v>
      </c>
      <c r="E81" s="14" t="str">
        <f t="shared" si="7"/>
        <v>Чт</v>
      </c>
      <c r="F81" s="15">
        <v>0.6875</v>
      </c>
      <c r="G81" s="3" t="s">
        <v>14</v>
      </c>
      <c r="H81" s="3" t="s">
        <v>39</v>
      </c>
      <c r="I81" s="3" t="s">
        <v>10</v>
      </c>
      <c r="J81" s="4" t="s">
        <v>28</v>
      </c>
      <c r="K81" s="217">
        <v>0.5</v>
      </c>
      <c r="L81" s="4">
        <f t="shared" si="8"/>
        <v>44.375</v>
      </c>
      <c r="M81" s="216">
        <f>COUNTIFS(БАЗА_ДАННЫХ!D:D,C81,БАЗА_ДАННЫХ!G:G,F81,БАЗА_ДАННЫХ!I:I,H81,БАЗА_ДАННЫХ!J:J,I81,БАЗА_ДАННЫХ!K:K,J81)-N81-O81</f>
        <v>9</v>
      </c>
      <c r="N81" s="3">
        <f>COUNTIFS(БАЗА_ДАННЫХ!S:S,"перенос",БАЗА_ДАННЫХ!D:D,ПРЕПОДАВАТЕЛИ!C81,БАЗА_ДАННЫХ!G:G,ПРЕПОДАВАТЕЛИ!F81,БАЗА_ДАННЫХ!I:I,ПРЕПОДАВАТЕЛИ!H81,БАЗА_ДАННЫХ!J:J,ПРЕПОДАВАТЕЛИ!I81,БАЗА_ДАННЫХ!K:K,ПРЕПОДАВАТЕЛИ!J81)</f>
        <v>0</v>
      </c>
      <c r="O81" s="4">
        <f>COUNTIFS(БАЗА_ДАННЫХ!S:S,"раз.посещ.",БАЗА_ДАННЫХ!D:D,ПРЕПОДАВАТЕЛИ!C81,БАЗА_ДАННЫХ!G:G,ПРЕПОДАВАТЕЛИ!F81,БАЗА_ДАННЫХ!I:I,ПРЕПОДАВАТЕЛИ!H81,БАЗА_ДАННЫХ!J:J,ПРЕПОДАВАТЕЛИ!I81,БАЗА_ДАННЫХ!K:K,ПРЕПОДАВАТЕЛИ!J81)</f>
        <v>0</v>
      </c>
      <c r="P81" s="216">
        <f>SUMIFS(БАЗА_ДАННЫХ!U:U,БАЗА_ДАННЫХ!D:D,ПРЕПОДАВАТЕЛИ!C81,БАЗА_ДАННЫХ!G:G,ПРЕПОДАВАТЕЛИ!F81,БАЗА_ДАННЫХ!I:I,ПРЕПОДАВАТЕЛИ!H81,БАЗА_ДАННЫХ!J:J,ПРЕПОДАВАТЕЛИ!I81,БАЗА_ДАННЫХ!K:K,ПРЕПОДАВАТЕЛИ!J81)</f>
        <v>88.75</v>
      </c>
      <c r="Q81" s="3">
        <f>SUMIFS(БАЗА_ДАННЫХ!T:T,БАЗА_ДАННЫХ!D:D,ПРЕПОДАВАТЕЛИ!C81,БАЗА_ДАННЫХ!G:G,ПРЕПОДАВАТЕЛИ!F81,БАЗА_ДАННЫХ!I:I,ПРЕПОДАВАТЕЛИ!H81,БАЗА_ДАННЫХ!J:J,ПРЕПОДАВАТЕЛИ!I81,БАЗА_ДАННЫХ!K:K,ПРЕПОДАВАТЕЛИ!J81)</f>
        <v>0</v>
      </c>
      <c r="R81" s="4">
        <f t="shared" si="9"/>
        <v>88.75</v>
      </c>
    </row>
    <row r="82" spans="3:18" x14ac:dyDescent="0.25">
      <c r="C82" s="212">
        <v>45302</v>
      </c>
      <c r="D82" s="215">
        <f t="shared" si="6"/>
        <v>2</v>
      </c>
      <c r="E82" s="14" t="str">
        <f t="shared" si="7"/>
        <v>Чт</v>
      </c>
      <c r="F82" s="15">
        <v>0.72916666666666663</v>
      </c>
      <c r="G82" s="3" t="s">
        <v>15</v>
      </c>
      <c r="H82" s="3" t="s">
        <v>27</v>
      </c>
      <c r="I82" s="3" t="s">
        <v>22</v>
      </c>
      <c r="J82" s="4" t="s">
        <v>29</v>
      </c>
      <c r="K82" s="217">
        <v>0.5</v>
      </c>
      <c r="L82" s="4">
        <f t="shared" si="8"/>
        <v>19.375</v>
      </c>
      <c r="M82" s="216">
        <f>COUNTIFS(БАЗА_ДАННЫХ!D:D,C82,БАЗА_ДАННЫХ!G:G,F82,БАЗА_ДАННЫХ!I:I,H82,БАЗА_ДАННЫХ!J:J,I82,БАЗА_ДАННЫХ!K:K,J82)-N82-O82</f>
        <v>4</v>
      </c>
      <c r="N82" s="3">
        <f>COUNTIFS(БАЗА_ДАННЫХ!S:S,"перенос",БАЗА_ДАННЫХ!D:D,ПРЕПОДАВАТЕЛИ!C82,БАЗА_ДАННЫХ!G:G,ПРЕПОДАВАТЕЛИ!F82,БАЗА_ДАННЫХ!I:I,ПРЕПОДАВАТЕЛИ!H82,БАЗА_ДАННЫХ!J:J,ПРЕПОДАВАТЕЛИ!I82,БАЗА_ДАННЫХ!K:K,ПРЕПОДАВАТЕЛИ!J82)</f>
        <v>0</v>
      </c>
      <c r="O82" s="4">
        <f>COUNTIFS(БАЗА_ДАННЫХ!S:S,"раз.посещ.",БАЗА_ДАННЫХ!D:D,ПРЕПОДАВАТЕЛИ!C82,БАЗА_ДАННЫХ!G:G,ПРЕПОДАВАТЕЛИ!F82,БАЗА_ДАННЫХ!I:I,ПРЕПОДАВАТЕЛИ!H82,БАЗА_ДАННЫХ!J:J,ПРЕПОДАВАТЕЛИ!I82,БАЗА_ДАННЫХ!K:K,ПРЕПОДАВАТЕЛИ!J82)</f>
        <v>0</v>
      </c>
      <c r="P82" s="216">
        <f>SUMIFS(БАЗА_ДАННЫХ!U:U,БАЗА_ДАННЫХ!D:D,ПРЕПОДАВАТЕЛИ!C82,БАЗА_ДАННЫХ!G:G,ПРЕПОДАВАТЕЛИ!F82,БАЗА_ДАННЫХ!I:I,ПРЕПОДАВАТЕЛИ!H82,БАЗА_ДАННЫХ!J:J,ПРЕПОДАВАТЕЛИ!I82,БАЗА_ДАННЫХ!K:K,ПРЕПОДАВАТЕЛИ!J82)</f>
        <v>38.75</v>
      </c>
      <c r="Q82" s="3">
        <f>SUMIFS(БАЗА_ДАННЫХ!T:T,БАЗА_ДАННЫХ!D:D,ПРЕПОДАВАТЕЛИ!C82,БАЗА_ДАННЫХ!G:G,ПРЕПОДАВАТЕЛИ!F82,БАЗА_ДАННЫХ!I:I,ПРЕПОДАВАТЕЛИ!H82,БАЗА_ДАННЫХ!J:J,ПРЕПОДАВАТЕЛИ!I82,БАЗА_ДАННЫХ!K:K,ПРЕПОДАВАТЕЛИ!J82)</f>
        <v>0</v>
      </c>
      <c r="R82" s="4">
        <f t="shared" si="9"/>
        <v>38.75</v>
      </c>
    </row>
    <row r="83" spans="3:18" x14ac:dyDescent="0.25">
      <c r="C83" s="212">
        <v>45302</v>
      </c>
      <c r="D83" s="215">
        <f t="shared" si="6"/>
        <v>2</v>
      </c>
      <c r="E83" s="14" t="str">
        <f t="shared" si="7"/>
        <v>Чт</v>
      </c>
      <c r="F83" s="15">
        <v>0.77083333333333337</v>
      </c>
      <c r="G83" s="3" t="s">
        <v>15</v>
      </c>
      <c r="H83" s="3" t="s">
        <v>27</v>
      </c>
      <c r="I83" s="3" t="s">
        <v>22</v>
      </c>
      <c r="J83" s="4" t="s">
        <v>12</v>
      </c>
      <c r="K83" s="217">
        <v>0.5</v>
      </c>
      <c r="L83" s="4">
        <f t="shared" si="8"/>
        <v>19.375</v>
      </c>
      <c r="M83" s="216">
        <f>COUNTIFS(БАЗА_ДАННЫХ!D:D,C83,БАЗА_ДАННЫХ!G:G,F83,БАЗА_ДАННЫХ!I:I,H83,БАЗА_ДАННЫХ!J:J,I83,БАЗА_ДАННЫХ!K:K,J83)-N83-O83</f>
        <v>4</v>
      </c>
      <c r="N83" s="3">
        <f>COUNTIFS(БАЗА_ДАННЫХ!S:S,"перенос",БАЗА_ДАННЫХ!D:D,ПРЕПОДАВАТЕЛИ!C83,БАЗА_ДАННЫХ!G:G,ПРЕПОДАВАТЕЛИ!F83,БАЗА_ДАННЫХ!I:I,ПРЕПОДАВАТЕЛИ!H83,БАЗА_ДАННЫХ!J:J,ПРЕПОДАВАТЕЛИ!I83,БАЗА_ДАННЫХ!K:K,ПРЕПОДАВАТЕЛИ!J83)</f>
        <v>0</v>
      </c>
      <c r="O83" s="4">
        <f>COUNTIFS(БАЗА_ДАННЫХ!S:S,"раз.посещ.",БАЗА_ДАННЫХ!D:D,ПРЕПОДАВАТЕЛИ!C83,БАЗА_ДАННЫХ!G:G,ПРЕПОДАВАТЕЛИ!F83,БАЗА_ДАННЫХ!I:I,ПРЕПОДАВАТЕЛИ!H83,БАЗА_ДАННЫХ!J:J,ПРЕПОДАВАТЕЛИ!I83,БАЗА_ДАННЫХ!K:K,ПРЕПОДАВАТЕЛИ!J83)</f>
        <v>0</v>
      </c>
      <c r="P83" s="216">
        <f>SUMIFS(БАЗА_ДАННЫХ!U:U,БАЗА_ДАННЫХ!D:D,ПРЕПОДАВАТЕЛИ!C83,БАЗА_ДАННЫХ!G:G,ПРЕПОДАВАТЕЛИ!F83,БАЗА_ДАННЫХ!I:I,ПРЕПОДАВАТЕЛИ!H83,БАЗА_ДАННЫХ!J:J,ПРЕПОДАВАТЕЛИ!I83,БАЗА_ДАННЫХ!K:K,ПРЕПОДАВАТЕЛИ!J83)</f>
        <v>38.75</v>
      </c>
      <c r="Q83" s="3">
        <f>SUMIFS(БАЗА_ДАННЫХ!T:T,БАЗА_ДАННЫХ!D:D,ПРЕПОДАВАТЕЛИ!C83,БАЗА_ДАННЫХ!G:G,ПРЕПОДАВАТЕЛИ!F83,БАЗА_ДАННЫХ!I:I,ПРЕПОДАВАТЕЛИ!H83,БАЗА_ДАННЫХ!J:J,ПРЕПОДАВАТЕЛИ!I83,БАЗА_ДАННЫХ!K:K,ПРЕПОДАВАТЕЛИ!J83)</f>
        <v>0</v>
      </c>
      <c r="R83" s="4">
        <f t="shared" si="9"/>
        <v>38.75</v>
      </c>
    </row>
    <row r="84" spans="3:18" x14ac:dyDescent="0.25">
      <c r="C84" s="212">
        <v>45303</v>
      </c>
      <c r="D84" s="215">
        <f t="shared" si="6"/>
        <v>2</v>
      </c>
      <c r="E84" s="14" t="str">
        <f t="shared" si="7"/>
        <v>Пт</v>
      </c>
      <c r="F84" s="15">
        <v>0.66666666666666663</v>
      </c>
      <c r="G84" s="3" t="s">
        <v>7</v>
      </c>
      <c r="H84" s="3" t="s">
        <v>33</v>
      </c>
      <c r="I84" s="3" t="s">
        <v>6</v>
      </c>
      <c r="J84" s="4" t="s">
        <v>31</v>
      </c>
      <c r="K84" s="217">
        <v>0.5</v>
      </c>
      <c r="L84" s="4">
        <f t="shared" si="8"/>
        <v>49.375</v>
      </c>
      <c r="M84" s="216">
        <f>COUNTIFS(БАЗА_ДАННЫХ!D:D,C84,БАЗА_ДАННЫХ!G:G,F84,БАЗА_ДАННЫХ!I:I,H84,БАЗА_ДАННЫХ!J:J,I84,БАЗА_ДАННЫХ!K:K,J84)-N84-O84</f>
        <v>10</v>
      </c>
      <c r="N84" s="3">
        <f>COUNTIFS(БАЗА_ДАННЫХ!S:S,"перенос",БАЗА_ДАННЫХ!D:D,ПРЕПОДАВАТЕЛИ!C84,БАЗА_ДАННЫХ!G:G,ПРЕПОДАВАТЕЛИ!F84,БАЗА_ДАННЫХ!I:I,ПРЕПОДАВАТЕЛИ!H84,БАЗА_ДАННЫХ!J:J,ПРЕПОДАВАТЕЛИ!I84,БАЗА_ДАННЫХ!K:K,ПРЕПОДАВАТЕЛИ!J84)</f>
        <v>0</v>
      </c>
      <c r="O84" s="4">
        <f>COUNTIFS(БАЗА_ДАННЫХ!S:S,"раз.посещ.",БАЗА_ДАННЫХ!D:D,ПРЕПОДАВАТЕЛИ!C84,БАЗА_ДАННЫХ!G:G,ПРЕПОДАВАТЕЛИ!F84,БАЗА_ДАННЫХ!I:I,ПРЕПОДАВАТЕЛИ!H84,БАЗА_ДАННЫХ!J:J,ПРЕПОДАВАТЕЛИ!I84,БАЗА_ДАННЫХ!K:K,ПРЕПОДАВАТЕЛИ!J84)</f>
        <v>0</v>
      </c>
      <c r="P84" s="216">
        <f>SUMIFS(БАЗА_ДАННЫХ!U:U,БАЗА_ДАННЫХ!D:D,ПРЕПОДАВАТЕЛИ!C84,БАЗА_ДАННЫХ!G:G,ПРЕПОДАВАТЕЛИ!F84,БАЗА_ДАННЫХ!I:I,ПРЕПОДАВАТЕЛИ!H84,БАЗА_ДАННЫХ!J:J,ПРЕПОДАВАТЕЛИ!I84,БАЗА_ДАННЫХ!K:K,ПРЕПОДАВАТЕЛИ!J84)</f>
        <v>98.75</v>
      </c>
      <c r="Q84" s="3">
        <f>SUMIFS(БАЗА_ДАННЫХ!T:T,БАЗА_ДАННЫХ!D:D,ПРЕПОДАВАТЕЛИ!C84,БАЗА_ДАННЫХ!G:G,ПРЕПОДАВАТЕЛИ!F84,БАЗА_ДАННЫХ!I:I,ПРЕПОДАВАТЕЛИ!H84,БАЗА_ДАННЫХ!J:J,ПРЕПОДАВАТЕЛИ!I84,БАЗА_ДАННЫХ!K:K,ПРЕПОДАВАТЕЛИ!J84)</f>
        <v>0</v>
      </c>
      <c r="R84" s="4">
        <f t="shared" si="9"/>
        <v>98.75</v>
      </c>
    </row>
    <row r="85" spans="3:18" x14ac:dyDescent="0.25">
      <c r="C85" s="212">
        <v>45304</v>
      </c>
      <c r="D85" s="215">
        <f t="shared" si="6"/>
        <v>2</v>
      </c>
      <c r="E85" s="14" t="str">
        <f t="shared" si="7"/>
        <v>Сб</v>
      </c>
      <c r="F85" s="15">
        <v>0.45833333333333331</v>
      </c>
      <c r="G85" s="3" t="s">
        <v>14</v>
      </c>
      <c r="H85" s="3" t="s">
        <v>34</v>
      </c>
      <c r="I85" s="3" t="s">
        <v>11</v>
      </c>
      <c r="J85" s="4" t="s">
        <v>35</v>
      </c>
      <c r="K85" s="217">
        <v>0.5</v>
      </c>
      <c r="L85" s="4">
        <f t="shared" si="8"/>
        <v>24.375</v>
      </c>
      <c r="M85" s="216">
        <f>COUNTIFS(БАЗА_ДАННЫХ!D:D,C85,БАЗА_ДАННЫХ!G:G,F85,БАЗА_ДАННЫХ!I:I,H85,БАЗА_ДАННЫХ!J:J,I85,БАЗА_ДАННЫХ!K:K,J85)-N85-O85</f>
        <v>5</v>
      </c>
      <c r="N85" s="3">
        <f>COUNTIFS(БАЗА_ДАННЫХ!S:S,"перенос",БАЗА_ДАННЫХ!D:D,ПРЕПОДАВАТЕЛИ!C85,БАЗА_ДАННЫХ!G:G,ПРЕПОДАВАТЕЛИ!F85,БАЗА_ДАННЫХ!I:I,ПРЕПОДАВАТЕЛИ!H85,БАЗА_ДАННЫХ!J:J,ПРЕПОДАВАТЕЛИ!I85,БАЗА_ДАННЫХ!K:K,ПРЕПОДАВАТЕЛИ!J85)</f>
        <v>0</v>
      </c>
      <c r="O85" s="4">
        <f>COUNTIFS(БАЗА_ДАННЫХ!S:S,"раз.посещ.",БАЗА_ДАННЫХ!D:D,ПРЕПОДАВАТЕЛИ!C85,БАЗА_ДАННЫХ!G:G,ПРЕПОДАВАТЕЛИ!F85,БАЗА_ДАННЫХ!I:I,ПРЕПОДАВАТЕЛИ!H85,БАЗА_ДАННЫХ!J:J,ПРЕПОДАВАТЕЛИ!I85,БАЗА_ДАННЫХ!K:K,ПРЕПОДАВАТЕЛИ!J85)</f>
        <v>0</v>
      </c>
      <c r="P85" s="216">
        <f>SUMIFS(БАЗА_ДАННЫХ!U:U,БАЗА_ДАННЫХ!D:D,ПРЕПОДАВАТЕЛИ!C85,БАЗА_ДАННЫХ!G:G,ПРЕПОДАВАТЕЛИ!F85,БАЗА_ДАННЫХ!I:I,ПРЕПОДАВАТЕЛИ!H85,БАЗА_ДАННЫХ!J:J,ПРЕПОДАВАТЕЛИ!I85,БАЗА_ДАННЫХ!K:K,ПРЕПОДАВАТЕЛИ!J85)</f>
        <v>48.75</v>
      </c>
      <c r="Q85" s="3">
        <f>SUMIFS(БАЗА_ДАННЫХ!T:T,БАЗА_ДАННЫХ!D:D,ПРЕПОДАВАТЕЛИ!C85,БАЗА_ДАННЫХ!G:G,ПРЕПОДАВАТЕЛИ!F85,БАЗА_ДАННЫХ!I:I,ПРЕПОДАВАТЕЛИ!H85,БАЗА_ДАННЫХ!J:J,ПРЕПОДАВАТЕЛИ!I85,БАЗА_ДАННЫХ!K:K,ПРЕПОДАВАТЕЛИ!J85)</f>
        <v>0</v>
      </c>
      <c r="R85" s="4">
        <f t="shared" si="9"/>
        <v>48.75</v>
      </c>
    </row>
    <row r="86" spans="3:18" x14ac:dyDescent="0.25">
      <c r="C86" s="212">
        <v>45306</v>
      </c>
      <c r="D86" s="215">
        <f t="shared" si="6"/>
        <v>3</v>
      </c>
      <c r="E86" s="14" t="str">
        <f t="shared" si="7"/>
        <v>Пн</v>
      </c>
      <c r="F86" s="15">
        <v>0.66666666666666663</v>
      </c>
      <c r="G86" s="3" t="s">
        <v>7</v>
      </c>
      <c r="H86" s="3" t="s">
        <v>32</v>
      </c>
      <c r="I86" s="3" t="s">
        <v>9</v>
      </c>
      <c r="J86" s="4" t="s">
        <v>8</v>
      </c>
      <c r="K86" s="217">
        <v>0.5</v>
      </c>
      <c r="L86" s="4">
        <f t="shared" si="8"/>
        <v>69.375</v>
      </c>
      <c r="M86" s="216">
        <f>COUNTIFS(БАЗА_ДАННЫХ!D:D,C86,БАЗА_ДАННЫХ!G:G,F86,БАЗА_ДАННЫХ!I:I,H86,БАЗА_ДАННЫХ!J:J,I86,БАЗА_ДАННЫХ!K:K,J86)-N86-O86</f>
        <v>14</v>
      </c>
      <c r="N86" s="3">
        <f>COUNTIFS(БАЗА_ДАННЫХ!S:S,"перенос",БАЗА_ДАННЫХ!D:D,ПРЕПОДАВАТЕЛИ!C86,БАЗА_ДАННЫХ!G:G,ПРЕПОДАВАТЕЛИ!F86,БАЗА_ДАННЫХ!I:I,ПРЕПОДАВАТЕЛИ!H86,БАЗА_ДАННЫХ!J:J,ПРЕПОДАВАТЕЛИ!I86,БАЗА_ДАННЫХ!K:K,ПРЕПОДАВАТЕЛИ!J86)</f>
        <v>0</v>
      </c>
      <c r="O86" s="4">
        <f>COUNTIFS(БАЗА_ДАННЫХ!S:S,"раз.посещ.",БАЗА_ДАННЫХ!D:D,ПРЕПОДАВАТЕЛИ!C86,БАЗА_ДАННЫХ!G:G,ПРЕПОДАВАТЕЛИ!F86,БАЗА_ДАННЫХ!I:I,ПРЕПОДАВАТЕЛИ!H86,БАЗА_ДАННЫХ!J:J,ПРЕПОДАВАТЕЛИ!I86,БАЗА_ДАННЫХ!K:K,ПРЕПОДАВАТЕЛИ!J86)</f>
        <v>0</v>
      </c>
      <c r="P86" s="216">
        <f>SUMIFS(БАЗА_ДАННЫХ!U:U,БАЗА_ДАННЫХ!D:D,ПРЕПОДАВАТЕЛИ!C86,БАЗА_ДАННЫХ!G:G,ПРЕПОДАВАТЕЛИ!F86,БАЗА_ДАННЫХ!I:I,ПРЕПОДАВАТЕЛИ!H86,БАЗА_ДАННЫХ!J:J,ПРЕПОДАВАТЕЛИ!I86,БАЗА_ДАННЫХ!K:K,ПРЕПОДАВАТЕЛИ!J86)</f>
        <v>138.75</v>
      </c>
      <c r="Q86" s="3">
        <f>SUMIFS(БАЗА_ДАННЫХ!T:T,БАЗА_ДАННЫХ!D:D,ПРЕПОДАВАТЕЛИ!C86,БАЗА_ДАННЫХ!G:G,ПРЕПОДАВАТЕЛИ!F86,БАЗА_ДАННЫХ!I:I,ПРЕПОДАВАТЕЛИ!H86,БАЗА_ДАННЫХ!J:J,ПРЕПОДАВАТЕЛИ!I86,БАЗА_ДАННЫХ!K:K,ПРЕПОДАВАТЕЛИ!J86)</f>
        <v>0</v>
      </c>
      <c r="R86" s="4">
        <f t="shared" si="9"/>
        <v>138.75</v>
      </c>
    </row>
    <row r="87" spans="3:18" x14ac:dyDescent="0.25">
      <c r="C87" s="212">
        <v>45306</v>
      </c>
      <c r="D87" s="215">
        <f t="shared" si="6"/>
        <v>3</v>
      </c>
      <c r="E87" s="14" t="str">
        <f t="shared" si="7"/>
        <v>Пн</v>
      </c>
      <c r="F87" s="15">
        <v>0.70833333333333337</v>
      </c>
      <c r="G87" s="3" t="s">
        <v>14</v>
      </c>
      <c r="H87" s="3" t="s">
        <v>30</v>
      </c>
      <c r="I87" s="3" t="s">
        <v>11</v>
      </c>
      <c r="J87" s="4" t="s">
        <v>36</v>
      </c>
      <c r="K87" s="217">
        <v>0.5</v>
      </c>
      <c r="L87" s="4">
        <f t="shared" si="8"/>
        <v>44.375</v>
      </c>
      <c r="M87" s="216">
        <f>COUNTIFS(БАЗА_ДАННЫХ!D:D,C87,БАЗА_ДАННЫХ!G:G,F87,БАЗА_ДАННЫХ!I:I,H87,БАЗА_ДАННЫХ!J:J,I87,БАЗА_ДАННЫХ!K:K,J87)-N87-O87</f>
        <v>9</v>
      </c>
      <c r="N87" s="3">
        <f>COUNTIFS(БАЗА_ДАННЫХ!S:S,"перенос",БАЗА_ДАННЫХ!D:D,ПРЕПОДАВАТЕЛИ!C87,БАЗА_ДАННЫХ!G:G,ПРЕПОДАВАТЕЛИ!F87,БАЗА_ДАННЫХ!I:I,ПРЕПОДАВАТЕЛИ!H87,БАЗА_ДАННЫХ!J:J,ПРЕПОДАВАТЕЛИ!I87,БАЗА_ДАННЫХ!K:K,ПРЕПОДАВАТЕЛИ!J87)</f>
        <v>0</v>
      </c>
      <c r="O87" s="4">
        <f>COUNTIFS(БАЗА_ДАННЫХ!S:S,"раз.посещ.",БАЗА_ДАННЫХ!D:D,ПРЕПОДАВАТЕЛИ!C87,БАЗА_ДАННЫХ!G:G,ПРЕПОДАВАТЕЛИ!F87,БАЗА_ДАННЫХ!I:I,ПРЕПОДАВАТЕЛИ!H87,БАЗА_ДАННЫХ!J:J,ПРЕПОДАВАТЕЛИ!I87,БАЗА_ДАННЫХ!K:K,ПРЕПОДАВАТЕЛИ!J87)</f>
        <v>0</v>
      </c>
      <c r="P87" s="216">
        <f>SUMIFS(БАЗА_ДАННЫХ!U:U,БАЗА_ДАННЫХ!D:D,ПРЕПОДАВАТЕЛИ!C87,БАЗА_ДАННЫХ!G:G,ПРЕПОДАВАТЕЛИ!F87,БАЗА_ДАННЫХ!I:I,ПРЕПОДАВАТЕЛИ!H87,БАЗА_ДАННЫХ!J:J,ПРЕПОДАВАТЕЛИ!I87,БАЗА_ДАННЫХ!K:K,ПРЕПОДАВАТЕЛИ!J87)</f>
        <v>88.75</v>
      </c>
      <c r="Q87" s="3">
        <f>SUMIFS(БАЗА_ДАННЫХ!T:T,БАЗА_ДАННЫХ!D:D,ПРЕПОДАВАТЕЛИ!C87,БАЗА_ДАННЫХ!G:G,ПРЕПОДАВАТЕЛИ!F87,БАЗА_ДАННЫХ!I:I,ПРЕПОДАВАТЕЛИ!H87,БАЗА_ДАННЫХ!J:J,ПРЕПОДАВАТЕЛИ!I87,БАЗА_ДАННЫХ!K:K,ПРЕПОДАВАТЕЛИ!J87)</f>
        <v>0</v>
      </c>
      <c r="R87" s="4">
        <f t="shared" si="9"/>
        <v>88.75</v>
      </c>
    </row>
    <row r="88" spans="3:18" x14ac:dyDescent="0.25">
      <c r="C88" s="212">
        <v>45306</v>
      </c>
      <c r="D88" s="215">
        <f t="shared" si="6"/>
        <v>3</v>
      </c>
      <c r="E88" s="14" t="str">
        <f t="shared" si="7"/>
        <v>Пн</v>
      </c>
      <c r="F88" s="15">
        <v>0.75</v>
      </c>
      <c r="G88" s="3" t="s">
        <v>7</v>
      </c>
      <c r="H88" s="3" t="s">
        <v>33</v>
      </c>
      <c r="I88" s="3" t="s">
        <v>6</v>
      </c>
      <c r="J88" s="4" t="s">
        <v>31</v>
      </c>
      <c r="K88" s="217">
        <v>0.5</v>
      </c>
      <c r="L88" s="4">
        <f t="shared" si="8"/>
        <v>54.375</v>
      </c>
      <c r="M88" s="216">
        <f>COUNTIFS(БАЗА_ДАННЫХ!D:D,C88,БАЗА_ДАННЫХ!G:G,F88,БАЗА_ДАННЫХ!I:I,H88,БАЗА_ДАННЫХ!J:J,I88,БАЗА_ДАННЫХ!K:K,J88)-N88-O88</f>
        <v>11</v>
      </c>
      <c r="N88" s="3">
        <f>COUNTIFS(БАЗА_ДАННЫХ!S:S,"перенос",БАЗА_ДАННЫХ!D:D,ПРЕПОДАВАТЕЛИ!C88,БАЗА_ДАННЫХ!G:G,ПРЕПОДАВАТЕЛИ!F88,БАЗА_ДАННЫХ!I:I,ПРЕПОДАВАТЕЛИ!H88,БАЗА_ДАННЫХ!J:J,ПРЕПОДАВАТЕЛИ!I88,БАЗА_ДАННЫХ!K:K,ПРЕПОДАВАТЕЛИ!J88)</f>
        <v>0</v>
      </c>
      <c r="O88" s="4">
        <f>COUNTIFS(БАЗА_ДАННЫХ!S:S,"раз.посещ.",БАЗА_ДАННЫХ!D:D,ПРЕПОДАВАТЕЛИ!C88,БАЗА_ДАННЫХ!G:G,ПРЕПОДАВАТЕЛИ!F88,БАЗА_ДАННЫХ!I:I,ПРЕПОДАВАТЕЛИ!H88,БАЗА_ДАННЫХ!J:J,ПРЕПОДАВАТЕЛИ!I88,БАЗА_ДАННЫХ!K:K,ПРЕПОДАВАТЕЛИ!J88)</f>
        <v>0</v>
      </c>
      <c r="P88" s="216">
        <f>SUMIFS(БАЗА_ДАННЫХ!U:U,БАЗА_ДАННЫХ!D:D,ПРЕПОДАВАТЕЛИ!C88,БАЗА_ДАННЫХ!G:G,ПРЕПОДАВАТЕЛИ!F88,БАЗА_ДАННЫХ!I:I,ПРЕПОДАВАТЕЛИ!H88,БАЗА_ДАННЫХ!J:J,ПРЕПОДАВАТЕЛИ!I88,БАЗА_ДАННЫХ!K:K,ПРЕПОДАВАТЕЛИ!J88)</f>
        <v>108.75</v>
      </c>
      <c r="Q88" s="3">
        <f>SUMIFS(БАЗА_ДАННЫХ!T:T,БАЗА_ДАННЫХ!D:D,ПРЕПОДАВАТЕЛИ!C88,БАЗА_ДАННЫХ!G:G,ПРЕПОДАВАТЕЛИ!F88,БАЗА_ДАННЫХ!I:I,ПРЕПОДАВАТЕЛИ!H88,БАЗА_ДАННЫХ!J:J,ПРЕПОДАВАТЕЛИ!I88,БАЗА_ДАННЫХ!K:K,ПРЕПОДАВАТЕЛИ!J88)</f>
        <v>0</v>
      </c>
      <c r="R88" s="4">
        <f t="shared" si="9"/>
        <v>108.75</v>
      </c>
    </row>
    <row r="89" spans="3:18" x14ac:dyDescent="0.25">
      <c r="C89" s="212">
        <v>45306</v>
      </c>
      <c r="D89" s="215">
        <f t="shared" si="6"/>
        <v>3</v>
      </c>
      <c r="E89" s="14" t="str">
        <f t="shared" si="7"/>
        <v>Пн</v>
      </c>
      <c r="F89" s="15">
        <v>0.75</v>
      </c>
      <c r="G89" s="3" t="s">
        <v>14</v>
      </c>
      <c r="H89" s="3" t="s">
        <v>30</v>
      </c>
      <c r="I89" s="3" t="s">
        <v>11</v>
      </c>
      <c r="J89" s="4" t="s">
        <v>17</v>
      </c>
      <c r="K89" s="217">
        <v>0.5</v>
      </c>
      <c r="L89" s="4">
        <f t="shared" si="8"/>
        <v>24.375</v>
      </c>
      <c r="M89" s="216">
        <f>COUNTIFS(БАЗА_ДАННЫХ!D:D,C89,БАЗА_ДАННЫХ!G:G,F89,БАЗА_ДАННЫХ!I:I,H89,БАЗА_ДАННЫХ!J:J,I89,БАЗА_ДАННЫХ!K:K,J89)-N89-O89</f>
        <v>5</v>
      </c>
      <c r="N89" s="3">
        <f>COUNTIFS(БАЗА_ДАННЫХ!S:S,"перенос",БАЗА_ДАННЫХ!D:D,ПРЕПОДАВАТЕЛИ!C89,БАЗА_ДАННЫХ!G:G,ПРЕПОДАВАТЕЛИ!F89,БАЗА_ДАННЫХ!I:I,ПРЕПОДАВАТЕЛИ!H89,БАЗА_ДАННЫХ!J:J,ПРЕПОДАВАТЕЛИ!I89,БАЗА_ДАННЫХ!K:K,ПРЕПОДАВАТЕЛИ!J89)</f>
        <v>0</v>
      </c>
      <c r="O89" s="4">
        <f>COUNTIFS(БАЗА_ДАННЫХ!S:S,"раз.посещ.",БАЗА_ДАННЫХ!D:D,ПРЕПОДАВАТЕЛИ!C89,БАЗА_ДАННЫХ!G:G,ПРЕПОДАВАТЕЛИ!F89,БАЗА_ДАННЫХ!I:I,ПРЕПОДАВАТЕЛИ!H89,БАЗА_ДАННЫХ!J:J,ПРЕПОДАВАТЕЛИ!I89,БАЗА_ДАННЫХ!K:K,ПРЕПОДАВАТЕЛИ!J89)</f>
        <v>0</v>
      </c>
      <c r="P89" s="216">
        <f>SUMIFS(БАЗА_ДАННЫХ!U:U,БАЗА_ДАННЫХ!D:D,ПРЕПОДАВАТЕЛИ!C89,БАЗА_ДАННЫХ!G:G,ПРЕПОДАВАТЕЛИ!F89,БАЗА_ДАННЫХ!I:I,ПРЕПОДАВАТЕЛИ!H89,БАЗА_ДАННЫХ!J:J,ПРЕПОДАВАТЕЛИ!I89,БАЗА_ДАННЫХ!K:K,ПРЕПОДАВАТЕЛИ!J89)</f>
        <v>48.75</v>
      </c>
      <c r="Q89" s="3">
        <f>SUMIFS(БАЗА_ДАННЫХ!T:T,БАЗА_ДАННЫХ!D:D,ПРЕПОДАВАТЕЛИ!C89,БАЗА_ДАННЫХ!G:G,ПРЕПОДАВАТЕЛИ!F89,БАЗА_ДАННЫХ!I:I,ПРЕПОДАВАТЕЛИ!H89,БАЗА_ДАННЫХ!J:J,ПРЕПОДАВАТЕЛИ!I89,БАЗА_ДАННЫХ!K:K,ПРЕПОДАВАТЕЛИ!J89)</f>
        <v>0</v>
      </c>
      <c r="R89" s="4">
        <f t="shared" si="9"/>
        <v>48.75</v>
      </c>
    </row>
    <row r="90" spans="3:18" x14ac:dyDescent="0.25">
      <c r="C90" s="212">
        <v>45306</v>
      </c>
      <c r="D90" s="215">
        <f t="shared" si="6"/>
        <v>3</v>
      </c>
      <c r="E90" s="14" t="str">
        <f t="shared" si="7"/>
        <v>Пн</v>
      </c>
      <c r="F90" s="15">
        <v>0.79166666666666663</v>
      </c>
      <c r="G90" s="3" t="s">
        <v>14</v>
      </c>
      <c r="H90" s="3" t="s">
        <v>34</v>
      </c>
      <c r="I90" s="3" t="s">
        <v>11</v>
      </c>
      <c r="J90" s="4" t="s">
        <v>35</v>
      </c>
      <c r="K90" s="217">
        <v>0.5</v>
      </c>
      <c r="L90" s="4">
        <f t="shared" si="8"/>
        <v>29.375</v>
      </c>
      <c r="M90" s="216">
        <f>COUNTIFS(БАЗА_ДАННЫХ!D:D,C90,БАЗА_ДАННЫХ!G:G,F90,БАЗА_ДАННЫХ!I:I,H90,БАЗА_ДАННЫХ!J:J,I90,БАЗА_ДАННЫХ!K:K,J90)-N90-O90</f>
        <v>6</v>
      </c>
      <c r="N90" s="3">
        <f>COUNTIFS(БАЗА_ДАННЫХ!S:S,"перенос",БАЗА_ДАННЫХ!D:D,ПРЕПОДАВАТЕЛИ!C90,БАЗА_ДАННЫХ!G:G,ПРЕПОДАВАТЕЛИ!F90,БАЗА_ДАННЫХ!I:I,ПРЕПОДАВАТЕЛИ!H90,БАЗА_ДАННЫХ!J:J,ПРЕПОДАВАТЕЛИ!I90,БАЗА_ДАННЫХ!K:K,ПРЕПОДАВАТЕЛИ!J90)</f>
        <v>0</v>
      </c>
      <c r="O90" s="4">
        <f>COUNTIFS(БАЗА_ДАННЫХ!S:S,"раз.посещ.",БАЗА_ДАННЫХ!D:D,ПРЕПОДАВАТЕЛИ!C90,БАЗА_ДАННЫХ!G:G,ПРЕПОДАВАТЕЛИ!F90,БАЗА_ДАННЫХ!I:I,ПРЕПОДАВАТЕЛИ!H90,БАЗА_ДАННЫХ!J:J,ПРЕПОДАВАТЕЛИ!I90,БАЗА_ДАННЫХ!K:K,ПРЕПОДАВАТЕЛИ!J90)</f>
        <v>0</v>
      </c>
      <c r="P90" s="216">
        <f>SUMIFS(БАЗА_ДАННЫХ!U:U,БАЗА_ДАННЫХ!D:D,ПРЕПОДАВАТЕЛИ!C90,БАЗА_ДАННЫХ!G:G,ПРЕПОДАВАТЕЛИ!F90,БАЗА_ДАННЫХ!I:I,ПРЕПОДАВАТЕЛИ!H90,БАЗА_ДАННЫХ!J:J,ПРЕПОДАВАТЕЛИ!I90,БАЗА_ДАННЫХ!K:K,ПРЕПОДАВАТЕЛИ!J90)</f>
        <v>58.75</v>
      </c>
      <c r="Q90" s="3">
        <f>SUMIFS(БАЗА_ДАННЫХ!T:T,БАЗА_ДАННЫХ!D:D,ПРЕПОДАВАТЕЛИ!C90,БАЗА_ДАННЫХ!G:G,ПРЕПОДАВАТЕЛИ!F90,БАЗА_ДАННЫХ!I:I,ПРЕПОДАВАТЕЛИ!H90,БАЗА_ДАННЫХ!J:J,ПРЕПОДАВАТЕЛИ!I90,БАЗА_ДАННЫХ!K:K,ПРЕПОДАВАТЕЛИ!J90)</f>
        <v>0</v>
      </c>
      <c r="R90" s="4">
        <f t="shared" si="9"/>
        <v>58.75</v>
      </c>
    </row>
    <row r="91" spans="3:18" x14ac:dyDescent="0.25">
      <c r="C91" s="212">
        <v>45307</v>
      </c>
      <c r="D91" s="215">
        <f t="shared" si="6"/>
        <v>3</v>
      </c>
      <c r="E91" s="14" t="str">
        <f t="shared" si="7"/>
        <v>Вт</v>
      </c>
      <c r="F91" s="15">
        <v>0.45833333333333331</v>
      </c>
      <c r="G91" s="3" t="s">
        <v>14</v>
      </c>
      <c r="H91" s="3" t="s">
        <v>39</v>
      </c>
      <c r="I91" s="3" t="s">
        <v>10</v>
      </c>
      <c r="J91" s="4" t="s">
        <v>28</v>
      </c>
      <c r="K91" s="217">
        <v>0.5</v>
      </c>
      <c r="L91" s="4">
        <f t="shared" si="8"/>
        <v>49.375</v>
      </c>
      <c r="M91" s="216">
        <f>COUNTIFS(БАЗА_ДАННЫХ!D:D,C91,БАЗА_ДАННЫХ!G:G,F91,БАЗА_ДАННЫХ!I:I,H91,БАЗА_ДАННЫХ!J:J,I91,БАЗА_ДАННЫХ!K:K,J91)-N91-O91</f>
        <v>10</v>
      </c>
      <c r="N91" s="3">
        <f>COUNTIFS(БАЗА_ДАННЫХ!S:S,"перенос",БАЗА_ДАННЫХ!D:D,ПРЕПОДАВАТЕЛИ!C91,БАЗА_ДАННЫХ!G:G,ПРЕПОДАВАТЕЛИ!F91,БАЗА_ДАННЫХ!I:I,ПРЕПОДАВАТЕЛИ!H91,БАЗА_ДАННЫХ!J:J,ПРЕПОДАВАТЕЛИ!I91,БАЗА_ДАННЫХ!K:K,ПРЕПОДАВАТЕЛИ!J91)</f>
        <v>0</v>
      </c>
      <c r="O91" s="4">
        <f>COUNTIFS(БАЗА_ДАННЫХ!S:S,"раз.посещ.",БАЗА_ДАННЫХ!D:D,ПРЕПОДАВАТЕЛИ!C91,БАЗА_ДАННЫХ!G:G,ПРЕПОДАВАТЕЛИ!F91,БАЗА_ДАННЫХ!I:I,ПРЕПОДАВАТЕЛИ!H91,БАЗА_ДАННЫХ!J:J,ПРЕПОДАВАТЕЛИ!I91,БАЗА_ДАННЫХ!K:K,ПРЕПОДАВАТЕЛИ!J91)</f>
        <v>0</v>
      </c>
      <c r="P91" s="216">
        <f>SUMIFS(БАЗА_ДАННЫХ!U:U,БАЗА_ДАННЫХ!D:D,ПРЕПОДАВАТЕЛИ!C91,БАЗА_ДАННЫХ!G:G,ПРЕПОДАВАТЕЛИ!F91,БАЗА_ДАННЫХ!I:I,ПРЕПОДАВАТЕЛИ!H91,БАЗА_ДАННЫХ!J:J,ПРЕПОДАВАТЕЛИ!I91,БАЗА_ДАННЫХ!K:K,ПРЕПОДАВАТЕЛИ!J91)</f>
        <v>98.75</v>
      </c>
      <c r="Q91" s="3">
        <f>SUMIFS(БАЗА_ДАННЫХ!T:T,БАЗА_ДАННЫХ!D:D,ПРЕПОДАВАТЕЛИ!C91,БАЗА_ДАННЫХ!G:G,ПРЕПОДАВАТЕЛИ!F91,БАЗА_ДАННЫХ!I:I,ПРЕПОДАВАТЕЛИ!H91,БАЗА_ДАННЫХ!J:J,ПРЕПОДАВАТЕЛИ!I91,БАЗА_ДАННЫХ!K:K,ПРЕПОДАВАТЕЛИ!J91)</f>
        <v>0</v>
      </c>
      <c r="R91" s="4">
        <f t="shared" si="9"/>
        <v>98.75</v>
      </c>
    </row>
    <row r="92" spans="3:18" x14ac:dyDescent="0.25">
      <c r="C92" s="212">
        <v>45307</v>
      </c>
      <c r="D92" s="215">
        <f t="shared" si="6"/>
        <v>3</v>
      </c>
      <c r="E92" s="14" t="str">
        <f t="shared" si="7"/>
        <v>Вт</v>
      </c>
      <c r="F92" s="15">
        <v>0.6875</v>
      </c>
      <c r="G92" s="3" t="s">
        <v>15</v>
      </c>
      <c r="H92" s="3" t="s">
        <v>27</v>
      </c>
      <c r="I92" s="3" t="s">
        <v>22</v>
      </c>
      <c r="J92" s="4" t="s">
        <v>29</v>
      </c>
      <c r="K92" s="217">
        <v>0.5</v>
      </c>
      <c r="L92" s="4">
        <f t="shared" si="8"/>
        <v>24.375</v>
      </c>
      <c r="M92" s="216">
        <f>COUNTIFS(БАЗА_ДАННЫХ!D:D,C92,БАЗА_ДАННЫХ!G:G,F92,БАЗА_ДАННЫХ!I:I,H92,БАЗА_ДАННЫХ!J:J,I92,БАЗА_ДАННЫХ!K:K,J92)-N92-O92</f>
        <v>5</v>
      </c>
      <c r="N92" s="3">
        <f>COUNTIFS(БАЗА_ДАННЫХ!S:S,"перенос",БАЗА_ДАННЫХ!D:D,ПРЕПОДАВАТЕЛИ!C92,БАЗА_ДАННЫХ!G:G,ПРЕПОДАВАТЕЛИ!F92,БАЗА_ДАННЫХ!I:I,ПРЕПОДАВАТЕЛИ!H92,БАЗА_ДАННЫХ!J:J,ПРЕПОДАВАТЕЛИ!I92,БАЗА_ДАННЫХ!K:K,ПРЕПОДАВАТЕЛИ!J92)</f>
        <v>0</v>
      </c>
      <c r="O92" s="4">
        <f>COUNTIFS(БАЗА_ДАННЫХ!S:S,"раз.посещ.",БАЗА_ДАННЫХ!D:D,ПРЕПОДАВАТЕЛИ!C92,БАЗА_ДАННЫХ!G:G,ПРЕПОДАВАТЕЛИ!F92,БАЗА_ДАННЫХ!I:I,ПРЕПОДАВАТЕЛИ!H92,БАЗА_ДАННЫХ!J:J,ПРЕПОДАВАТЕЛИ!I92,БАЗА_ДАННЫХ!K:K,ПРЕПОДАВАТЕЛИ!J92)</f>
        <v>0</v>
      </c>
      <c r="P92" s="216">
        <f>SUMIFS(БАЗА_ДАННЫХ!U:U,БАЗА_ДАННЫХ!D:D,ПРЕПОДАВАТЕЛИ!C92,БАЗА_ДАННЫХ!G:G,ПРЕПОДАВАТЕЛИ!F92,БАЗА_ДАННЫХ!I:I,ПРЕПОДАВАТЕЛИ!H92,БАЗА_ДАННЫХ!J:J,ПРЕПОДАВАТЕЛИ!I92,БАЗА_ДАННЫХ!K:K,ПРЕПОДАВАТЕЛИ!J92)</f>
        <v>48.75</v>
      </c>
      <c r="Q92" s="3">
        <f>SUMIFS(БАЗА_ДАННЫХ!T:T,БАЗА_ДАННЫХ!D:D,ПРЕПОДАВАТЕЛИ!C92,БАЗА_ДАННЫХ!G:G,ПРЕПОДАВАТЕЛИ!F92,БАЗА_ДАННЫХ!I:I,ПРЕПОДАВАТЕЛИ!H92,БАЗА_ДАННЫХ!J:J,ПРЕПОДАВАТЕЛИ!I92,БАЗА_ДАННЫХ!K:K,ПРЕПОДАВАТЕЛИ!J92)</f>
        <v>0</v>
      </c>
      <c r="R92" s="4">
        <f t="shared" si="9"/>
        <v>48.75</v>
      </c>
    </row>
    <row r="93" spans="3:18" x14ac:dyDescent="0.25">
      <c r="C93" s="212">
        <v>45307</v>
      </c>
      <c r="D93" s="215">
        <f t="shared" si="6"/>
        <v>3</v>
      </c>
      <c r="E93" s="14" t="str">
        <f t="shared" si="7"/>
        <v>Вт</v>
      </c>
      <c r="F93" s="15">
        <v>0.72916666666666663</v>
      </c>
      <c r="G93" s="3" t="s">
        <v>15</v>
      </c>
      <c r="H93" s="3" t="s">
        <v>27</v>
      </c>
      <c r="I93" s="3" t="s">
        <v>22</v>
      </c>
      <c r="J93" s="4" t="s">
        <v>12</v>
      </c>
      <c r="K93" s="217">
        <v>0.5</v>
      </c>
      <c r="L93" s="4">
        <f t="shared" si="8"/>
        <v>24.375</v>
      </c>
      <c r="M93" s="216">
        <f>COUNTIFS(БАЗА_ДАННЫХ!D:D,C93,БАЗА_ДАННЫХ!G:G,F93,БАЗА_ДАННЫХ!I:I,H93,БАЗА_ДАННЫХ!J:J,I93,БАЗА_ДАННЫХ!K:K,J93)-N93-O93</f>
        <v>5</v>
      </c>
      <c r="N93" s="3">
        <f>COUNTIFS(БАЗА_ДАННЫХ!S:S,"перенос",БАЗА_ДАННЫХ!D:D,ПРЕПОДАВАТЕЛИ!C93,БАЗА_ДАННЫХ!G:G,ПРЕПОДАВАТЕЛИ!F93,БАЗА_ДАННЫХ!I:I,ПРЕПОДАВАТЕЛИ!H93,БАЗА_ДАННЫХ!J:J,ПРЕПОДАВАТЕЛИ!I93,БАЗА_ДАННЫХ!K:K,ПРЕПОДАВАТЕЛИ!J93)</f>
        <v>0</v>
      </c>
      <c r="O93" s="4">
        <f>COUNTIFS(БАЗА_ДАННЫХ!S:S,"раз.посещ.",БАЗА_ДАННЫХ!D:D,ПРЕПОДАВАТЕЛИ!C93,БАЗА_ДАННЫХ!G:G,ПРЕПОДАВАТЕЛИ!F93,БАЗА_ДАННЫХ!I:I,ПРЕПОДАВАТЕЛИ!H93,БАЗА_ДАННЫХ!J:J,ПРЕПОДАВАТЕЛИ!I93,БАЗА_ДАННЫХ!K:K,ПРЕПОДАВАТЕЛИ!J93)</f>
        <v>0</v>
      </c>
      <c r="P93" s="216">
        <f>SUMIFS(БАЗА_ДАННЫХ!U:U,БАЗА_ДАННЫХ!D:D,ПРЕПОДАВАТЕЛИ!C93,БАЗА_ДАННЫХ!G:G,ПРЕПОДАВАТЕЛИ!F93,БАЗА_ДАННЫХ!I:I,ПРЕПОДАВАТЕЛИ!H93,БАЗА_ДАННЫХ!J:J,ПРЕПОДАВАТЕЛИ!I93,БАЗА_ДАННЫХ!K:K,ПРЕПОДАВАТЕЛИ!J93)</f>
        <v>48.75</v>
      </c>
      <c r="Q93" s="3">
        <f>SUMIFS(БАЗА_ДАННЫХ!T:T,БАЗА_ДАННЫХ!D:D,ПРЕПОДАВАТЕЛИ!C93,БАЗА_ДАННЫХ!G:G,ПРЕПОДАВАТЕЛИ!F93,БАЗА_ДАННЫХ!I:I,ПРЕПОДАВАТЕЛИ!H93,БАЗА_ДАННЫХ!J:J,ПРЕПОДАВАТЕЛИ!I93,БАЗА_ДАННЫХ!K:K,ПРЕПОДАВАТЕЛИ!J93)</f>
        <v>0</v>
      </c>
      <c r="R93" s="4">
        <f t="shared" si="9"/>
        <v>48.75</v>
      </c>
    </row>
    <row r="94" spans="3:18" x14ac:dyDescent="0.25">
      <c r="C94" s="212">
        <v>45308</v>
      </c>
      <c r="D94" s="215">
        <f t="shared" si="6"/>
        <v>3</v>
      </c>
      <c r="E94" s="14" t="str">
        <f t="shared" si="7"/>
        <v>Ср</v>
      </c>
      <c r="F94" s="15">
        <v>0.6875</v>
      </c>
      <c r="G94" s="3" t="s">
        <v>14</v>
      </c>
      <c r="H94" s="3" t="s">
        <v>30</v>
      </c>
      <c r="I94" s="3" t="s">
        <v>11</v>
      </c>
      <c r="J94" s="4" t="s">
        <v>36</v>
      </c>
      <c r="K94" s="217">
        <v>0.5</v>
      </c>
      <c r="L94" s="4">
        <f t="shared" si="8"/>
        <v>39.375</v>
      </c>
      <c r="M94" s="216">
        <f>COUNTIFS(БАЗА_ДАННЫХ!D:D,C94,БАЗА_ДАННЫХ!G:G,F94,БАЗА_ДАННЫХ!I:I,H94,БАЗА_ДАННЫХ!J:J,I94,БАЗА_ДАННЫХ!K:K,J94)-N94-O94</f>
        <v>8</v>
      </c>
      <c r="N94" s="3">
        <f>COUNTIFS(БАЗА_ДАННЫХ!S:S,"перенос",БАЗА_ДАННЫХ!D:D,ПРЕПОДАВАТЕЛИ!C94,БАЗА_ДАННЫХ!G:G,ПРЕПОДАВАТЕЛИ!F94,БАЗА_ДАННЫХ!I:I,ПРЕПОДАВАТЕЛИ!H94,БАЗА_ДАННЫХ!J:J,ПРЕПОДАВАТЕЛИ!I94,БАЗА_ДАННЫХ!K:K,ПРЕПОДАВАТЕЛИ!J94)</f>
        <v>0</v>
      </c>
      <c r="O94" s="4">
        <f>COUNTIFS(БАЗА_ДАННЫХ!S:S,"раз.посещ.",БАЗА_ДАННЫХ!D:D,ПРЕПОДАВАТЕЛИ!C94,БАЗА_ДАННЫХ!G:G,ПРЕПОДАВАТЕЛИ!F94,БАЗА_ДАННЫХ!I:I,ПРЕПОДАВАТЕЛИ!H94,БАЗА_ДАННЫХ!J:J,ПРЕПОДАВАТЕЛИ!I94,БАЗА_ДАННЫХ!K:K,ПРЕПОДАВАТЕЛИ!J94)</f>
        <v>0</v>
      </c>
      <c r="P94" s="216">
        <f>SUMIFS(БАЗА_ДАННЫХ!U:U,БАЗА_ДАННЫХ!D:D,ПРЕПОДАВАТЕЛИ!C94,БАЗА_ДАННЫХ!G:G,ПРЕПОДАВАТЕЛИ!F94,БАЗА_ДАННЫХ!I:I,ПРЕПОДАВАТЕЛИ!H94,БАЗА_ДАННЫХ!J:J,ПРЕПОДАВАТЕЛИ!I94,БАЗА_ДАННЫХ!K:K,ПРЕПОДАВАТЕЛИ!J94)</f>
        <v>78.75</v>
      </c>
      <c r="Q94" s="3">
        <f>SUMIFS(БАЗА_ДАННЫХ!T:T,БАЗА_ДАННЫХ!D:D,ПРЕПОДАВАТЕЛИ!C94,БАЗА_ДАННЫХ!G:G,ПРЕПОДАВАТЕЛИ!F94,БАЗА_ДАННЫХ!I:I,ПРЕПОДАВАТЕЛИ!H94,БАЗА_ДАННЫХ!J:J,ПРЕПОДАВАТЕЛИ!I94,БАЗА_ДАННЫХ!K:K,ПРЕПОДАВАТЕЛИ!J94)</f>
        <v>0</v>
      </c>
      <c r="R94" s="4">
        <f t="shared" si="9"/>
        <v>78.75</v>
      </c>
    </row>
    <row r="95" spans="3:18" x14ac:dyDescent="0.25">
      <c r="C95" s="212">
        <v>45308</v>
      </c>
      <c r="D95" s="215">
        <f t="shared" si="6"/>
        <v>3</v>
      </c>
      <c r="E95" s="14" t="str">
        <f t="shared" si="7"/>
        <v>Ср</v>
      </c>
      <c r="F95" s="15">
        <v>0.75</v>
      </c>
      <c r="G95" s="3" t="s">
        <v>14</v>
      </c>
      <c r="H95" s="3" t="s">
        <v>30</v>
      </c>
      <c r="I95" s="3" t="s">
        <v>11</v>
      </c>
      <c r="J95" s="4" t="s">
        <v>17</v>
      </c>
      <c r="K95" s="217">
        <v>0.5</v>
      </c>
      <c r="L95" s="4">
        <f t="shared" si="8"/>
        <v>19.375</v>
      </c>
      <c r="M95" s="216">
        <f>COUNTIFS(БАЗА_ДАННЫХ!D:D,C95,БАЗА_ДАННЫХ!G:G,F95,БАЗА_ДАННЫХ!I:I,H95,БАЗА_ДАННЫХ!J:J,I95,БАЗА_ДАННЫХ!K:K,J95)-N95-O95</f>
        <v>4</v>
      </c>
      <c r="N95" s="3">
        <f>COUNTIFS(БАЗА_ДАННЫХ!S:S,"перенос",БАЗА_ДАННЫХ!D:D,ПРЕПОДАВАТЕЛИ!C95,БАЗА_ДАННЫХ!G:G,ПРЕПОДАВАТЕЛИ!F95,БАЗА_ДАННЫХ!I:I,ПРЕПОДАВАТЕЛИ!H95,БАЗА_ДАННЫХ!J:J,ПРЕПОДАВАТЕЛИ!I95,БАЗА_ДАННЫХ!K:K,ПРЕПОДАВАТЕЛИ!J95)</f>
        <v>0</v>
      </c>
      <c r="O95" s="4">
        <f>COUNTIFS(БАЗА_ДАННЫХ!S:S,"раз.посещ.",БАЗА_ДАННЫХ!D:D,ПРЕПОДАВАТЕЛИ!C95,БАЗА_ДАННЫХ!G:G,ПРЕПОДАВАТЕЛИ!F95,БАЗА_ДАННЫХ!I:I,ПРЕПОДАВАТЕЛИ!H95,БАЗА_ДАННЫХ!J:J,ПРЕПОДАВАТЕЛИ!I95,БАЗА_ДАННЫХ!K:K,ПРЕПОДАВАТЕЛИ!J95)</f>
        <v>0</v>
      </c>
      <c r="P95" s="216">
        <f>SUMIFS(БАЗА_ДАННЫХ!U:U,БАЗА_ДАННЫХ!D:D,ПРЕПОДАВАТЕЛИ!C95,БАЗА_ДАННЫХ!G:G,ПРЕПОДАВАТЕЛИ!F95,БАЗА_ДАННЫХ!I:I,ПРЕПОДАВАТЕЛИ!H95,БАЗА_ДАННЫХ!J:J,ПРЕПОДАВАТЕЛИ!I95,БАЗА_ДАННЫХ!K:K,ПРЕПОДАВАТЕЛИ!J95)</f>
        <v>38.75</v>
      </c>
      <c r="Q95" s="3">
        <f>SUMIFS(БАЗА_ДАННЫХ!T:T,БАЗА_ДАННЫХ!D:D,ПРЕПОДАВАТЕЛИ!C95,БАЗА_ДАННЫХ!G:G,ПРЕПОДАВАТЕЛИ!F95,БАЗА_ДАННЫХ!I:I,ПРЕПОДАВАТЕЛИ!H95,БАЗА_ДАННЫХ!J:J,ПРЕПОДАВАТЕЛИ!I95,БАЗА_ДАННЫХ!K:K,ПРЕПОДАВАТЕЛИ!J95)</f>
        <v>0</v>
      </c>
      <c r="R95" s="4">
        <f t="shared" si="9"/>
        <v>38.75</v>
      </c>
    </row>
    <row r="96" spans="3:18" x14ac:dyDescent="0.25">
      <c r="C96" s="212">
        <v>45309</v>
      </c>
      <c r="D96" s="215">
        <f t="shared" si="6"/>
        <v>3</v>
      </c>
      <c r="E96" s="14" t="str">
        <f t="shared" si="7"/>
        <v>Чт</v>
      </c>
      <c r="F96" s="15">
        <v>0.66666666666666663</v>
      </c>
      <c r="G96" s="3" t="s">
        <v>7</v>
      </c>
      <c r="H96" s="3" t="s">
        <v>32</v>
      </c>
      <c r="I96" s="3" t="s">
        <v>9</v>
      </c>
      <c r="J96" s="4" t="s">
        <v>8</v>
      </c>
      <c r="K96" s="217">
        <v>0.5</v>
      </c>
      <c r="L96" s="4">
        <f t="shared" si="8"/>
        <v>64.375</v>
      </c>
      <c r="M96" s="216">
        <f>COUNTIFS(БАЗА_ДАННЫХ!D:D,C96,БАЗА_ДАННЫХ!G:G,F96,БАЗА_ДАННЫХ!I:I,H96,БАЗА_ДАННЫХ!J:J,I96,БАЗА_ДАННЫХ!K:K,J96)-N96-O96</f>
        <v>13</v>
      </c>
      <c r="N96" s="3">
        <f>COUNTIFS(БАЗА_ДАННЫХ!S:S,"перенос",БАЗА_ДАННЫХ!D:D,ПРЕПОДАВАТЕЛИ!C96,БАЗА_ДАННЫХ!G:G,ПРЕПОДАВАТЕЛИ!F96,БАЗА_ДАННЫХ!I:I,ПРЕПОДАВАТЕЛИ!H96,БАЗА_ДАННЫХ!J:J,ПРЕПОДАВАТЕЛИ!I96,БАЗА_ДАННЫХ!K:K,ПРЕПОДАВАТЕЛИ!J96)</f>
        <v>0</v>
      </c>
      <c r="O96" s="4">
        <f>COUNTIFS(БАЗА_ДАННЫХ!S:S,"раз.посещ.",БАЗА_ДАННЫХ!D:D,ПРЕПОДАВАТЕЛИ!C96,БАЗА_ДАННЫХ!G:G,ПРЕПОДАВАТЕЛИ!F96,БАЗА_ДАННЫХ!I:I,ПРЕПОДАВАТЕЛИ!H96,БАЗА_ДАННЫХ!J:J,ПРЕПОДАВАТЕЛИ!I96,БАЗА_ДАННЫХ!K:K,ПРЕПОДАВАТЕЛИ!J96)</f>
        <v>0</v>
      </c>
      <c r="P96" s="216">
        <f>SUMIFS(БАЗА_ДАННЫХ!U:U,БАЗА_ДАННЫХ!D:D,ПРЕПОДАВАТЕЛИ!C96,БАЗА_ДАННЫХ!G:G,ПРЕПОДАВАТЕЛИ!F96,БАЗА_ДАННЫХ!I:I,ПРЕПОДАВАТЕЛИ!H96,БАЗА_ДАННЫХ!J:J,ПРЕПОДАВАТЕЛИ!I96,БАЗА_ДАННЫХ!K:K,ПРЕПОДАВАТЕЛИ!J96)</f>
        <v>128.75</v>
      </c>
      <c r="Q96" s="3">
        <f>SUMIFS(БАЗА_ДАННЫХ!T:T,БАЗА_ДАННЫХ!D:D,ПРЕПОДАВАТЕЛИ!C96,БАЗА_ДАННЫХ!G:G,ПРЕПОДАВАТЕЛИ!F96,БАЗА_ДАННЫХ!I:I,ПРЕПОДАВАТЕЛИ!H96,БАЗА_ДАННЫХ!J:J,ПРЕПОДАВАТЕЛИ!I96,БАЗА_ДАННЫХ!K:K,ПРЕПОДАВАТЕЛИ!J96)</f>
        <v>0</v>
      </c>
      <c r="R96" s="4">
        <f t="shared" si="9"/>
        <v>128.75</v>
      </c>
    </row>
    <row r="97" spans="3:18" x14ac:dyDescent="0.25">
      <c r="C97" s="212">
        <v>45309</v>
      </c>
      <c r="D97" s="215">
        <f t="shared" si="6"/>
        <v>3</v>
      </c>
      <c r="E97" s="14" t="str">
        <f t="shared" si="7"/>
        <v>Чт</v>
      </c>
      <c r="F97" s="15">
        <v>0.6875</v>
      </c>
      <c r="G97" s="3" t="s">
        <v>14</v>
      </c>
      <c r="H97" s="3" t="s">
        <v>39</v>
      </c>
      <c r="I97" s="3" t="s">
        <v>10</v>
      </c>
      <c r="J97" s="4" t="s">
        <v>28</v>
      </c>
      <c r="K97" s="217">
        <v>0.5</v>
      </c>
      <c r="L97" s="4">
        <f t="shared" si="8"/>
        <v>44.375</v>
      </c>
      <c r="M97" s="216">
        <f>COUNTIFS(БАЗА_ДАННЫХ!D:D,C97,БАЗА_ДАННЫХ!G:G,F97,БАЗА_ДАННЫХ!I:I,H97,БАЗА_ДАННЫХ!J:J,I97,БАЗА_ДАННЫХ!K:K,J97)-N97-O97</f>
        <v>9</v>
      </c>
      <c r="N97" s="3">
        <f>COUNTIFS(БАЗА_ДАННЫХ!S:S,"перенос",БАЗА_ДАННЫХ!D:D,ПРЕПОДАВАТЕЛИ!C97,БАЗА_ДАННЫХ!G:G,ПРЕПОДАВАТЕЛИ!F97,БАЗА_ДАННЫХ!I:I,ПРЕПОДАВАТЕЛИ!H97,БАЗА_ДАННЫХ!J:J,ПРЕПОДАВАТЕЛИ!I97,БАЗА_ДАННЫХ!K:K,ПРЕПОДАВАТЕЛИ!J97)</f>
        <v>0</v>
      </c>
      <c r="O97" s="4">
        <f>COUNTIFS(БАЗА_ДАННЫХ!S:S,"раз.посещ.",БАЗА_ДАННЫХ!D:D,ПРЕПОДАВАТЕЛИ!C97,БАЗА_ДАННЫХ!G:G,ПРЕПОДАВАТЕЛИ!F97,БАЗА_ДАННЫХ!I:I,ПРЕПОДАВАТЕЛИ!H97,БАЗА_ДАННЫХ!J:J,ПРЕПОДАВАТЕЛИ!I97,БАЗА_ДАННЫХ!K:K,ПРЕПОДАВАТЕЛИ!J97)</f>
        <v>0</v>
      </c>
      <c r="P97" s="216">
        <f>SUMIFS(БАЗА_ДАННЫХ!U:U,БАЗА_ДАННЫХ!D:D,ПРЕПОДАВАТЕЛИ!C97,БАЗА_ДАННЫХ!G:G,ПРЕПОДАВАТЕЛИ!F97,БАЗА_ДАННЫХ!I:I,ПРЕПОДАВАТЕЛИ!H97,БАЗА_ДАННЫХ!J:J,ПРЕПОДАВАТЕЛИ!I97,БАЗА_ДАННЫХ!K:K,ПРЕПОДАВАТЕЛИ!J97)</f>
        <v>88.75</v>
      </c>
      <c r="Q97" s="3">
        <f>SUMIFS(БАЗА_ДАННЫХ!T:T,БАЗА_ДАННЫХ!D:D,ПРЕПОДАВАТЕЛИ!C97,БАЗА_ДАННЫХ!G:G,ПРЕПОДАВАТЕЛИ!F97,БАЗА_ДАННЫХ!I:I,ПРЕПОДАВАТЕЛИ!H97,БАЗА_ДАННЫХ!J:J,ПРЕПОДАВАТЕЛИ!I97,БАЗА_ДАННЫХ!K:K,ПРЕПОДАВАТЕЛИ!J97)</f>
        <v>0</v>
      </c>
      <c r="R97" s="4">
        <f t="shared" si="9"/>
        <v>88.75</v>
      </c>
    </row>
    <row r="98" spans="3:18" x14ac:dyDescent="0.25">
      <c r="C98" s="212">
        <v>45309</v>
      </c>
      <c r="D98" s="215">
        <f t="shared" si="6"/>
        <v>3</v>
      </c>
      <c r="E98" s="14" t="str">
        <f t="shared" si="7"/>
        <v>Чт</v>
      </c>
      <c r="F98" s="15">
        <v>0.72916666666666663</v>
      </c>
      <c r="G98" s="3" t="s">
        <v>15</v>
      </c>
      <c r="H98" s="3" t="s">
        <v>27</v>
      </c>
      <c r="I98" s="3" t="s">
        <v>22</v>
      </c>
      <c r="J98" s="4" t="s">
        <v>29</v>
      </c>
      <c r="K98" s="217">
        <v>0.5</v>
      </c>
      <c r="L98" s="4">
        <f t="shared" si="8"/>
        <v>19.375</v>
      </c>
      <c r="M98" s="216">
        <f>COUNTIFS(БАЗА_ДАННЫХ!D:D,C98,БАЗА_ДАННЫХ!G:G,F98,БАЗА_ДАННЫХ!I:I,H98,БАЗА_ДАННЫХ!J:J,I98,БАЗА_ДАННЫХ!K:K,J98)-N98-O98</f>
        <v>4</v>
      </c>
      <c r="N98" s="3">
        <f>COUNTIFS(БАЗА_ДАННЫХ!S:S,"перенос",БАЗА_ДАННЫХ!D:D,ПРЕПОДАВАТЕЛИ!C98,БАЗА_ДАННЫХ!G:G,ПРЕПОДАВАТЕЛИ!F98,БАЗА_ДАННЫХ!I:I,ПРЕПОДАВАТЕЛИ!H98,БАЗА_ДАННЫХ!J:J,ПРЕПОДАВАТЕЛИ!I98,БАЗА_ДАННЫХ!K:K,ПРЕПОДАВАТЕЛИ!J98)</f>
        <v>0</v>
      </c>
      <c r="O98" s="4">
        <f>COUNTIFS(БАЗА_ДАННЫХ!S:S,"раз.посещ.",БАЗА_ДАННЫХ!D:D,ПРЕПОДАВАТЕЛИ!C98,БАЗА_ДАННЫХ!G:G,ПРЕПОДАВАТЕЛИ!F98,БАЗА_ДАННЫХ!I:I,ПРЕПОДАВАТЕЛИ!H98,БАЗА_ДАННЫХ!J:J,ПРЕПОДАВАТЕЛИ!I98,БАЗА_ДАННЫХ!K:K,ПРЕПОДАВАТЕЛИ!J98)</f>
        <v>0</v>
      </c>
      <c r="P98" s="216">
        <f>SUMIFS(БАЗА_ДАННЫХ!U:U,БАЗА_ДАННЫХ!D:D,ПРЕПОДАВАТЕЛИ!C98,БАЗА_ДАННЫХ!G:G,ПРЕПОДАВАТЕЛИ!F98,БАЗА_ДАННЫХ!I:I,ПРЕПОДАВАТЕЛИ!H98,БАЗА_ДАННЫХ!J:J,ПРЕПОДАВАТЕЛИ!I98,БАЗА_ДАННЫХ!K:K,ПРЕПОДАВАТЕЛИ!J98)</f>
        <v>38.75</v>
      </c>
      <c r="Q98" s="3">
        <f>SUMIFS(БАЗА_ДАННЫХ!T:T,БАЗА_ДАННЫХ!D:D,ПРЕПОДАВАТЕЛИ!C98,БАЗА_ДАННЫХ!G:G,ПРЕПОДАВАТЕЛИ!F98,БАЗА_ДАННЫХ!I:I,ПРЕПОДАВАТЕЛИ!H98,БАЗА_ДАННЫХ!J:J,ПРЕПОДАВАТЕЛИ!I98,БАЗА_ДАННЫХ!K:K,ПРЕПОДАВАТЕЛИ!J98)</f>
        <v>0</v>
      </c>
      <c r="R98" s="4">
        <f t="shared" si="9"/>
        <v>38.75</v>
      </c>
    </row>
    <row r="99" spans="3:18" x14ac:dyDescent="0.25">
      <c r="C99" s="212">
        <v>45309</v>
      </c>
      <c r="D99" s="215">
        <f t="shared" si="6"/>
        <v>3</v>
      </c>
      <c r="E99" s="14" t="str">
        <f t="shared" si="7"/>
        <v>Чт</v>
      </c>
      <c r="F99" s="15">
        <v>0.77083333333333337</v>
      </c>
      <c r="G99" s="3" t="s">
        <v>15</v>
      </c>
      <c r="H99" s="3" t="s">
        <v>27</v>
      </c>
      <c r="I99" s="3" t="s">
        <v>22</v>
      </c>
      <c r="J99" s="4" t="s">
        <v>12</v>
      </c>
      <c r="K99" s="217">
        <v>0.5</v>
      </c>
      <c r="L99" s="4">
        <f t="shared" si="8"/>
        <v>19.375</v>
      </c>
      <c r="M99" s="216">
        <f>COUNTIFS(БАЗА_ДАННЫХ!D:D,C99,БАЗА_ДАННЫХ!G:G,F99,БАЗА_ДАННЫХ!I:I,H99,БАЗА_ДАННЫХ!J:J,I99,БАЗА_ДАННЫХ!K:K,J99)-N99-O99</f>
        <v>4</v>
      </c>
      <c r="N99" s="3">
        <f>COUNTIFS(БАЗА_ДАННЫХ!S:S,"перенос",БАЗА_ДАННЫХ!D:D,ПРЕПОДАВАТЕЛИ!C99,БАЗА_ДАННЫХ!G:G,ПРЕПОДАВАТЕЛИ!F99,БАЗА_ДАННЫХ!I:I,ПРЕПОДАВАТЕЛИ!H99,БАЗА_ДАННЫХ!J:J,ПРЕПОДАВАТЕЛИ!I99,БАЗА_ДАННЫХ!K:K,ПРЕПОДАВАТЕЛИ!J99)</f>
        <v>0</v>
      </c>
      <c r="O99" s="4">
        <f>COUNTIFS(БАЗА_ДАННЫХ!S:S,"раз.посещ.",БАЗА_ДАННЫХ!D:D,ПРЕПОДАВАТЕЛИ!C99,БАЗА_ДАННЫХ!G:G,ПРЕПОДАВАТЕЛИ!F99,БАЗА_ДАННЫХ!I:I,ПРЕПОДАВАТЕЛИ!H99,БАЗА_ДАННЫХ!J:J,ПРЕПОДАВАТЕЛИ!I99,БАЗА_ДАННЫХ!K:K,ПРЕПОДАВАТЕЛИ!J99)</f>
        <v>0</v>
      </c>
      <c r="P99" s="216">
        <f>SUMIFS(БАЗА_ДАННЫХ!U:U,БАЗА_ДАННЫХ!D:D,ПРЕПОДАВАТЕЛИ!C99,БАЗА_ДАННЫХ!G:G,ПРЕПОДАВАТЕЛИ!F99,БАЗА_ДАННЫХ!I:I,ПРЕПОДАВАТЕЛИ!H99,БАЗА_ДАННЫХ!J:J,ПРЕПОДАВАТЕЛИ!I99,БАЗА_ДАННЫХ!K:K,ПРЕПОДАВАТЕЛИ!J99)</f>
        <v>38.75</v>
      </c>
      <c r="Q99" s="3">
        <f>SUMIFS(БАЗА_ДАННЫХ!T:T,БАЗА_ДАННЫХ!D:D,ПРЕПОДАВАТЕЛИ!C99,БАЗА_ДАННЫХ!G:G,ПРЕПОДАВАТЕЛИ!F99,БАЗА_ДАННЫХ!I:I,ПРЕПОДАВАТЕЛИ!H99,БАЗА_ДАННЫХ!J:J,ПРЕПОДАВАТЕЛИ!I99,БАЗА_ДАННЫХ!K:K,ПРЕПОДАВАТЕЛИ!J99)</f>
        <v>0</v>
      </c>
      <c r="R99" s="4">
        <f t="shared" si="9"/>
        <v>38.75</v>
      </c>
    </row>
    <row r="100" spans="3:18" x14ac:dyDescent="0.25">
      <c r="C100" s="212">
        <v>45310</v>
      </c>
      <c r="D100" s="215">
        <f t="shared" si="6"/>
        <v>3</v>
      </c>
      <c r="E100" s="14" t="str">
        <f t="shared" si="7"/>
        <v>Пт</v>
      </c>
      <c r="F100" s="15">
        <v>0.66666666666666663</v>
      </c>
      <c r="G100" s="3" t="s">
        <v>7</v>
      </c>
      <c r="H100" s="3" t="s">
        <v>33</v>
      </c>
      <c r="I100" s="3" t="s">
        <v>6</v>
      </c>
      <c r="J100" s="4" t="s">
        <v>31</v>
      </c>
      <c r="K100" s="217">
        <v>0.5</v>
      </c>
      <c r="L100" s="4">
        <f t="shared" si="8"/>
        <v>49.375</v>
      </c>
      <c r="M100" s="216">
        <f>COUNTIFS(БАЗА_ДАННЫХ!D:D,C100,БАЗА_ДАННЫХ!G:G,F100,БАЗА_ДАННЫХ!I:I,H100,БАЗА_ДАННЫХ!J:J,I100,БАЗА_ДАННЫХ!K:K,J100)-N100-O100</f>
        <v>10</v>
      </c>
      <c r="N100" s="3">
        <f>COUNTIFS(БАЗА_ДАННЫХ!S:S,"перенос",БАЗА_ДАННЫХ!D:D,ПРЕПОДАВАТЕЛИ!C100,БАЗА_ДАННЫХ!G:G,ПРЕПОДАВАТЕЛИ!F100,БАЗА_ДАННЫХ!I:I,ПРЕПОДАВАТЕЛИ!H100,БАЗА_ДАННЫХ!J:J,ПРЕПОДАВАТЕЛИ!I100,БАЗА_ДАННЫХ!K:K,ПРЕПОДАВАТЕЛИ!J100)</f>
        <v>0</v>
      </c>
      <c r="O100" s="4">
        <f>COUNTIFS(БАЗА_ДАННЫХ!S:S,"раз.посещ.",БАЗА_ДАННЫХ!D:D,ПРЕПОДАВАТЕЛИ!C100,БАЗА_ДАННЫХ!G:G,ПРЕПОДАВАТЕЛИ!F100,БАЗА_ДАННЫХ!I:I,ПРЕПОДАВАТЕЛИ!H100,БАЗА_ДАННЫХ!J:J,ПРЕПОДАВАТЕЛИ!I100,БАЗА_ДАННЫХ!K:K,ПРЕПОДАВАТЕЛИ!J100)</f>
        <v>0</v>
      </c>
      <c r="P100" s="216">
        <f>SUMIFS(БАЗА_ДАННЫХ!U:U,БАЗА_ДАННЫХ!D:D,ПРЕПОДАВАТЕЛИ!C100,БАЗА_ДАННЫХ!G:G,ПРЕПОДАВАТЕЛИ!F100,БАЗА_ДАННЫХ!I:I,ПРЕПОДАВАТЕЛИ!H100,БАЗА_ДАННЫХ!J:J,ПРЕПОДАВАТЕЛИ!I100,БАЗА_ДАННЫХ!K:K,ПРЕПОДАВАТЕЛИ!J100)</f>
        <v>98.75</v>
      </c>
      <c r="Q100" s="3">
        <f>SUMIFS(БАЗА_ДАННЫХ!T:T,БАЗА_ДАННЫХ!D:D,ПРЕПОДАВАТЕЛИ!C100,БАЗА_ДАННЫХ!G:G,ПРЕПОДАВАТЕЛИ!F100,БАЗА_ДАННЫХ!I:I,ПРЕПОДАВАТЕЛИ!H100,БАЗА_ДАННЫХ!J:J,ПРЕПОДАВАТЕЛИ!I100,БАЗА_ДАННЫХ!K:K,ПРЕПОДАВАТЕЛИ!J100)</f>
        <v>0</v>
      </c>
      <c r="R100" s="4">
        <f t="shared" si="9"/>
        <v>98.75</v>
      </c>
    </row>
    <row r="101" spans="3:18" x14ac:dyDescent="0.25">
      <c r="C101" s="212">
        <v>45311</v>
      </c>
      <c r="D101" s="215">
        <f t="shared" si="6"/>
        <v>3</v>
      </c>
      <c r="E101" s="14" t="str">
        <f t="shared" si="7"/>
        <v>Сб</v>
      </c>
      <c r="F101" s="15">
        <v>0.45833333333333331</v>
      </c>
      <c r="G101" s="3" t="s">
        <v>14</v>
      </c>
      <c r="H101" s="3" t="s">
        <v>34</v>
      </c>
      <c r="I101" s="3" t="s">
        <v>11</v>
      </c>
      <c r="J101" s="4" t="s">
        <v>35</v>
      </c>
      <c r="K101" s="217">
        <v>0.5</v>
      </c>
      <c r="L101" s="4">
        <f t="shared" si="8"/>
        <v>24.375</v>
      </c>
      <c r="M101" s="216">
        <f>COUNTIFS(БАЗА_ДАННЫХ!D:D,C101,БАЗА_ДАННЫХ!G:G,F101,БАЗА_ДАННЫХ!I:I,H101,БАЗА_ДАННЫХ!J:J,I101,БАЗА_ДАННЫХ!K:K,J101)-N101-O101</f>
        <v>5</v>
      </c>
      <c r="N101" s="3">
        <f>COUNTIFS(БАЗА_ДАННЫХ!S:S,"перенос",БАЗА_ДАННЫХ!D:D,ПРЕПОДАВАТЕЛИ!C101,БАЗА_ДАННЫХ!G:G,ПРЕПОДАВАТЕЛИ!F101,БАЗА_ДАННЫХ!I:I,ПРЕПОДАВАТЕЛИ!H101,БАЗА_ДАННЫХ!J:J,ПРЕПОДАВАТЕЛИ!I101,БАЗА_ДАННЫХ!K:K,ПРЕПОДАВАТЕЛИ!J101)</f>
        <v>0</v>
      </c>
      <c r="O101" s="4">
        <f>COUNTIFS(БАЗА_ДАННЫХ!S:S,"раз.посещ.",БАЗА_ДАННЫХ!D:D,ПРЕПОДАВАТЕЛИ!C101,БАЗА_ДАННЫХ!G:G,ПРЕПОДАВАТЕЛИ!F101,БАЗА_ДАННЫХ!I:I,ПРЕПОДАВАТЕЛИ!H101,БАЗА_ДАННЫХ!J:J,ПРЕПОДАВАТЕЛИ!I101,БАЗА_ДАННЫХ!K:K,ПРЕПОДАВАТЕЛИ!J101)</f>
        <v>0</v>
      </c>
      <c r="P101" s="216">
        <f>SUMIFS(БАЗА_ДАННЫХ!U:U,БАЗА_ДАННЫХ!D:D,ПРЕПОДАВАТЕЛИ!C101,БАЗА_ДАННЫХ!G:G,ПРЕПОДАВАТЕЛИ!F101,БАЗА_ДАННЫХ!I:I,ПРЕПОДАВАТЕЛИ!H101,БАЗА_ДАННЫХ!J:J,ПРЕПОДАВАТЕЛИ!I101,БАЗА_ДАННЫХ!K:K,ПРЕПОДАВАТЕЛИ!J101)</f>
        <v>48.75</v>
      </c>
      <c r="Q101" s="3">
        <f>SUMIFS(БАЗА_ДАННЫХ!T:T,БАЗА_ДАННЫХ!D:D,ПРЕПОДАВАТЕЛИ!C101,БАЗА_ДАННЫХ!G:G,ПРЕПОДАВАТЕЛИ!F101,БАЗА_ДАННЫХ!I:I,ПРЕПОДАВАТЕЛИ!H101,БАЗА_ДАННЫХ!J:J,ПРЕПОДАВАТЕЛИ!I101,БАЗА_ДАННЫХ!K:K,ПРЕПОДАВАТЕЛИ!J101)</f>
        <v>0</v>
      </c>
      <c r="R101" s="4">
        <f t="shared" si="9"/>
        <v>48.75</v>
      </c>
    </row>
    <row r="102" spans="3:18" x14ac:dyDescent="0.25">
      <c r="C102" s="212">
        <v>45313</v>
      </c>
      <c r="D102" s="215">
        <f t="shared" ref="D102:D133" si="10">WEEKNUM(C102)</f>
        <v>4</v>
      </c>
      <c r="E102" s="14" t="str">
        <f t="shared" si="7"/>
        <v>Пн</v>
      </c>
      <c r="F102" s="15">
        <v>0.66666666666666663</v>
      </c>
      <c r="G102" s="3" t="s">
        <v>7</v>
      </c>
      <c r="H102" s="3" t="s">
        <v>32</v>
      </c>
      <c r="I102" s="3" t="s">
        <v>9</v>
      </c>
      <c r="J102" s="4" t="s">
        <v>8</v>
      </c>
      <c r="K102" s="217">
        <v>0.5</v>
      </c>
      <c r="L102" s="4">
        <f t="shared" si="8"/>
        <v>69.375</v>
      </c>
      <c r="M102" s="216">
        <f>COUNTIFS(БАЗА_ДАННЫХ!D:D,C102,БАЗА_ДАННЫХ!G:G,F102,БАЗА_ДАННЫХ!I:I,H102,БАЗА_ДАННЫХ!J:J,I102,БАЗА_ДАННЫХ!K:K,J102)-N102-O102</f>
        <v>14</v>
      </c>
      <c r="N102" s="3">
        <f>COUNTIFS(БАЗА_ДАННЫХ!S:S,"перенос",БАЗА_ДАННЫХ!D:D,ПРЕПОДАВАТЕЛИ!C102,БАЗА_ДАННЫХ!G:G,ПРЕПОДАВАТЕЛИ!F102,БАЗА_ДАННЫХ!I:I,ПРЕПОДАВАТЕЛИ!H102,БАЗА_ДАННЫХ!J:J,ПРЕПОДАВАТЕЛИ!I102,БАЗА_ДАННЫХ!K:K,ПРЕПОДАВАТЕЛИ!J102)</f>
        <v>0</v>
      </c>
      <c r="O102" s="4">
        <f>COUNTIFS(БАЗА_ДАННЫХ!S:S,"раз.посещ.",БАЗА_ДАННЫХ!D:D,ПРЕПОДАВАТЕЛИ!C102,БАЗА_ДАННЫХ!G:G,ПРЕПОДАВАТЕЛИ!F102,БАЗА_ДАННЫХ!I:I,ПРЕПОДАВАТЕЛИ!H102,БАЗА_ДАННЫХ!J:J,ПРЕПОДАВАТЕЛИ!I102,БАЗА_ДАННЫХ!K:K,ПРЕПОДАВАТЕЛИ!J102)</f>
        <v>0</v>
      </c>
      <c r="P102" s="216">
        <f>SUMIFS(БАЗА_ДАННЫХ!U:U,БАЗА_ДАННЫХ!D:D,ПРЕПОДАВАТЕЛИ!C102,БАЗА_ДАННЫХ!G:G,ПРЕПОДАВАТЕЛИ!F102,БАЗА_ДАННЫХ!I:I,ПРЕПОДАВАТЕЛИ!H102,БАЗА_ДАННЫХ!J:J,ПРЕПОДАВАТЕЛИ!I102,БАЗА_ДАННЫХ!K:K,ПРЕПОДАВАТЕЛИ!J102)</f>
        <v>138.75</v>
      </c>
      <c r="Q102" s="3">
        <f>SUMIFS(БАЗА_ДАННЫХ!T:T,БАЗА_ДАННЫХ!D:D,ПРЕПОДАВАТЕЛИ!C102,БАЗА_ДАННЫХ!G:G,ПРЕПОДАВАТЕЛИ!F102,БАЗА_ДАННЫХ!I:I,ПРЕПОДАВАТЕЛИ!H102,БАЗА_ДАННЫХ!J:J,ПРЕПОДАВАТЕЛИ!I102,БАЗА_ДАННЫХ!K:K,ПРЕПОДАВАТЕЛИ!J102)</f>
        <v>0</v>
      </c>
      <c r="R102" s="4">
        <f t="shared" si="9"/>
        <v>138.75</v>
      </c>
    </row>
    <row r="103" spans="3:18" x14ac:dyDescent="0.25">
      <c r="C103" s="212">
        <v>45313</v>
      </c>
      <c r="D103" s="215">
        <f t="shared" si="10"/>
        <v>4</v>
      </c>
      <c r="E103" s="14" t="str">
        <f t="shared" si="7"/>
        <v>Пн</v>
      </c>
      <c r="F103" s="15">
        <v>0.70833333333333337</v>
      </c>
      <c r="G103" s="3" t="s">
        <v>14</v>
      </c>
      <c r="H103" s="3" t="s">
        <v>30</v>
      </c>
      <c r="I103" s="3" t="s">
        <v>11</v>
      </c>
      <c r="J103" s="4" t="s">
        <v>36</v>
      </c>
      <c r="K103" s="217">
        <v>0.5</v>
      </c>
      <c r="L103" s="4">
        <f t="shared" si="8"/>
        <v>44.375</v>
      </c>
      <c r="M103" s="216">
        <f>COUNTIFS(БАЗА_ДАННЫХ!D:D,C103,БАЗА_ДАННЫХ!G:G,F103,БАЗА_ДАННЫХ!I:I,H103,БАЗА_ДАННЫХ!J:J,I103,БАЗА_ДАННЫХ!K:K,J103)-N103-O103</f>
        <v>9</v>
      </c>
      <c r="N103" s="3">
        <f>COUNTIFS(БАЗА_ДАННЫХ!S:S,"перенос",БАЗА_ДАННЫХ!D:D,ПРЕПОДАВАТЕЛИ!C103,БАЗА_ДАННЫХ!G:G,ПРЕПОДАВАТЕЛИ!F103,БАЗА_ДАННЫХ!I:I,ПРЕПОДАВАТЕЛИ!H103,БАЗА_ДАННЫХ!J:J,ПРЕПОДАВАТЕЛИ!I103,БАЗА_ДАННЫХ!K:K,ПРЕПОДАВАТЕЛИ!J103)</f>
        <v>0</v>
      </c>
      <c r="O103" s="4">
        <f>COUNTIFS(БАЗА_ДАННЫХ!S:S,"раз.посещ.",БАЗА_ДАННЫХ!D:D,ПРЕПОДАВАТЕЛИ!C103,БАЗА_ДАННЫХ!G:G,ПРЕПОДАВАТЕЛИ!F103,БАЗА_ДАННЫХ!I:I,ПРЕПОДАВАТЕЛИ!H103,БАЗА_ДАННЫХ!J:J,ПРЕПОДАВАТЕЛИ!I103,БАЗА_ДАННЫХ!K:K,ПРЕПОДАВАТЕЛИ!J103)</f>
        <v>0</v>
      </c>
      <c r="P103" s="216">
        <f>SUMIFS(БАЗА_ДАННЫХ!U:U,БАЗА_ДАННЫХ!D:D,ПРЕПОДАВАТЕЛИ!C103,БАЗА_ДАННЫХ!G:G,ПРЕПОДАВАТЕЛИ!F103,БАЗА_ДАННЫХ!I:I,ПРЕПОДАВАТЕЛИ!H103,БАЗА_ДАННЫХ!J:J,ПРЕПОДАВАТЕЛИ!I103,БАЗА_ДАННЫХ!K:K,ПРЕПОДАВАТЕЛИ!J103)</f>
        <v>88.75</v>
      </c>
      <c r="Q103" s="3">
        <f>SUMIFS(БАЗА_ДАННЫХ!T:T,БАЗА_ДАННЫХ!D:D,ПРЕПОДАВАТЕЛИ!C103,БАЗА_ДАННЫХ!G:G,ПРЕПОДАВАТЕЛИ!F103,БАЗА_ДАННЫХ!I:I,ПРЕПОДАВАТЕЛИ!H103,БАЗА_ДАННЫХ!J:J,ПРЕПОДАВАТЕЛИ!I103,БАЗА_ДАННЫХ!K:K,ПРЕПОДАВАТЕЛИ!J103)</f>
        <v>0</v>
      </c>
      <c r="R103" s="4">
        <f t="shared" si="9"/>
        <v>88.75</v>
      </c>
    </row>
    <row r="104" spans="3:18" x14ac:dyDescent="0.25">
      <c r="C104" s="212">
        <v>45313</v>
      </c>
      <c r="D104" s="215">
        <f t="shared" si="10"/>
        <v>4</v>
      </c>
      <c r="E104" s="14" t="str">
        <f t="shared" si="7"/>
        <v>Пн</v>
      </c>
      <c r="F104" s="15">
        <v>0.75</v>
      </c>
      <c r="G104" s="3" t="s">
        <v>7</v>
      </c>
      <c r="H104" s="3" t="s">
        <v>33</v>
      </c>
      <c r="I104" s="3" t="s">
        <v>6</v>
      </c>
      <c r="J104" s="4" t="s">
        <v>31</v>
      </c>
      <c r="K104" s="217">
        <v>0.5</v>
      </c>
      <c r="L104" s="4">
        <f t="shared" si="8"/>
        <v>54.375</v>
      </c>
      <c r="M104" s="216">
        <f>COUNTIFS(БАЗА_ДАННЫХ!D:D,C104,БАЗА_ДАННЫХ!G:G,F104,БАЗА_ДАННЫХ!I:I,H104,БАЗА_ДАННЫХ!J:J,I104,БАЗА_ДАННЫХ!K:K,J104)-N104-O104</f>
        <v>11</v>
      </c>
      <c r="N104" s="3">
        <f>COUNTIFS(БАЗА_ДАННЫХ!S:S,"перенос",БАЗА_ДАННЫХ!D:D,ПРЕПОДАВАТЕЛИ!C104,БАЗА_ДАННЫХ!G:G,ПРЕПОДАВАТЕЛИ!F104,БАЗА_ДАННЫХ!I:I,ПРЕПОДАВАТЕЛИ!H104,БАЗА_ДАННЫХ!J:J,ПРЕПОДАВАТЕЛИ!I104,БАЗА_ДАННЫХ!K:K,ПРЕПОДАВАТЕЛИ!J104)</f>
        <v>0</v>
      </c>
      <c r="O104" s="4">
        <f>COUNTIFS(БАЗА_ДАННЫХ!S:S,"раз.посещ.",БАЗА_ДАННЫХ!D:D,ПРЕПОДАВАТЕЛИ!C104,БАЗА_ДАННЫХ!G:G,ПРЕПОДАВАТЕЛИ!F104,БАЗА_ДАННЫХ!I:I,ПРЕПОДАВАТЕЛИ!H104,БАЗА_ДАННЫХ!J:J,ПРЕПОДАВАТЕЛИ!I104,БАЗА_ДАННЫХ!K:K,ПРЕПОДАВАТЕЛИ!J104)</f>
        <v>0</v>
      </c>
      <c r="P104" s="216">
        <f>SUMIFS(БАЗА_ДАННЫХ!U:U,БАЗА_ДАННЫХ!D:D,ПРЕПОДАВАТЕЛИ!C104,БАЗА_ДАННЫХ!G:G,ПРЕПОДАВАТЕЛИ!F104,БАЗА_ДАННЫХ!I:I,ПРЕПОДАВАТЕЛИ!H104,БАЗА_ДАННЫХ!J:J,ПРЕПОДАВАТЕЛИ!I104,БАЗА_ДАННЫХ!K:K,ПРЕПОДАВАТЕЛИ!J104)</f>
        <v>108.75</v>
      </c>
      <c r="Q104" s="3">
        <f>SUMIFS(БАЗА_ДАННЫХ!T:T,БАЗА_ДАННЫХ!D:D,ПРЕПОДАВАТЕЛИ!C104,БАЗА_ДАННЫХ!G:G,ПРЕПОДАВАТЕЛИ!F104,БАЗА_ДАННЫХ!I:I,ПРЕПОДАВАТЕЛИ!H104,БАЗА_ДАННЫХ!J:J,ПРЕПОДАВАТЕЛИ!I104,БАЗА_ДАННЫХ!K:K,ПРЕПОДАВАТЕЛИ!J104)</f>
        <v>0</v>
      </c>
      <c r="R104" s="4">
        <f t="shared" si="9"/>
        <v>108.75</v>
      </c>
    </row>
    <row r="105" spans="3:18" x14ac:dyDescent="0.25">
      <c r="C105" s="212">
        <v>45313</v>
      </c>
      <c r="D105" s="215">
        <f t="shared" si="10"/>
        <v>4</v>
      </c>
      <c r="E105" s="14" t="str">
        <f t="shared" si="7"/>
        <v>Пн</v>
      </c>
      <c r="F105" s="15">
        <v>0.75</v>
      </c>
      <c r="G105" s="3" t="s">
        <v>14</v>
      </c>
      <c r="H105" s="3" t="s">
        <v>30</v>
      </c>
      <c r="I105" s="3" t="s">
        <v>11</v>
      </c>
      <c r="J105" s="4" t="s">
        <v>17</v>
      </c>
      <c r="K105" s="217">
        <v>0.5</v>
      </c>
      <c r="L105" s="4">
        <f t="shared" si="8"/>
        <v>24.375</v>
      </c>
      <c r="M105" s="216">
        <f>COUNTIFS(БАЗА_ДАННЫХ!D:D,C105,БАЗА_ДАННЫХ!G:G,F105,БАЗА_ДАННЫХ!I:I,H105,БАЗА_ДАННЫХ!J:J,I105,БАЗА_ДАННЫХ!K:K,J105)-N105-O105</f>
        <v>5</v>
      </c>
      <c r="N105" s="3">
        <f>COUNTIFS(БАЗА_ДАННЫХ!S:S,"перенос",БАЗА_ДАННЫХ!D:D,ПРЕПОДАВАТЕЛИ!C105,БАЗА_ДАННЫХ!G:G,ПРЕПОДАВАТЕЛИ!F105,БАЗА_ДАННЫХ!I:I,ПРЕПОДАВАТЕЛИ!H105,БАЗА_ДАННЫХ!J:J,ПРЕПОДАВАТЕЛИ!I105,БАЗА_ДАННЫХ!K:K,ПРЕПОДАВАТЕЛИ!J105)</f>
        <v>0</v>
      </c>
      <c r="O105" s="4">
        <f>COUNTIFS(БАЗА_ДАННЫХ!S:S,"раз.посещ.",БАЗА_ДАННЫХ!D:D,ПРЕПОДАВАТЕЛИ!C105,БАЗА_ДАННЫХ!G:G,ПРЕПОДАВАТЕЛИ!F105,БАЗА_ДАННЫХ!I:I,ПРЕПОДАВАТЕЛИ!H105,БАЗА_ДАННЫХ!J:J,ПРЕПОДАВАТЕЛИ!I105,БАЗА_ДАННЫХ!K:K,ПРЕПОДАВАТЕЛИ!J105)</f>
        <v>0</v>
      </c>
      <c r="P105" s="216">
        <f>SUMIFS(БАЗА_ДАННЫХ!U:U,БАЗА_ДАННЫХ!D:D,ПРЕПОДАВАТЕЛИ!C105,БАЗА_ДАННЫХ!G:G,ПРЕПОДАВАТЕЛИ!F105,БАЗА_ДАННЫХ!I:I,ПРЕПОДАВАТЕЛИ!H105,БАЗА_ДАННЫХ!J:J,ПРЕПОДАВАТЕЛИ!I105,БАЗА_ДАННЫХ!K:K,ПРЕПОДАВАТЕЛИ!J105)</f>
        <v>48.75</v>
      </c>
      <c r="Q105" s="3">
        <f>SUMIFS(БАЗА_ДАННЫХ!T:T,БАЗА_ДАННЫХ!D:D,ПРЕПОДАВАТЕЛИ!C105,БАЗА_ДАННЫХ!G:G,ПРЕПОДАВАТЕЛИ!F105,БАЗА_ДАННЫХ!I:I,ПРЕПОДАВАТЕЛИ!H105,БАЗА_ДАННЫХ!J:J,ПРЕПОДАВАТЕЛИ!I105,БАЗА_ДАННЫХ!K:K,ПРЕПОДАВАТЕЛИ!J105)</f>
        <v>0</v>
      </c>
      <c r="R105" s="4">
        <f t="shared" si="9"/>
        <v>48.75</v>
      </c>
    </row>
    <row r="106" spans="3:18" x14ac:dyDescent="0.25">
      <c r="C106" s="212">
        <v>45313</v>
      </c>
      <c r="D106" s="215">
        <f t="shared" si="10"/>
        <v>4</v>
      </c>
      <c r="E106" s="14" t="str">
        <f t="shared" si="7"/>
        <v>Пн</v>
      </c>
      <c r="F106" s="15">
        <v>0.79166666666666663</v>
      </c>
      <c r="G106" s="3" t="s">
        <v>14</v>
      </c>
      <c r="H106" s="3" t="s">
        <v>34</v>
      </c>
      <c r="I106" s="3" t="s">
        <v>11</v>
      </c>
      <c r="J106" s="4" t="s">
        <v>35</v>
      </c>
      <c r="K106" s="217">
        <v>0.5</v>
      </c>
      <c r="L106" s="4">
        <f t="shared" si="8"/>
        <v>29.375</v>
      </c>
      <c r="M106" s="216">
        <f>COUNTIFS(БАЗА_ДАННЫХ!D:D,C106,БАЗА_ДАННЫХ!G:G,F106,БАЗА_ДАННЫХ!I:I,H106,БАЗА_ДАННЫХ!J:J,I106,БАЗА_ДАННЫХ!K:K,J106)-N106-O106</f>
        <v>6</v>
      </c>
      <c r="N106" s="3">
        <f>COUNTIFS(БАЗА_ДАННЫХ!S:S,"перенос",БАЗА_ДАННЫХ!D:D,ПРЕПОДАВАТЕЛИ!C106,БАЗА_ДАННЫХ!G:G,ПРЕПОДАВАТЕЛИ!F106,БАЗА_ДАННЫХ!I:I,ПРЕПОДАВАТЕЛИ!H106,БАЗА_ДАННЫХ!J:J,ПРЕПОДАВАТЕЛИ!I106,БАЗА_ДАННЫХ!K:K,ПРЕПОДАВАТЕЛИ!J106)</f>
        <v>0</v>
      </c>
      <c r="O106" s="4">
        <f>COUNTIFS(БАЗА_ДАННЫХ!S:S,"раз.посещ.",БАЗА_ДАННЫХ!D:D,ПРЕПОДАВАТЕЛИ!C106,БАЗА_ДАННЫХ!G:G,ПРЕПОДАВАТЕЛИ!F106,БАЗА_ДАННЫХ!I:I,ПРЕПОДАВАТЕЛИ!H106,БАЗА_ДАННЫХ!J:J,ПРЕПОДАВАТЕЛИ!I106,БАЗА_ДАННЫХ!K:K,ПРЕПОДАВАТЕЛИ!J106)</f>
        <v>0</v>
      </c>
      <c r="P106" s="216">
        <f>SUMIFS(БАЗА_ДАННЫХ!U:U,БАЗА_ДАННЫХ!D:D,ПРЕПОДАВАТЕЛИ!C106,БАЗА_ДАННЫХ!G:G,ПРЕПОДАВАТЕЛИ!F106,БАЗА_ДАННЫХ!I:I,ПРЕПОДАВАТЕЛИ!H106,БАЗА_ДАННЫХ!J:J,ПРЕПОДАВАТЕЛИ!I106,БАЗА_ДАННЫХ!K:K,ПРЕПОДАВАТЕЛИ!J106)</f>
        <v>58.75</v>
      </c>
      <c r="Q106" s="3">
        <f>SUMIFS(БАЗА_ДАННЫХ!T:T,БАЗА_ДАННЫХ!D:D,ПРЕПОДАВАТЕЛИ!C106,БАЗА_ДАННЫХ!G:G,ПРЕПОДАВАТЕЛИ!F106,БАЗА_ДАННЫХ!I:I,ПРЕПОДАВАТЕЛИ!H106,БАЗА_ДАННЫХ!J:J,ПРЕПОДАВАТЕЛИ!I106,БАЗА_ДАННЫХ!K:K,ПРЕПОДАВАТЕЛИ!J106)</f>
        <v>0</v>
      </c>
      <c r="R106" s="4">
        <f t="shared" si="9"/>
        <v>58.75</v>
      </c>
    </row>
    <row r="107" spans="3:18" x14ac:dyDescent="0.25">
      <c r="C107" s="212">
        <v>45314</v>
      </c>
      <c r="D107" s="215">
        <f t="shared" si="10"/>
        <v>4</v>
      </c>
      <c r="E107" s="14" t="str">
        <f t="shared" si="7"/>
        <v>Вт</v>
      </c>
      <c r="F107" s="15">
        <v>0.45833333333333331</v>
      </c>
      <c r="G107" s="3" t="s">
        <v>14</v>
      </c>
      <c r="H107" s="3" t="s">
        <v>39</v>
      </c>
      <c r="I107" s="3" t="s">
        <v>10</v>
      </c>
      <c r="J107" s="4" t="s">
        <v>28</v>
      </c>
      <c r="K107" s="217">
        <v>0.5</v>
      </c>
      <c r="L107" s="4">
        <f t="shared" si="8"/>
        <v>49.375</v>
      </c>
      <c r="M107" s="216">
        <f>COUNTIFS(БАЗА_ДАННЫХ!D:D,C107,БАЗА_ДАННЫХ!G:G,F107,БАЗА_ДАННЫХ!I:I,H107,БАЗА_ДАННЫХ!J:J,I107,БАЗА_ДАННЫХ!K:K,J107)-N107-O107</f>
        <v>10</v>
      </c>
      <c r="N107" s="3">
        <f>COUNTIFS(БАЗА_ДАННЫХ!S:S,"перенос",БАЗА_ДАННЫХ!D:D,ПРЕПОДАВАТЕЛИ!C107,БАЗА_ДАННЫХ!G:G,ПРЕПОДАВАТЕЛИ!F107,БАЗА_ДАННЫХ!I:I,ПРЕПОДАВАТЕЛИ!H107,БАЗА_ДАННЫХ!J:J,ПРЕПОДАВАТЕЛИ!I107,БАЗА_ДАННЫХ!K:K,ПРЕПОДАВАТЕЛИ!J107)</f>
        <v>0</v>
      </c>
      <c r="O107" s="4">
        <f>COUNTIFS(БАЗА_ДАННЫХ!S:S,"раз.посещ.",БАЗА_ДАННЫХ!D:D,ПРЕПОДАВАТЕЛИ!C107,БАЗА_ДАННЫХ!G:G,ПРЕПОДАВАТЕЛИ!F107,БАЗА_ДАННЫХ!I:I,ПРЕПОДАВАТЕЛИ!H107,БАЗА_ДАННЫХ!J:J,ПРЕПОДАВАТЕЛИ!I107,БАЗА_ДАННЫХ!K:K,ПРЕПОДАВАТЕЛИ!J107)</f>
        <v>0</v>
      </c>
      <c r="P107" s="216">
        <f>SUMIFS(БАЗА_ДАННЫХ!U:U,БАЗА_ДАННЫХ!D:D,ПРЕПОДАВАТЕЛИ!C107,БАЗА_ДАННЫХ!G:G,ПРЕПОДАВАТЕЛИ!F107,БАЗА_ДАННЫХ!I:I,ПРЕПОДАВАТЕЛИ!H107,БАЗА_ДАННЫХ!J:J,ПРЕПОДАВАТЕЛИ!I107,БАЗА_ДАННЫХ!K:K,ПРЕПОДАВАТЕЛИ!J107)</f>
        <v>98.75</v>
      </c>
      <c r="Q107" s="3">
        <f>SUMIFS(БАЗА_ДАННЫХ!T:T,БАЗА_ДАННЫХ!D:D,ПРЕПОДАВАТЕЛИ!C107,БАЗА_ДАННЫХ!G:G,ПРЕПОДАВАТЕЛИ!F107,БАЗА_ДАННЫХ!I:I,ПРЕПОДАВАТЕЛИ!H107,БАЗА_ДАННЫХ!J:J,ПРЕПОДАВАТЕЛИ!I107,БАЗА_ДАННЫХ!K:K,ПРЕПОДАВАТЕЛИ!J107)</f>
        <v>0</v>
      </c>
      <c r="R107" s="4">
        <f t="shared" si="9"/>
        <v>98.75</v>
      </c>
    </row>
    <row r="108" spans="3:18" x14ac:dyDescent="0.25">
      <c r="C108" s="212">
        <v>45314</v>
      </c>
      <c r="D108" s="215">
        <f t="shared" si="10"/>
        <v>4</v>
      </c>
      <c r="E108" s="14" t="str">
        <f t="shared" si="7"/>
        <v>Вт</v>
      </c>
      <c r="F108" s="15">
        <v>0.6875</v>
      </c>
      <c r="G108" s="3" t="s">
        <v>15</v>
      </c>
      <c r="H108" s="3" t="s">
        <v>27</v>
      </c>
      <c r="I108" s="3" t="s">
        <v>22</v>
      </c>
      <c r="J108" s="4" t="s">
        <v>29</v>
      </c>
      <c r="K108" s="217">
        <v>0.5</v>
      </c>
      <c r="L108" s="4">
        <f t="shared" si="8"/>
        <v>24.375</v>
      </c>
      <c r="M108" s="216">
        <f>COUNTIFS(БАЗА_ДАННЫХ!D:D,C108,БАЗА_ДАННЫХ!G:G,F108,БАЗА_ДАННЫХ!I:I,H108,БАЗА_ДАННЫХ!J:J,I108,БАЗА_ДАННЫХ!K:K,J108)-N108-O108</f>
        <v>5</v>
      </c>
      <c r="N108" s="3">
        <f>COUNTIFS(БАЗА_ДАННЫХ!S:S,"перенос",БАЗА_ДАННЫХ!D:D,ПРЕПОДАВАТЕЛИ!C108,БАЗА_ДАННЫХ!G:G,ПРЕПОДАВАТЕЛИ!F108,БАЗА_ДАННЫХ!I:I,ПРЕПОДАВАТЕЛИ!H108,БАЗА_ДАННЫХ!J:J,ПРЕПОДАВАТЕЛИ!I108,БАЗА_ДАННЫХ!K:K,ПРЕПОДАВАТЕЛИ!J108)</f>
        <v>0</v>
      </c>
      <c r="O108" s="4">
        <f>COUNTIFS(БАЗА_ДАННЫХ!S:S,"раз.посещ.",БАЗА_ДАННЫХ!D:D,ПРЕПОДАВАТЕЛИ!C108,БАЗА_ДАННЫХ!G:G,ПРЕПОДАВАТЕЛИ!F108,БАЗА_ДАННЫХ!I:I,ПРЕПОДАВАТЕЛИ!H108,БАЗА_ДАННЫХ!J:J,ПРЕПОДАВАТЕЛИ!I108,БАЗА_ДАННЫХ!K:K,ПРЕПОДАВАТЕЛИ!J108)</f>
        <v>0</v>
      </c>
      <c r="P108" s="216">
        <f>SUMIFS(БАЗА_ДАННЫХ!U:U,БАЗА_ДАННЫХ!D:D,ПРЕПОДАВАТЕЛИ!C108,БАЗА_ДАННЫХ!G:G,ПРЕПОДАВАТЕЛИ!F108,БАЗА_ДАННЫХ!I:I,ПРЕПОДАВАТЕЛИ!H108,БАЗА_ДАННЫХ!J:J,ПРЕПОДАВАТЕЛИ!I108,БАЗА_ДАННЫХ!K:K,ПРЕПОДАВАТЕЛИ!J108)</f>
        <v>48.75</v>
      </c>
      <c r="Q108" s="3">
        <f>SUMIFS(БАЗА_ДАННЫХ!T:T,БАЗА_ДАННЫХ!D:D,ПРЕПОДАВАТЕЛИ!C108,БАЗА_ДАННЫХ!G:G,ПРЕПОДАВАТЕЛИ!F108,БАЗА_ДАННЫХ!I:I,ПРЕПОДАВАТЕЛИ!H108,БАЗА_ДАННЫХ!J:J,ПРЕПОДАВАТЕЛИ!I108,БАЗА_ДАННЫХ!K:K,ПРЕПОДАВАТЕЛИ!J108)</f>
        <v>0</v>
      </c>
      <c r="R108" s="4">
        <f t="shared" si="9"/>
        <v>48.75</v>
      </c>
    </row>
    <row r="109" spans="3:18" x14ac:dyDescent="0.25">
      <c r="C109" s="212">
        <v>45314</v>
      </c>
      <c r="D109" s="215">
        <f t="shared" si="10"/>
        <v>4</v>
      </c>
      <c r="E109" s="14" t="str">
        <f t="shared" si="7"/>
        <v>Вт</v>
      </c>
      <c r="F109" s="15">
        <v>0.72916666666666663</v>
      </c>
      <c r="G109" s="3" t="s">
        <v>15</v>
      </c>
      <c r="H109" s="3" t="s">
        <v>27</v>
      </c>
      <c r="I109" s="3" t="s">
        <v>22</v>
      </c>
      <c r="J109" s="4" t="s">
        <v>12</v>
      </c>
      <c r="K109" s="217">
        <v>0.5</v>
      </c>
      <c r="L109" s="4">
        <f t="shared" si="8"/>
        <v>24.375</v>
      </c>
      <c r="M109" s="216">
        <f>COUNTIFS(БАЗА_ДАННЫХ!D:D,C109,БАЗА_ДАННЫХ!G:G,F109,БАЗА_ДАННЫХ!I:I,H109,БАЗА_ДАННЫХ!J:J,I109,БАЗА_ДАННЫХ!K:K,J109)-N109-O109</f>
        <v>5</v>
      </c>
      <c r="N109" s="3">
        <f>COUNTIFS(БАЗА_ДАННЫХ!S:S,"перенос",БАЗА_ДАННЫХ!D:D,ПРЕПОДАВАТЕЛИ!C109,БАЗА_ДАННЫХ!G:G,ПРЕПОДАВАТЕЛИ!F109,БАЗА_ДАННЫХ!I:I,ПРЕПОДАВАТЕЛИ!H109,БАЗА_ДАННЫХ!J:J,ПРЕПОДАВАТЕЛИ!I109,БАЗА_ДАННЫХ!K:K,ПРЕПОДАВАТЕЛИ!J109)</f>
        <v>0</v>
      </c>
      <c r="O109" s="4">
        <f>COUNTIFS(БАЗА_ДАННЫХ!S:S,"раз.посещ.",БАЗА_ДАННЫХ!D:D,ПРЕПОДАВАТЕЛИ!C109,БАЗА_ДАННЫХ!G:G,ПРЕПОДАВАТЕЛИ!F109,БАЗА_ДАННЫХ!I:I,ПРЕПОДАВАТЕЛИ!H109,БАЗА_ДАННЫХ!J:J,ПРЕПОДАВАТЕЛИ!I109,БАЗА_ДАННЫХ!K:K,ПРЕПОДАВАТЕЛИ!J109)</f>
        <v>0</v>
      </c>
      <c r="P109" s="216">
        <f>SUMIFS(БАЗА_ДАННЫХ!U:U,БАЗА_ДАННЫХ!D:D,ПРЕПОДАВАТЕЛИ!C109,БАЗА_ДАННЫХ!G:G,ПРЕПОДАВАТЕЛИ!F109,БАЗА_ДАННЫХ!I:I,ПРЕПОДАВАТЕЛИ!H109,БАЗА_ДАННЫХ!J:J,ПРЕПОДАВАТЕЛИ!I109,БАЗА_ДАННЫХ!K:K,ПРЕПОДАВАТЕЛИ!J109)</f>
        <v>48.75</v>
      </c>
      <c r="Q109" s="3">
        <f>SUMIFS(БАЗА_ДАННЫХ!T:T,БАЗА_ДАННЫХ!D:D,ПРЕПОДАВАТЕЛИ!C109,БАЗА_ДАННЫХ!G:G,ПРЕПОДАВАТЕЛИ!F109,БАЗА_ДАННЫХ!I:I,ПРЕПОДАВАТЕЛИ!H109,БАЗА_ДАННЫХ!J:J,ПРЕПОДАВАТЕЛИ!I109,БАЗА_ДАННЫХ!K:K,ПРЕПОДАВАТЕЛИ!J109)</f>
        <v>0</v>
      </c>
      <c r="R109" s="4">
        <f t="shared" si="9"/>
        <v>48.75</v>
      </c>
    </row>
    <row r="110" spans="3:18" x14ac:dyDescent="0.25">
      <c r="C110" s="212">
        <v>45315</v>
      </c>
      <c r="D110" s="215">
        <f t="shared" si="10"/>
        <v>4</v>
      </c>
      <c r="E110" s="14" t="str">
        <f t="shared" si="7"/>
        <v>Ср</v>
      </c>
      <c r="F110" s="15">
        <v>0.6875</v>
      </c>
      <c r="G110" s="3" t="s">
        <v>14</v>
      </c>
      <c r="H110" s="3" t="s">
        <v>30</v>
      </c>
      <c r="I110" s="3" t="s">
        <v>11</v>
      </c>
      <c r="J110" s="4" t="s">
        <v>36</v>
      </c>
      <c r="K110" s="217">
        <v>0.5</v>
      </c>
      <c r="L110" s="4">
        <f t="shared" si="8"/>
        <v>39.375</v>
      </c>
      <c r="M110" s="216">
        <f>COUNTIFS(БАЗА_ДАННЫХ!D:D,C110,БАЗА_ДАННЫХ!G:G,F110,БАЗА_ДАННЫХ!I:I,H110,БАЗА_ДАННЫХ!J:J,I110,БАЗА_ДАННЫХ!K:K,J110)-N110-O110</f>
        <v>8</v>
      </c>
      <c r="N110" s="3">
        <f>COUNTIFS(БАЗА_ДАННЫХ!S:S,"перенос",БАЗА_ДАННЫХ!D:D,ПРЕПОДАВАТЕЛИ!C110,БАЗА_ДАННЫХ!G:G,ПРЕПОДАВАТЕЛИ!F110,БАЗА_ДАННЫХ!I:I,ПРЕПОДАВАТЕЛИ!H110,БАЗА_ДАННЫХ!J:J,ПРЕПОДАВАТЕЛИ!I110,БАЗА_ДАННЫХ!K:K,ПРЕПОДАВАТЕЛИ!J110)</f>
        <v>0</v>
      </c>
      <c r="O110" s="4">
        <f>COUNTIFS(БАЗА_ДАННЫХ!S:S,"раз.посещ.",БАЗА_ДАННЫХ!D:D,ПРЕПОДАВАТЕЛИ!C110,БАЗА_ДАННЫХ!G:G,ПРЕПОДАВАТЕЛИ!F110,БАЗА_ДАННЫХ!I:I,ПРЕПОДАВАТЕЛИ!H110,БАЗА_ДАННЫХ!J:J,ПРЕПОДАВАТЕЛИ!I110,БАЗА_ДАННЫХ!K:K,ПРЕПОДАВАТЕЛИ!J110)</f>
        <v>0</v>
      </c>
      <c r="P110" s="216">
        <f>SUMIFS(БАЗА_ДАННЫХ!U:U,БАЗА_ДАННЫХ!D:D,ПРЕПОДАВАТЕЛИ!C110,БАЗА_ДАННЫХ!G:G,ПРЕПОДАВАТЕЛИ!F110,БАЗА_ДАННЫХ!I:I,ПРЕПОДАВАТЕЛИ!H110,БАЗА_ДАННЫХ!J:J,ПРЕПОДАВАТЕЛИ!I110,БАЗА_ДАННЫХ!K:K,ПРЕПОДАВАТЕЛИ!J110)</f>
        <v>78.75</v>
      </c>
      <c r="Q110" s="3">
        <f>SUMIFS(БАЗА_ДАННЫХ!T:T,БАЗА_ДАННЫХ!D:D,ПРЕПОДАВАТЕЛИ!C110,БАЗА_ДАННЫХ!G:G,ПРЕПОДАВАТЕЛИ!F110,БАЗА_ДАННЫХ!I:I,ПРЕПОДАВАТЕЛИ!H110,БАЗА_ДАННЫХ!J:J,ПРЕПОДАВАТЕЛИ!I110,БАЗА_ДАННЫХ!K:K,ПРЕПОДАВАТЕЛИ!J110)</f>
        <v>0</v>
      </c>
      <c r="R110" s="4">
        <f t="shared" si="9"/>
        <v>78.75</v>
      </c>
    </row>
    <row r="111" spans="3:18" x14ac:dyDescent="0.25">
      <c r="C111" s="212">
        <v>45315</v>
      </c>
      <c r="D111" s="215">
        <f t="shared" si="10"/>
        <v>4</v>
      </c>
      <c r="E111" s="14" t="str">
        <f t="shared" si="7"/>
        <v>Ср</v>
      </c>
      <c r="F111" s="15">
        <v>0.75</v>
      </c>
      <c r="G111" s="3" t="s">
        <v>14</v>
      </c>
      <c r="H111" s="3" t="s">
        <v>30</v>
      </c>
      <c r="I111" s="3" t="s">
        <v>11</v>
      </c>
      <c r="J111" s="4" t="s">
        <v>17</v>
      </c>
      <c r="K111" s="217">
        <v>0.5</v>
      </c>
      <c r="L111" s="4">
        <f t="shared" si="8"/>
        <v>19.375</v>
      </c>
      <c r="M111" s="216">
        <f>COUNTIFS(БАЗА_ДАННЫХ!D:D,C111,БАЗА_ДАННЫХ!G:G,F111,БАЗА_ДАННЫХ!I:I,H111,БАЗА_ДАННЫХ!J:J,I111,БАЗА_ДАННЫХ!K:K,J111)-N111-O111</f>
        <v>4</v>
      </c>
      <c r="N111" s="3">
        <f>COUNTIFS(БАЗА_ДАННЫХ!S:S,"перенос",БАЗА_ДАННЫХ!D:D,ПРЕПОДАВАТЕЛИ!C111,БАЗА_ДАННЫХ!G:G,ПРЕПОДАВАТЕЛИ!F111,БАЗА_ДАННЫХ!I:I,ПРЕПОДАВАТЕЛИ!H111,БАЗА_ДАННЫХ!J:J,ПРЕПОДАВАТЕЛИ!I111,БАЗА_ДАННЫХ!K:K,ПРЕПОДАВАТЕЛИ!J111)</f>
        <v>0</v>
      </c>
      <c r="O111" s="4">
        <f>COUNTIFS(БАЗА_ДАННЫХ!S:S,"раз.посещ.",БАЗА_ДАННЫХ!D:D,ПРЕПОДАВАТЕЛИ!C111,БАЗА_ДАННЫХ!G:G,ПРЕПОДАВАТЕЛИ!F111,БАЗА_ДАННЫХ!I:I,ПРЕПОДАВАТЕЛИ!H111,БАЗА_ДАННЫХ!J:J,ПРЕПОДАВАТЕЛИ!I111,БАЗА_ДАННЫХ!K:K,ПРЕПОДАВАТЕЛИ!J111)</f>
        <v>0</v>
      </c>
      <c r="P111" s="216">
        <f>SUMIFS(БАЗА_ДАННЫХ!U:U,БАЗА_ДАННЫХ!D:D,ПРЕПОДАВАТЕЛИ!C111,БАЗА_ДАННЫХ!G:G,ПРЕПОДАВАТЕЛИ!F111,БАЗА_ДАННЫХ!I:I,ПРЕПОДАВАТЕЛИ!H111,БАЗА_ДАННЫХ!J:J,ПРЕПОДАВАТЕЛИ!I111,БАЗА_ДАННЫХ!K:K,ПРЕПОДАВАТЕЛИ!J111)</f>
        <v>38.75</v>
      </c>
      <c r="Q111" s="3">
        <f>SUMIFS(БАЗА_ДАННЫХ!T:T,БАЗА_ДАННЫХ!D:D,ПРЕПОДАВАТЕЛИ!C111,БАЗА_ДАННЫХ!G:G,ПРЕПОДАВАТЕЛИ!F111,БАЗА_ДАННЫХ!I:I,ПРЕПОДАВАТЕЛИ!H111,БАЗА_ДАННЫХ!J:J,ПРЕПОДАВАТЕЛИ!I111,БАЗА_ДАННЫХ!K:K,ПРЕПОДАВАТЕЛИ!J111)</f>
        <v>0</v>
      </c>
      <c r="R111" s="4">
        <f t="shared" si="9"/>
        <v>38.75</v>
      </c>
    </row>
    <row r="112" spans="3:18" x14ac:dyDescent="0.25">
      <c r="C112" s="212">
        <v>45316</v>
      </c>
      <c r="D112" s="215">
        <f t="shared" si="10"/>
        <v>4</v>
      </c>
      <c r="E112" s="14" t="str">
        <f t="shared" si="7"/>
        <v>Чт</v>
      </c>
      <c r="F112" s="15">
        <v>0.66666666666666663</v>
      </c>
      <c r="G112" s="3" t="s">
        <v>7</v>
      </c>
      <c r="H112" s="3" t="s">
        <v>32</v>
      </c>
      <c r="I112" s="3" t="s">
        <v>9</v>
      </c>
      <c r="J112" s="4" t="s">
        <v>8</v>
      </c>
      <c r="K112" s="217">
        <v>0.5</v>
      </c>
      <c r="L112" s="4">
        <f t="shared" si="8"/>
        <v>64.375</v>
      </c>
      <c r="M112" s="216">
        <f>COUNTIFS(БАЗА_ДАННЫХ!D:D,C112,БАЗА_ДАННЫХ!G:G,F112,БАЗА_ДАННЫХ!I:I,H112,БАЗА_ДАННЫХ!J:J,I112,БАЗА_ДАННЫХ!K:K,J112)-N112-O112</f>
        <v>13</v>
      </c>
      <c r="N112" s="3">
        <f>COUNTIFS(БАЗА_ДАННЫХ!S:S,"перенос",БАЗА_ДАННЫХ!D:D,ПРЕПОДАВАТЕЛИ!C112,БАЗА_ДАННЫХ!G:G,ПРЕПОДАВАТЕЛИ!F112,БАЗА_ДАННЫХ!I:I,ПРЕПОДАВАТЕЛИ!H112,БАЗА_ДАННЫХ!J:J,ПРЕПОДАВАТЕЛИ!I112,БАЗА_ДАННЫХ!K:K,ПРЕПОДАВАТЕЛИ!J112)</f>
        <v>0</v>
      </c>
      <c r="O112" s="4">
        <f>COUNTIFS(БАЗА_ДАННЫХ!S:S,"раз.посещ.",БАЗА_ДАННЫХ!D:D,ПРЕПОДАВАТЕЛИ!C112,БАЗА_ДАННЫХ!G:G,ПРЕПОДАВАТЕЛИ!F112,БАЗА_ДАННЫХ!I:I,ПРЕПОДАВАТЕЛИ!H112,БАЗА_ДАННЫХ!J:J,ПРЕПОДАВАТЕЛИ!I112,БАЗА_ДАННЫХ!K:K,ПРЕПОДАВАТЕЛИ!J112)</f>
        <v>0</v>
      </c>
      <c r="P112" s="216">
        <f>SUMIFS(БАЗА_ДАННЫХ!U:U,БАЗА_ДАННЫХ!D:D,ПРЕПОДАВАТЕЛИ!C112,БАЗА_ДАННЫХ!G:G,ПРЕПОДАВАТЕЛИ!F112,БАЗА_ДАННЫХ!I:I,ПРЕПОДАВАТЕЛИ!H112,БАЗА_ДАННЫХ!J:J,ПРЕПОДАВАТЕЛИ!I112,БАЗА_ДАННЫХ!K:K,ПРЕПОДАВАТЕЛИ!J112)</f>
        <v>128.75</v>
      </c>
      <c r="Q112" s="3">
        <f>SUMIFS(БАЗА_ДАННЫХ!T:T,БАЗА_ДАННЫХ!D:D,ПРЕПОДАВАТЕЛИ!C112,БАЗА_ДАННЫХ!G:G,ПРЕПОДАВАТЕЛИ!F112,БАЗА_ДАННЫХ!I:I,ПРЕПОДАВАТЕЛИ!H112,БАЗА_ДАННЫХ!J:J,ПРЕПОДАВАТЕЛИ!I112,БАЗА_ДАННЫХ!K:K,ПРЕПОДАВАТЕЛИ!J112)</f>
        <v>0</v>
      </c>
      <c r="R112" s="4">
        <f t="shared" si="9"/>
        <v>128.75</v>
      </c>
    </row>
    <row r="113" spans="3:18" x14ac:dyDescent="0.25">
      <c r="C113" s="212">
        <v>45316</v>
      </c>
      <c r="D113" s="215">
        <f t="shared" si="10"/>
        <v>4</v>
      </c>
      <c r="E113" s="14" t="str">
        <f t="shared" si="7"/>
        <v>Чт</v>
      </c>
      <c r="F113" s="15">
        <v>0.6875</v>
      </c>
      <c r="G113" s="3" t="s">
        <v>14</v>
      </c>
      <c r="H113" s="3" t="s">
        <v>39</v>
      </c>
      <c r="I113" s="3" t="s">
        <v>10</v>
      </c>
      <c r="J113" s="4" t="s">
        <v>28</v>
      </c>
      <c r="K113" s="217">
        <v>0.5</v>
      </c>
      <c r="L113" s="4">
        <f t="shared" si="8"/>
        <v>44.375</v>
      </c>
      <c r="M113" s="216">
        <f>COUNTIFS(БАЗА_ДАННЫХ!D:D,C113,БАЗА_ДАННЫХ!G:G,F113,БАЗА_ДАННЫХ!I:I,H113,БАЗА_ДАННЫХ!J:J,I113,БАЗА_ДАННЫХ!K:K,J113)-N113-O113</f>
        <v>9</v>
      </c>
      <c r="N113" s="3">
        <f>COUNTIFS(БАЗА_ДАННЫХ!S:S,"перенос",БАЗА_ДАННЫХ!D:D,ПРЕПОДАВАТЕЛИ!C113,БАЗА_ДАННЫХ!G:G,ПРЕПОДАВАТЕЛИ!F113,БАЗА_ДАННЫХ!I:I,ПРЕПОДАВАТЕЛИ!H113,БАЗА_ДАННЫХ!J:J,ПРЕПОДАВАТЕЛИ!I113,БАЗА_ДАННЫХ!K:K,ПРЕПОДАВАТЕЛИ!J113)</f>
        <v>0</v>
      </c>
      <c r="O113" s="4">
        <f>COUNTIFS(БАЗА_ДАННЫХ!S:S,"раз.посещ.",БАЗА_ДАННЫХ!D:D,ПРЕПОДАВАТЕЛИ!C113,БАЗА_ДАННЫХ!G:G,ПРЕПОДАВАТЕЛИ!F113,БАЗА_ДАННЫХ!I:I,ПРЕПОДАВАТЕЛИ!H113,БАЗА_ДАННЫХ!J:J,ПРЕПОДАВАТЕЛИ!I113,БАЗА_ДАННЫХ!K:K,ПРЕПОДАВАТЕЛИ!J113)</f>
        <v>0</v>
      </c>
      <c r="P113" s="216">
        <f>SUMIFS(БАЗА_ДАННЫХ!U:U,БАЗА_ДАННЫХ!D:D,ПРЕПОДАВАТЕЛИ!C113,БАЗА_ДАННЫХ!G:G,ПРЕПОДАВАТЕЛИ!F113,БАЗА_ДАННЫХ!I:I,ПРЕПОДАВАТЕЛИ!H113,БАЗА_ДАННЫХ!J:J,ПРЕПОДАВАТЕЛИ!I113,БАЗА_ДАННЫХ!K:K,ПРЕПОДАВАТЕЛИ!J113)</f>
        <v>88.75</v>
      </c>
      <c r="Q113" s="3">
        <f>SUMIFS(БАЗА_ДАННЫХ!T:T,БАЗА_ДАННЫХ!D:D,ПРЕПОДАВАТЕЛИ!C113,БАЗА_ДАННЫХ!G:G,ПРЕПОДАВАТЕЛИ!F113,БАЗА_ДАННЫХ!I:I,ПРЕПОДАВАТЕЛИ!H113,БАЗА_ДАННЫХ!J:J,ПРЕПОДАВАТЕЛИ!I113,БАЗА_ДАННЫХ!K:K,ПРЕПОДАВАТЕЛИ!J113)</f>
        <v>0</v>
      </c>
      <c r="R113" s="4">
        <f t="shared" si="9"/>
        <v>88.75</v>
      </c>
    </row>
    <row r="114" spans="3:18" x14ac:dyDescent="0.25">
      <c r="C114" s="212">
        <v>45316</v>
      </c>
      <c r="D114" s="215">
        <f t="shared" si="10"/>
        <v>4</v>
      </c>
      <c r="E114" s="14" t="str">
        <f t="shared" si="7"/>
        <v>Чт</v>
      </c>
      <c r="F114" s="15">
        <v>0.72916666666666663</v>
      </c>
      <c r="G114" s="3" t="s">
        <v>15</v>
      </c>
      <c r="H114" s="3" t="s">
        <v>27</v>
      </c>
      <c r="I114" s="3" t="s">
        <v>22</v>
      </c>
      <c r="J114" s="4" t="s">
        <v>29</v>
      </c>
      <c r="K114" s="217">
        <v>0.5</v>
      </c>
      <c r="L114" s="4">
        <f t="shared" si="8"/>
        <v>19.375</v>
      </c>
      <c r="M114" s="216">
        <f>COUNTIFS(БАЗА_ДАННЫХ!D:D,C114,БАЗА_ДАННЫХ!G:G,F114,БАЗА_ДАННЫХ!I:I,H114,БАЗА_ДАННЫХ!J:J,I114,БАЗА_ДАННЫХ!K:K,J114)-N114-O114</f>
        <v>4</v>
      </c>
      <c r="N114" s="3">
        <f>COUNTIFS(БАЗА_ДАННЫХ!S:S,"перенос",БАЗА_ДАННЫХ!D:D,ПРЕПОДАВАТЕЛИ!C114,БАЗА_ДАННЫХ!G:G,ПРЕПОДАВАТЕЛИ!F114,БАЗА_ДАННЫХ!I:I,ПРЕПОДАВАТЕЛИ!H114,БАЗА_ДАННЫХ!J:J,ПРЕПОДАВАТЕЛИ!I114,БАЗА_ДАННЫХ!K:K,ПРЕПОДАВАТЕЛИ!J114)</f>
        <v>0</v>
      </c>
      <c r="O114" s="4">
        <f>COUNTIFS(БАЗА_ДАННЫХ!S:S,"раз.посещ.",БАЗА_ДАННЫХ!D:D,ПРЕПОДАВАТЕЛИ!C114,БАЗА_ДАННЫХ!G:G,ПРЕПОДАВАТЕЛИ!F114,БАЗА_ДАННЫХ!I:I,ПРЕПОДАВАТЕЛИ!H114,БАЗА_ДАННЫХ!J:J,ПРЕПОДАВАТЕЛИ!I114,БАЗА_ДАННЫХ!K:K,ПРЕПОДАВАТЕЛИ!J114)</f>
        <v>0</v>
      </c>
      <c r="P114" s="216">
        <f>SUMIFS(БАЗА_ДАННЫХ!U:U,БАЗА_ДАННЫХ!D:D,ПРЕПОДАВАТЕЛИ!C114,БАЗА_ДАННЫХ!G:G,ПРЕПОДАВАТЕЛИ!F114,БАЗА_ДАННЫХ!I:I,ПРЕПОДАВАТЕЛИ!H114,БАЗА_ДАННЫХ!J:J,ПРЕПОДАВАТЕЛИ!I114,БАЗА_ДАННЫХ!K:K,ПРЕПОДАВАТЕЛИ!J114)</f>
        <v>38.75</v>
      </c>
      <c r="Q114" s="3">
        <f>SUMIFS(БАЗА_ДАННЫХ!T:T,БАЗА_ДАННЫХ!D:D,ПРЕПОДАВАТЕЛИ!C114,БАЗА_ДАННЫХ!G:G,ПРЕПОДАВАТЕЛИ!F114,БАЗА_ДАННЫХ!I:I,ПРЕПОДАВАТЕЛИ!H114,БАЗА_ДАННЫХ!J:J,ПРЕПОДАВАТЕЛИ!I114,БАЗА_ДАННЫХ!K:K,ПРЕПОДАВАТЕЛИ!J114)</f>
        <v>0</v>
      </c>
      <c r="R114" s="4">
        <f t="shared" si="9"/>
        <v>38.75</v>
      </c>
    </row>
    <row r="115" spans="3:18" x14ac:dyDescent="0.25">
      <c r="C115" s="212">
        <v>45316</v>
      </c>
      <c r="D115" s="215">
        <f t="shared" si="10"/>
        <v>4</v>
      </c>
      <c r="E115" s="14" t="str">
        <f t="shared" si="7"/>
        <v>Чт</v>
      </c>
      <c r="F115" s="15">
        <v>0.77083333333333337</v>
      </c>
      <c r="G115" s="3" t="s">
        <v>15</v>
      </c>
      <c r="H115" s="3" t="s">
        <v>27</v>
      </c>
      <c r="I115" s="3" t="s">
        <v>22</v>
      </c>
      <c r="J115" s="4" t="s">
        <v>12</v>
      </c>
      <c r="K115" s="217">
        <v>0.5</v>
      </c>
      <c r="L115" s="4">
        <f t="shared" si="8"/>
        <v>19.375</v>
      </c>
      <c r="M115" s="216">
        <f>COUNTIFS(БАЗА_ДАННЫХ!D:D,C115,БАЗА_ДАННЫХ!G:G,F115,БАЗА_ДАННЫХ!I:I,H115,БАЗА_ДАННЫХ!J:J,I115,БАЗА_ДАННЫХ!K:K,J115)-N115-O115</f>
        <v>4</v>
      </c>
      <c r="N115" s="3">
        <f>COUNTIFS(БАЗА_ДАННЫХ!S:S,"перенос",БАЗА_ДАННЫХ!D:D,ПРЕПОДАВАТЕЛИ!C115,БАЗА_ДАННЫХ!G:G,ПРЕПОДАВАТЕЛИ!F115,БАЗА_ДАННЫХ!I:I,ПРЕПОДАВАТЕЛИ!H115,БАЗА_ДАННЫХ!J:J,ПРЕПОДАВАТЕЛИ!I115,БАЗА_ДАННЫХ!K:K,ПРЕПОДАВАТЕЛИ!J115)</f>
        <v>0</v>
      </c>
      <c r="O115" s="4">
        <f>COUNTIFS(БАЗА_ДАННЫХ!S:S,"раз.посещ.",БАЗА_ДАННЫХ!D:D,ПРЕПОДАВАТЕЛИ!C115,БАЗА_ДАННЫХ!G:G,ПРЕПОДАВАТЕЛИ!F115,БАЗА_ДАННЫХ!I:I,ПРЕПОДАВАТЕЛИ!H115,БАЗА_ДАННЫХ!J:J,ПРЕПОДАВАТЕЛИ!I115,БАЗА_ДАННЫХ!K:K,ПРЕПОДАВАТЕЛИ!J115)</f>
        <v>0</v>
      </c>
      <c r="P115" s="216">
        <f>SUMIFS(БАЗА_ДАННЫХ!U:U,БАЗА_ДАННЫХ!D:D,ПРЕПОДАВАТЕЛИ!C115,БАЗА_ДАННЫХ!G:G,ПРЕПОДАВАТЕЛИ!F115,БАЗА_ДАННЫХ!I:I,ПРЕПОДАВАТЕЛИ!H115,БАЗА_ДАННЫХ!J:J,ПРЕПОДАВАТЕЛИ!I115,БАЗА_ДАННЫХ!K:K,ПРЕПОДАВАТЕЛИ!J115)</f>
        <v>38.75</v>
      </c>
      <c r="Q115" s="3">
        <f>SUMIFS(БАЗА_ДАННЫХ!T:T,БАЗА_ДАННЫХ!D:D,ПРЕПОДАВАТЕЛИ!C115,БАЗА_ДАННЫХ!G:G,ПРЕПОДАВАТЕЛИ!F115,БАЗА_ДАННЫХ!I:I,ПРЕПОДАВАТЕЛИ!H115,БАЗА_ДАННЫХ!J:J,ПРЕПОДАВАТЕЛИ!I115,БАЗА_ДАННЫХ!K:K,ПРЕПОДАВАТЕЛИ!J115)</f>
        <v>0</v>
      </c>
      <c r="R115" s="4">
        <f t="shared" si="9"/>
        <v>38.75</v>
      </c>
    </row>
    <row r="116" spans="3:18" x14ac:dyDescent="0.25">
      <c r="C116" s="212">
        <v>45317</v>
      </c>
      <c r="D116" s="215">
        <f t="shared" si="10"/>
        <v>4</v>
      </c>
      <c r="E116" s="14" t="str">
        <f t="shared" si="7"/>
        <v>Пт</v>
      </c>
      <c r="F116" s="15">
        <v>0.66666666666666663</v>
      </c>
      <c r="G116" s="3" t="s">
        <v>7</v>
      </c>
      <c r="H116" s="3" t="s">
        <v>33</v>
      </c>
      <c r="I116" s="3" t="s">
        <v>6</v>
      </c>
      <c r="J116" s="4" t="s">
        <v>31</v>
      </c>
      <c r="K116" s="217">
        <v>0.5</v>
      </c>
      <c r="L116" s="4">
        <f t="shared" si="8"/>
        <v>49.375</v>
      </c>
      <c r="M116" s="216">
        <f>COUNTIFS(БАЗА_ДАННЫХ!D:D,C116,БАЗА_ДАННЫХ!G:G,F116,БАЗА_ДАННЫХ!I:I,H116,БАЗА_ДАННЫХ!J:J,I116,БАЗА_ДАННЫХ!K:K,J116)-N116-O116</f>
        <v>10</v>
      </c>
      <c r="N116" s="3">
        <f>COUNTIFS(БАЗА_ДАННЫХ!S:S,"перенос",БАЗА_ДАННЫХ!D:D,ПРЕПОДАВАТЕЛИ!C116,БАЗА_ДАННЫХ!G:G,ПРЕПОДАВАТЕЛИ!F116,БАЗА_ДАННЫХ!I:I,ПРЕПОДАВАТЕЛИ!H116,БАЗА_ДАННЫХ!J:J,ПРЕПОДАВАТЕЛИ!I116,БАЗА_ДАННЫХ!K:K,ПРЕПОДАВАТЕЛИ!J116)</f>
        <v>0</v>
      </c>
      <c r="O116" s="4">
        <f>COUNTIFS(БАЗА_ДАННЫХ!S:S,"раз.посещ.",БАЗА_ДАННЫХ!D:D,ПРЕПОДАВАТЕЛИ!C116,БАЗА_ДАННЫХ!G:G,ПРЕПОДАВАТЕЛИ!F116,БАЗА_ДАННЫХ!I:I,ПРЕПОДАВАТЕЛИ!H116,БАЗА_ДАННЫХ!J:J,ПРЕПОДАВАТЕЛИ!I116,БАЗА_ДАННЫХ!K:K,ПРЕПОДАВАТЕЛИ!J116)</f>
        <v>0</v>
      </c>
      <c r="P116" s="216">
        <f>SUMIFS(БАЗА_ДАННЫХ!U:U,БАЗА_ДАННЫХ!D:D,ПРЕПОДАВАТЕЛИ!C116,БАЗА_ДАННЫХ!G:G,ПРЕПОДАВАТЕЛИ!F116,БАЗА_ДАННЫХ!I:I,ПРЕПОДАВАТЕЛИ!H116,БАЗА_ДАННЫХ!J:J,ПРЕПОДАВАТЕЛИ!I116,БАЗА_ДАННЫХ!K:K,ПРЕПОДАВАТЕЛИ!J116)</f>
        <v>98.75</v>
      </c>
      <c r="Q116" s="3">
        <f>SUMIFS(БАЗА_ДАННЫХ!T:T,БАЗА_ДАННЫХ!D:D,ПРЕПОДАВАТЕЛИ!C116,БАЗА_ДАННЫХ!G:G,ПРЕПОДАВАТЕЛИ!F116,БАЗА_ДАННЫХ!I:I,ПРЕПОДАВАТЕЛИ!H116,БАЗА_ДАННЫХ!J:J,ПРЕПОДАВАТЕЛИ!I116,БАЗА_ДАННЫХ!K:K,ПРЕПОДАВАТЕЛИ!J116)</f>
        <v>0</v>
      </c>
      <c r="R116" s="4">
        <f t="shared" si="9"/>
        <v>98.75</v>
      </c>
    </row>
    <row r="117" spans="3:18" x14ac:dyDescent="0.25">
      <c r="C117" s="212">
        <v>45318</v>
      </c>
      <c r="D117" s="215">
        <f t="shared" si="10"/>
        <v>4</v>
      </c>
      <c r="E117" s="14" t="str">
        <f t="shared" si="7"/>
        <v>Сб</v>
      </c>
      <c r="F117" s="15">
        <v>0.45833333333333331</v>
      </c>
      <c r="G117" s="3" t="s">
        <v>14</v>
      </c>
      <c r="H117" s="3" t="s">
        <v>34</v>
      </c>
      <c r="I117" s="3" t="s">
        <v>11</v>
      </c>
      <c r="J117" s="4" t="s">
        <v>35</v>
      </c>
      <c r="K117" s="217">
        <v>0.5</v>
      </c>
      <c r="L117" s="4">
        <f t="shared" si="8"/>
        <v>24.375</v>
      </c>
      <c r="M117" s="216">
        <f>COUNTIFS(БАЗА_ДАННЫХ!D:D,C117,БАЗА_ДАННЫХ!G:G,F117,БАЗА_ДАННЫХ!I:I,H117,БАЗА_ДАННЫХ!J:J,I117,БАЗА_ДАННЫХ!K:K,J117)-N117-O117</f>
        <v>5</v>
      </c>
      <c r="N117" s="3">
        <f>COUNTIFS(БАЗА_ДАННЫХ!S:S,"перенос",БАЗА_ДАННЫХ!D:D,ПРЕПОДАВАТЕЛИ!C117,БАЗА_ДАННЫХ!G:G,ПРЕПОДАВАТЕЛИ!F117,БАЗА_ДАННЫХ!I:I,ПРЕПОДАВАТЕЛИ!H117,БАЗА_ДАННЫХ!J:J,ПРЕПОДАВАТЕЛИ!I117,БАЗА_ДАННЫХ!K:K,ПРЕПОДАВАТЕЛИ!J117)</f>
        <v>0</v>
      </c>
      <c r="O117" s="4">
        <f>COUNTIFS(БАЗА_ДАННЫХ!S:S,"раз.посещ.",БАЗА_ДАННЫХ!D:D,ПРЕПОДАВАТЕЛИ!C117,БАЗА_ДАННЫХ!G:G,ПРЕПОДАВАТЕЛИ!F117,БАЗА_ДАННЫХ!I:I,ПРЕПОДАВАТЕЛИ!H117,БАЗА_ДАННЫХ!J:J,ПРЕПОДАВАТЕЛИ!I117,БАЗА_ДАННЫХ!K:K,ПРЕПОДАВАТЕЛИ!J117)</f>
        <v>0</v>
      </c>
      <c r="P117" s="216">
        <f>SUMIFS(БАЗА_ДАННЫХ!U:U,БАЗА_ДАННЫХ!D:D,ПРЕПОДАВАТЕЛИ!C117,БАЗА_ДАННЫХ!G:G,ПРЕПОДАВАТЕЛИ!F117,БАЗА_ДАННЫХ!I:I,ПРЕПОДАВАТЕЛИ!H117,БАЗА_ДАННЫХ!J:J,ПРЕПОДАВАТЕЛИ!I117,БАЗА_ДАННЫХ!K:K,ПРЕПОДАВАТЕЛИ!J117)</f>
        <v>48.75</v>
      </c>
      <c r="Q117" s="3">
        <f>SUMIFS(БАЗА_ДАННЫХ!T:T,БАЗА_ДАННЫХ!D:D,ПРЕПОДАВАТЕЛИ!C117,БАЗА_ДАННЫХ!G:G,ПРЕПОДАВАТЕЛИ!F117,БАЗА_ДАННЫХ!I:I,ПРЕПОДАВАТЕЛИ!H117,БАЗА_ДАННЫХ!J:J,ПРЕПОДАВАТЕЛИ!I117,БАЗА_ДАННЫХ!K:K,ПРЕПОДАВАТЕЛИ!J117)</f>
        <v>0</v>
      </c>
      <c r="R117" s="4">
        <f t="shared" si="9"/>
        <v>48.75</v>
      </c>
    </row>
    <row r="118" spans="3:18" x14ac:dyDescent="0.25">
      <c r="C118" s="212">
        <v>45320</v>
      </c>
      <c r="D118" s="215">
        <f t="shared" si="10"/>
        <v>5</v>
      </c>
      <c r="E118" s="14" t="str">
        <f t="shared" si="7"/>
        <v>Пн</v>
      </c>
      <c r="F118" s="15">
        <v>0.66666666666666663</v>
      </c>
      <c r="G118" s="3" t="s">
        <v>7</v>
      </c>
      <c r="H118" s="3" t="s">
        <v>32</v>
      </c>
      <c r="I118" s="3" t="s">
        <v>9</v>
      </c>
      <c r="J118" s="4" t="s">
        <v>8</v>
      </c>
      <c r="K118" s="217">
        <v>0.5</v>
      </c>
      <c r="L118" s="4">
        <f t="shared" si="8"/>
        <v>69.375</v>
      </c>
      <c r="M118" s="216">
        <f>COUNTIFS(БАЗА_ДАННЫХ!D:D,C118,БАЗА_ДАННЫХ!G:G,F118,БАЗА_ДАННЫХ!I:I,H118,БАЗА_ДАННЫХ!J:J,I118,БАЗА_ДАННЫХ!K:K,J118)-N118-O118</f>
        <v>14</v>
      </c>
      <c r="N118" s="3">
        <f>COUNTIFS(БАЗА_ДАННЫХ!S:S,"перенос",БАЗА_ДАННЫХ!D:D,ПРЕПОДАВАТЕЛИ!C118,БАЗА_ДАННЫХ!G:G,ПРЕПОДАВАТЕЛИ!F118,БАЗА_ДАННЫХ!I:I,ПРЕПОДАВАТЕЛИ!H118,БАЗА_ДАННЫХ!J:J,ПРЕПОДАВАТЕЛИ!I118,БАЗА_ДАННЫХ!K:K,ПРЕПОДАВАТЕЛИ!J118)</f>
        <v>0</v>
      </c>
      <c r="O118" s="4">
        <f>COUNTIFS(БАЗА_ДАННЫХ!S:S,"раз.посещ.",БАЗА_ДАННЫХ!D:D,ПРЕПОДАВАТЕЛИ!C118,БАЗА_ДАННЫХ!G:G,ПРЕПОДАВАТЕЛИ!F118,БАЗА_ДАННЫХ!I:I,ПРЕПОДАВАТЕЛИ!H118,БАЗА_ДАННЫХ!J:J,ПРЕПОДАВАТЕЛИ!I118,БАЗА_ДАННЫХ!K:K,ПРЕПОДАВАТЕЛИ!J118)</f>
        <v>0</v>
      </c>
      <c r="P118" s="216">
        <f>SUMIFS(БАЗА_ДАННЫХ!U:U,БАЗА_ДАННЫХ!D:D,ПРЕПОДАВАТЕЛИ!C118,БАЗА_ДАННЫХ!G:G,ПРЕПОДАВАТЕЛИ!F118,БАЗА_ДАННЫХ!I:I,ПРЕПОДАВАТЕЛИ!H118,БАЗА_ДАННЫХ!J:J,ПРЕПОДАВАТЕЛИ!I118,БАЗА_ДАННЫХ!K:K,ПРЕПОДАВАТЕЛИ!J118)</f>
        <v>138.75</v>
      </c>
      <c r="Q118" s="3">
        <f>SUMIFS(БАЗА_ДАННЫХ!T:T,БАЗА_ДАННЫХ!D:D,ПРЕПОДАВАТЕЛИ!C118,БАЗА_ДАННЫХ!G:G,ПРЕПОДАВАТЕЛИ!F118,БАЗА_ДАННЫХ!I:I,ПРЕПОДАВАТЕЛИ!H118,БАЗА_ДАННЫХ!J:J,ПРЕПОДАВАТЕЛИ!I118,БАЗА_ДАННЫХ!K:K,ПРЕПОДАВАТЕЛИ!J118)</f>
        <v>0</v>
      </c>
      <c r="R118" s="4">
        <f t="shared" si="9"/>
        <v>138.75</v>
      </c>
    </row>
    <row r="119" spans="3:18" x14ac:dyDescent="0.25">
      <c r="C119" s="212">
        <v>45320</v>
      </c>
      <c r="D119" s="215">
        <f t="shared" si="10"/>
        <v>5</v>
      </c>
      <c r="E119" s="14" t="str">
        <f t="shared" si="7"/>
        <v>Пн</v>
      </c>
      <c r="F119" s="15">
        <v>0.70833333333333337</v>
      </c>
      <c r="G119" s="3" t="s">
        <v>14</v>
      </c>
      <c r="H119" s="3" t="s">
        <v>30</v>
      </c>
      <c r="I119" s="3" t="s">
        <v>11</v>
      </c>
      <c r="J119" s="4" t="s">
        <v>36</v>
      </c>
      <c r="K119" s="217">
        <v>0.5</v>
      </c>
      <c r="L119" s="4">
        <f t="shared" si="8"/>
        <v>44.375</v>
      </c>
      <c r="M119" s="216">
        <f>COUNTIFS(БАЗА_ДАННЫХ!D:D,C119,БАЗА_ДАННЫХ!G:G,F119,БАЗА_ДАННЫХ!I:I,H119,БАЗА_ДАННЫХ!J:J,I119,БАЗА_ДАННЫХ!K:K,J119)-N119-O119</f>
        <v>9</v>
      </c>
      <c r="N119" s="3">
        <f>COUNTIFS(БАЗА_ДАННЫХ!S:S,"перенос",БАЗА_ДАННЫХ!D:D,ПРЕПОДАВАТЕЛИ!C119,БАЗА_ДАННЫХ!G:G,ПРЕПОДАВАТЕЛИ!F119,БАЗА_ДАННЫХ!I:I,ПРЕПОДАВАТЕЛИ!H119,БАЗА_ДАННЫХ!J:J,ПРЕПОДАВАТЕЛИ!I119,БАЗА_ДАННЫХ!K:K,ПРЕПОДАВАТЕЛИ!J119)</f>
        <v>0</v>
      </c>
      <c r="O119" s="4">
        <f>COUNTIFS(БАЗА_ДАННЫХ!S:S,"раз.посещ.",БАЗА_ДАННЫХ!D:D,ПРЕПОДАВАТЕЛИ!C119,БАЗА_ДАННЫХ!G:G,ПРЕПОДАВАТЕЛИ!F119,БАЗА_ДАННЫХ!I:I,ПРЕПОДАВАТЕЛИ!H119,БАЗА_ДАННЫХ!J:J,ПРЕПОДАВАТЕЛИ!I119,БАЗА_ДАННЫХ!K:K,ПРЕПОДАВАТЕЛИ!J119)</f>
        <v>0</v>
      </c>
      <c r="P119" s="216">
        <f>SUMIFS(БАЗА_ДАННЫХ!U:U,БАЗА_ДАННЫХ!D:D,ПРЕПОДАВАТЕЛИ!C119,БАЗА_ДАННЫХ!G:G,ПРЕПОДАВАТЕЛИ!F119,БАЗА_ДАННЫХ!I:I,ПРЕПОДАВАТЕЛИ!H119,БАЗА_ДАННЫХ!J:J,ПРЕПОДАВАТЕЛИ!I119,БАЗА_ДАННЫХ!K:K,ПРЕПОДАВАТЕЛИ!J119)</f>
        <v>88.75</v>
      </c>
      <c r="Q119" s="3">
        <f>SUMIFS(БАЗА_ДАННЫХ!T:T,БАЗА_ДАННЫХ!D:D,ПРЕПОДАВАТЕЛИ!C119,БАЗА_ДАННЫХ!G:G,ПРЕПОДАВАТЕЛИ!F119,БАЗА_ДАННЫХ!I:I,ПРЕПОДАВАТЕЛИ!H119,БАЗА_ДАННЫХ!J:J,ПРЕПОДАВАТЕЛИ!I119,БАЗА_ДАННЫХ!K:K,ПРЕПОДАВАТЕЛИ!J119)</f>
        <v>0</v>
      </c>
      <c r="R119" s="4">
        <f t="shared" si="9"/>
        <v>88.75</v>
      </c>
    </row>
    <row r="120" spans="3:18" x14ac:dyDescent="0.25">
      <c r="C120" s="212">
        <v>45320</v>
      </c>
      <c r="D120" s="215">
        <f t="shared" si="10"/>
        <v>5</v>
      </c>
      <c r="E120" s="14" t="str">
        <f t="shared" si="7"/>
        <v>Пн</v>
      </c>
      <c r="F120" s="15">
        <v>0.75</v>
      </c>
      <c r="G120" s="3" t="s">
        <v>7</v>
      </c>
      <c r="H120" s="3" t="s">
        <v>33</v>
      </c>
      <c r="I120" s="3" t="s">
        <v>6</v>
      </c>
      <c r="J120" s="4" t="s">
        <v>31</v>
      </c>
      <c r="K120" s="217">
        <v>0.5</v>
      </c>
      <c r="L120" s="4">
        <f t="shared" si="8"/>
        <v>54.375</v>
      </c>
      <c r="M120" s="216">
        <f>COUNTIFS(БАЗА_ДАННЫХ!D:D,C120,БАЗА_ДАННЫХ!G:G,F120,БАЗА_ДАННЫХ!I:I,H120,БАЗА_ДАННЫХ!J:J,I120,БАЗА_ДАННЫХ!K:K,J120)-N120-O120</f>
        <v>11</v>
      </c>
      <c r="N120" s="3">
        <f>COUNTIFS(БАЗА_ДАННЫХ!S:S,"перенос",БАЗА_ДАННЫХ!D:D,ПРЕПОДАВАТЕЛИ!C120,БАЗА_ДАННЫХ!G:G,ПРЕПОДАВАТЕЛИ!F120,БАЗА_ДАННЫХ!I:I,ПРЕПОДАВАТЕЛИ!H120,БАЗА_ДАННЫХ!J:J,ПРЕПОДАВАТЕЛИ!I120,БАЗА_ДАННЫХ!K:K,ПРЕПОДАВАТЕЛИ!J120)</f>
        <v>0</v>
      </c>
      <c r="O120" s="4">
        <f>COUNTIFS(БАЗА_ДАННЫХ!S:S,"раз.посещ.",БАЗА_ДАННЫХ!D:D,ПРЕПОДАВАТЕЛИ!C120,БАЗА_ДАННЫХ!G:G,ПРЕПОДАВАТЕЛИ!F120,БАЗА_ДАННЫХ!I:I,ПРЕПОДАВАТЕЛИ!H120,БАЗА_ДАННЫХ!J:J,ПРЕПОДАВАТЕЛИ!I120,БАЗА_ДАННЫХ!K:K,ПРЕПОДАВАТЕЛИ!J120)</f>
        <v>0</v>
      </c>
      <c r="P120" s="216">
        <f>SUMIFS(БАЗА_ДАННЫХ!U:U,БАЗА_ДАННЫХ!D:D,ПРЕПОДАВАТЕЛИ!C120,БАЗА_ДАННЫХ!G:G,ПРЕПОДАВАТЕЛИ!F120,БАЗА_ДАННЫХ!I:I,ПРЕПОДАВАТЕЛИ!H120,БАЗА_ДАННЫХ!J:J,ПРЕПОДАВАТЕЛИ!I120,БАЗА_ДАННЫХ!K:K,ПРЕПОДАВАТЕЛИ!J120)</f>
        <v>108.75</v>
      </c>
      <c r="Q120" s="3">
        <f>SUMIFS(БАЗА_ДАННЫХ!T:T,БАЗА_ДАННЫХ!D:D,ПРЕПОДАВАТЕЛИ!C120,БАЗА_ДАННЫХ!G:G,ПРЕПОДАВАТЕЛИ!F120,БАЗА_ДАННЫХ!I:I,ПРЕПОДАВАТЕЛИ!H120,БАЗА_ДАННЫХ!J:J,ПРЕПОДАВАТЕЛИ!I120,БАЗА_ДАННЫХ!K:K,ПРЕПОДАВАТЕЛИ!J120)</f>
        <v>0</v>
      </c>
      <c r="R120" s="4">
        <f t="shared" si="9"/>
        <v>108.75</v>
      </c>
    </row>
    <row r="121" spans="3:18" x14ac:dyDescent="0.25">
      <c r="C121" s="212">
        <v>45320</v>
      </c>
      <c r="D121" s="215">
        <f t="shared" si="10"/>
        <v>5</v>
      </c>
      <c r="E121" s="14" t="str">
        <f t="shared" si="7"/>
        <v>Пн</v>
      </c>
      <c r="F121" s="15">
        <v>0.75</v>
      </c>
      <c r="G121" s="3" t="s">
        <v>14</v>
      </c>
      <c r="H121" s="3" t="s">
        <v>30</v>
      </c>
      <c r="I121" s="3" t="s">
        <v>11</v>
      </c>
      <c r="J121" s="4" t="s">
        <v>17</v>
      </c>
      <c r="K121" s="217">
        <v>0.5</v>
      </c>
      <c r="L121" s="4">
        <f t="shared" si="8"/>
        <v>24.375</v>
      </c>
      <c r="M121" s="216">
        <f>COUNTIFS(БАЗА_ДАННЫХ!D:D,C121,БАЗА_ДАННЫХ!G:G,F121,БАЗА_ДАННЫХ!I:I,H121,БАЗА_ДАННЫХ!J:J,I121,БАЗА_ДАННЫХ!K:K,J121)-N121-O121</f>
        <v>5</v>
      </c>
      <c r="N121" s="3">
        <f>COUNTIFS(БАЗА_ДАННЫХ!S:S,"перенос",БАЗА_ДАННЫХ!D:D,ПРЕПОДАВАТЕЛИ!C121,БАЗА_ДАННЫХ!G:G,ПРЕПОДАВАТЕЛИ!F121,БАЗА_ДАННЫХ!I:I,ПРЕПОДАВАТЕЛИ!H121,БАЗА_ДАННЫХ!J:J,ПРЕПОДАВАТЕЛИ!I121,БАЗА_ДАННЫХ!K:K,ПРЕПОДАВАТЕЛИ!J121)</f>
        <v>0</v>
      </c>
      <c r="O121" s="4">
        <f>COUNTIFS(БАЗА_ДАННЫХ!S:S,"раз.посещ.",БАЗА_ДАННЫХ!D:D,ПРЕПОДАВАТЕЛИ!C121,БАЗА_ДАННЫХ!G:G,ПРЕПОДАВАТЕЛИ!F121,БАЗА_ДАННЫХ!I:I,ПРЕПОДАВАТЕЛИ!H121,БАЗА_ДАННЫХ!J:J,ПРЕПОДАВАТЕЛИ!I121,БАЗА_ДАННЫХ!K:K,ПРЕПОДАВАТЕЛИ!J121)</f>
        <v>0</v>
      </c>
      <c r="P121" s="216">
        <f>SUMIFS(БАЗА_ДАННЫХ!U:U,БАЗА_ДАННЫХ!D:D,ПРЕПОДАВАТЕЛИ!C121,БАЗА_ДАННЫХ!G:G,ПРЕПОДАВАТЕЛИ!F121,БАЗА_ДАННЫХ!I:I,ПРЕПОДАВАТЕЛИ!H121,БАЗА_ДАННЫХ!J:J,ПРЕПОДАВАТЕЛИ!I121,БАЗА_ДАННЫХ!K:K,ПРЕПОДАВАТЕЛИ!J121)</f>
        <v>48.75</v>
      </c>
      <c r="Q121" s="3">
        <f>SUMIFS(БАЗА_ДАННЫХ!T:T,БАЗА_ДАННЫХ!D:D,ПРЕПОДАВАТЕЛИ!C121,БАЗА_ДАННЫХ!G:G,ПРЕПОДАВАТЕЛИ!F121,БАЗА_ДАННЫХ!I:I,ПРЕПОДАВАТЕЛИ!H121,БАЗА_ДАННЫХ!J:J,ПРЕПОДАВАТЕЛИ!I121,БАЗА_ДАННЫХ!K:K,ПРЕПОДАВАТЕЛИ!J121)</f>
        <v>0</v>
      </c>
      <c r="R121" s="4">
        <f t="shared" si="9"/>
        <v>48.75</v>
      </c>
    </row>
    <row r="122" spans="3:18" x14ac:dyDescent="0.25">
      <c r="C122" s="212">
        <v>45320</v>
      </c>
      <c r="D122" s="215">
        <f t="shared" si="10"/>
        <v>5</v>
      </c>
      <c r="E122" s="14" t="str">
        <f t="shared" si="7"/>
        <v>Пн</v>
      </c>
      <c r="F122" s="15">
        <v>0.79166666666666663</v>
      </c>
      <c r="G122" s="3" t="s">
        <v>14</v>
      </c>
      <c r="H122" s="3" t="s">
        <v>34</v>
      </c>
      <c r="I122" s="3" t="s">
        <v>11</v>
      </c>
      <c r="J122" s="4" t="s">
        <v>35</v>
      </c>
      <c r="K122" s="217">
        <v>0.5</v>
      </c>
      <c r="L122" s="4">
        <f t="shared" si="8"/>
        <v>29.375</v>
      </c>
      <c r="M122" s="216">
        <f>COUNTIFS(БАЗА_ДАННЫХ!D:D,C122,БАЗА_ДАННЫХ!G:G,F122,БАЗА_ДАННЫХ!I:I,H122,БАЗА_ДАННЫХ!J:J,I122,БАЗА_ДАННЫХ!K:K,J122)-N122-O122</f>
        <v>6</v>
      </c>
      <c r="N122" s="3">
        <f>COUNTIFS(БАЗА_ДАННЫХ!S:S,"перенос",БАЗА_ДАННЫХ!D:D,ПРЕПОДАВАТЕЛИ!C122,БАЗА_ДАННЫХ!G:G,ПРЕПОДАВАТЕЛИ!F122,БАЗА_ДАННЫХ!I:I,ПРЕПОДАВАТЕЛИ!H122,БАЗА_ДАННЫХ!J:J,ПРЕПОДАВАТЕЛИ!I122,БАЗА_ДАННЫХ!K:K,ПРЕПОДАВАТЕЛИ!J122)</f>
        <v>0</v>
      </c>
      <c r="O122" s="4">
        <f>COUNTIFS(БАЗА_ДАННЫХ!S:S,"раз.посещ.",БАЗА_ДАННЫХ!D:D,ПРЕПОДАВАТЕЛИ!C122,БАЗА_ДАННЫХ!G:G,ПРЕПОДАВАТЕЛИ!F122,БАЗА_ДАННЫХ!I:I,ПРЕПОДАВАТЕЛИ!H122,БАЗА_ДАННЫХ!J:J,ПРЕПОДАВАТЕЛИ!I122,БАЗА_ДАННЫХ!K:K,ПРЕПОДАВАТЕЛИ!J122)</f>
        <v>0</v>
      </c>
      <c r="P122" s="216">
        <f>SUMIFS(БАЗА_ДАННЫХ!U:U,БАЗА_ДАННЫХ!D:D,ПРЕПОДАВАТЕЛИ!C122,БАЗА_ДАННЫХ!G:G,ПРЕПОДАВАТЕЛИ!F122,БАЗА_ДАННЫХ!I:I,ПРЕПОДАВАТЕЛИ!H122,БАЗА_ДАННЫХ!J:J,ПРЕПОДАВАТЕЛИ!I122,БАЗА_ДАННЫХ!K:K,ПРЕПОДАВАТЕЛИ!J122)</f>
        <v>58.75</v>
      </c>
      <c r="Q122" s="3">
        <f>SUMIFS(БАЗА_ДАННЫХ!T:T,БАЗА_ДАННЫХ!D:D,ПРЕПОДАВАТЕЛИ!C122,БАЗА_ДАННЫХ!G:G,ПРЕПОДАВАТЕЛИ!F122,БАЗА_ДАННЫХ!I:I,ПРЕПОДАВАТЕЛИ!H122,БАЗА_ДАННЫХ!J:J,ПРЕПОДАВАТЕЛИ!I122,БАЗА_ДАННЫХ!K:K,ПРЕПОДАВАТЕЛИ!J122)</f>
        <v>0</v>
      </c>
      <c r="R122" s="4">
        <f t="shared" si="9"/>
        <v>58.75</v>
      </c>
    </row>
    <row r="123" spans="3:18" x14ac:dyDescent="0.25">
      <c r="C123" s="212">
        <v>45321</v>
      </c>
      <c r="D123" s="215">
        <f t="shared" si="10"/>
        <v>5</v>
      </c>
      <c r="E123" s="14" t="str">
        <f t="shared" si="7"/>
        <v>Вт</v>
      </c>
      <c r="F123" s="15">
        <v>0.45833333333333331</v>
      </c>
      <c r="G123" s="3" t="s">
        <v>14</v>
      </c>
      <c r="H123" s="3" t="s">
        <v>39</v>
      </c>
      <c r="I123" s="3" t="s">
        <v>10</v>
      </c>
      <c r="J123" s="4" t="s">
        <v>28</v>
      </c>
      <c r="K123" s="217">
        <v>0.5</v>
      </c>
      <c r="L123" s="4">
        <f t="shared" si="8"/>
        <v>49.375</v>
      </c>
      <c r="M123" s="216">
        <f>COUNTIFS(БАЗА_ДАННЫХ!D:D,C123,БАЗА_ДАННЫХ!G:G,F123,БАЗА_ДАННЫХ!I:I,H123,БАЗА_ДАННЫХ!J:J,I123,БАЗА_ДАННЫХ!K:K,J123)-N123-O123</f>
        <v>10</v>
      </c>
      <c r="N123" s="3">
        <f>COUNTIFS(БАЗА_ДАННЫХ!S:S,"перенос",БАЗА_ДАННЫХ!D:D,ПРЕПОДАВАТЕЛИ!C123,БАЗА_ДАННЫХ!G:G,ПРЕПОДАВАТЕЛИ!F123,БАЗА_ДАННЫХ!I:I,ПРЕПОДАВАТЕЛИ!H123,БАЗА_ДАННЫХ!J:J,ПРЕПОДАВАТЕЛИ!I123,БАЗА_ДАННЫХ!K:K,ПРЕПОДАВАТЕЛИ!J123)</f>
        <v>0</v>
      </c>
      <c r="O123" s="4">
        <f>COUNTIFS(БАЗА_ДАННЫХ!S:S,"раз.посещ.",БАЗА_ДАННЫХ!D:D,ПРЕПОДАВАТЕЛИ!C123,БАЗА_ДАННЫХ!G:G,ПРЕПОДАВАТЕЛИ!F123,БАЗА_ДАННЫХ!I:I,ПРЕПОДАВАТЕЛИ!H123,БАЗА_ДАННЫХ!J:J,ПРЕПОДАВАТЕЛИ!I123,БАЗА_ДАННЫХ!K:K,ПРЕПОДАВАТЕЛИ!J123)</f>
        <v>0</v>
      </c>
      <c r="P123" s="216">
        <f>SUMIFS(БАЗА_ДАННЫХ!U:U,БАЗА_ДАННЫХ!D:D,ПРЕПОДАВАТЕЛИ!C123,БАЗА_ДАННЫХ!G:G,ПРЕПОДАВАТЕЛИ!F123,БАЗА_ДАННЫХ!I:I,ПРЕПОДАВАТЕЛИ!H123,БАЗА_ДАННЫХ!J:J,ПРЕПОДАВАТЕЛИ!I123,БАЗА_ДАННЫХ!K:K,ПРЕПОДАВАТЕЛИ!J123)</f>
        <v>98.75</v>
      </c>
      <c r="Q123" s="3">
        <f>SUMIFS(БАЗА_ДАННЫХ!T:T,БАЗА_ДАННЫХ!D:D,ПРЕПОДАВАТЕЛИ!C123,БАЗА_ДАННЫХ!G:G,ПРЕПОДАВАТЕЛИ!F123,БАЗА_ДАННЫХ!I:I,ПРЕПОДАВАТЕЛИ!H123,БАЗА_ДАННЫХ!J:J,ПРЕПОДАВАТЕЛИ!I123,БАЗА_ДАННЫХ!K:K,ПРЕПОДАВАТЕЛИ!J123)</f>
        <v>0</v>
      </c>
      <c r="R123" s="4">
        <f t="shared" si="9"/>
        <v>98.75</v>
      </c>
    </row>
    <row r="124" spans="3:18" x14ac:dyDescent="0.25">
      <c r="C124" s="212">
        <v>45321</v>
      </c>
      <c r="D124" s="215">
        <f t="shared" si="10"/>
        <v>5</v>
      </c>
      <c r="E124" s="14" t="str">
        <f t="shared" si="7"/>
        <v>Вт</v>
      </c>
      <c r="F124" s="15">
        <v>0.6875</v>
      </c>
      <c r="G124" s="3" t="s">
        <v>15</v>
      </c>
      <c r="H124" s="3" t="s">
        <v>27</v>
      </c>
      <c r="I124" s="3" t="s">
        <v>22</v>
      </c>
      <c r="J124" s="4" t="s">
        <v>29</v>
      </c>
      <c r="K124" s="217">
        <v>0.5</v>
      </c>
      <c r="L124" s="4">
        <f t="shared" si="8"/>
        <v>29.375</v>
      </c>
      <c r="M124" s="216">
        <f>COUNTIFS(БАЗА_ДАННЫХ!D:D,C124,БАЗА_ДАННЫХ!G:G,F124,БАЗА_ДАННЫХ!I:I,H124,БАЗА_ДАННЫХ!J:J,I124,БАЗА_ДАННЫХ!K:K,J124)-N124-O124</f>
        <v>6</v>
      </c>
      <c r="N124" s="3">
        <f>COUNTIFS(БАЗА_ДАННЫХ!S:S,"перенос",БАЗА_ДАННЫХ!D:D,ПРЕПОДАВАТЕЛИ!C124,БАЗА_ДАННЫХ!G:G,ПРЕПОДАВАТЕЛИ!F124,БАЗА_ДАННЫХ!I:I,ПРЕПОДАВАТЕЛИ!H124,БАЗА_ДАННЫХ!J:J,ПРЕПОДАВАТЕЛИ!I124,БАЗА_ДАННЫХ!K:K,ПРЕПОДАВАТЕЛИ!J124)</f>
        <v>0</v>
      </c>
      <c r="O124" s="4">
        <f>COUNTIFS(БАЗА_ДАННЫХ!S:S,"раз.посещ.",БАЗА_ДАННЫХ!D:D,ПРЕПОДАВАТЕЛИ!C124,БАЗА_ДАННЫХ!G:G,ПРЕПОДАВАТЕЛИ!F124,БАЗА_ДАННЫХ!I:I,ПРЕПОДАВАТЕЛИ!H124,БАЗА_ДАННЫХ!J:J,ПРЕПОДАВАТЕЛИ!I124,БАЗА_ДАННЫХ!K:K,ПРЕПОДАВАТЕЛИ!J124)</f>
        <v>0</v>
      </c>
      <c r="P124" s="216">
        <f>SUMIFS(БАЗА_ДАННЫХ!U:U,БАЗА_ДАННЫХ!D:D,ПРЕПОДАВАТЕЛИ!C124,БАЗА_ДАННЫХ!G:G,ПРЕПОДАВАТЕЛИ!F124,БАЗА_ДАННЫХ!I:I,ПРЕПОДАВАТЕЛИ!H124,БАЗА_ДАННЫХ!J:J,ПРЕПОДАВАТЕЛИ!I124,БАЗА_ДАННЫХ!K:K,ПРЕПОДАВАТЕЛИ!J124)</f>
        <v>58.75</v>
      </c>
      <c r="Q124" s="3">
        <f>SUMIFS(БАЗА_ДАННЫХ!T:T,БАЗА_ДАННЫХ!D:D,ПРЕПОДАВАТЕЛИ!C124,БАЗА_ДАННЫХ!G:G,ПРЕПОДАВАТЕЛИ!F124,БАЗА_ДАННЫХ!I:I,ПРЕПОДАВАТЕЛИ!H124,БАЗА_ДАННЫХ!J:J,ПРЕПОДАВАТЕЛИ!I124,БАЗА_ДАННЫХ!K:K,ПРЕПОДАВАТЕЛИ!J124)</f>
        <v>0</v>
      </c>
      <c r="R124" s="4">
        <f t="shared" si="9"/>
        <v>58.75</v>
      </c>
    </row>
    <row r="125" spans="3:18" x14ac:dyDescent="0.25">
      <c r="C125" s="212">
        <v>45321</v>
      </c>
      <c r="D125" s="215">
        <f t="shared" si="10"/>
        <v>5</v>
      </c>
      <c r="E125" s="14" t="str">
        <f t="shared" si="7"/>
        <v>Вт</v>
      </c>
      <c r="F125" s="15">
        <v>0.72916666666666663</v>
      </c>
      <c r="G125" s="3" t="s">
        <v>15</v>
      </c>
      <c r="H125" s="3" t="s">
        <v>27</v>
      </c>
      <c r="I125" s="3" t="s">
        <v>22</v>
      </c>
      <c r="J125" s="4" t="s">
        <v>12</v>
      </c>
      <c r="K125" s="217">
        <v>0.5</v>
      </c>
      <c r="L125" s="4">
        <f t="shared" si="8"/>
        <v>29.375</v>
      </c>
      <c r="M125" s="216">
        <f>COUNTIFS(БАЗА_ДАННЫХ!D:D,C125,БАЗА_ДАННЫХ!G:G,F125,БАЗА_ДАННЫХ!I:I,H125,БАЗА_ДАННЫХ!J:J,I125,БАЗА_ДАННЫХ!K:K,J125)-N125-O125</f>
        <v>6</v>
      </c>
      <c r="N125" s="3">
        <f>COUNTIFS(БАЗА_ДАННЫХ!S:S,"перенос",БАЗА_ДАННЫХ!D:D,ПРЕПОДАВАТЕЛИ!C125,БАЗА_ДАННЫХ!G:G,ПРЕПОДАВАТЕЛИ!F125,БАЗА_ДАННЫХ!I:I,ПРЕПОДАВАТЕЛИ!H125,БАЗА_ДАННЫХ!J:J,ПРЕПОДАВАТЕЛИ!I125,БАЗА_ДАННЫХ!K:K,ПРЕПОДАВАТЕЛИ!J125)</f>
        <v>0</v>
      </c>
      <c r="O125" s="4">
        <f>COUNTIFS(БАЗА_ДАННЫХ!S:S,"раз.посещ.",БАЗА_ДАННЫХ!D:D,ПРЕПОДАВАТЕЛИ!C125,БАЗА_ДАННЫХ!G:G,ПРЕПОДАВАТЕЛИ!F125,БАЗА_ДАННЫХ!I:I,ПРЕПОДАВАТЕЛИ!H125,БАЗА_ДАННЫХ!J:J,ПРЕПОДАВАТЕЛИ!I125,БАЗА_ДАННЫХ!K:K,ПРЕПОДАВАТЕЛИ!J125)</f>
        <v>0</v>
      </c>
      <c r="P125" s="216">
        <f>SUMIFS(БАЗА_ДАННЫХ!U:U,БАЗА_ДАННЫХ!D:D,ПРЕПОДАВАТЕЛИ!C125,БАЗА_ДАННЫХ!G:G,ПРЕПОДАВАТЕЛИ!F125,БАЗА_ДАННЫХ!I:I,ПРЕПОДАВАТЕЛИ!H125,БАЗА_ДАННЫХ!J:J,ПРЕПОДАВАТЕЛИ!I125,БАЗА_ДАННЫХ!K:K,ПРЕПОДАВАТЕЛИ!J125)</f>
        <v>58.75</v>
      </c>
      <c r="Q125" s="3">
        <f>SUMIFS(БАЗА_ДАННЫХ!T:T,БАЗА_ДАННЫХ!D:D,ПРЕПОДАВАТЕЛИ!C125,БАЗА_ДАННЫХ!G:G,ПРЕПОДАВАТЕЛИ!F125,БАЗА_ДАННЫХ!I:I,ПРЕПОДАВАТЕЛИ!H125,БАЗА_ДАННЫХ!J:J,ПРЕПОДАВАТЕЛИ!I125,БАЗА_ДАННЫХ!K:K,ПРЕПОДАВАТЕЛИ!J125)</f>
        <v>0</v>
      </c>
      <c r="R125" s="4">
        <f t="shared" si="9"/>
        <v>58.75</v>
      </c>
    </row>
    <row r="126" spans="3:18" x14ac:dyDescent="0.25">
      <c r="C126" s="212">
        <v>45322</v>
      </c>
      <c r="D126" s="215">
        <f t="shared" si="10"/>
        <v>5</v>
      </c>
      <c r="E126" s="14" t="str">
        <f t="shared" si="7"/>
        <v>Ср</v>
      </c>
      <c r="F126" s="15">
        <v>0.6875</v>
      </c>
      <c r="G126" s="3" t="s">
        <v>14</v>
      </c>
      <c r="H126" s="3" t="s">
        <v>30</v>
      </c>
      <c r="I126" s="3" t="s">
        <v>11</v>
      </c>
      <c r="J126" s="4" t="s">
        <v>36</v>
      </c>
      <c r="K126" s="217">
        <v>0.5</v>
      </c>
      <c r="L126" s="4">
        <f t="shared" si="8"/>
        <v>39.375</v>
      </c>
      <c r="M126" s="216">
        <f>COUNTIFS(БАЗА_ДАННЫХ!D:D,C126,БАЗА_ДАННЫХ!G:G,F126,БАЗА_ДАННЫХ!I:I,H126,БАЗА_ДАННЫХ!J:J,I126,БАЗА_ДАННЫХ!K:K,J126)-N126-O126</f>
        <v>8</v>
      </c>
      <c r="N126" s="3">
        <f>COUNTIFS(БАЗА_ДАННЫХ!S:S,"перенос",БАЗА_ДАННЫХ!D:D,ПРЕПОДАВАТЕЛИ!C126,БАЗА_ДАННЫХ!G:G,ПРЕПОДАВАТЕЛИ!F126,БАЗА_ДАННЫХ!I:I,ПРЕПОДАВАТЕЛИ!H126,БАЗА_ДАННЫХ!J:J,ПРЕПОДАВАТЕЛИ!I126,БАЗА_ДАННЫХ!K:K,ПРЕПОДАВАТЕЛИ!J126)</f>
        <v>0</v>
      </c>
      <c r="O126" s="4">
        <f>COUNTIFS(БАЗА_ДАННЫХ!S:S,"раз.посещ.",БАЗА_ДАННЫХ!D:D,ПРЕПОДАВАТЕЛИ!C126,БАЗА_ДАННЫХ!G:G,ПРЕПОДАВАТЕЛИ!F126,БАЗА_ДАННЫХ!I:I,ПРЕПОДАВАТЕЛИ!H126,БАЗА_ДАННЫХ!J:J,ПРЕПОДАВАТЕЛИ!I126,БАЗА_ДАННЫХ!K:K,ПРЕПОДАВАТЕЛИ!J126)</f>
        <v>0</v>
      </c>
      <c r="P126" s="216">
        <f>SUMIFS(БАЗА_ДАННЫХ!U:U,БАЗА_ДАННЫХ!D:D,ПРЕПОДАВАТЕЛИ!C126,БАЗА_ДАННЫХ!G:G,ПРЕПОДАВАТЕЛИ!F126,БАЗА_ДАННЫХ!I:I,ПРЕПОДАВАТЕЛИ!H126,БАЗА_ДАННЫХ!J:J,ПРЕПОДАВАТЕЛИ!I126,БАЗА_ДАННЫХ!K:K,ПРЕПОДАВАТЕЛИ!J126)</f>
        <v>78.75</v>
      </c>
      <c r="Q126" s="3">
        <f>SUMIFS(БАЗА_ДАННЫХ!T:T,БАЗА_ДАННЫХ!D:D,ПРЕПОДАВАТЕЛИ!C126,БАЗА_ДАННЫХ!G:G,ПРЕПОДАВАТЕЛИ!F126,БАЗА_ДАННЫХ!I:I,ПРЕПОДАВАТЕЛИ!H126,БАЗА_ДАННЫХ!J:J,ПРЕПОДАВАТЕЛИ!I126,БАЗА_ДАННЫХ!K:K,ПРЕПОДАВАТЕЛИ!J126)</f>
        <v>0</v>
      </c>
      <c r="R126" s="4">
        <f t="shared" si="9"/>
        <v>78.75</v>
      </c>
    </row>
    <row r="127" spans="3:18" x14ac:dyDescent="0.25">
      <c r="C127" s="212">
        <v>45322</v>
      </c>
      <c r="D127" s="215">
        <f t="shared" si="10"/>
        <v>5</v>
      </c>
      <c r="E127" s="14" t="str">
        <f t="shared" si="7"/>
        <v>Ср</v>
      </c>
      <c r="F127" s="15">
        <v>0.75</v>
      </c>
      <c r="G127" s="3" t="s">
        <v>14</v>
      </c>
      <c r="H127" s="3" t="s">
        <v>30</v>
      </c>
      <c r="I127" s="3" t="s">
        <v>11</v>
      </c>
      <c r="J127" s="4" t="s">
        <v>17</v>
      </c>
      <c r="K127" s="217">
        <v>0.5</v>
      </c>
      <c r="L127" s="4">
        <f t="shared" si="8"/>
        <v>19.375</v>
      </c>
      <c r="M127" s="216">
        <f>COUNTIFS(БАЗА_ДАННЫХ!D:D,C127,БАЗА_ДАННЫХ!G:G,F127,БАЗА_ДАННЫХ!I:I,H127,БАЗА_ДАННЫХ!J:J,I127,БАЗА_ДАННЫХ!K:K,J127)-N127-O127</f>
        <v>4</v>
      </c>
      <c r="N127" s="3">
        <f>COUNTIFS(БАЗА_ДАННЫХ!S:S,"перенос",БАЗА_ДАННЫХ!D:D,ПРЕПОДАВАТЕЛИ!C127,БАЗА_ДАННЫХ!G:G,ПРЕПОДАВАТЕЛИ!F127,БАЗА_ДАННЫХ!I:I,ПРЕПОДАВАТЕЛИ!H127,БАЗА_ДАННЫХ!J:J,ПРЕПОДАВАТЕЛИ!I127,БАЗА_ДАННЫХ!K:K,ПРЕПОДАВАТЕЛИ!J127)</f>
        <v>0</v>
      </c>
      <c r="O127" s="4">
        <f>COUNTIFS(БАЗА_ДАННЫХ!S:S,"раз.посещ.",БАЗА_ДАННЫХ!D:D,ПРЕПОДАВАТЕЛИ!C127,БАЗА_ДАННЫХ!G:G,ПРЕПОДАВАТЕЛИ!F127,БАЗА_ДАННЫХ!I:I,ПРЕПОДАВАТЕЛИ!H127,БАЗА_ДАННЫХ!J:J,ПРЕПОДАВАТЕЛИ!I127,БАЗА_ДАННЫХ!K:K,ПРЕПОДАВАТЕЛИ!J127)</f>
        <v>0</v>
      </c>
      <c r="P127" s="216">
        <f>SUMIFS(БАЗА_ДАННЫХ!U:U,БАЗА_ДАННЫХ!D:D,ПРЕПОДАВАТЕЛИ!C127,БАЗА_ДАННЫХ!G:G,ПРЕПОДАВАТЕЛИ!F127,БАЗА_ДАННЫХ!I:I,ПРЕПОДАВАТЕЛИ!H127,БАЗА_ДАННЫХ!J:J,ПРЕПОДАВАТЕЛИ!I127,БАЗА_ДАННЫХ!K:K,ПРЕПОДАВАТЕЛИ!J127)</f>
        <v>38.75</v>
      </c>
      <c r="Q127" s="3">
        <f>SUMIFS(БАЗА_ДАННЫХ!T:T,БАЗА_ДАННЫХ!D:D,ПРЕПОДАВАТЕЛИ!C127,БАЗА_ДАННЫХ!G:G,ПРЕПОДАВАТЕЛИ!F127,БАЗА_ДАННЫХ!I:I,ПРЕПОДАВАТЕЛИ!H127,БАЗА_ДАННЫХ!J:J,ПРЕПОДАВАТЕЛИ!I127,БАЗА_ДАННЫХ!K:K,ПРЕПОДАВАТЕЛИ!J127)</f>
        <v>0</v>
      </c>
      <c r="R127" s="4">
        <f t="shared" si="9"/>
        <v>38.75</v>
      </c>
    </row>
    <row r="128" spans="3:18" x14ac:dyDescent="0.25">
      <c r="C128" s="212">
        <v>45323</v>
      </c>
      <c r="D128" s="215">
        <f t="shared" si="10"/>
        <v>5</v>
      </c>
      <c r="E128" s="14" t="str">
        <f t="shared" si="7"/>
        <v>Чт</v>
      </c>
      <c r="F128" s="15">
        <v>0.66666666666666663</v>
      </c>
      <c r="G128" s="3" t="s">
        <v>7</v>
      </c>
      <c r="H128" s="3" t="s">
        <v>32</v>
      </c>
      <c r="I128" s="3" t="s">
        <v>9</v>
      </c>
      <c r="J128" s="4" t="s">
        <v>8</v>
      </c>
      <c r="K128" s="217">
        <v>0.5</v>
      </c>
      <c r="L128" s="4">
        <f t="shared" si="8"/>
        <v>64.375</v>
      </c>
      <c r="M128" s="216">
        <f>COUNTIFS(БАЗА_ДАННЫХ!D:D,C128,БАЗА_ДАННЫХ!G:G,F128,БАЗА_ДАННЫХ!I:I,H128,БАЗА_ДАННЫХ!J:J,I128,БАЗА_ДАННЫХ!K:K,J128)-N128-O128</f>
        <v>13</v>
      </c>
      <c r="N128" s="3">
        <f>COUNTIFS(БАЗА_ДАННЫХ!S:S,"перенос",БАЗА_ДАННЫХ!D:D,ПРЕПОДАВАТЕЛИ!C128,БАЗА_ДАННЫХ!G:G,ПРЕПОДАВАТЕЛИ!F128,БАЗА_ДАННЫХ!I:I,ПРЕПОДАВАТЕЛИ!H128,БАЗА_ДАННЫХ!J:J,ПРЕПОДАВАТЕЛИ!I128,БАЗА_ДАННЫХ!K:K,ПРЕПОДАВАТЕЛИ!J128)</f>
        <v>0</v>
      </c>
      <c r="O128" s="4">
        <f>COUNTIFS(БАЗА_ДАННЫХ!S:S,"раз.посещ.",БАЗА_ДАННЫХ!D:D,ПРЕПОДАВАТЕЛИ!C128,БАЗА_ДАННЫХ!G:G,ПРЕПОДАВАТЕЛИ!F128,БАЗА_ДАННЫХ!I:I,ПРЕПОДАВАТЕЛИ!H128,БАЗА_ДАННЫХ!J:J,ПРЕПОДАВАТЕЛИ!I128,БАЗА_ДАННЫХ!K:K,ПРЕПОДАВАТЕЛИ!J128)</f>
        <v>0</v>
      </c>
      <c r="P128" s="216">
        <f>SUMIFS(БАЗА_ДАННЫХ!U:U,БАЗА_ДАННЫХ!D:D,ПРЕПОДАВАТЕЛИ!C128,БАЗА_ДАННЫХ!G:G,ПРЕПОДАВАТЕЛИ!F128,БАЗА_ДАННЫХ!I:I,ПРЕПОДАВАТЕЛИ!H128,БАЗА_ДАННЫХ!J:J,ПРЕПОДАВАТЕЛИ!I128,БАЗА_ДАННЫХ!K:K,ПРЕПОДАВАТЕЛИ!J128)</f>
        <v>128.75</v>
      </c>
      <c r="Q128" s="3">
        <f>SUMIFS(БАЗА_ДАННЫХ!T:T,БАЗА_ДАННЫХ!D:D,ПРЕПОДАВАТЕЛИ!C128,БАЗА_ДАННЫХ!G:G,ПРЕПОДАВАТЕЛИ!F128,БАЗА_ДАННЫХ!I:I,ПРЕПОДАВАТЕЛИ!H128,БАЗА_ДАННЫХ!J:J,ПРЕПОДАВАТЕЛИ!I128,БАЗА_ДАННЫХ!K:K,ПРЕПОДАВАТЕЛИ!J128)</f>
        <v>0</v>
      </c>
      <c r="R128" s="4">
        <f t="shared" si="9"/>
        <v>128.75</v>
      </c>
    </row>
    <row r="129" spans="3:18" x14ac:dyDescent="0.25">
      <c r="C129" s="212">
        <v>45323</v>
      </c>
      <c r="D129" s="215">
        <f t="shared" si="10"/>
        <v>5</v>
      </c>
      <c r="E129" s="14" t="str">
        <f t="shared" si="7"/>
        <v>Чт</v>
      </c>
      <c r="F129" s="15">
        <v>0.6875</v>
      </c>
      <c r="G129" s="3" t="s">
        <v>14</v>
      </c>
      <c r="H129" s="3" t="s">
        <v>39</v>
      </c>
      <c r="I129" s="3" t="s">
        <v>10</v>
      </c>
      <c r="J129" s="4" t="s">
        <v>28</v>
      </c>
      <c r="K129" s="217">
        <v>0.5</v>
      </c>
      <c r="L129" s="4">
        <f t="shared" si="8"/>
        <v>44.375</v>
      </c>
      <c r="M129" s="216">
        <f>COUNTIFS(БАЗА_ДАННЫХ!D:D,C129,БАЗА_ДАННЫХ!G:G,F129,БАЗА_ДАННЫХ!I:I,H129,БАЗА_ДАННЫХ!J:J,I129,БАЗА_ДАННЫХ!K:K,J129)-N129-O129</f>
        <v>9</v>
      </c>
      <c r="N129" s="3">
        <f>COUNTIFS(БАЗА_ДАННЫХ!S:S,"перенос",БАЗА_ДАННЫХ!D:D,ПРЕПОДАВАТЕЛИ!C129,БАЗА_ДАННЫХ!G:G,ПРЕПОДАВАТЕЛИ!F129,БАЗА_ДАННЫХ!I:I,ПРЕПОДАВАТЕЛИ!H129,БАЗА_ДАННЫХ!J:J,ПРЕПОДАВАТЕЛИ!I129,БАЗА_ДАННЫХ!K:K,ПРЕПОДАВАТЕЛИ!J129)</f>
        <v>0</v>
      </c>
      <c r="O129" s="4">
        <f>COUNTIFS(БАЗА_ДАННЫХ!S:S,"раз.посещ.",БАЗА_ДАННЫХ!D:D,ПРЕПОДАВАТЕЛИ!C129,БАЗА_ДАННЫХ!G:G,ПРЕПОДАВАТЕЛИ!F129,БАЗА_ДАННЫХ!I:I,ПРЕПОДАВАТЕЛИ!H129,БАЗА_ДАННЫХ!J:J,ПРЕПОДАВАТЕЛИ!I129,БАЗА_ДАННЫХ!K:K,ПРЕПОДАВАТЕЛИ!J129)</f>
        <v>0</v>
      </c>
      <c r="P129" s="216">
        <f>SUMIFS(БАЗА_ДАННЫХ!U:U,БАЗА_ДАННЫХ!D:D,ПРЕПОДАВАТЕЛИ!C129,БАЗА_ДАННЫХ!G:G,ПРЕПОДАВАТЕЛИ!F129,БАЗА_ДАННЫХ!I:I,ПРЕПОДАВАТЕЛИ!H129,БАЗА_ДАННЫХ!J:J,ПРЕПОДАВАТЕЛИ!I129,БАЗА_ДАННЫХ!K:K,ПРЕПОДАВАТЕЛИ!J129)</f>
        <v>88.75</v>
      </c>
      <c r="Q129" s="3">
        <f>SUMIFS(БАЗА_ДАННЫХ!T:T,БАЗА_ДАННЫХ!D:D,ПРЕПОДАВАТЕЛИ!C129,БАЗА_ДАННЫХ!G:G,ПРЕПОДАВАТЕЛИ!F129,БАЗА_ДАННЫХ!I:I,ПРЕПОДАВАТЕЛИ!H129,БАЗА_ДАННЫХ!J:J,ПРЕПОДАВАТЕЛИ!I129,БАЗА_ДАННЫХ!K:K,ПРЕПОДАВАТЕЛИ!J129)</f>
        <v>0</v>
      </c>
      <c r="R129" s="4">
        <f t="shared" si="9"/>
        <v>88.75</v>
      </c>
    </row>
    <row r="130" spans="3:18" x14ac:dyDescent="0.25">
      <c r="C130" s="212">
        <v>45323</v>
      </c>
      <c r="D130" s="215">
        <f t="shared" si="10"/>
        <v>5</v>
      </c>
      <c r="E130" s="14" t="str">
        <f t="shared" si="7"/>
        <v>Чт</v>
      </c>
      <c r="F130" s="15">
        <v>0.72916666666666663</v>
      </c>
      <c r="G130" s="3" t="s">
        <v>15</v>
      </c>
      <c r="H130" s="3" t="s">
        <v>27</v>
      </c>
      <c r="I130" s="3" t="s">
        <v>22</v>
      </c>
      <c r="J130" s="4" t="s">
        <v>29</v>
      </c>
      <c r="K130" s="217">
        <v>0.5</v>
      </c>
      <c r="L130" s="4">
        <f t="shared" si="8"/>
        <v>24.375</v>
      </c>
      <c r="M130" s="216">
        <f>COUNTIFS(БАЗА_ДАННЫХ!D:D,C130,БАЗА_ДАННЫХ!G:G,F130,БАЗА_ДАННЫХ!I:I,H130,БАЗА_ДАННЫХ!J:J,I130,БАЗА_ДАННЫХ!K:K,J130)-N130-O130</f>
        <v>5</v>
      </c>
      <c r="N130" s="3">
        <f>COUNTIFS(БАЗА_ДАННЫХ!S:S,"перенос",БАЗА_ДАННЫХ!D:D,ПРЕПОДАВАТЕЛИ!C130,БАЗА_ДАННЫХ!G:G,ПРЕПОДАВАТЕЛИ!F130,БАЗА_ДАННЫХ!I:I,ПРЕПОДАВАТЕЛИ!H130,БАЗА_ДАННЫХ!J:J,ПРЕПОДАВАТЕЛИ!I130,БАЗА_ДАННЫХ!K:K,ПРЕПОДАВАТЕЛИ!J130)</f>
        <v>0</v>
      </c>
      <c r="O130" s="4">
        <f>COUNTIFS(БАЗА_ДАННЫХ!S:S,"раз.посещ.",БАЗА_ДАННЫХ!D:D,ПРЕПОДАВАТЕЛИ!C130,БАЗА_ДАННЫХ!G:G,ПРЕПОДАВАТЕЛИ!F130,БАЗА_ДАННЫХ!I:I,ПРЕПОДАВАТЕЛИ!H130,БАЗА_ДАННЫХ!J:J,ПРЕПОДАВАТЕЛИ!I130,БАЗА_ДАННЫХ!K:K,ПРЕПОДАВАТЕЛИ!J130)</f>
        <v>0</v>
      </c>
      <c r="P130" s="216">
        <f>SUMIFS(БАЗА_ДАННЫХ!U:U,БАЗА_ДАННЫХ!D:D,ПРЕПОДАВАТЕЛИ!C130,БАЗА_ДАННЫХ!G:G,ПРЕПОДАВАТЕЛИ!F130,БАЗА_ДАННЫХ!I:I,ПРЕПОДАВАТЕЛИ!H130,БАЗА_ДАННЫХ!J:J,ПРЕПОДАВАТЕЛИ!I130,БАЗА_ДАННЫХ!K:K,ПРЕПОДАВАТЕЛИ!J130)</f>
        <v>48.75</v>
      </c>
      <c r="Q130" s="3">
        <f>SUMIFS(БАЗА_ДАННЫХ!T:T,БАЗА_ДАННЫХ!D:D,ПРЕПОДАВАТЕЛИ!C130,БАЗА_ДАННЫХ!G:G,ПРЕПОДАВАТЕЛИ!F130,БАЗА_ДАННЫХ!I:I,ПРЕПОДАВАТЕЛИ!H130,БАЗА_ДАННЫХ!J:J,ПРЕПОДАВАТЕЛИ!I130,БАЗА_ДАННЫХ!K:K,ПРЕПОДАВАТЕЛИ!J130)</f>
        <v>0</v>
      </c>
      <c r="R130" s="4">
        <f t="shared" si="9"/>
        <v>48.75</v>
      </c>
    </row>
    <row r="131" spans="3:18" x14ac:dyDescent="0.25">
      <c r="C131" s="212">
        <v>45323</v>
      </c>
      <c r="D131" s="215">
        <f t="shared" si="10"/>
        <v>5</v>
      </c>
      <c r="E131" s="14" t="str">
        <f t="shared" si="7"/>
        <v>Чт</v>
      </c>
      <c r="F131" s="15">
        <v>0.77083333333333337</v>
      </c>
      <c r="G131" s="3" t="s">
        <v>15</v>
      </c>
      <c r="H131" s="3" t="s">
        <v>27</v>
      </c>
      <c r="I131" s="3" t="s">
        <v>22</v>
      </c>
      <c r="J131" s="4" t="s">
        <v>12</v>
      </c>
      <c r="K131" s="217">
        <v>0.5</v>
      </c>
      <c r="L131" s="4">
        <f t="shared" si="8"/>
        <v>24.375</v>
      </c>
      <c r="M131" s="216">
        <f>COUNTIFS(БАЗА_ДАННЫХ!D:D,C131,БАЗА_ДАННЫХ!G:G,F131,БАЗА_ДАННЫХ!I:I,H131,БАЗА_ДАННЫХ!J:J,I131,БАЗА_ДАННЫХ!K:K,J131)-N131-O131</f>
        <v>5</v>
      </c>
      <c r="N131" s="3">
        <f>COUNTIFS(БАЗА_ДАННЫХ!S:S,"перенос",БАЗА_ДАННЫХ!D:D,ПРЕПОДАВАТЕЛИ!C131,БАЗА_ДАННЫХ!G:G,ПРЕПОДАВАТЕЛИ!F131,БАЗА_ДАННЫХ!I:I,ПРЕПОДАВАТЕЛИ!H131,БАЗА_ДАННЫХ!J:J,ПРЕПОДАВАТЕЛИ!I131,БАЗА_ДАННЫХ!K:K,ПРЕПОДАВАТЕЛИ!J131)</f>
        <v>0</v>
      </c>
      <c r="O131" s="4">
        <f>COUNTIFS(БАЗА_ДАННЫХ!S:S,"раз.посещ.",БАЗА_ДАННЫХ!D:D,ПРЕПОДАВАТЕЛИ!C131,БАЗА_ДАННЫХ!G:G,ПРЕПОДАВАТЕЛИ!F131,БАЗА_ДАННЫХ!I:I,ПРЕПОДАВАТЕЛИ!H131,БАЗА_ДАННЫХ!J:J,ПРЕПОДАВАТЕЛИ!I131,БАЗА_ДАННЫХ!K:K,ПРЕПОДАВАТЕЛИ!J131)</f>
        <v>0</v>
      </c>
      <c r="P131" s="216">
        <f>SUMIFS(БАЗА_ДАННЫХ!U:U,БАЗА_ДАННЫХ!D:D,ПРЕПОДАВАТЕЛИ!C131,БАЗА_ДАННЫХ!G:G,ПРЕПОДАВАТЕЛИ!F131,БАЗА_ДАННЫХ!I:I,ПРЕПОДАВАТЕЛИ!H131,БАЗА_ДАННЫХ!J:J,ПРЕПОДАВАТЕЛИ!I131,БАЗА_ДАННЫХ!K:K,ПРЕПОДАВАТЕЛИ!J131)</f>
        <v>48.75</v>
      </c>
      <c r="Q131" s="3">
        <f>SUMIFS(БАЗА_ДАННЫХ!T:T,БАЗА_ДАННЫХ!D:D,ПРЕПОДАВАТЕЛИ!C131,БАЗА_ДАННЫХ!G:G,ПРЕПОДАВАТЕЛИ!F131,БАЗА_ДАННЫХ!I:I,ПРЕПОДАВАТЕЛИ!H131,БАЗА_ДАННЫХ!J:J,ПРЕПОДАВАТЕЛИ!I131,БАЗА_ДАННЫХ!K:K,ПРЕПОДАВАТЕЛИ!J131)</f>
        <v>0</v>
      </c>
      <c r="R131" s="4">
        <f t="shared" si="9"/>
        <v>48.75</v>
      </c>
    </row>
    <row r="132" spans="3:18" x14ac:dyDescent="0.25">
      <c r="C132" s="212">
        <v>45324</v>
      </c>
      <c r="D132" s="215">
        <f t="shared" si="10"/>
        <v>5</v>
      </c>
      <c r="E132" s="14" t="str">
        <f t="shared" si="7"/>
        <v>Пт</v>
      </c>
      <c r="F132" s="15">
        <v>0.66666666666666663</v>
      </c>
      <c r="G132" s="3" t="s">
        <v>7</v>
      </c>
      <c r="H132" s="3" t="s">
        <v>33</v>
      </c>
      <c r="I132" s="3" t="s">
        <v>6</v>
      </c>
      <c r="J132" s="4" t="s">
        <v>31</v>
      </c>
      <c r="K132" s="217">
        <v>0.5</v>
      </c>
      <c r="L132" s="4">
        <f t="shared" si="8"/>
        <v>49.375</v>
      </c>
      <c r="M132" s="216">
        <f>COUNTIFS(БАЗА_ДАННЫХ!D:D,C132,БАЗА_ДАННЫХ!G:G,F132,БАЗА_ДАННЫХ!I:I,H132,БАЗА_ДАННЫХ!J:J,I132,БАЗА_ДАННЫХ!K:K,J132)-N132-O132</f>
        <v>10</v>
      </c>
      <c r="N132" s="3">
        <f>COUNTIFS(БАЗА_ДАННЫХ!S:S,"перенос",БАЗА_ДАННЫХ!D:D,ПРЕПОДАВАТЕЛИ!C132,БАЗА_ДАННЫХ!G:G,ПРЕПОДАВАТЕЛИ!F132,БАЗА_ДАННЫХ!I:I,ПРЕПОДАВАТЕЛИ!H132,БАЗА_ДАННЫХ!J:J,ПРЕПОДАВАТЕЛИ!I132,БАЗА_ДАННЫХ!K:K,ПРЕПОДАВАТЕЛИ!J132)</f>
        <v>0</v>
      </c>
      <c r="O132" s="4">
        <f>COUNTIFS(БАЗА_ДАННЫХ!S:S,"раз.посещ.",БАЗА_ДАННЫХ!D:D,ПРЕПОДАВАТЕЛИ!C132,БАЗА_ДАННЫХ!G:G,ПРЕПОДАВАТЕЛИ!F132,БАЗА_ДАННЫХ!I:I,ПРЕПОДАВАТЕЛИ!H132,БАЗА_ДАННЫХ!J:J,ПРЕПОДАВАТЕЛИ!I132,БАЗА_ДАННЫХ!K:K,ПРЕПОДАВАТЕЛИ!J132)</f>
        <v>0</v>
      </c>
      <c r="P132" s="216">
        <f>SUMIFS(БАЗА_ДАННЫХ!U:U,БАЗА_ДАННЫХ!D:D,ПРЕПОДАВАТЕЛИ!C132,БАЗА_ДАННЫХ!G:G,ПРЕПОДАВАТЕЛИ!F132,БАЗА_ДАННЫХ!I:I,ПРЕПОДАВАТЕЛИ!H132,БАЗА_ДАННЫХ!J:J,ПРЕПОДАВАТЕЛИ!I132,БАЗА_ДАННЫХ!K:K,ПРЕПОДАВАТЕЛИ!J132)</f>
        <v>98.75</v>
      </c>
      <c r="Q132" s="3">
        <f>SUMIFS(БАЗА_ДАННЫХ!T:T,БАЗА_ДАННЫХ!D:D,ПРЕПОДАВАТЕЛИ!C132,БАЗА_ДАННЫХ!G:G,ПРЕПОДАВАТЕЛИ!F132,БАЗА_ДАННЫХ!I:I,ПРЕПОДАВАТЕЛИ!H132,БАЗА_ДАННЫХ!J:J,ПРЕПОДАВАТЕЛИ!I132,БАЗА_ДАННЫХ!K:K,ПРЕПОДАВАТЕЛИ!J132)</f>
        <v>0</v>
      </c>
      <c r="R132" s="4">
        <f t="shared" si="9"/>
        <v>98.75</v>
      </c>
    </row>
    <row r="133" spans="3:18" x14ac:dyDescent="0.25">
      <c r="C133" s="212">
        <v>45325</v>
      </c>
      <c r="D133" s="215">
        <f t="shared" si="10"/>
        <v>5</v>
      </c>
      <c r="E133" s="14" t="str">
        <f t="shared" si="7"/>
        <v>Сб</v>
      </c>
      <c r="F133" s="15">
        <v>0.45833333333333331</v>
      </c>
      <c r="G133" s="3" t="s">
        <v>14</v>
      </c>
      <c r="H133" s="3" t="s">
        <v>34</v>
      </c>
      <c r="I133" s="3" t="s">
        <v>11</v>
      </c>
      <c r="J133" s="4" t="s">
        <v>35</v>
      </c>
      <c r="K133" s="217">
        <v>0.5</v>
      </c>
      <c r="L133" s="4">
        <f t="shared" si="8"/>
        <v>24.375</v>
      </c>
      <c r="M133" s="216">
        <f>COUNTIFS(БАЗА_ДАННЫХ!D:D,C133,БАЗА_ДАННЫХ!G:G,F133,БАЗА_ДАННЫХ!I:I,H133,БАЗА_ДАННЫХ!J:J,I133,БАЗА_ДАННЫХ!K:K,J133)-N133-O133</f>
        <v>5</v>
      </c>
      <c r="N133" s="3">
        <f>COUNTIFS(БАЗА_ДАННЫХ!S:S,"перенос",БАЗА_ДАННЫХ!D:D,ПРЕПОДАВАТЕЛИ!C133,БАЗА_ДАННЫХ!G:G,ПРЕПОДАВАТЕЛИ!F133,БАЗА_ДАННЫХ!I:I,ПРЕПОДАВАТЕЛИ!H133,БАЗА_ДАННЫХ!J:J,ПРЕПОДАВАТЕЛИ!I133,БАЗА_ДАННЫХ!K:K,ПРЕПОДАВАТЕЛИ!J133)</f>
        <v>0</v>
      </c>
      <c r="O133" s="4">
        <f>COUNTIFS(БАЗА_ДАННЫХ!S:S,"раз.посещ.",БАЗА_ДАННЫХ!D:D,ПРЕПОДАВАТЕЛИ!C133,БАЗА_ДАННЫХ!G:G,ПРЕПОДАВАТЕЛИ!F133,БАЗА_ДАННЫХ!I:I,ПРЕПОДАВАТЕЛИ!H133,БАЗА_ДАННЫХ!J:J,ПРЕПОДАВАТЕЛИ!I133,БАЗА_ДАННЫХ!K:K,ПРЕПОДАВАТЕЛИ!J133)</f>
        <v>0</v>
      </c>
      <c r="P133" s="216">
        <f>SUMIFS(БАЗА_ДАННЫХ!U:U,БАЗА_ДАННЫХ!D:D,ПРЕПОДАВАТЕЛИ!C133,БАЗА_ДАННЫХ!G:G,ПРЕПОДАВАТЕЛИ!F133,БАЗА_ДАННЫХ!I:I,ПРЕПОДАВАТЕЛИ!H133,БАЗА_ДАННЫХ!J:J,ПРЕПОДАВАТЕЛИ!I133,БАЗА_ДАННЫХ!K:K,ПРЕПОДАВАТЕЛИ!J133)</f>
        <v>48.75</v>
      </c>
      <c r="Q133" s="3">
        <f>SUMIFS(БАЗА_ДАННЫХ!T:T,БАЗА_ДАННЫХ!D:D,ПРЕПОДАВАТЕЛИ!C133,БАЗА_ДАННЫХ!G:G,ПРЕПОДАВАТЕЛИ!F133,БАЗА_ДАННЫХ!I:I,ПРЕПОДАВАТЕЛИ!H133,БАЗА_ДАННЫХ!J:J,ПРЕПОДАВАТЕЛИ!I133,БАЗА_ДАННЫХ!K:K,ПРЕПОДАВАТЕЛИ!J133)</f>
        <v>0</v>
      </c>
      <c r="R133" s="4">
        <f t="shared" si="9"/>
        <v>48.75</v>
      </c>
    </row>
    <row r="134" spans="3:18" x14ac:dyDescent="0.25">
      <c r="C134" s="212">
        <v>45327</v>
      </c>
      <c r="D134" s="215">
        <f t="shared" ref="D134:D165" si="11">WEEKNUM(C134)</f>
        <v>6</v>
      </c>
      <c r="E134" s="14" t="str">
        <f t="shared" si="7"/>
        <v>Пн</v>
      </c>
      <c r="F134" s="15">
        <v>0.66666666666666663</v>
      </c>
      <c r="G134" s="3" t="s">
        <v>7</v>
      </c>
      <c r="H134" s="3" t="s">
        <v>32</v>
      </c>
      <c r="I134" s="3" t="s">
        <v>9</v>
      </c>
      <c r="J134" s="4" t="s">
        <v>8</v>
      </c>
      <c r="K134" s="217">
        <v>0.5</v>
      </c>
      <c r="L134" s="4">
        <f t="shared" si="8"/>
        <v>64.375</v>
      </c>
      <c r="M134" s="216">
        <f>COUNTIFS(БАЗА_ДАННЫХ!D:D,C134,БАЗА_ДАННЫХ!G:G,F134,БАЗА_ДАННЫХ!I:I,H134,БАЗА_ДАННЫХ!J:J,I134,БАЗА_ДАННЫХ!K:K,J134)-N134-O134</f>
        <v>13</v>
      </c>
      <c r="N134" s="3">
        <f>COUNTIFS(БАЗА_ДАННЫХ!S:S,"перенос",БАЗА_ДАННЫХ!D:D,ПРЕПОДАВАТЕЛИ!C134,БАЗА_ДАННЫХ!G:G,ПРЕПОДАВАТЕЛИ!F134,БАЗА_ДАННЫХ!I:I,ПРЕПОДАВАТЕЛИ!H134,БАЗА_ДАННЫХ!J:J,ПРЕПОДАВАТЕЛИ!I134,БАЗА_ДАННЫХ!K:K,ПРЕПОДАВАТЕЛИ!J134)</f>
        <v>0</v>
      </c>
      <c r="O134" s="4">
        <f>COUNTIFS(БАЗА_ДАННЫХ!S:S,"раз.посещ.",БАЗА_ДАННЫХ!D:D,ПРЕПОДАВАТЕЛИ!C134,БАЗА_ДАННЫХ!G:G,ПРЕПОДАВАТЕЛИ!F134,БАЗА_ДАННЫХ!I:I,ПРЕПОДАВАТЕЛИ!H134,БАЗА_ДАННЫХ!J:J,ПРЕПОДАВАТЕЛИ!I134,БАЗА_ДАННЫХ!K:K,ПРЕПОДАВАТЕЛИ!J134)</f>
        <v>0</v>
      </c>
      <c r="P134" s="216">
        <f>SUMIFS(БАЗА_ДАННЫХ!U:U,БАЗА_ДАННЫХ!D:D,ПРЕПОДАВАТЕЛИ!C134,БАЗА_ДАННЫХ!G:G,ПРЕПОДАВАТЕЛИ!F134,БАЗА_ДАННЫХ!I:I,ПРЕПОДАВАТЕЛИ!H134,БАЗА_ДАННЫХ!J:J,ПРЕПОДАВАТЕЛИ!I134,БАЗА_ДАННЫХ!K:K,ПРЕПОДАВАТЕЛИ!J134)</f>
        <v>128.75</v>
      </c>
      <c r="Q134" s="3">
        <f>SUMIFS(БАЗА_ДАННЫХ!T:T,БАЗА_ДАННЫХ!D:D,ПРЕПОДАВАТЕЛИ!C134,БАЗА_ДАННЫХ!G:G,ПРЕПОДАВАТЕЛИ!F134,БАЗА_ДАННЫХ!I:I,ПРЕПОДАВАТЕЛИ!H134,БАЗА_ДАННЫХ!J:J,ПРЕПОДАВАТЕЛИ!I134,БАЗА_ДАННЫХ!K:K,ПРЕПОДАВАТЕЛИ!J134)</f>
        <v>0</v>
      </c>
      <c r="R134" s="4">
        <f t="shared" si="9"/>
        <v>128.75</v>
      </c>
    </row>
    <row r="135" spans="3:18" x14ac:dyDescent="0.25">
      <c r="C135" s="212">
        <v>45327</v>
      </c>
      <c r="D135" s="215">
        <f t="shared" si="11"/>
        <v>6</v>
      </c>
      <c r="E135" s="14" t="str">
        <f t="shared" ref="E135:E181" si="12">TEXT(C135,"ддд")</f>
        <v>Пн</v>
      </c>
      <c r="F135" s="15">
        <v>0.70833333333333337</v>
      </c>
      <c r="G135" s="3" t="s">
        <v>14</v>
      </c>
      <c r="H135" s="3" t="s">
        <v>30</v>
      </c>
      <c r="I135" s="3" t="s">
        <v>11</v>
      </c>
      <c r="J135" s="4" t="s">
        <v>36</v>
      </c>
      <c r="K135" s="217">
        <v>0.5</v>
      </c>
      <c r="L135" s="4">
        <f t="shared" ref="L135:L180" si="13">R135*K135</f>
        <v>39.375</v>
      </c>
      <c r="M135" s="216">
        <f>COUNTIFS(БАЗА_ДАННЫХ!D:D,C135,БАЗА_ДАННЫХ!G:G,F135,БАЗА_ДАННЫХ!I:I,H135,БАЗА_ДАННЫХ!J:J,I135,БАЗА_ДАННЫХ!K:K,J135)-N135-O135</f>
        <v>8</v>
      </c>
      <c r="N135" s="3">
        <f>COUNTIFS(БАЗА_ДАННЫХ!S:S,"перенос",БАЗА_ДАННЫХ!D:D,ПРЕПОДАВАТЕЛИ!C135,БАЗА_ДАННЫХ!G:G,ПРЕПОДАВАТЕЛИ!F135,БАЗА_ДАННЫХ!I:I,ПРЕПОДАВАТЕЛИ!H135,БАЗА_ДАННЫХ!J:J,ПРЕПОДАВАТЕЛИ!I135,БАЗА_ДАННЫХ!K:K,ПРЕПОДАВАТЕЛИ!J135)</f>
        <v>1</v>
      </c>
      <c r="O135" s="4">
        <f>COUNTIFS(БАЗА_ДАННЫХ!S:S,"раз.посещ.",БАЗА_ДАННЫХ!D:D,ПРЕПОДАВАТЕЛИ!C135,БАЗА_ДАННЫХ!G:G,ПРЕПОДАВАТЕЛИ!F135,БАЗА_ДАННЫХ!I:I,ПРЕПОДАВАТЕЛИ!H135,БАЗА_ДАННЫХ!J:J,ПРЕПОДАВАТЕЛИ!I135,БАЗА_ДАННЫХ!K:K,ПРЕПОДАВАТЕЛИ!J135)</f>
        <v>0</v>
      </c>
      <c r="P135" s="216">
        <f>SUMIFS(БАЗА_ДАННЫХ!U:U,БАЗА_ДАННЫХ!D:D,ПРЕПОДАВАТЕЛИ!C135,БАЗА_ДАННЫХ!G:G,ПРЕПОДАВАТЕЛИ!F135,БАЗА_ДАННЫХ!I:I,ПРЕПОДАВАТЕЛИ!H135,БАЗА_ДАННЫХ!J:J,ПРЕПОДАВАТЕЛИ!I135,БАЗА_ДАННЫХ!K:K,ПРЕПОДАВАТЕЛИ!J135)</f>
        <v>78.75</v>
      </c>
      <c r="Q135" s="3">
        <f>SUMIFS(БАЗА_ДАННЫХ!T:T,БАЗА_ДАННЫХ!D:D,ПРЕПОДАВАТЕЛИ!C135,БАЗА_ДАННЫХ!G:G,ПРЕПОДАВАТЕЛИ!F135,БАЗА_ДАННЫХ!I:I,ПРЕПОДАВАТЕЛИ!H135,БАЗА_ДАННЫХ!J:J,ПРЕПОДАВАТЕЛИ!I135,БАЗА_ДАННЫХ!K:K,ПРЕПОДАВАТЕЛИ!J135)</f>
        <v>0</v>
      </c>
      <c r="R135" s="4">
        <f t="shared" ref="R135:R180" si="14">P135+Q135</f>
        <v>78.75</v>
      </c>
    </row>
    <row r="136" spans="3:18" x14ac:dyDescent="0.25">
      <c r="C136" s="212">
        <v>45327</v>
      </c>
      <c r="D136" s="215">
        <f t="shared" si="11"/>
        <v>6</v>
      </c>
      <c r="E136" s="14" t="str">
        <f t="shared" si="12"/>
        <v>Пн</v>
      </c>
      <c r="F136" s="15">
        <v>0.75</v>
      </c>
      <c r="G136" s="3" t="s">
        <v>7</v>
      </c>
      <c r="H136" s="3" t="s">
        <v>33</v>
      </c>
      <c r="I136" s="3" t="s">
        <v>6</v>
      </c>
      <c r="J136" s="4" t="s">
        <v>31</v>
      </c>
      <c r="K136" s="217">
        <v>0.5</v>
      </c>
      <c r="L136" s="4">
        <f t="shared" si="13"/>
        <v>49.375</v>
      </c>
      <c r="M136" s="216">
        <f>COUNTIFS(БАЗА_ДАННЫХ!D:D,C136,БАЗА_ДАННЫХ!G:G,F136,БАЗА_ДАННЫХ!I:I,H136,БАЗА_ДАННЫХ!J:J,I136,БАЗА_ДАННЫХ!K:K,J136)-N136-O136</f>
        <v>10</v>
      </c>
      <c r="N136" s="3">
        <f>COUNTIFS(БАЗА_ДАННЫХ!S:S,"перенос",БАЗА_ДАННЫХ!D:D,ПРЕПОДАВАТЕЛИ!C136,БАЗА_ДАННЫХ!G:G,ПРЕПОДАВАТЕЛИ!F136,БАЗА_ДАННЫХ!I:I,ПРЕПОДАВАТЕЛИ!H136,БАЗА_ДАННЫХ!J:J,ПРЕПОДАВАТЕЛИ!I136,БАЗА_ДАННЫХ!K:K,ПРЕПОДАВАТЕЛИ!J136)</f>
        <v>0</v>
      </c>
      <c r="O136" s="4">
        <f>COUNTIFS(БАЗА_ДАННЫХ!S:S,"раз.посещ.",БАЗА_ДАННЫХ!D:D,ПРЕПОДАВАТЕЛИ!C136,БАЗА_ДАННЫХ!G:G,ПРЕПОДАВАТЕЛИ!F136,БАЗА_ДАННЫХ!I:I,ПРЕПОДАВАТЕЛИ!H136,БАЗА_ДАННЫХ!J:J,ПРЕПОДАВАТЕЛИ!I136,БАЗА_ДАННЫХ!K:K,ПРЕПОДАВАТЕЛИ!J136)</f>
        <v>0</v>
      </c>
      <c r="P136" s="216">
        <f>SUMIFS(БАЗА_ДАННЫХ!U:U,БАЗА_ДАННЫХ!D:D,ПРЕПОДАВАТЕЛИ!C136,БАЗА_ДАННЫХ!G:G,ПРЕПОДАВАТЕЛИ!F136,БАЗА_ДАННЫХ!I:I,ПРЕПОДАВАТЕЛИ!H136,БАЗА_ДАННЫХ!J:J,ПРЕПОДАВАТЕЛИ!I136,БАЗА_ДАННЫХ!K:K,ПРЕПОДАВАТЕЛИ!J136)</f>
        <v>98.75</v>
      </c>
      <c r="Q136" s="3">
        <f>SUMIFS(БАЗА_ДАННЫХ!T:T,БАЗА_ДАННЫХ!D:D,ПРЕПОДАВАТЕЛИ!C136,БАЗА_ДАННЫХ!G:G,ПРЕПОДАВАТЕЛИ!F136,БАЗА_ДАННЫХ!I:I,ПРЕПОДАВАТЕЛИ!H136,БАЗА_ДАННЫХ!J:J,ПРЕПОДАВАТЕЛИ!I136,БАЗА_ДАННЫХ!K:K,ПРЕПОДАВАТЕЛИ!J136)</f>
        <v>0</v>
      </c>
      <c r="R136" s="4">
        <f t="shared" si="14"/>
        <v>98.75</v>
      </c>
    </row>
    <row r="137" spans="3:18" x14ac:dyDescent="0.25">
      <c r="C137" s="212">
        <v>45327</v>
      </c>
      <c r="D137" s="215">
        <f t="shared" si="11"/>
        <v>6</v>
      </c>
      <c r="E137" s="14" t="str">
        <f t="shared" si="12"/>
        <v>Пн</v>
      </c>
      <c r="F137" s="15">
        <v>0.75</v>
      </c>
      <c r="G137" s="3" t="s">
        <v>14</v>
      </c>
      <c r="H137" s="3" t="s">
        <v>30</v>
      </c>
      <c r="I137" s="3" t="s">
        <v>11</v>
      </c>
      <c r="J137" s="4" t="s">
        <v>17</v>
      </c>
      <c r="K137" s="217">
        <v>0.5</v>
      </c>
      <c r="L137" s="4">
        <f t="shared" si="13"/>
        <v>19.375</v>
      </c>
      <c r="M137" s="216">
        <f>COUNTIFS(БАЗА_ДАННЫХ!D:D,C137,БАЗА_ДАННЫХ!G:G,F137,БАЗА_ДАННЫХ!I:I,H137,БАЗА_ДАННЫХ!J:J,I137,БАЗА_ДАННЫХ!K:K,J137)-N137-O137</f>
        <v>4</v>
      </c>
      <c r="N137" s="3">
        <f>COUNTIFS(БАЗА_ДАННЫХ!S:S,"перенос",БАЗА_ДАННЫХ!D:D,ПРЕПОДАВАТЕЛИ!C137,БАЗА_ДАННЫХ!G:G,ПРЕПОДАВАТЕЛИ!F137,БАЗА_ДАННЫХ!I:I,ПРЕПОДАВАТЕЛИ!H137,БАЗА_ДАННЫХ!J:J,ПРЕПОДАВАТЕЛИ!I137,БАЗА_ДАННЫХ!K:K,ПРЕПОДАВАТЕЛИ!J137)</f>
        <v>1</v>
      </c>
      <c r="O137" s="4">
        <f>COUNTIFS(БАЗА_ДАННЫХ!S:S,"раз.посещ.",БАЗА_ДАННЫХ!D:D,ПРЕПОДАВАТЕЛИ!C137,БАЗА_ДАННЫХ!G:G,ПРЕПОДАВАТЕЛИ!F137,БАЗА_ДАННЫХ!I:I,ПРЕПОДАВАТЕЛИ!H137,БАЗА_ДАННЫХ!J:J,ПРЕПОДАВАТЕЛИ!I137,БАЗА_ДАННЫХ!K:K,ПРЕПОДАВАТЕЛИ!J137)</f>
        <v>0</v>
      </c>
      <c r="P137" s="216">
        <f>SUMIFS(БАЗА_ДАННЫХ!U:U,БАЗА_ДАННЫХ!D:D,ПРЕПОДАВАТЕЛИ!C137,БАЗА_ДАННЫХ!G:G,ПРЕПОДАВАТЕЛИ!F137,БАЗА_ДАННЫХ!I:I,ПРЕПОДАВАТЕЛИ!H137,БАЗА_ДАННЫХ!J:J,ПРЕПОДАВАТЕЛИ!I137,БАЗА_ДАННЫХ!K:K,ПРЕПОДАВАТЕЛИ!J137)</f>
        <v>38.75</v>
      </c>
      <c r="Q137" s="3">
        <f>SUMIFS(БАЗА_ДАННЫХ!T:T,БАЗА_ДАННЫХ!D:D,ПРЕПОДАВАТЕЛИ!C137,БАЗА_ДАННЫХ!G:G,ПРЕПОДАВАТЕЛИ!F137,БАЗА_ДАННЫХ!I:I,ПРЕПОДАВАТЕЛИ!H137,БАЗА_ДАННЫХ!J:J,ПРЕПОДАВАТЕЛИ!I137,БАЗА_ДАННЫХ!K:K,ПРЕПОДАВАТЕЛИ!J137)</f>
        <v>0</v>
      </c>
      <c r="R137" s="4">
        <f t="shared" si="14"/>
        <v>38.75</v>
      </c>
    </row>
    <row r="138" spans="3:18" x14ac:dyDescent="0.25">
      <c r="C138" s="212">
        <v>45327</v>
      </c>
      <c r="D138" s="215">
        <f t="shared" si="11"/>
        <v>6</v>
      </c>
      <c r="E138" s="14" t="str">
        <f t="shared" si="12"/>
        <v>Пн</v>
      </c>
      <c r="F138" s="15">
        <v>0.79166666666666663</v>
      </c>
      <c r="G138" s="3" t="s">
        <v>14</v>
      </c>
      <c r="H138" s="3" t="s">
        <v>34</v>
      </c>
      <c r="I138" s="3" t="s">
        <v>11</v>
      </c>
      <c r="J138" s="4" t="s">
        <v>35</v>
      </c>
      <c r="K138" s="217">
        <v>0.5</v>
      </c>
      <c r="L138" s="4">
        <f t="shared" si="13"/>
        <v>24.375</v>
      </c>
      <c r="M138" s="216">
        <f>COUNTIFS(БАЗА_ДАННЫХ!D:D,C138,БАЗА_ДАННЫХ!G:G,F138,БАЗА_ДАННЫХ!I:I,H138,БАЗА_ДАННЫХ!J:J,I138,БАЗА_ДАННЫХ!K:K,J138)-N138-O138</f>
        <v>5</v>
      </c>
      <c r="N138" s="3">
        <f>COUNTIFS(БАЗА_ДАННЫХ!S:S,"перенос",БАЗА_ДАННЫХ!D:D,ПРЕПОДАВАТЕЛИ!C138,БАЗА_ДАННЫХ!G:G,ПРЕПОДАВАТЕЛИ!F138,БАЗА_ДАННЫХ!I:I,ПРЕПОДАВАТЕЛИ!H138,БАЗА_ДАННЫХ!J:J,ПРЕПОДАВАТЕЛИ!I138,БАЗА_ДАННЫХ!K:K,ПРЕПОДАВАТЕЛИ!J138)</f>
        <v>1</v>
      </c>
      <c r="O138" s="4">
        <f>COUNTIFS(БАЗА_ДАННЫХ!S:S,"раз.посещ.",БАЗА_ДАННЫХ!D:D,ПРЕПОДАВАТЕЛИ!C138,БАЗА_ДАННЫХ!G:G,ПРЕПОДАВАТЕЛИ!F138,БАЗА_ДАННЫХ!I:I,ПРЕПОДАВАТЕЛИ!H138,БАЗА_ДАННЫХ!J:J,ПРЕПОДАВАТЕЛИ!I138,БАЗА_ДАННЫХ!K:K,ПРЕПОДАВАТЕЛИ!J138)</f>
        <v>0</v>
      </c>
      <c r="P138" s="216">
        <f>SUMIFS(БАЗА_ДАННЫХ!U:U,БАЗА_ДАННЫХ!D:D,ПРЕПОДАВАТЕЛИ!C138,БАЗА_ДАННЫХ!G:G,ПРЕПОДАВАТЕЛИ!F138,БАЗА_ДАННЫХ!I:I,ПРЕПОДАВАТЕЛИ!H138,БАЗА_ДАННЫХ!J:J,ПРЕПОДАВАТЕЛИ!I138,БАЗА_ДАННЫХ!K:K,ПРЕПОДАВАТЕЛИ!J138)</f>
        <v>48.75</v>
      </c>
      <c r="Q138" s="3">
        <f>SUMIFS(БАЗА_ДАННЫХ!T:T,БАЗА_ДАННЫХ!D:D,ПРЕПОДАВАТЕЛИ!C138,БАЗА_ДАННЫХ!G:G,ПРЕПОДАВАТЕЛИ!F138,БАЗА_ДАННЫХ!I:I,ПРЕПОДАВАТЕЛИ!H138,БАЗА_ДАННЫХ!J:J,ПРЕПОДАВАТЕЛИ!I138,БАЗА_ДАННЫХ!K:K,ПРЕПОДАВАТЕЛИ!J138)</f>
        <v>0</v>
      </c>
      <c r="R138" s="4">
        <f t="shared" si="14"/>
        <v>48.75</v>
      </c>
    </row>
    <row r="139" spans="3:18" x14ac:dyDescent="0.25">
      <c r="C139" s="212">
        <v>45328</v>
      </c>
      <c r="D139" s="215">
        <f t="shared" si="11"/>
        <v>6</v>
      </c>
      <c r="E139" s="14" t="str">
        <f t="shared" si="12"/>
        <v>Вт</v>
      </c>
      <c r="F139" s="15">
        <v>0.45833333333333331</v>
      </c>
      <c r="G139" s="3" t="s">
        <v>14</v>
      </c>
      <c r="H139" s="3" t="s">
        <v>39</v>
      </c>
      <c r="I139" s="3" t="s">
        <v>10</v>
      </c>
      <c r="J139" s="4" t="s">
        <v>28</v>
      </c>
      <c r="K139" s="217">
        <v>0.5</v>
      </c>
      <c r="L139" s="4">
        <f t="shared" si="13"/>
        <v>44.375</v>
      </c>
      <c r="M139" s="216">
        <f>COUNTIFS(БАЗА_ДАННЫХ!D:D,C139,БАЗА_ДАННЫХ!G:G,F139,БАЗА_ДАННЫХ!I:I,H139,БАЗА_ДАННЫХ!J:J,I139,БАЗА_ДАННЫХ!K:K,J139)-N139-O139</f>
        <v>9</v>
      </c>
      <c r="N139" s="3">
        <f>COUNTIFS(БАЗА_ДАННЫХ!S:S,"перенос",БАЗА_ДАННЫХ!D:D,ПРЕПОДАВАТЕЛИ!C139,БАЗА_ДАННЫХ!G:G,ПРЕПОДАВАТЕЛИ!F139,БАЗА_ДАННЫХ!I:I,ПРЕПОДАВАТЕЛИ!H139,БАЗА_ДАННЫХ!J:J,ПРЕПОДАВАТЕЛИ!I139,БАЗА_ДАННЫХ!K:K,ПРЕПОДАВАТЕЛИ!J139)</f>
        <v>0</v>
      </c>
      <c r="O139" s="4">
        <f>COUNTIFS(БАЗА_ДАННЫХ!S:S,"раз.посещ.",БАЗА_ДАННЫХ!D:D,ПРЕПОДАВАТЕЛИ!C139,БАЗА_ДАННЫХ!G:G,ПРЕПОДАВАТЕЛИ!F139,БАЗА_ДАННЫХ!I:I,ПРЕПОДАВАТЕЛИ!H139,БАЗА_ДАННЫХ!J:J,ПРЕПОДАВАТЕЛИ!I139,БАЗА_ДАННЫХ!K:K,ПРЕПОДАВАТЕЛИ!J139)</f>
        <v>0</v>
      </c>
      <c r="P139" s="216">
        <f>SUMIFS(БАЗА_ДАННЫХ!U:U,БАЗА_ДАННЫХ!D:D,ПРЕПОДАВАТЕЛИ!C139,БАЗА_ДАННЫХ!G:G,ПРЕПОДАВАТЕЛИ!F139,БАЗА_ДАННЫХ!I:I,ПРЕПОДАВАТЕЛИ!H139,БАЗА_ДАННЫХ!J:J,ПРЕПОДАВАТЕЛИ!I139,БАЗА_ДАННЫХ!K:K,ПРЕПОДАВАТЕЛИ!J139)</f>
        <v>88.75</v>
      </c>
      <c r="Q139" s="3">
        <f>SUMIFS(БАЗА_ДАННЫХ!T:T,БАЗА_ДАННЫХ!D:D,ПРЕПОДАВАТЕЛИ!C139,БАЗА_ДАННЫХ!G:G,ПРЕПОДАВАТЕЛИ!F139,БАЗА_ДАННЫХ!I:I,ПРЕПОДАВАТЕЛИ!H139,БАЗА_ДАННЫХ!J:J,ПРЕПОДАВАТЕЛИ!I139,БАЗА_ДАННЫХ!K:K,ПРЕПОДАВАТЕЛИ!J139)</f>
        <v>0</v>
      </c>
      <c r="R139" s="4">
        <f t="shared" si="14"/>
        <v>88.75</v>
      </c>
    </row>
    <row r="140" spans="3:18" x14ac:dyDescent="0.25">
      <c r="C140" s="212">
        <v>45328</v>
      </c>
      <c r="D140" s="215">
        <f t="shared" si="11"/>
        <v>6</v>
      </c>
      <c r="E140" s="14" t="str">
        <f t="shared" si="12"/>
        <v>Вт</v>
      </c>
      <c r="F140" s="15">
        <v>0.6875</v>
      </c>
      <c r="G140" s="3" t="s">
        <v>15</v>
      </c>
      <c r="H140" s="3" t="s">
        <v>27</v>
      </c>
      <c r="I140" s="3" t="s">
        <v>22</v>
      </c>
      <c r="J140" s="4" t="s">
        <v>29</v>
      </c>
      <c r="K140" s="217">
        <v>0.5</v>
      </c>
      <c r="L140" s="4">
        <f t="shared" si="13"/>
        <v>29.375</v>
      </c>
      <c r="M140" s="216">
        <f>COUNTIFS(БАЗА_ДАННЫХ!D:D,C140,БАЗА_ДАННЫХ!G:G,F140,БАЗА_ДАННЫХ!I:I,H140,БАЗА_ДАННЫХ!J:J,I140,БАЗА_ДАННЫХ!K:K,J140)-N140-O140</f>
        <v>6</v>
      </c>
      <c r="N140" s="3">
        <f>COUNTIFS(БАЗА_ДАННЫХ!S:S,"перенос",БАЗА_ДАННЫХ!D:D,ПРЕПОДАВАТЕЛИ!C140,БАЗА_ДАННЫХ!G:G,ПРЕПОДАВАТЕЛИ!F140,БАЗА_ДАННЫХ!I:I,ПРЕПОДАВАТЕЛИ!H140,БАЗА_ДАННЫХ!J:J,ПРЕПОДАВАТЕЛИ!I140,БАЗА_ДАННЫХ!K:K,ПРЕПОДАВАТЕЛИ!J140)</f>
        <v>0</v>
      </c>
      <c r="O140" s="4">
        <f>COUNTIFS(БАЗА_ДАННЫХ!S:S,"раз.посещ.",БАЗА_ДАННЫХ!D:D,ПРЕПОДАВАТЕЛИ!C140,БАЗА_ДАННЫХ!G:G,ПРЕПОДАВАТЕЛИ!F140,БАЗА_ДАННЫХ!I:I,ПРЕПОДАВАТЕЛИ!H140,БАЗА_ДАННЫХ!J:J,ПРЕПОДАВАТЕЛИ!I140,БАЗА_ДАННЫХ!K:K,ПРЕПОДАВАТЕЛИ!J140)</f>
        <v>0</v>
      </c>
      <c r="P140" s="216">
        <f>SUMIFS(БАЗА_ДАННЫХ!U:U,БАЗА_ДАННЫХ!D:D,ПРЕПОДАВАТЕЛИ!C140,БАЗА_ДАННЫХ!G:G,ПРЕПОДАВАТЕЛИ!F140,БАЗА_ДАННЫХ!I:I,ПРЕПОДАВАТЕЛИ!H140,БАЗА_ДАННЫХ!J:J,ПРЕПОДАВАТЕЛИ!I140,БАЗА_ДАННЫХ!K:K,ПРЕПОДАВАТЕЛИ!J140)</f>
        <v>58.75</v>
      </c>
      <c r="Q140" s="3">
        <f>SUMIFS(БАЗА_ДАННЫХ!T:T,БАЗА_ДАННЫХ!D:D,ПРЕПОДАВАТЕЛИ!C140,БАЗА_ДАННЫХ!G:G,ПРЕПОДАВАТЕЛИ!F140,БАЗА_ДАННЫХ!I:I,ПРЕПОДАВАТЕЛИ!H140,БАЗА_ДАННЫХ!J:J,ПРЕПОДАВАТЕЛИ!I140,БАЗА_ДАННЫХ!K:K,ПРЕПОДАВАТЕЛИ!J140)</f>
        <v>0</v>
      </c>
      <c r="R140" s="4">
        <f t="shared" si="14"/>
        <v>58.75</v>
      </c>
    </row>
    <row r="141" spans="3:18" x14ac:dyDescent="0.25">
      <c r="C141" s="212">
        <v>45328</v>
      </c>
      <c r="D141" s="215">
        <f t="shared" si="11"/>
        <v>6</v>
      </c>
      <c r="E141" s="14" t="str">
        <f t="shared" si="12"/>
        <v>Вт</v>
      </c>
      <c r="F141" s="15">
        <v>0.72916666666666663</v>
      </c>
      <c r="G141" s="3" t="s">
        <v>15</v>
      </c>
      <c r="H141" s="3" t="s">
        <v>27</v>
      </c>
      <c r="I141" s="3" t="s">
        <v>22</v>
      </c>
      <c r="J141" s="4" t="s">
        <v>12</v>
      </c>
      <c r="K141" s="217">
        <v>0.5</v>
      </c>
      <c r="L141" s="4">
        <f t="shared" si="13"/>
        <v>29.375</v>
      </c>
      <c r="M141" s="216">
        <f>COUNTIFS(БАЗА_ДАННЫХ!D:D,C141,БАЗА_ДАННЫХ!G:G,F141,БАЗА_ДАННЫХ!I:I,H141,БАЗА_ДАННЫХ!J:J,I141,БАЗА_ДАННЫХ!K:K,J141)-N141-O141</f>
        <v>6</v>
      </c>
      <c r="N141" s="3">
        <f>COUNTIFS(БАЗА_ДАННЫХ!S:S,"перенос",БАЗА_ДАННЫХ!D:D,ПРЕПОДАВАТЕЛИ!C141,БАЗА_ДАННЫХ!G:G,ПРЕПОДАВАТЕЛИ!F141,БАЗА_ДАННЫХ!I:I,ПРЕПОДАВАТЕЛИ!H141,БАЗА_ДАННЫХ!J:J,ПРЕПОДАВАТЕЛИ!I141,БАЗА_ДАННЫХ!K:K,ПРЕПОДАВАТЕЛИ!J141)</f>
        <v>0</v>
      </c>
      <c r="O141" s="4">
        <f>COUNTIFS(БАЗА_ДАННЫХ!S:S,"раз.посещ.",БАЗА_ДАННЫХ!D:D,ПРЕПОДАВАТЕЛИ!C141,БАЗА_ДАННЫХ!G:G,ПРЕПОДАВАТЕЛИ!F141,БАЗА_ДАННЫХ!I:I,ПРЕПОДАВАТЕЛИ!H141,БАЗА_ДАННЫХ!J:J,ПРЕПОДАВАТЕЛИ!I141,БАЗА_ДАННЫХ!K:K,ПРЕПОДАВАТЕЛИ!J141)</f>
        <v>0</v>
      </c>
      <c r="P141" s="216">
        <f>SUMIFS(БАЗА_ДАННЫХ!U:U,БАЗА_ДАННЫХ!D:D,ПРЕПОДАВАТЕЛИ!C141,БАЗА_ДАННЫХ!G:G,ПРЕПОДАВАТЕЛИ!F141,БАЗА_ДАННЫХ!I:I,ПРЕПОДАВАТЕЛИ!H141,БАЗА_ДАННЫХ!J:J,ПРЕПОДАВАТЕЛИ!I141,БАЗА_ДАННЫХ!K:K,ПРЕПОДАВАТЕЛИ!J141)</f>
        <v>58.75</v>
      </c>
      <c r="Q141" s="3">
        <f>SUMIFS(БАЗА_ДАННЫХ!T:T,БАЗА_ДАННЫХ!D:D,ПРЕПОДАВАТЕЛИ!C141,БАЗА_ДАННЫХ!G:G,ПРЕПОДАВАТЕЛИ!F141,БАЗА_ДАННЫХ!I:I,ПРЕПОДАВАТЕЛИ!H141,БАЗА_ДАННЫХ!J:J,ПРЕПОДАВАТЕЛИ!I141,БАЗА_ДАННЫХ!K:K,ПРЕПОДАВАТЕЛИ!J141)</f>
        <v>0</v>
      </c>
      <c r="R141" s="4">
        <f t="shared" si="14"/>
        <v>58.75</v>
      </c>
    </row>
    <row r="142" spans="3:18" x14ac:dyDescent="0.25">
      <c r="C142" s="212">
        <v>45329</v>
      </c>
      <c r="D142" s="215">
        <f t="shared" si="11"/>
        <v>6</v>
      </c>
      <c r="E142" s="14" t="str">
        <f t="shared" si="12"/>
        <v>Ср</v>
      </c>
      <c r="F142" s="15">
        <v>0.6875</v>
      </c>
      <c r="G142" s="3" t="s">
        <v>14</v>
      </c>
      <c r="H142" s="3" t="s">
        <v>30</v>
      </c>
      <c r="I142" s="3" t="s">
        <v>11</v>
      </c>
      <c r="J142" s="4" t="s">
        <v>36</v>
      </c>
      <c r="K142" s="217">
        <v>0.5</v>
      </c>
      <c r="L142" s="4">
        <f t="shared" si="13"/>
        <v>39.375</v>
      </c>
      <c r="M142" s="216">
        <f>COUNTIFS(БАЗА_ДАННЫХ!D:D,C142,БАЗА_ДАННЫХ!G:G,F142,БАЗА_ДАННЫХ!I:I,H142,БАЗА_ДАННЫХ!J:J,I142,БАЗА_ДАННЫХ!K:K,J142)-N142-O142</f>
        <v>8</v>
      </c>
      <c r="N142" s="3">
        <f>COUNTIFS(БАЗА_ДАННЫХ!S:S,"перенос",БАЗА_ДАННЫХ!D:D,ПРЕПОДАВАТЕЛИ!C142,БАЗА_ДАННЫХ!G:G,ПРЕПОДАВАТЕЛИ!F142,БАЗА_ДАННЫХ!I:I,ПРЕПОДАВАТЕЛИ!H142,БАЗА_ДАННЫХ!J:J,ПРЕПОДАВАТЕЛИ!I142,БАЗА_ДАННЫХ!K:K,ПРЕПОДАВАТЕЛИ!J142)</f>
        <v>0</v>
      </c>
      <c r="O142" s="4">
        <f>COUNTIFS(БАЗА_ДАННЫХ!S:S,"раз.посещ.",БАЗА_ДАННЫХ!D:D,ПРЕПОДАВАТЕЛИ!C142,БАЗА_ДАННЫХ!G:G,ПРЕПОДАВАТЕЛИ!F142,БАЗА_ДАННЫХ!I:I,ПРЕПОДАВАТЕЛИ!H142,БАЗА_ДАННЫХ!J:J,ПРЕПОДАВАТЕЛИ!I142,БАЗА_ДАННЫХ!K:K,ПРЕПОДАВАТЕЛИ!J142)</f>
        <v>0</v>
      </c>
      <c r="P142" s="216">
        <f>SUMIFS(БАЗА_ДАННЫХ!U:U,БАЗА_ДАННЫХ!D:D,ПРЕПОДАВАТЕЛИ!C142,БАЗА_ДАННЫХ!G:G,ПРЕПОДАВАТЕЛИ!F142,БАЗА_ДАННЫХ!I:I,ПРЕПОДАВАТЕЛИ!H142,БАЗА_ДАННЫХ!J:J,ПРЕПОДАВАТЕЛИ!I142,БАЗА_ДАННЫХ!K:K,ПРЕПОДАВАТЕЛИ!J142)</f>
        <v>78.75</v>
      </c>
      <c r="Q142" s="3">
        <f>SUMIFS(БАЗА_ДАННЫХ!T:T,БАЗА_ДАННЫХ!D:D,ПРЕПОДАВАТЕЛИ!C142,БАЗА_ДАННЫХ!G:G,ПРЕПОДАВАТЕЛИ!F142,БАЗА_ДАННЫХ!I:I,ПРЕПОДАВАТЕЛИ!H142,БАЗА_ДАННЫХ!J:J,ПРЕПОДАВАТЕЛИ!I142,БАЗА_ДАННЫХ!K:K,ПРЕПОДАВАТЕЛИ!J142)</f>
        <v>0</v>
      </c>
      <c r="R142" s="4">
        <f t="shared" si="14"/>
        <v>78.75</v>
      </c>
    </row>
    <row r="143" spans="3:18" x14ac:dyDescent="0.25">
      <c r="C143" s="212">
        <v>45329</v>
      </c>
      <c r="D143" s="215">
        <f t="shared" si="11"/>
        <v>6</v>
      </c>
      <c r="E143" s="14" t="str">
        <f t="shared" si="12"/>
        <v>Ср</v>
      </c>
      <c r="F143" s="15">
        <v>0.75</v>
      </c>
      <c r="G143" s="3" t="s">
        <v>14</v>
      </c>
      <c r="H143" s="3" t="s">
        <v>30</v>
      </c>
      <c r="I143" s="3" t="s">
        <v>11</v>
      </c>
      <c r="J143" s="4" t="s">
        <v>17</v>
      </c>
      <c r="K143" s="217">
        <v>0.5</v>
      </c>
      <c r="L143" s="4">
        <f t="shared" si="13"/>
        <v>19.375</v>
      </c>
      <c r="M143" s="216">
        <f>COUNTIFS(БАЗА_ДАННЫХ!D:D,C143,БАЗА_ДАННЫХ!G:G,F143,БАЗА_ДАННЫХ!I:I,H143,БАЗА_ДАННЫХ!J:J,I143,БАЗА_ДАННЫХ!K:K,J143)-N143-O143</f>
        <v>4</v>
      </c>
      <c r="N143" s="3">
        <f>COUNTIFS(БАЗА_ДАННЫХ!S:S,"перенос",БАЗА_ДАННЫХ!D:D,ПРЕПОДАВАТЕЛИ!C143,БАЗА_ДАННЫХ!G:G,ПРЕПОДАВАТЕЛИ!F143,БАЗА_ДАННЫХ!I:I,ПРЕПОДАВАТЕЛИ!H143,БАЗА_ДАННЫХ!J:J,ПРЕПОДАВАТЕЛИ!I143,БАЗА_ДАННЫХ!K:K,ПРЕПОДАВАТЕЛИ!J143)</f>
        <v>0</v>
      </c>
      <c r="O143" s="4">
        <f>COUNTIFS(БАЗА_ДАННЫХ!S:S,"раз.посещ.",БАЗА_ДАННЫХ!D:D,ПРЕПОДАВАТЕЛИ!C143,БАЗА_ДАННЫХ!G:G,ПРЕПОДАВАТЕЛИ!F143,БАЗА_ДАННЫХ!I:I,ПРЕПОДАВАТЕЛИ!H143,БАЗА_ДАННЫХ!J:J,ПРЕПОДАВАТЕЛИ!I143,БАЗА_ДАННЫХ!K:K,ПРЕПОДАВАТЕЛИ!J143)</f>
        <v>0</v>
      </c>
      <c r="P143" s="216">
        <f>SUMIFS(БАЗА_ДАННЫХ!U:U,БАЗА_ДАННЫХ!D:D,ПРЕПОДАВАТЕЛИ!C143,БАЗА_ДАННЫХ!G:G,ПРЕПОДАВАТЕЛИ!F143,БАЗА_ДАННЫХ!I:I,ПРЕПОДАВАТЕЛИ!H143,БАЗА_ДАННЫХ!J:J,ПРЕПОДАВАТЕЛИ!I143,БАЗА_ДАННЫХ!K:K,ПРЕПОДАВАТЕЛИ!J143)</f>
        <v>38.75</v>
      </c>
      <c r="Q143" s="3">
        <f>SUMIFS(БАЗА_ДАННЫХ!T:T,БАЗА_ДАННЫХ!D:D,ПРЕПОДАВАТЕЛИ!C143,БАЗА_ДАННЫХ!G:G,ПРЕПОДАВАТЕЛИ!F143,БАЗА_ДАННЫХ!I:I,ПРЕПОДАВАТЕЛИ!H143,БАЗА_ДАННЫХ!J:J,ПРЕПОДАВАТЕЛИ!I143,БАЗА_ДАННЫХ!K:K,ПРЕПОДАВАТЕЛИ!J143)</f>
        <v>0</v>
      </c>
      <c r="R143" s="4">
        <f t="shared" si="14"/>
        <v>38.75</v>
      </c>
    </row>
    <row r="144" spans="3:18" x14ac:dyDescent="0.25">
      <c r="C144" s="212">
        <v>45330</v>
      </c>
      <c r="D144" s="215">
        <f t="shared" si="11"/>
        <v>6</v>
      </c>
      <c r="E144" s="14" t="str">
        <f t="shared" si="12"/>
        <v>Чт</v>
      </c>
      <c r="F144" s="15">
        <v>0.66666666666666663</v>
      </c>
      <c r="G144" s="3" t="s">
        <v>7</v>
      </c>
      <c r="H144" s="3" t="s">
        <v>32</v>
      </c>
      <c r="I144" s="3" t="s">
        <v>9</v>
      </c>
      <c r="J144" s="4" t="s">
        <v>8</v>
      </c>
      <c r="K144" s="217">
        <v>0.5</v>
      </c>
      <c r="L144" s="4">
        <f t="shared" si="13"/>
        <v>59.375</v>
      </c>
      <c r="M144" s="216">
        <f>COUNTIFS(БАЗА_ДАННЫХ!D:D,C144,БАЗА_ДАННЫХ!G:G,F144,БАЗА_ДАННЫХ!I:I,H144,БАЗА_ДАННЫХ!J:J,I144,БАЗА_ДАННЫХ!K:K,J144)-N144-O144</f>
        <v>12</v>
      </c>
      <c r="N144" s="3">
        <f>COUNTIFS(БАЗА_ДАННЫХ!S:S,"перенос",БАЗА_ДАННЫХ!D:D,ПРЕПОДАВАТЕЛИ!C144,БАЗА_ДАННЫХ!G:G,ПРЕПОДАВАТЕЛИ!F144,БАЗА_ДАННЫХ!I:I,ПРЕПОДАВАТЕЛИ!H144,БАЗА_ДАННЫХ!J:J,ПРЕПОДАВАТЕЛИ!I144,БАЗА_ДАННЫХ!K:K,ПРЕПОДАВАТЕЛИ!J144)</f>
        <v>0</v>
      </c>
      <c r="O144" s="4">
        <f>COUNTIFS(БАЗА_ДАННЫХ!S:S,"раз.посещ.",БАЗА_ДАННЫХ!D:D,ПРЕПОДАВАТЕЛИ!C144,БАЗА_ДАННЫХ!G:G,ПРЕПОДАВАТЕЛИ!F144,БАЗА_ДАННЫХ!I:I,ПРЕПОДАВАТЕЛИ!H144,БАЗА_ДАННЫХ!J:J,ПРЕПОДАВАТЕЛИ!I144,БАЗА_ДАННЫХ!K:K,ПРЕПОДАВАТЕЛИ!J144)</f>
        <v>0</v>
      </c>
      <c r="P144" s="216">
        <f>SUMIFS(БАЗА_ДАННЫХ!U:U,БАЗА_ДАННЫХ!D:D,ПРЕПОДАВАТЕЛИ!C144,БАЗА_ДАННЫХ!G:G,ПРЕПОДАВАТЕЛИ!F144,БАЗА_ДАННЫХ!I:I,ПРЕПОДАВАТЕЛИ!H144,БАЗА_ДАННЫХ!J:J,ПРЕПОДАВАТЕЛИ!I144,БАЗА_ДАННЫХ!K:K,ПРЕПОДАВАТЕЛИ!J144)</f>
        <v>118.75</v>
      </c>
      <c r="Q144" s="3">
        <f>SUMIFS(БАЗА_ДАННЫХ!T:T,БАЗА_ДАННЫХ!D:D,ПРЕПОДАВАТЕЛИ!C144,БАЗА_ДАННЫХ!G:G,ПРЕПОДАВАТЕЛИ!F144,БАЗА_ДАННЫХ!I:I,ПРЕПОДАВАТЕЛИ!H144,БАЗА_ДАННЫХ!J:J,ПРЕПОДАВАТЕЛИ!I144,БАЗА_ДАННЫХ!K:K,ПРЕПОДАВАТЕЛИ!J144)</f>
        <v>0</v>
      </c>
      <c r="R144" s="4">
        <f t="shared" si="14"/>
        <v>118.75</v>
      </c>
    </row>
    <row r="145" spans="3:18" x14ac:dyDescent="0.25">
      <c r="C145" s="212">
        <v>45330</v>
      </c>
      <c r="D145" s="215">
        <f t="shared" si="11"/>
        <v>6</v>
      </c>
      <c r="E145" s="14" t="str">
        <f t="shared" si="12"/>
        <v>Чт</v>
      </c>
      <c r="F145" s="15">
        <v>0.6875</v>
      </c>
      <c r="G145" s="3" t="s">
        <v>14</v>
      </c>
      <c r="H145" s="3" t="s">
        <v>39</v>
      </c>
      <c r="I145" s="3" t="s">
        <v>10</v>
      </c>
      <c r="J145" s="4" t="s">
        <v>28</v>
      </c>
      <c r="K145" s="217">
        <v>0.5</v>
      </c>
      <c r="L145" s="4">
        <f t="shared" si="13"/>
        <v>39.375</v>
      </c>
      <c r="M145" s="216">
        <f>COUNTIFS(БАЗА_ДАННЫХ!D:D,C145,БАЗА_ДАННЫХ!G:G,F145,БАЗА_ДАННЫХ!I:I,H145,БАЗА_ДАННЫХ!J:J,I145,БАЗА_ДАННЫХ!K:K,J145)-N145-O145</f>
        <v>8</v>
      </c>
      <c r="N145" s="3">
        <f>COUNTIFS(БАЗА_ДАННЫХ!S:S,"перенос",БАЗА_ДАННЫХ!D:D,ПРЕПОДАВАТЕЛИ!C145,БАЗА_ДАННЫХ!G:G,ПРЕПОДАВАТЕЛИ!F145,БАЗА_ДАННЫХ!I:I,ПРЕПОДАВАТЕЛИ!H145,БАЗА_ДАННЫХ!J:J,ПРЕПОДАВАТЕЛИ!I145,БАЗА_ДАННЫХ!K:K,ПРЕПОДАВАТЕЛИ!J145)</f>
        <v>0</v>
      </c>
      <c r="O145" s="4">
        <f>COUNTIFS(БАЗА_ДАННЫХ!S:S,"раз.посещ.",БАЗА_ДАННЫХ!D:D,ПРЕПОДАВАТЕЛИ!C145,БАЗА_ДАННЫХ!G:G,ПРЕПОДАВАТЕЛИ!F145,БАЗА_ДАННЫХ!I:I,ПРЕПОДАВАТЕЛИ!H145,БАЗА_ДАННЫХ!J:J,ПРЕПОДАВАТЕЛИ!I145,БАЗА_ДАННЫХ!K:K,ПРЕПОДАВАТЕЛИ!J145)</f>
        <v>0</v>
      </c>
      <c r="P145" s="216">
        <f>SUMIFS(БАЗА_ДАННЫХ!U:U,БАЗА_ДАННЫХ!D:D,ПРЕПОДАВАТЕЛИ!C145,БАЗА_ДАННЫХ!G:G,ПРЕПОДАВАТЕЛИ!F145,БАЗА_ДАННЫХ!I:I,ПРЕПОДАВАТЕЛИ!H145,БАЗА_ДАННЫХ!J:J,ПРЕПОДАВАТЕЛИ!I145,БАЗА_ДАННЫХ!K:K,ПРЕПОДАВАТЕЛИ!J145)</f>
        <v>78.75</v>
      </c>
      <c r="Q145" s="3">
        <f>SUMIFS(БАЗА_ДАННЫХ!T:T,БАЗА_ДАННЫХ!D:D,ПРЕПОДАВАТЕЛИ!C145,БАЗА_ДАННЫХ!G:G,ПРЕПОДАВАТЕЛИ!F145,БАЗА_ДАННЫХ!I:I,ПРЕПОДАВАТЕЛИ!H145,БАЗА_ДАННЫХ!J:J,ПРЕПОДАВАТЕЛИ!I145,БАЗА_ДАННЫХ!K:K,ПРЕПОДАВАТЕЛИ!J145)</f>
        <v>0</v>
      </c>
      <c r="R145" s="4">
        <f t="shared" si="14"/>
        <v>78.75</v>
      </c>
    </row>
    <row r="146" spans="3:18" x14ac:dyDescent="0.25">
      <c r="C146" s="212">
        <v>45330</v>
      </c>
      <c r="D146" s="215">
        <f t="shared" si="11"/>
        <v>6</v>
      </c>
      <c r="E146" s="14" t="str">
        <f t="shared" si="12"/>
        <v>Чт</v>
      </c>
      <c r="F146" s="15">
        <v>0.72916666666666663</v>
      </c>
      <c r="G146" s="3" t="s">
        <v>15</v>
      </c>
      <c r="H146" s="3" t="s">
        <v>27</v>
      </c>
      <c r="I146" s="3" t="s">
        <v>22</v>
      </c>
      <c r="J146" s="4" t="s">
        <v>29</v>
      </c>
      <c r="K146" s="217">
        <v>0.5</v>
      </c>
      <c r="L146" s="4">
        <f t="shared" si="13"/>
        <v>24.375</v>
      </c>
      <c r="M146" s="216">
        <f>COUNTIFS(БАЗА_ДАННЫХ!D:D,C146,БАЗА_ДАННЫХ!G:G,F146,БАЗА_ДАННЫХ!I:I,H146,БАЗА_ДАННЫХ!J:J,I146,БАЗА_ДАННЫХ!K:K,J146)-N146-O146</f>
        <v>5</v>
      </c>
      <c r="N146" s="3">
        <f>COUNTIFS(БАЗА_ДАННЫХ!S:S,"перенос",БАЗА_ДАННЫХ!D:D,ПРЕПОДАВАТЕЛИ!C146,БАЗА_ДАННЫХ!G:G,ПРЕПОДАВАТЕЛИ!F146,БАЗА_ДАННЫХ!I:I,ПРЕПОДАВАТЕЛИ!H146,БАЗА_ДАННЫХ!J:J,ПРЕПОДАВАТЕЛИ!I146,БАЗА_ДАННЫХ!K:K,ПРЕПОДАВАТЕЛИ!J146)</f>
        <v>0</v>
      </c>
      <c r="O146" s="4">
        <f>COUNTIFS(БАЗА_ДАННЫХ!S:S,"раз.посещ.",БАЗА_ДАННЫХ!D:D,ПРЕПОДАВАТЕЛИ!C146,БАЗА_ДАННЫХ!G:G,ПРЕПОДАВАТЕЛИ!F146,БАЗА_ДАННЫХ!I:I,ПРЕПОДАВАТЕЛИ!H146,БАЗА_ДАННЫХ!J:J,ПРЕПОДАВАТЕЛИ!I146,БАЗА_ДАННЫХ!K:K,ПРЕПОДАВАТЕЛИ!J146)</f>
        <v>0</v>
      </c>
      <c r="P146" s="216">
        <f>SUMIFS(БАЗА_ДАННЫХ!U:U,БАЗА_ДАННЫХ!D:D,ПРЕПОДАВАТЕЛИ!C146,БАЗА_ДАННЫХ!G:G,ПРЕПОДАВАТЕЛИ!F146,БАЗА_ДАННЫХ!I:I,ПРЕПОДАВАТЕЛИ!H146,БАЗА_ДАННЫХ!J:J,ПРЕПОДАВАТЕЛИ!I146,БАЗА_ДАННЫХ!K:K,ПРЕПОДАВАТЕЛИ!J146)</f>
        <v>48.75</v>
      </c>
      <c r="Q146" s="3">
        <f>SUMIFS(БАЗА_ДАННЫХ!T:T,БАЗА_ДАННЫХ!D:D,ПРЕПОДАВАТЕЛИ!C146,БАЗА_ДАННЫХ!G:G,ПРЕПОДАВАТЕЛИ!F146,БАЗА_ДАННЫХ!I:I,ПРЕПОДАВАТЕЛИ!H146,БАЗА_ДАННЫХ!J:J,ПРЕПОДАВАТЕЛИ!I146,БАЗА_ДАННЫХ!K:K,ПРЕПОДАВАТЕЛИ!J146)</f>
        <v>0</v>
      </c>
      <c r="R146" s="4">
        <f t="shared" si="14"/>
        <v>48.75</v>
      </c>
    </row>
    <row r="147" spans="3:18" x14ac:dyDescent="0.25">
      <c r="C147" s="212">
        <v>45330</v>
      </c>
      <c r="D147" s="215">
        <f t="shared" si="11"/>
        <v>6</v>
      </c>
      <c r="E147" s="14" t="str">
        <f t="shared" si="12"/>
        <v>Чт</v>
      </c>
      <c r="F147" s="15">
        <v>0.77083333333333337</v>
      </c>
      <c r="G147" s="3" t="s">
        <v>15</v>
      </c>
      <c r="H147" s="3" t="s">
        <v>27</v>
      </c>
      <c r="I147" s="3" t="s">
        <v>22</v>
      </c>
      <c r="J147" s="4" t="s">
        <v>12</v>
      </c>
      <c r="K147" s="217">
        <v>0.5</v>
      </c>
      <c r="L147" s="4">
        <f t="shared" si="13"/>
        <v>24.375</v>
      </c>
      <c r="M147" s="216">
        <f>COUNTIFS(БАЗА_ДАННЫХ!D:D,C147,БАЗА_ДАННЫХ!G:G,F147,БАЗА_ДАННЫХ!I:I,H147,БАЗА_ДАННЫХ!J:J,I147,БАЗА_ДАННЫХ!K:K,J147)-N147-O147</f>
        <v>5</v>
      </c>
      <c r="N147" s="3">
        <f>COUNTIFS(БАЗА_ДАННЫХ!S:S,"перенос",БАЗА_ДАННЫХ!D:D,ПРЕПОДАВАТЕЛИ!C147,БАЗА_ДАННЫХ!G:G,ПРЕПОДАВАТЕЛИ!F147,БАЗА_ДАННЫХ!I:I,ПРЕПОДАВАТЕЛИ!H147,БАЗА_ДАННЫХ!J:J,ПРЕПОДАВАТЕЛИ!I147,БАЗА_ДАННЫХ!K:K,ПРЕПОДАВАТЕЛИ!J147)</f>
        <v>0</v>
      </c>
      <c r="O147" s="4">
        <f>COUNTIFS(БАЗА_ДАННЫХ!S:S,"раз.посещ.",БАЗА_ДАННЫХ!D:D,ПРЕПОДАВАТЕЛИ!C147,БАЗА_ДАННЫХ!G:G,ПРЕПОДАВАТЕЛИ!F147,БАЗА_ДАННЫХ!I:I,ПРЕПОДАВАТЕЛИ!H147,БАЗА_ДАННЫХ!J:J,ПРЕПОДАВАТЕЛИ!I147,БАЗА_ДАННЫХ!K:K,ПРЕПОДАВАТЕЛИ!J147)</f>
        <v>0</v>
      </c>
      <c r="P147" s="216">
        <f>SUMIFS(БАЗА_ДАННЫХ!U:U,БАЗА_ДАННЫХ!D:D,ПРЕПОДАВАТЕЛИ!C147,БАЗА_ДАННЫХ!G:G,ПРЕПОДАВАТЕЛИ!F147,БАЗА_ДАННЫХ!I:I,ПРЕПОДАВАТЕЛИ!H147,БАЗА_ДАННЫХ!J:J,ПРЕПОДАВАТЕЛИ!I147,БАЗА_ДАННЫХ!K:K,ПРЕПОДАВАТЕЛИ!J147)</f>
        <v>48.75</v>
      </c>
      <c r="Q147" s="3">
        <f>SUMIFS(БАЗА_ДАННЫХ!T:T,БАЗА_ДАННЫХ!D:D,ПРЕПОДАВАТЕЛИ!C147,БАЗА_ДАННЫХ!G:G,ПРЕПОДАВАТЕЛИ!F147,БАЗА_ДАННЫХ!I:I,ПРЕПОДАВАТЕЛИ!H147,БАЗА_ДАННЫХ!J:J,ПРЕПОДАВАТЕЛИ!I147,БАЗА_ДАННЫХ!K:K,ПРЕПОДАВАТЕЛИ!J147)</f>
        <v>0</v>
      </c>
      <c r="R147" s="4">
        <f t="shared" si="14"/>
        <v>48.75</v>
      </c>
    </row>
    <row r="148" spans="3:18" x14ac:dyDescent="0.25">
      <c r="C148" s="212">
        <v>45331</v>
      </c>
      <c r="D148" s="215">
        <f t="shared" si="11"/>
        <v>6</v>
      </c>
      <c r="E148" s="14" t="str">
        <f t="shared" si="12"/>
        <v>Пт</v>
      </c>
      <c r="F148" s="15">
        <v>0.66666666666666663</v>
      </c>
      <c r="G148" s="3" t="s">
        <v>7</v>
      </c>
      <c r="H148" s="3" t="s">
        <v>33</v>
      </c>
      <c r="I148" s="3" t="s">
        <v>6</v>
      </c>
      <c r="J148" s="4" t="s">
        <v>31</v>
      </c>
      <c r="K148" s="217">
        <v>0.5</v>
      </c>
      <c r="L148" s="4">
        <f t="shared" si="13"/>
        <v>56.375</v>
      </c>
      <c r="M148" s="216">
        <f>COUNTIFS(БАЗА_ДАННЫХ!D:D,C148,БАЗА_ДАННЫХ!G:G,F148,БАЗА_ДАННЫХ!I:I,H148,БАЗА_ДАННЫХ!J:J,I148,БАЗА_ДАННЫХ!K:K,J148)-N148-O148</f>
        <v>9</v>
      </c>
      <c r="N148" s="3">
        <f>COUNTIFS(БАЗА_ДАННЫХ!S:S,"перенос",БАЗА_ДАННЫХ!D:D,ПРЕПОДАВАТЕЛИ!C148,БАЗА_ДАННЫХ!G:G,ПРЕПОДАВАТЕЛИ!F148,БАЗА_ДАННЫХ!I:I,ПРЕПОДАВАТЕЛИ!H148,БАЗА_ДАННЫХ!J:J,ПРЕПОДАВАТЕЛИ!I148,БАЗА_ДАННЫХ!K:K,ПРЕПОДАВАТЕЛИ!J148)</f>
        <v>0</v>
      </c>
      <c r="O148" s="4">
        <f>COUNTIFS(БАЗА_ДАННЫХ!S:S,"раз.посещ.",БАЗА_ДАННЫХ!D:D,ПРЕПОДАВАТЕЛИ!C148,БАЗА_ДАННЫХ!G:G,ПРЕПОДАВАТЕЛИ!F148,БАЗА_ДАННЫХ!I:I,ПРЕПОДАВАТЕЛИ!H148,БАЗА_ДАННЫХ!J:J,ПРЕПОДАВАТЕЛИ!I148,БАЗА_ДАННЫХ!K:K,ПРЕПОДАВАТЕЛИ!J148)</f>
        <v>2</v>
      </c>
      <c r="P148" s="216">
        <f>SUMIFS(БАЗА_ДАННЫХ!U:U,БАЗА_ДАННЫХ!D:D,ПРЕПОДАВАТЕЛИ!C148,БАЗА_ДАННЫХ!G:G,ПРЕПОДАВАТЕЛИ!F148,БАЗА_ДАННЫХ!I:I,ПРЕПОДАВАТЕЛИ!H148,БАЗА_ДАННЫХ!J:J,ПРЕПОДАВАТЕЛИ!I148,БАЗА_ДАННЫХ!K:K,ПРЕПОДАВАТЕЛИ!J148)</f>
        <v>88.75</v>
      </c>
      <c r="Q148" s="3">
        <f>SUMIFS(БАЗА_ДАННЫХ!T:T,БАЗА_ДАННЫХ!D:D,ПРЕПОДАВАТЕЛИ!C148,БАЗА_ДАННЫХ!G:G,ПРЕПОДАВАТЕЛИ!F148,БАЗА_ДАННЫХ!I:I,ПРЕПОДАВАТЕЛИ!H148,БАЗА_ДАННЫХ!J:J,ПРЕПОДАВАТЕЛИ!I148,БАЗА_ДАННЫХ!K:K,ПРЕПОДАВАТЕЛИ!J148)</f>
        <v>24</v>
      </c>
      <c r="R148" s="4">
        <f t="shared" si="14"/>
        <v>112.75</v>
      </c>
    </row>
    <row r="149" spans="3:18" x14ac:dyDescent="0.25">
      <c r="C149" s="212">
        <v>45332</v>
      </c>
      <c r="D149" s="215">
        <f t="shared" si="11"/>
        <v>6</v>
      </c>
      <c r="E149" s="14" t="str">
        <f t="shared" si="12"/>
        <v>Сб</v>
      </c>
      <c r="F149" s="15">
        <v>0.45833333333333331</v>
      </c>
      <c r="G149" s="3" t="s">
        <v>14</v>
      </c>
      <c r="H149" s="3" t="s">
        <v>34</v>
      </c>
      <c r="I149" s="3" t="s">
        <v>11</v>
      </c>
      <c r="J149" s="4" t="s">
        <v>35</v>
      </c>
      <c r="K149" s="217">
        <v>0.5</v>
      </c>
      <c r="L149" s="4">
        <f t="shared" si="13"/>
        <v>24.375</v>
      </c>
      <c r="M149" s="216">
        <f>COUNTIFS(БАЗА_ДАННЫХ!D:D,C149,БАЗА_ДАННЫХ!G:G,F149,БАЗА_ДАННЫХ!I:I,H149,БАЗА_ДАННЫХ!J:J,I149,БАЗА_ДАННЫХ!K:K,J149)-N149-O149</f>
        <v>5</v>
      </c>
      <c r="N149" s="3">
        <f>COUNTIFS(БАЗА_ДАННЫХ!S:S,"перенос",БАЗА_ДАННЫХ!D:D,ПРЕПОДАВАТЕЛИ!C149,БАЗА_ДАННЫХ!G:G,ПРЕПОДАВАТЕЛИ!F149,БАЗА_ДАННЫХ!I:I,ПРЕПОДАВАТЕЛИ!H149,БАЗА_ДАННЫХ!J:J,ПРЕПОДАВАТЕЛИ!I149,БАЗА_ДАННЫХ!K:K,ПРЕПОДАВАТЕЛИ!J149)</f>
        <v>0</v>
      </c>
      <c r="O149" s="4">
        <f>COUNTIFS(БАЗА_ДАННЫХ!S:S,"раз.посещ.",БАЗА_ДАННЫХ!D:D,ПРЕПОДАВАТЕЛИ!C149,БАЗА_ДАННЫХ!G:G,ПРЕПОДАВАТЕЛИ!F149,БАЗА_ДАННЫХ!I:I,ПРЕПОДАВАТЕЛИ!H149,БАЗА_ДАННЫХ!J:J,ПРЕПОДАВАТЕЛИ!I149,БАЗА_ДАННЫХ!K:K,ПРЕПОДАВАТЕЛИ!J149)</f>
        <v>0</v>
      </c>
      <c r="P149" s="216">
        <f>SUMIFS(БАЗА_ДАННЫХ!U:U,БАЗА_ДАННЫХ!D:D,ПРЕПОДАВАТЕЛИ!C149,БАЗА_ДАННЫХ!G:G,ПРЕПОДАВАТЕЛИ!F149,БАЗА_ДАННЫХ!I:I,ПРЕПОДАВАТЕЛИ!H149,БАЗА_ДАННЫХ!J:J,ПРЕПОДАВАТЕЛИ!I149,БАЗА_ДАННЫХ!K:K,ПРЕПОДАВАТЕЛИ!J149)</f>
        <v>48.75</v>
      </c>
      <c r="Q149" s="3">
        <f>SUMIFS(БАЗА_ДАННЫХ!T:T,БАЗА_ДАННЫХ!D:D,ПРЕПОДАВАТЕЛИ!C149,БАЗА_ДАННЫХ!G:G,ПРЕПОДАВАТЕЛИ!F149,БАЗА_ДАННЫХ!I:I,ПРЕПОДАВАТЕЛИ!H149,БАЗА_ДАННЫХ!J:J,ПРЕПОДАВАТЕЛИ!I149,БАЗА_ДАННЫХ!K:K,ПРЕПОДАВАТЕЛИ!J149)</f>
        <v>0</v>
      </c>
      <c r="R149" s="4">
        <f t="shared" si="14"/>
        <v>48.75</v>
      </c>
    </row>
    <row r="150" spans="3:18" x14ac:dyDescent="0.25">
      <c r="C150" s="212">
        <v>45334</v>
      </c>
      <c r="D150" s="215">
        <f t="shared" si="11"/>
        <v>7</v>
      </c>
      <c r="E150" s="14" t="str">
        <f t="shared" si="12"/>
        <v>Пн</v>
      </c>
      <c r="F150" s="15">
        <v>0.66666666666666663</v>
      </c>
      <c r="G150" s="3" t="s">
        <v>7</v>
      </c>
      <c r="H150" s="3" t="s">
        <v>32</v>
      </c>
      <c r="I150" s="3" t="s">
        <v>9</v>
      </c>
      <c r="J150" s="4" t="s">
        <v>8</v>
      </c>
      <c r="K150" s="217">
        <v>0.5</v>
      </c>
      <c r="L150" s="4">
        <f t="shared" si="13"/>
        <v>69.375</v>
      </c>
      <c r="M150" s="216">
        <f>COUNTIFS(БАЗА_ДАННЫХ!D:D,C150,БАЗА_ДАННЫХ!G:G,F150,БАЗА_ДАННЫХ!I:I,H150,БАЗА_ДАННЫХ!J:J,I150,БАЗА_ДАННЫХ!K:K,J150)-N150-O150</f>
        <v>14</v>
      </c>
      <c r="N150" s="3">
        <f>COUNTIFS(БАЗА_ДАННЫХ!S:S,"перенос",БАЗА_ДАННЫХ!D:D,ПРЕПОДАВАТЕЛИ!C150,БАЗА_ДАННЫХ!G:G,ПРЕПОДАВАТЕЛИ!F150,БАЗА_ДАННЫХ!I:I,ПРЕПОДАВАТЕЛИ!H150,БАЗА_ДАННЫХ!J:J,ПРЕПОДАВАТЕЛИ!I150,БАЗА_ДАННЫХ!K:K,ПРЕПОДАВАТЕЛИ!J150)</f>
        <v>0</v>
      </c>
      <c r="O150" s="4">
        <f>COUNTIFS(БАЗА_ДАННЫХ!S:S,"раз.посещ.",БАЗА_ДАННЫХ!D:D,ПРЕПОДАВАТЕЛИ!C150,БАЗА_ДАННЫХ!G:G,ПРЕПОДАВАТЕЛИ!F150,БАЗА_ДАННЫХ!I:I,ПРЕПОДАВАТЕЛИ!H150,БАЗА_ДАННЫХ!J:J,ПРЕПОДАВАТЕЛИ!I150,БАЗА_ДАННЫХ!K:K,ПРЕПОДАВАТЕЛИ!J150)</f>
        <v>0</v>
      </c>
      <c r="P150" s="216">
        <f>SUMIFS(БАЗА_ДАННЫХ!U:U,БАЗА_ДАННЫХ!D:D,ПРЕПОДАВАТЕЛИ!C150,БАЗА_ДАННЫХ!G:G,ПРЕПОДАВАТЕЛИ!F150,БАЗА_ДАННЫХ!I:I,ПРЕПОДАВАТЕЛИ!H150,БАЗА_ДАННЫХ!J:J,ПРЕПОДАВАТЕЛИ!I150,БАЗА_ДАННЫХ!K:K,ПРЕПОДАВАТЕЛИ!J150)</f>
        <v>138.75</v>
      </c>
      <c r="Q150" s="3">
        <f>SUMIFS(БАЗА_ДАННЫХ!T:T,БАЗА_ДАННЫХ!D:D,ПРЕПОДАВАТЕЛИ!C150,БАЗА_ДАННЫХ!G:G,ПРЕПОДАВАТЕЛИ!F150,БАЗА_ДАННЫХ!I:I,ПРЕПОДАВАТЕЛИ!H150,БАЗА_ДАННЫХ!J:J,ПРЕПОДАВАТЕЛИ!I150,БАЗА_ДАННЫХ!K:K,ПРЕПОДАВАТЕЛИ!J150)</f>
        <v>0</v>
      </c>
      <c r="R150" s="4">
        <f t="shared" si="14"/>
        <v>138.75</v>
      </c>
    </row>
    <row r="151" spans="3:18" x14ac:dyDescent="0.25">
      <c r="C151" s="212">
        <v>45334</v>
      </c>
      <c r="D151" s="215">
        <f t="shared" si="11"/>
        <v>7</v>
      </c>
      <c r="E151" s="14" t="str">
        <f t="shared" si="12"/>
        <v>Пн</v>
      </c>
      <c r="F151" s="15">
        <v>0.70833333333333337</v>
      </c>
      <c r="G151" s="3" t="s">
        <v>14</v>
      </c>
      <c r="H151" s="3" t="s">
        <v>30</v>
      </c>
      <c r="I151" s="3" t="s">
        <v>11</v>
      </c>
      <c r="J151" s="4" t="s">
        <v>36</v>
      </c>
      <c r="K151" s="217">
        <v>0.5</v>
      </c>
      <c r="L151" s="4">
        <f t="shared" si="13"/>
        <v>44.375</v>
      </c>
      <c r="M151" s="216">
        <f>COUNTIFS(БАЗА_ДАННЫХ!D:D,C151,БАЗА_ДАННЫХ!G:G,F151,БАЗА_ДАННЫХ!I:I,H151,БАЗА_ДАННЫХ!J:J,I151,БАЗА_ДАННЫХ!K:K,J151)-N151-O151</f>
        <v>9</v>
      </c>
      <c r="N151" s="3">
        <f>COUNTIFS(БАЗА_ДАННЫХ!S:S,"перенос",БАЗА_ДАННЫХ!D:D,ПРЕПОДАВАТЕЛИ!C151,БАЗА_ДАННЫХ!G:G,ПРЕПОДАВАТЕЛИ!F151,БАЗА_ДАННЫХ!I:I,ПРЕПОДАВАТЕЛИ!H151,БАЗА_ДАННЫХ!J:J,ПРЕПОДАВАТЕЛИ!I151,БАЗА_ДАННЫХ!K:K,ПРЕПОДАВАТЕЛИ!J151)</f>
        <v>0</v>
      </c>
      <c r="O151" s="4">
        <f>COUNTIFS(БАЗА_ДАННЫХ!S:S,"раз.посещ.",БАЗА_ДАННЫХ!D:D,ПРЕПОДАВАТЕЛИ!C151,БАЗА_ДАННЫХ!G:G,ПРЕПОДАВАТЕЛИ!F151,БАЗА_ДАННЫХ!I:I,ПРЕПОДАВАТЕЛИ!H151,БАЗА_ДАННЫХ!J:J,ПРЕПОДАВАТЕЛИ!I151,БАЗА_ДАННЫХ!K:K,ПРЕПОДАВАТЕЛИ!J151)</f>
        <v>0</v>
      </c>
      <c r="P151" s="216">
        <f>SUMIFS(БАЗА_ДАННЫХ!U:U,БАЗА_ДАННЫХ!D:D,ПРЕПОДАВАТЕЛИ!C151,БАЗА_ДАННЫХ!G:G,ПРЕПОДАВАТЕЛИ!F151,БАЗА_ДАННЫХ!I:I,ПРЕПОДАВАТЕЛИ!H151,БАЗА_ДАННЫХ!J:J,ПРЕПОДАВАТЕЛИ!I151,БАЗА_ДАННЫХ!K:K,ПРЕПОДАВАТЕЛИ!J151)</f>
        <v>88.75</v>
      </c>
      <c r="Q151" s="3">
        <f>SUMIFS(БАЗА_ДАННЫХ!T:T,БАЗА_ДАННЫХ!D:D,ПРЕПОДАВАТЕЛИ!C151,БАЗА_ДАННЫХ!G:G,ПРЕПОДАВАТЕЛИ!F151,БАЗА_ДАННЫХ!I:I,ПРЕПОДАВАТЕЛИ!H151,БАЗА_ДАННЫХ!J:J,ПРЕПОДАВАТЕЛИ!I151,БАЗА_ДАННЫХ!K:K,ПРЕПОДАВАТЕЛИ!J151)</f>
        <v>0</v>
      </c>
      <c r="R151" s="4">
        <f t="shared" si="14"/>
        <v>88.75</v>
      </c>
    </row>
    <row r="152" spans="3:18" x14ac:dyDescent="0.25">
      <c r="C152" s="212">
        <v>45334</v>
      </c>
      <c r="D152" s="215">
        <f t="shared" si="11"/>
        <v>7</v>
      </c>
      <c r="E152" s="14" t="str">
        <f t="shared" si="12"/>
        <v>Пн</v>
      </c>
      <c r="F152" s="15">
        <v>0.75</v>
      </c>
      <c r="G152" s="3" t="s">
        <v>7</v>
      </c>
      <c r="H152" s="3" t="s">
        <v>33</v>
      </c>
      <c r="I152" s="3" t="s">
        <v>6</v>
      </c>
      <c r="J152" s="4" t="s">
        <v>31</v>
      </c>
      <c r="K152" s="217">
        <v>0.5</v>
      </c>
      <c r="L152" s="4">
        <f t="shared" si="13"/>
        <v>49.375</v>
      </c>
      <c r="M152" s="216">
        <f>COUNTIFS(БАЗА_ДАННЫХ!D:D,C152,БАЗА_ДАННЫХ!G:G,F152,БАЗА_ДАННЫХ!I:I,H152,БАЗА_ДАННЫХ!J:J,I152,БАЗА_ДАННЫХ!K:K,J152)-N152-O152</f>
        <v>10</v>
      </c>
      <c r="N152" s="3">
        <f>COUNTIFS(БАЗА_ДАННЫХ!S:S,"перенос",БАЗА_ДАННЫХ!D:D,ПРЕПОДАВАТЕЛИ!C152,БАЗА_ДАННЫХ!G:G,ПРЕПОДАВАТЕЛИ!F152,БАЗА_ДАННЫХ!I:I,ПРЕПОДАВАТЕЛИ!H152,БАЗА_ДАННЫХ!J:J,ПРЕПОДАВАТЕЛИ!I152,БАЗА_ДАННЫХ!K:K,ПРЕПОДАВАТЕЛИ!J152)</f>
        <v>0</v>
      </c>
      <c r="O152" s="4">
        <f>COUNTIFS(БАЗА_ДАННЫХ!S:S,"раз.посещ.",БАЗА_ДАННЫХ!D:D,ПРЕПОДАВАТЕЛИ!C152,БАЗА_ДАННЫХ!G:G,ПРЕПОДАВАТЕЛИ!F152,БАЗА_ДАННЫХ!I:I,ПРЕПОДАВАТЕЛИ!H152,БАЗА_ДАННЫХ!J:J,ПРЕПОДАВАТЕЛИ!I152,БАЗА_ДАННЫХ!K:K,ПРЕПОДАВАТЕЛИ!J152)</f>
        <v>0</v>
      </c>
      <c r="P152" s="216">
        <f>SUMIFS(БАЗА_ДАННЫХ!U:U,БАЗА_ДАННЫХ!D:D,ПРЕПОДАВАТЕЛИ!C152,БАЗА_ДАННЫХ!G:G,ПРЕПОДАВАТЕЛИ!F152,БАЗА_ДАННЫХ!I:I,ПРЕПОДАВАТЕЛИ!H152,БАЗА_ДАННЫХ!J:J,ПРЕПОДАВАТЕЛИ!I152,БАЗА_ДАННЫХ!K:K,ПРЕПОДАВАТЕЛИ!J152)</f>
        <v>98.75</v>
      </c>
      <c r="Q152" s="3">
        <f>SUMIFS(БАЗА_ДАННЫХ!T:T,БАЗА_ДАННЫХ!D:D,ПРЕПОДАВАТЕЛИ!C152,БАЗА_ДАННЫХ!G:G,ПРЕПОДАВАТЕЛИ!F152,БАЗА_ДАННЫХ!I:I,ПРЕПОДАВАТЕЛИ!H152,БАЗА_ДАННЫХ!J:J,ПРЕПОДАВАТЕЛИ!I152,БАЗА_ДАННЫХ!K:K,ПРЕПОДАВАТЕЛИ!J152)</f>
        <v>0</v>
      </c>
      <c r="R152" s="4">
        <f t="shared" si="14"/>
        <v>98.75</v>
      </c>
    </row>
    <row r="153" spans="3:18" x14ac:dyDescent="0.25">
      <c r="C153" s="212">
        <v>45334</v>
      </c>
      <c r="D153" s="215">
        <f t="shared" si="11"/>
        <v>7</v>
      </c>
      <c r="E153" s="14" t="str">
        <f t="shared" si="12"/>
        <v>Пн</v>
      </c>
      <c r="F153" s="15">
        <v>0.75</v>
      </c>
      <c r="G153" s="3" t="s">
        <v>14</v>
      </c>
      <c r="H153" s="3" t="s">
        <v>30</v>
      </c>
      <c r="I153" s="3" t="s">
        <v>11</v>
      </c>
      <c r="J153" s="4" t="s">
        <v>17</v>
      </c>
      <c r="K153" s="217">
        <v>0.5</v>
      </c>
      <c r="L153" s="4">
        <f t="shared" si="13"/>
        <v>24.375</v>
      </c>
      <c r="M153" s="216">
        <f>COUNTIFS(БАЗА_ДАННЫХ!D:D,C153,БАЗА_ДАННЫХ!G:G,F153,БАЗА_ДАННЫХ!I:I,H153,БАЗА_ДАННЫХ!J:J,I153,БАЗА_ДАННЫХ!K:K,J153)-N153-O153</f>
        <v>5</v>
      </c>
      <c r="N153" s="3">
        <f>COUNTIFS(БАЗА_ДАННЫХ!S:S,"перенос",БАЗА_ДАННЫХ!D:D,ПРЕПОДАВАТЕЛИ!C153,БАЗА_ДАННЫХ!G:G,ПРЕПОДАВАТЕЛИ!F153,БАЗА_ДАННЫХ!I:I,ПРЕПОДАВАТЕЛИ!H153,БАЗА_ДАННЫХ!J:J,ПРЕПОДАВАТЕЛИ!I153,БАЗА_ДАННЫХ!K:K,ПРЕПОДАВАТЕЛИ!J153)</f>
        <v>0</v>
      </c>
      <c r="O153" s="4">
        <f>COUNTIFS(БАЗА_ДАННЫХ!S:S,"раз.посещ.",БАЗА_ДАННЫХ!D:D,ПРЕПОДАВАТЕЛИ!C153,БАЗА_ДАННЫХ!G:G,ПРЕПОДАВАТЕЛИ!F153,БАЗА_ДАННЫХ!I:I,ПРЕПОДАВАТЕЛИ!H153,БАЗА_ДАННЫХ!J:J,ПРЕПОДАВАТЕЛИ!I153,БАЗА_ДАННЫХ!K:K,ПРЕПОДАВАТЕЛИ!J153)</f>
        <v>0</v>
      </c>
      <c r="P153" s="216">
        <f>SUMIFS(БАЗА_ДАННЫХ!U:U,БАЗА_ДАННЫХ!D:D,ПРЕПОДАВАТЕЛИ!C153,БАЗА_ДАННЫХ!G:G,ПРЕПОДАВАТЕЛИ!F153,БАЗА_ДАННЫХ!I:I,ПРЕПОДАВАТЕЛИ!H153,БАЗА_ДАННЫХ!J:J,ПРЕПОДАВАТЕЛИ!I153,БАЗА_ДАННЫХ!K:K,ПРЕПОДАВАТЕЛИ!J153)</f>
        <v>48.75</v>
      </c>
      <c r="Q153" s="3">
        <f>SUMIFS(БАЗА_ДАННЫХ!T:T,БАЗА_ДАННЫХ!D:D,ПРЕПОДАВАТЕЛИ!C153,БАЗА_ДАННЫХ!G:G,ПРЕПОДАВАТЕЛИ!F153,БАЗА_ДАННЫХ!I:I,ПРЕПОДАВАТЕЛИ!H153,БАЗА_ДАННЫХ!J:J,ПРЕПОДАВАТЕЛИ!I153,БАЗА_ДАННЫХ!K:K,ПРЕПОДАВАТЕЛИ!J153)</f>
        <v>0</v>
      </c>
      <c r="R153" s="4">
        <f t="shared" si="14"/>
        <v>48.75</v>
      </c>
    </row>
    <row r="154" spans="3:18" x14ac:dyDescent="0.25">
      <c r="C154" s="212">
        <v>45334</v>
      </c>
      <c r="D154" s="215">
        <f t="shared" si="11"/>
        <v>7</v>
      </c>
      <c r="E154" s="14" t="str">
        <f t="shared" si="12"/>
        <v>Пн</v>
      </c>
      <c r="F154" s="15">
        <v>0.79166666666666663</v>
      </c>
      <c r="G154" s="3" t="s">
        <v>14</v>
      </c>
      <c r="H154" s="3" t="s">
        <v>34</v>
      </c>
      <c r="I154" s="3" t="s">
        <v>11</v>
      </c>
      <c r="J154" s="4" t="s">
        <v>35</v>
      </c>
      <c r="K154" s="217">
        <v>0.5</v>
      </c>
      <c r="L154" s="4">
        <f t="shared" si="13"/>
        <v>29.375</v>
      </c>
      <c r="M154" s="216">
        <f>COUNTIFS(БАЗА_ДАННЫХ!D:D,C154,БАЗА_ДАННЫХ!G:G,F154,БАЗА_ДАННЫХ!I:I,H154,БАЗА_ДАННЫХ!J:J,I154,БАЗА_ДАННЫХ!K:K,J154)-N154-O154</f>
        <v>6</v>
      </c>
      <c r="N154" s="3">
        <f>COUNTIFS(БАЗА_ДАННЫХ!S:S,"перенос",БАЗА_ДАННЫХ!D:D,ПРЕПОДАВАТЕЛИ!C154,БАЗА_ДАННЫХ!G:G,ПРЕПОДАВАТЕЛИ!F154,БАЗА_ДАННЫХ!I:I,ПРЕПОДАВАТЕЛИ!H154,БАЗА_ДАННЫХ!J:J,ПРЕПОДАВАТЕЛИ!I154,БАЗА_ДАННЫХ!K:K,ПРЕПОДАВАТЕЛИ!J154)</f>
        <v>0</v>
      </c>
      <c r="O154" s="4">
        <f>COUNTIFS(БАЗА_ДАННЫХ!S:S,"раз.посещ.",БАЗА_ДАННЫХ!D:D,ПРЕПОДАВАТЕЛИ!C154,БАЗА_ДАННЫХ!G:G,ПРЕПОДАВАТЕЛИ!F154,БАЗА_ДАННЫХ!I:I,ПРЕПОДАВАТЕЛИ!H154,БАЗА_ДАННЫХ!J:J,ПРЕПОДАВАТЕЛИ!I154,БАЗА_ДАННЫХ!K:K,ПРЕПОДАВАТЕЛИ!J154)</f>
        <v>0</v>
      </c>
      <c r="P154" s="216">
        <f>SUMIFS(БАЗА_ДАННЫХ!U:U,БАЗА_ДАННЫХ!D:D,ПРЕПОДАВАТЕЛИ!C154,БАЗА_ДАННЫХ!G:G,ПРЕПОДАВАТЕЛИ!F154,БАЗА_ДАННЫХ!I:I,ПРЕПОДАВАТЕЛИ!H154,БАЗА_ДАННЫХ!J:J,ПРЕПОДАВАТЕЛИ!I154,БАЗА_ДАННЫХ!K:K,ПРЕПОДАВАТЕЛИ!J154)</f>
        <v>58.75</v>
      </c>
      <c r="Q154" s="3">
        <f>SUMIFS(БАЗА_ДАННЫХ!T:T,БАЗА_ДАННЫХ!D:D,ПРЕПОДАВАТЕЛИ!C154,БАЗА_ДАННЫХ!G:G,ПРЕПОДАВАТЕЛИ!F154,БАЗА_ДАННЫХ!I:I,ПРЕПОДАВАТЕЛИ!H154,БАЗА_ДАННЫХ!J:J,ПРЕПОДАВАТЕЛИ!I154,БАЗА_ДАННЫХ!K:K,ПРЕПОДАВАТЕЛИ!J154)</f>
        <v>0</v>
      </c>
      <c r="R154" s="4">
        <f t="shared" si="14"/>
        <v>58.75</v>
      </c>
    </row>
    <row r="155" spans="3:18" x14ac:dyDescent="0.25">
      <c r="C155" s="212">
        <v>45335</v>
      </c>
      <c r="D155" s="215">
        <f t="shared" si="11"/>
        <v>7</v>
      </c>
      <c r="E155" s="14" t="str">
        <f t="shared" si="12"/>
        <v>Вт</v>
      </c>
      <c r="F155" s="15">
        <v>0.45833333333333331</v>
      </c>
      <c r="G155" s="3" t="s">
        <v>14</v>
      </c>
      <c r="H155" s="3" t="s">
        <v>39</v>
      </c>
      <c r="I155" s="3" t="s">
        <v>10</v>
      </c>
      <c r="J155" s="4" t="s">
        <v>28</v>
      </c>
      <c r="K155" s="217">
        <v>0.5</v>
      </c>
      <c r="L155" s="4">
        <f t="shared" si="13"/>
        <v>44.375</v>
      </c>
      <c r="M155" s="216">
        <f>COUNTIFS(БАЗА_ДАННЫХ!D:D,C155,БАЗА_ДАННЫХ!G:G,F155,БАЗА_ДАННЫХ!I:I,H155,БАЗА_ДАННЫХ!J:J,I155,БАЗА_ДАННЫХ!K:K,J155)-N155-O155</f>
        <v>9</v>
      </c>
      <c r="N155" s="3">
        <f>COUNTIFS(БАЗА_ДАННЫХ!S:S,"перенос",БАЗА_ДАННЫХ!D:D,ПРЕПОДАВАТЕЛИ!C155,БАЗА_ДАННЫХ!G:G,ПРЕПОДАВАТЕЛИ!F155,БАЗА_ДАННЫХ!I:I,ПРЕПОДАВАТЕЛИ!H155,БАЗА_ДАННЫХ!J:J,ПРЕПОДАВАТЕЛИ!I155,БАЗА_ДАННЫХ!K:K,ПРЕПОДАВАТЕЛИ!J155)</f>
        <v>0</v>
      </c>
      <c r="O155" s="4">
        <f>COUNTIFS(БАЗА_ДАННЫХ!S:S,"раз.посещ.",БАЗА_ДАННЫХ!D:D,ПРЕПОДАВАТЕЛИ!C155,БАЗА_ДАННЫХ!G:G,ПРЕПОДАВАТЕЛИ!F155,БАЗА_ДАННЫХ!I:I,ПРЕПОДАВАТЕЛИ!H155,БАЗА_ДАННЫХ!J:J,ПРЕПОДАВАТЕЛИ!I155,БАЗА_ДАННЫХ!K:K,ПРЕПОДАВАТЕЛИ!J155)</f>
        <v>0</v>
      </c>
      <c r="P155" s="216">
        <f>SUMIFS(БАЗА_ДАННЫХ!U:U,БАЗА_ДАННЫХ!D:D,ПРЕПОДАВАТЕЛИ!C155,БАЗА_ДАННЫХ!G:G,ПРЕПОДАВАТЕЛИ!F155,БАЗА_ДАННЫХ!I:I,ПРЕПОДАВАТЕЛИ!H155,БАЗА_ДАННЫХ!J:J,ПРЕПОДАВАТЕЛИ!I155,БАЗА_ДАННЫХ!K:K,ПРЕПОДАВАТЕЛИ!J155)</f>
        <v>88.75</v>
      </c>
      <c r="Q155" s="3">
        <f>SUMIFS(БАЗА_ДАННЫХ!T:T,БАЗА_ДАННЫХ!D:D,ПРЕПОДАВАТЕЛИ!C155,БАЗА_ДАННЫХ!G:G,ПРЕПОДАВАТЕЛИ!F155,БАЗА_ДАННЫХ!I:I,ПРЕПОДАВАТЕЛИ!H155,БАЗА_ДАННЫХ!J:J,ПРЕПОДАВАТЕЛИ!I155,БАЗА_ДАННЫХ!K:K,ПРЕПОДАВАТЕЛИ!J155)</f>
        <v>0</v>
      </c>
      <c r="R155" s="4">
        <f t="shared" si="14"/>
        <v>88.75</v>
      </c>
    </row>
    <row r="156" spans="3:18" x14ac:dyDescent="0.25">
      <c r="C156" s="212">
        <v>45335</v>
      </c>
      <c r="D156" s="215">
        <f t="shared" si="11"/>
        <v>7</v>
      </c>
      <c r="E156" s="14" t="str">
        <f t="shared" si="12"/>
        <v>Вт</v>
      </c>
      <c r="F156" s="15">
        <v>0.6875</v>
      </c>
      <c r="G156" s="3" t="s">
        <v>15</v>
      </c>
      <c r="H156" s="3" t="s">
        <v>27</v>
      </c>
      <c r="I156" s="3" t="s">
        <v>22</v>
      </c>
      <c r="J156" s="4" t="s">
        <v>29</v>
      </c>
      <c r="K156" s="217">
        <v>0.5</v>
      </c>
      <c r="L156" s="4">
        <f t="shared" si="13"/>
        <v>29.375</v>
      </c>
      <c r="M156" s="216">
        <f>COUNTIFS(БАЗА_ДАННЫХ!D:D,C156,БАЗА_ДАННЫХ!G:G,F156,БАЗА_ДАННЫХ!I:I,H156,БАЗА_ДАННЫХ!J:J,I156,БАЗА_ДАННЫХ!K:K,J156)-N156-O156</f>
        <v>6</v>
      </c>
      <c r="N156" s="3">
        <f>COUNTIFS(БАЗА_ДАННЫХ!S:S,"перенос",БАЗА_ДАННЫХ!D:D,ПРЕПОДАВАТЕЛИ!C156,БАЗА_ДАННЫХ!G:G,ПРЕПОДАВАТЕЛИ!F156,БАЗА_ДАННЫХ!I:I,ПРЕПОДАВАТЕЛИ!H156,БАЗА_ДАННЫХ!J:J,ПРЕПОДАВАТЕЛИ!I156,БАЗА_ДАННЫХ!K:K,ПРЕПОДАВАТЕЛИ!J156)</f>
        <v>0</v>
      </c>
      <c r="O156" s="4">
        <f>COUNTIFS(БАЗА_ДАННЫХ!S:S,"раз.посещ.",БАЗА_ДАННЫХ!D:D,ПРЕПОДАВАТЕЛИ!C156,БАЗА_ДАННЫХ!G:G,ПРЕПОДАВАТЕЛИ!F156,БАЗА_ДАННЫХ!I:I,ПРЕПОДАВАТЕЛИ!H156,БАЗА_ДАННЫХ!J:J,ПРЕПОДАВАТЕЛИ!I156,БАЗА_ДАННЫХ!K:K,ПРЕПОДАВАТЕЛИ!J156)</f>
        <v>0</v>
      </c>
      <c r="P156" s="216">
        <f>SUMIFS(БАЗА_ДАННЫХ!U:U,БАЗА_ДАННЫХ!D:D,ПРЕПОДАВАТЕЛИ!C156,БАЗА_ДАННЫХ!G:G,ПРЕПОДАВАТЕЛИ!F156,БАЗА_ДАННЫХ!I:I,ПРЕПОДАВАТЕЛИ!H156,БАЗА_ДАННЫХ!J:J,ПРЕПОДАВАТЕЛИ!I156,БАЗА_ДАННЫХ!K:K,ПРЕПОДАВАТЕЛИ!J156)</f>
        <v>58.75</v>
      </c>
      <c r="Q156" s="3">
        <f>SUMIFS(БАЗА_ДАННЫХ!T:T,БАЗА_ДАННЫХ!D:D,ПРЕПОДАВАТЕЛИ!C156,БАЗА_ДАННЫХ!G:G,ПРЕПОДАВАТЕЛИ!F156,БАЗА_ДАННЫХ!I:I,ПРЕПОДАВАТЕЛИ!H156,БАЗА_ДАННЫХ!J:J,ПРЕПОДАВАТЕЛИ!I156,БАЗА_ДАННЫХ!K:K,ПРЕПОДАВАТЕЛИ!J156)</f>
        <v>0</v>
      </c>
      <c r="R156" s="4">
        <f t="shared" si="14"/>
        <v>58.75</v>
      </c>
    </row>
    <row r="157" spans="3:18" x14ac:dyDescent="0.25">
      <c r="C157" s="212">
        <v>45335</v>
      </c>
      <c r="D157" s="215">
        <f t="shared" si="11"/>
        <v>7</v>
      </c>
      <c r="E157" s="14" t="str">
        <f t="shared" si="12"/>
        <v>Вт</v>
      </c>
      <c r="F157" s="15">
        <v>0.72916666666666663</v>
      </c>
      <c r="G157" s="3" t="s">
        <v>15</v>
      </c>
      <c r="H157" s="3" t="s">
        <v>27</v>
      </c>
      <c r="I157" s="3" t="s">
        <v>22</v>
      </c>
      <c r="J157" s="4" t="s">
        <v>12</v>
      </c>
      <c r="K157" s="217">
        <v>0.5</v>
      </c>
      <c r="L157" s="4">
        <f t="shared" si="13"/>
        <v>29.375</v>
      </c>
      <c r="M157" s="216">
        <f>COUNTIFS(БАЗА_ДАННЫХ!D:D,C157,БАЗА_ДАННЫХ!G:G,F157,БАЗА_ДАННЫХ!I:I,H157,БАЗА_ДАННЫХ!J:J,I157,БАЗА_ДАННЫХ!K:K,J157)-N157-O157</f>
        <v>6</v>
      </c>
      <c r="N157" s="3">
        <f>COUNTIFS(БАЗА_ДАННЫХ!S:S,"перенос",БАЗА_ДАННЫХ!D:D,ПРЕПОДАВАТЕЛИ!C157,БАЗА_ДАННЫХ!G:G,ПРЕПОДАВАТЕЛИ!F157,БАЗА_ДАННЫХ!I:I,ПРЕПОДАВАТЕЛИ!H157,БАЗА_ДАННЫХ!J:J,ПРЕПОДАВАТЕЛИ!I157,БАЗА_ДАННЫХ!K:K,ПРЕПОДАВАТЕЛИ!J157)</f>
        <v>0</v>
      </c>
      <c r="O157" s="4">
        <f>COUNTIFS(БАЗА_ДАННЫХ!S:S,"раз.посещ.",БАЗА_ДАННЫХ!D:D,ПРЕПОДАВАТЕЛИ!C157,БАЗА_ДАННЫХ!G:G,ПРЕПОДАВАТЕЛИ!F157,БАЗА_ДАННЫХ!I:I,ПРЕПОДАВАТЕЛИ!H157,БАЗА_ДАННЫХ!J:J,ПРЕПОДАВАТЕЛИ!I157,БАЗА_ДАННЫХ!K:K,ПРЕПОДАВАТЕЛИ!J157)</f>
        <v>0</v>
      </c>
      <c r="P157" s="216">
        <f>SUMIFS(БАЗА_ДАННЫХ!U:U,БАЗА_ДАННЫХ!D:D,ПРЕПОДАВАТЕЛИ!C157,БАЗА_ДАННЫХ!G:G,ПРЕПОДАВАТЕЛИ!F157,БАЗА_ДАННЫХ!I:I,ПРЕПОДАВАТЕЛИ!H157,БАЗА_ДАННЫХ!J:J,ПРЕПОДАВАТЕЛИ!I157,БАЗА_ДАННЫХ!K:K,ПРЕПОДАВАТЕЛИ!J157)</f>
        <v>58.75</v>
      </c>
      <c r="Q157" s="3">
        <f>SUMIFS(БАЗА_ДАННЫХ!T:T,БАЗА_ДАННЫХ!D:D,ПРЕПОДАВАТЕЛИ!C157,БАЗА_ДАННЫХ!G:G,ПРЕПОДАВАТЕЛИ!F157,БАЗА_ДАННЫХ!I:I,ПРЕПОДАВАТЕЛИ!H157,БАЗА_ДАННЫХ!J:J,ПРЕПОДАВАТЕЛИ!I157,БАЗА_ДАННЫХ!K:K,ПРЕПОДАВАТЕЛИ!J157)</f>
        <v>0</v>
      </c>
      <c r="R157" s="4">
        <f t="shared" si="14"/>
        <v>58.75</v>
      </c>
    </row>
    <row r="158" spans="3:18" x14ac:dyDescent="0.25">
      <c r="C158" s="212">
        <v>45336</v>
      </c>
      <c r="D158" s="215">
        <f t="shared" si="11"/>
        <v>7</v>
      </c>
      <c r="E158" s="14" t="str">
        <f t="shared" si="12"/>
        <v>Ср</v>
      </c>
      <c r="F158" s="15">
        <v>0.6875</v>
      </c>
      <c r="G158" s="3" t="s">
        <v>14</v>
      </c>
      <c r="H158" s="3" t="s">
        <v>30</v>
      </c>
      <c r="I158" s="3" t="s">
        <v>11</v>
      </c>
      <c r="J158" s="4" t="s">
        <v>36</v>
      </c>
      <c r="K158" s="217">
        <v>0.5</v>
      </c>
      <c r="L158" s="4">
        <f t="shared" si="13"/>
        <v>39.375</v>
      </c>
      <c r="M158" s="216">
        <f>COUNTIFS(БАЗА_ДАННЫХ!D:D,C158,БАЗА_ДАННЫХ!G:G,F158,БАЗА_ДАННЫХ!I:I,H158,БАЗА_ДАННЫХ!J:J,I158,БАЗА_ДАННЫХ!K:K,J158)-N158-O158</f>
        <v>8</v>
      </c>
      <c r="N158" s="3">
        <f>COUNTIFS(БАЗА_ДАННЫХ!S:S,"перенос",БАЗА_ДАННЫХ!D:D,ПРЕПОДАВАТЕЛИ!C158,БАЗА_ДАННЫХ!G:G,ПРЕПОДАВАТЕЛИ!F158,БАЗА_ДАННЫХ!I:I,ПРЕПОДАВАТЕЛИ!H158,БАЗА_ДАННЫХ!J:J,ПРЕПОДАВАТЕЛИ!I158,БАЗА_ДАННЫХ!K:K,ПРЕПОДАВАТЕЛИ!J158)</f>
        <v>0</v>
      </c>
      <c r="O158" s="4">
        <f>COUNTIFS(БАЗА_ДАННЫХ!S:S,"раз.посещ.",БАЗА_ДАННЫХ!D:D,ПРЕПОДАВАТЕЛИ!C158,БАЗА_ДАННЫХ!G:G,ПРЕПОДАВАТЕЛИ!F158,БАЗА_ДАННЫХ!I:I,ПРЕПОДАВАТЕЛИ!H158,БАЗА_ДАННЫХ!J:J,ПРЕПОДАВАТЕЛИ!I158,БАЗА_ДАННЫХ!K:K,ПРЕПОДАВАТЕЛИ!J158)</f>
        <v>0</v>
      </c>
      <c r="P158" s="216">
        <f>SUMIFS(БАЗА_ДАННЫХ!U:U,БАЗА_ДАННЫХ!D:D,ПРЕПОДАВАТЕЛИ!C158,БАЗА_ДАННЫХ!G:G,ПРЕПОДАВАТЕЛИ!F158,БАЗА_ДАННЫХ!I:I,ПРЕПОДАВАТЕЛИ!H158,БАЗА_ДАННЫХ!J:J,ПРЕПОДАВАТЕЛИ!I158,БАЗА_ДАННЫХ!K:K,ПРЕПОДАВАТЕЛИ!J158)</f>
        <v>78.75</v>
      </c>
      <c r="Q158" s="3">
        <f>SUMIFS(БАЗА_ДАННЫХ!T:T,БАЗА_ДАННЫХ!D:D,ПРЕПОДАВАТЕЛИ!C158,БАЗА_ДАННЫХ!G:G,ПРЕПОДАВАТЕЛИ!F158,БАЗА_ДАННЫХ!I:I,ПРЕПОДАВАТЕЛИ!H158,БАЗА_ДАННЫХ!J:J,ПРЕПОДАВАТЕЛИ!I158,БАЗА_ДАННЫХ!K:K,ПРЕПОДАВАТЕЛИ!J158)</f>
        <v>0</v>
      </c>
      <c r="R158" s="4">
        <f t="shared" si="14"/>
        <v>78.75</v>
      </c>
    </row>
    <row r="159" spans="3:18" x14ac:dyDescent="0.25">
      <c r="C159" s="212">
        <v>45336</v>
      </c>
      <c r="D159" s="215">
        <f t="shared" si="11"/>
        <v>7</v>
      </c>
      <c r="E159" s="14" t="str">
        <f t="shared" si="12"/>
        <v>Ср</v>
      </c>
      <c r="F159" s="15">
        <v>0.75</v>
      </c>
      <c r="G159" s="3" t="s">
        <v>14</v>
      </c>
      <c r="H159" s="3" t="s">
        <v>30</v>
      </c>
      <c r="I159" s="3" t="s">
        <v>11</v>
      </c>
      <c r="J159" s="4" t="s">
        <v>17</v>
      </c>
      <c r="K159" s="217">
        <v>0.5</v>
      </c>
      <c r="L159" s="4">
        <f t="shared" si="13"/>
        <v>19.375</v>
      </c>
      <c r="M159" s="216">
        <f>COUNTIFS(БАЗА_ДАННЫХ!D:D,C159,БАЗА_ДАННЫХ!G:G,F159,БАЗА_ДАННЫХ!I:I,H159,БАЗА_ДАННЫХ!J:J,I159,БАЗА_ДАННЫХ!K:K,J159)-N159-O159</f>
        <v>4</v>
      </c>
      <c r="N159" s="3">
        <f>COUNTIFS(БАЗА_ДАННЫХ!S:S,"перенос",БАЗА_ДАННЫХ!D:D,ПРЕПОДАВАТЕЛИ!C159,БАЗА_ДАННЫХ!G:G,ПРЕПОДАВАТЕЛИ!F159,БАЗА_ДАННЫХ!I:I,ПРЕПОДАВАТЕЛИ!H159,БАЗА_ДАННЫХ!J:J,ПРЕПОДАВАТЕЛИ!I159,БАЗА_ДАННЫХ!K:K,ПРЕПОДАВАТЕЛИ!J159)</f>
        <v>0</v>
      </c>
      <c r="O159" s="4">
        <f>COUNTIFS(БАЗА_ДАННЫХ!S:S,"раз.посещ.",БАЗА_ДАННЫХ!D:D,ПРЕПОДАВАТЕЛИ!C159,БАЗА_ДАННЫХ!G:G,ПРЕПОДАВАТЕЛИ!F159,БАЗА_ДАННЫХ!I:I,ПРЕПОДАВАТЕЛИ!H159,БАЗА_ДАННЫХ!J:J,ПРЕПОДАВАТЕЛИ!I159,БАЗА_ДАННЫХ!K:K,ПРЕПОДАВАТЕЛИ!J159)</f>
        <v>0</v>
      </c>
      <c r="P159" s="216">
        <f>SUMIFS(БАЗА_ДАННЫХ!U:U,БАЗА_ДАННЫХ!D:D,ПРЕПОДАВАТЕЛИ!C159,БАЗА_ДАННЫХ!G:G,ПРЕПОДАВАТЕЛИ!F159,БАЗА_ДАННЫХ!I:I,ПРЕПОДАВАТЕЛИ!H159,БАЗА_ДАННЫХ!J:J,ПРЕПОДАВАТЕЛИ!I159,БАЗА_ДАННЫХ!K:K,ПРЕПОДАВАТЕЛИ!J159)</f>
        <v>38.75</v>
      </c>
      <c r="Q159" s="3">
        <f>SUMIFS(БАЗА_ДАННЫХ!T:T,БАЗА_ДАННЫХ!D:D,ПРЕПОДАВАТЕЛИ!C159,БАЗА_ДАННЫХ!G:G,ПРЕПОДАВАТЕЛИ!F159,БАЗА_ДАННЫХ!I:I,ПРЕПОДАВАТЕЛИ!H159,БАЗА_ДАННЫХ!J:J,ПРЕПОДАВАТЕЛИ!I159,БАЗА_ДАННЫХ!K:K,ПРЕПОДАВАТЕЛИ!J159)</f>
        <v>0</v>
      </c>
      <c r="R159" s="4">
        <f t="shared" si="14"/>
        <v>38.75</v>
      </c>
    </row>
    <row r="160" spans="3:18" x14ac:dyDescent="0.25">
      <c r="C160" s="212">
        <v>45337</v>
      </c>
      <c r="D160" s="215">
        <f t="shared" si="11"/>
        <v>7</v>
      </c>
      <c r="E160" s="14" t="str">
        <f t="shared" si="12"/>
        <v>Чт</v>
      </c>
      <c r="F160" s="15">
        <v>0.66666666666666663</v>
      </c>
      <c r="G160" s="3" t="s">
        <v>7</v>
      </c>
      <c r="H160" s="3" t="s">
        <v>32</v>
      </c>
      <c r="I160" s="3" t="s">
        <v>9</v>
      </c>
      <c r="J160" s="4" t="s">
        <v>8</v>
      </c>
      <c r="K160" s="217">
        <v>0.5</v>
      </c>
      <c r="L160" s="4">
        <f t="shared" si="13"/>
        <v>64.375</v>
      </c>
      <c r="M160" s="216">
        <f>COUNTIFS(БАЗА_ДАННЫХ!D:D,C160,БАЗА_ДАННЫХ!G:G,F160,БАЗА_ДАННЫХ!I:I,H160,БАЗА_ДАННЫХ!J:J,I160,БАЗА_ДАННЫХ!K:K,J160)-N160-O160</f>
        <v>13</v>
      </c>
      <c r="N160" s="3">
        <f>COUNTIFS(БАЗА_ДАННЫХ!S:S,"перенос",БАЗА_ДАННЫХ!D:D,ПРЕПОДАВАТЕЛИ!C160,БАЗА_ДАННЫХ!G:G,ПРЕПОДАВАТЕЛИ!F160,БАЗА_ДАННЫХ!I:I,ПРЕПОДАВАТЕЛИ!H160,БАЗА_ДАННЫХ!J:J,ПРЕПОДАВАТЕЛИ!I160,БАЗА_ДАННЫХ!K:K,ПРЕПОДАВАТЕЛИ!J160)</f>
        <v>0</v>
      </c>
      <c r="O160" s="4">
        <f>COUNTIFS(БАЗА_ДАННЫХ!S:S,"раз.посещ.",БАЗА_ДАННЫХ!D:D,ПРЕПОДАВАТЕЛИ!C160,БАЗА_ДАННЫХ!G:G,ПРЕПОДАВАТЕЛИ!F160,БАЗА_ДАННЫХ!I:I,ПРЕПОДАВАТЕЛИ!H160,БАЗА_ДАННЫХ!J:J,ПРЕПОДАВАТЕЛИ!I160,БАЗА_ДАННЫХ!K:K,ПРЕПОДАВАТЕЛИ!J160)</f>
        <v>0</v>
      </c>
      <c r="P160" s="216">
        <f>SUMIFS(БАЗА_ДАННЫХ!U:U,БАЗА_ДАННЫХ!D:D,ПРЕПОДАВАТЕЛИ!C160,БАЗА_ДАННЫХ!G:G,ПРЕПОДАВАТЕЛИ!F160,БАЗА_ДАННЫХ!I:I,ПРЕПОДАВАТЕЛИ!H160,БАЗА_ДАННЫХ!J:J,ПРЕПОДАВАТЕЛИ!I160,БАЗА_ДАННЫХ!K:K,ПРЕПОДАВАТЕЛИ!J160)</f>
        <v>128.75</v>
      </c>
      <c r="Q160" s="3">
        <f>SUMIFS(БАЗА_ДАННЫХ!T:T,БАЗА_ДАННЫХ!D:D,ПРЕПОДАВАТЕЛИ!C160,БАЗА_ДАННЫХ!G:G,ПРЕПОДАВАТЕЛИ!F160,БАЗА_ДАННЫХ!I:I,ПРЕПОДАВАТЕЛИ!H160,БАЗА_ДАННЫХ!J:J,ПРЕПОДАВАТЕЛИ!I160,БАЗА_ДАННЫХ!K:K,ПРЕПОДАВАТЕЛИ!J160)</f>
        <v>0</v>
      </c>
      <c r="R160" s="4">
        <f t="shared" si="14"/>
        <v>128.75</v>
      </c>
    </row>
    <row r="161" spans="3:18" x14ac:dyDescent="0.25">
      <c r="C161" s="212">
        <v>45337</v>
      </c>
      <c r="D161" s="215">
        <f t="shared" si="11"/>
        <v>7</v>
      </c>
      <c r="E161" s="14" t="str">
        <f t="shared" si="12"/>
        <v>Чт</v>
      </c>
      <c r="F161" s="15">
        <v>0.6875</v>
      </c>
      <c r="G161" s="3" t="s">
        <v>14</v>
      </c>
      <c r="H161" s="3" t="s">
        <v>39</v>
      </c>
      <c r="I161" s="3" t="s">
        <v>10</v>
      </c>
      <c r="J161" s="4" t="s">
        <v>28</v>
      </c>
      <c r="K161" s="217">
        <v>0.5</v>
      </c>
      <c r="L161" s="4">
        <f t="shared" si="13"/>
        <v>39.375</v>
      </c>
      <c r="M161" s="216">
        <f>COUNTIFS(БАЗА_ДАННЫХ!D:D,C161,БАЗА_ДАННЫХ!G:G,F161,БАЗА_ДАННЫХ!I:I,H161,БАЗА_ДАННЫХ!J:J,I161,БАЗА_ДАННЫХ!K:K,J161)-N161-O161</f>
        <v>8</v>
      </c>
      <c r="N161" s="3">
        <f>COUNTIFS(БАЗА_ДАННЫХ!S:S,"перенос",БАЗА_ДАННЫХ!D:D,ПРЕПОДАВАТЕЛИ!C161,БАЗА_ДАННЫХ!G:G,ПРЕПОДАВАТЕЛИ!F161,БАЗА_ДАННЫХ!I:I,ПРЕПОДАВАТЕЛИ!H161,БАЗА_ДАННЫХ!J:J,ПРЕПОДАВАТЕЛИ!I161,БАЗА_ДАННЫХ!K:K,ПРЕПОДАВАТЕЛИ!J161)</f>
        <v>0</v>
      </c>
      <c r="O161" s="4">
        <f>COUNTIFS(БАЗА_ДАННЫХ!S:S,"раз.посещ.",БАЗА_ДАННЫХ!D:D,ПРЕПОДАВАТЕЛИ!C161,БАЗА_ДАННЫХ!G:G,ПРЕПОДАВАТЕЛИ!F161,БАЗА_ДАННЫХ!I:I,ПРЕПОДАВАТЕЛИ!H161,БАЗА_ДАННЫХ!J:J,ПРЕПОДАВАТЕЛИ!I161,БАЗА_ДАННЫХ!K:K,ПРЕПОДАВАТЕЛИ!J161)</f>
        <v>0</v>
      </c>
      <c r="P161" s="216">
        <f>SUMIFS(БАЗА_ДАННЫХ!U:U,БАЗА_ДАННЫХ!D:D,ПРЕПОДАВАТЕЛИ!C161,БАЗА_ДАННЫХ!G:G,ПРЕПОДАВАТЕЛИ!F161,БАЗА_ДАННЫХ!I:I,ПРЕПОДАВАТЕЛИ!H161,БАЗА_ДАННЫХ!J:J,ПРЕПОДАВАТЕЛИ!I161,БАЗА_ДАННЫХ!K:K,ПРЕПОДАВАТЕЛИ!J161)</f>
        <v>78.75</v>
      </c>
      <c r="Q161" s="3">
        <f>SUMIFS(БАЗА_ДАННЫХ!T:T,БАЗА_ДАННЫХ!D:D,ПРЕПОДАВАТЕЛИ!C161,БАЗА_ДАННЫХ!G:G,ПРЕПОДАВАТЕЛИ!F161,БАЗА_ДАННЫХ!I:I,ПРЕПОДАВАТЕЛИ!H161,БАЗА_ДАННЫХ!J:J,ПРЕПОДАВАТЕЛИ!I161,БАЗА_ДАННЫХ!K:K,ПРЕПОДАВАТЕЛИ!J161)</f>
        <v>0</v>
      </c>
      <c r="R161" s="4">
        <f t="shared" si="14"/>
        <v>78.75</v>
      </c>
    </row>
    <row r="162" spans="3:18" x14ac:dyDescent="0.25">
      <c r="C162" s="212">
        <v>45337</v>
      </c>
      <c r="D162" s="215">
        <f t="shared" si="11"/>
        <v>7</v>
      </c>
      <c r="E162" s="14" t="str">
        <f t="shared" si="12"/>
        <v>Чт</v>
      </c>
      <c r="F162" s="15">
        <v>0.72916666666666663</v>
      </c>
      <c r="G162" s="3" t="s">
        <v>15</v>
      </c>
      <c r="H162" s="3" t="s">
        <v>27</v>
      </c>
      <c r="I162" s="3" t="s">
        <v>22</v>
      </c>
      <c r="J162" s="4" t="s">
        <v>29</v>
      </c>
      <c r="K162" s="217">
        <v>0.5</v>
      </c>
      <c r="L162" s="4">
        <f t="shared" si="13"/>
        <v>24.375</v>
      </c>
      <c r="M162" s="216">
        <f>COUNTIFS(БАЗА_ДАННЫХ!D:D,C162,БАЗА_ДАННЫХ!G:G,F162,БАЗА_ДАННЫХ!I:I,H162,БАЗА_ДАННЫХ!J:J,I162,БАЗА_ДАННЫХ!K:K,J162)-N162-O162</f>
        <v>5</v>
      </c>
      <c r="N162" s="3">
        <f>COUNTIFS(БАЗА_ДАННЫХ!S:S,"перенос",БАЗА_ДАННЫХ!D:D,ПРЕПОДАВАТЕЛИ!C162,БАЗА_ДАННЫХ!G:G,ПРЕПОДАВАТЕЛИ!F162,БАЗА_ДАННЫХ!I:I,ПРЕПОДАВАТЕЛИ!H162,БАЗА_ДАННЫХ!J:J,ПРЕПОДАВАТЕЛИ!I162,БАЗА_ДАННЫХ!K:K,ПРЕПОДАВАТЕЛИ!J162)</f>
        <v>0</v>
      </c>
      <c r="O162" s="4">
        <f>COUNTIFS(БАЗА_ДАННЫХ!S:S,"раз.посещ.",БАЗА_ДАННЫХ!D:D,ПРЕПОДАВАТЕЛИ!C162,БАЗА_ДАННЫХ!G:G,ПРЕПОДАВАТЕЛИ!F162,БАЗА_ДАННЫХ!I:I,ПРЕПОДАВАТЕЛИ!H162,БАЗА_ДАННЫХ!J:J,ПРЕПОДАВАТЕЛИ!I162,БАЗА_ДАННЫХ!K:K,ПРЕПОДАВАТЕЛИ!J162)</f>
        <v>0</v>
      </c>
      <c r="P162" s="216">
        <f>SUMIFS(БАЗА_ДАННЫХ!U:U,БАЗА_ДАННЫХ!D:D,ПРЕПОДАВАТЕЛИ!C162,БАЗА_ДАННЫХ!G:G,ПРЕПОДАВАТЕЛИ!F162,БАЗА_ДАННЫХ!I:I,ПРЕПОДАВАТЕЛИ!H162,БАЗА_ДАННЫХ!J:J,ПРЕПОДАВАТЕЛИ!I162,БАЗА_ДАННЫХ!K:K,ПРЕПОДАВАТЕЛИ!J162)</f>
        <v>48.75</v>
      </c>
      <c r="Q162" s="3">
        <f>SUMIFS(БАЗА_ДАННЫХ!T:T,БАЗА_ДАННЫХ!D:D,ПРЕПОДАВАТЕЛИ!C162,БАЗА_ДАННЫХ!G:G,ПРЕПОДАВАТЕЛИ!F162,БАЗА_ДАННЫХ!I:I,ПРЕПОДАВАТЕЛИ!H162,БАЗА_ДАННЫХ!J:J,ПРЕПОДАВАТЕЛИ!I162,БАЗА_ДАННЫХ!K:K,ПРЕПОДАВАТЕЛИ!J162)</f>
        <v>0</v>
      </c>
      <c r="R162" s="4">
        <f t="shared" si="14"/>
        <v>48.75</v>
      </c>
    </row>
    <row r="163" spans="3:18" x14ac:dyDescent="0.25">
      <c r="C163" s="212">
        <v>45337</v>
      </c>
      <c r="D163" s="215">
        <f t="shared" si="11"/>
        <v>7</v>
      </c>
      <c r="E163" s="14" t="str">
        <f t="shared" si="12"/>
        <v>Чт</v>
      </c>
      <c r="F163" s="15">
        <v>0.77083333333333337</v>
      </c>
      <c r="G163" s="3" t="s">
        <v>15</v>
      </c>
      <c r="H163" s="3" t="s">
        <v>27</v>
      </c>
      <c r="I163" s="3" t="s">
        <v>22</v>
      </c>
      <c r="J163" s="4" t="s">
        <v>12</v>
      </c>
      <c r="K163" s="217">
        <v>0.5</v>
      </c>
      <c r="L163" s="4">
        <f t="shared" si="13"/>
        <v>24.375</v>
      </c>
      <c r="M163" s="216">
        <f>COUNTIFS(БАЗА_ДАННЫХ!D:D,C163,БАЗА_ДАННЫХ!G:G,F163,БАЗА_ДАННЫХ!I:I,H163,БАЗА_ДАННЫХ!J:J,I163,БАЗА_ДАННЫХ!K:K,J163)-N163-O163</f>
        <v>5</v>
      </c>
      <c r="N163" s="3">
        <f>COUNTIFS(БАЗА_ДАННЫХ!S:S,"перенос",БАЗА_ДАННЫХ!D:D,ПРЕПОДАВАТЕЛИ!C163,БАЗА_ДАННЫХ!G:G,ПРЕПОДАВАТЕЛИ!F163,БАЗА_ДАННЫХ!I:I,ПРЕПОДАВАТЕЛИ!H163,БАЗА_ДАННЫХ!J:J,ПРЕПОДАВАТЕЛИ!I163,БАЗА_ДАННЫХ!K:K,ПРЕПОДАВАТЕЛИ!J163)</f>
        <v>0</v>
      </c>
      <c r="O163" s="4">
        <f>COUNTIFS(БАЗА_ДАННЫХ!S:S,"раз.посещ.",БАЗА_ДАННЫХ!D:D,ПРЕПОДАВАТЕЛИ!C163,БАЗА_ДАННЫХ!G:G,ПРЕПОДАВАТЕЛИ!F163,БАЗА_ДАННЫХ!I:I,ПРЕПОДАВАТЕЛИ!H163,БАЗА_ДАННЫХ!J:J,ПРЕПОДАВАТЕЛИ!I163,БАЗА_ДАННЫХ!K:K,ПРЕПОДАВАТЕЛИ!J163)</f>
        <v>0</v>
      </c>
      <c r="P163" s="216">
        <f>SUMIFS(БАЗА_ДАННЫХ!U:U,БАЗА_ДАННЫХ!D:D,ПРЕПОДАВАТЕЛИ!C163,БАЗА_ДАННЫХ!G:G,ПРЕПОДАВАТЕЛИ!F163,БАЗА_ДАННЫХ!I:I,ПРЕПОДАВАТЕЛИ!H163,БАЗА_ДАННЫХ!J:J,ПРЕПОДАВАТЕЛИ!I163,БАЗА_ДАННЫХ!K:K,ПРЕПОДАВАТЕЛИ!J163)</f>
        <v>48.75</v>
      </c>
      <c r="Q163" s="3">
        <f>SUMIFS(БАЗА_ДАННЫХ!T:T,БАЗА_ДАННЫХ!D:D,ПРЕПОДАВАТЕЛИ!C163,БАЗА_ДАННЫХ!G:G,ПРЕПОДАВАТЕЛИ!F163,БАЗА_ДАННЫХ!I:I,ПРЕПОДАВАТЕЛИ!H163,БАЗА_ДАННЫХ!J:J,ПРЕПОДАВАТЕЛИ!I163,БАЗА_ДАННЫХ!K:K,ПРЕПОДАВАТЕЛИ!J163)</f>
        <v>0</v>
      </c>
      <c r="R163" s="4">
        <f t="shared" si="14"/>
        <v>48.75</v>
      </c>
    </row>
    <row r="164" spans="3:18" x14ac:dyDescent="0.25">
      <c r="C164" s="212">
        <v>45338</v>
      </c>
      <c r="D164" s="215">
        <f t="shared" si="11"/>
        <v>7</v>
      </c>
      <c r="E164" s="14" t="str">
        <f t="shared" si="12"/>
        <v>Пт</v>
      </c>
      <c r="F164" s="15">
        <v>0.66666666666666663</v>
      </c>
      <c r="G164" s="3" t="s">
        <v>7</v>
      </c>
      <c r="H164" s="3" t="s">
        <v>33</v>
      </c>
      <c r="I164" s="3" t="s">
        <v>6</v>
      </c>
      <c r="J164" s="4" t="s">
        <v>31</v>
      </c>
      <c r="K164" s="217">
        <v>0.5</v>
      </c>
      <c r="L164" s="4">
        <f t="shared" si="13"/>
        <v>44.375</v>
      </c>
      <c r="M164" s="216">
        <f>COUNTIFS(БАЗА_ДАННЫХ!D:D,C164,БАЗА_ДАННЫХ!G:G,F164,БАЗА_ДАННЫХ!I:I,H164,БАЗА_ДАННЫХ!J:J,I164,БАЗА_ДАННЫХ!K:K,J164)-N164-O164</f>
        <v>9</v>
      </c>
      <c r="N164" s="3">
        <f>COUNTIFS(БАЗА_ДАННЫХ!S:S,"перенос",БАЗА_ДАННЫХ!D:D,ПРЕПОДАВАТЕЛИ!C164,БАЗА_ДАННЫХ!G:G,ПРЕПОДАВАТЕЛИ!F164,БАЗА_ДАННЫХ!I:I,ПРЕПОДАВАТЕЛИ!H164,БАЗА_ДАННЫХ!J:J,ПРЕПОДАВАТЕЛИ!I164,БАЗА_ДАННЫХ!K:K,ПРЕПОДАВАТЕЛИ!J164)</f>
        <v>0</v>
      </c>
      <c r="O164" s="4">
        <f>COUNTIFS(БАЗА_ДАННЫХ!S:S,"раз.посещ.",БАЗА_ДАННЫХ!D:D,ПРЕПОДАВАТЕЛИ!C164,БАЗА_ДАННЫХ!G:G,ПРЕПОДАВАТЕЛИ!F164,БАЗА_ДАННЫХ!I:I,ПРЕПОДАВАТЕЛИ!H164,БАЗА_ДАННЫХ!J:J,ПРЕПОДАВАТЕЛИ!I164,БАЗА_ДАННЫХ!K:K,ПРЕПОДАВАТЕЛИ!J164)</f>
        <v>0</v>
      </c>
      <c r="P164" s="216">
        <f>SUMIFS(БАЗА_ДАННЫХ!U:U,БАЗА_ДАННЫХ!D:D,ПРЕПОДАВАТЕЛИ!C164,БАЗА_ДАННЫХ!G:G,ПРЕПОДАВАТЕЛИ!F164,БАЗА_ДАННЫХ!I:I,ПРЕПОДАВАТЕЛИ!H164,БАЗА_ДАННЫХ!J:J,ПРЕПОДАВАТЕЛИ!I164,БАЗА_ДАННЫХ!K:K,ПРЕПОДАВАТЕЛИ!J164)</f>
        <v>88.75</v>
      </c>
      <c r="Q164" s="3">
        <f>SUMIFS(БАЗА_ДАННЫХ!T:T,БАЗА_ДАННЫХ!D:D,ПРЕПОДАВАТЕЛИ!C164,БАЗА_ДАННЫХ!G:G,ПРЕПОДАВАТЕЛИ!F164,БАЗА_ДАННЫХ!I:I,ПРЕПОДАВАТЕЛИ!H164,БАЗА_ДАННЫХ!J:J,ПРЕПОДАВАТЕЛИ!I164,БАЗА_ДАННЫХ!K:K,ПРЕПОДАВАТЕЛИ!J164)</f>
        <v>0</v>
      </c>
      <c r="R164" s="4">
        <f t="shared" si="14"/>
        <v>88.75</v>
      </c>
    </row>
    <row r="165" spans="3:18" x14ac:dyDescent="0.25">
      <c r="C165" s="212">
        <v>45339</v>
      </c>
      <c r="D165" s="215">
        <f t="shared" si="11"/>
        <v>7</v>
      </c>
      <c r="E165" s="14" t="str">
        <f t="shared" si="12"/>
        <v>Сб</v>
      </c>
      <c r="F165" s="15">
        <v>0.45833333333333331</v>
      </c>
      <c r="G165" s="3" t="s">
        <v>14</v>
      </c>
      <c r="H165" s="3" t="s">
        <v>34</v>
      </c>
      <c r="I165" s="3" t="s">
        <v>11</v>
      </c>
      <c r="J165" s="4" t="s">
        <v>35</v>
      </c>
      <c r="K165" s="217">
        <v>0.5</v>
      </c>
      <c r="L165" s="4">
        <f t="shared" si="13"/>
        <v>24.375</v>
      </c>
      <c r="M165" s="216">
        <f>COUNTIFS(БАЗА_ДАННЫХ!D:D,C165,БАЗА_ДАННЫХ!G:G,F165,БАЗА_ДАННЫХ!I:I,H165,БАЗА_ДАННЫХ!J:J,I165,БАЗА_ДАННЫХ!K:K,J165)-N165-O165</f>
        <v>5</v>
      </c>
      <c r="N165" s="3">
        <f>COUNTIFS(БАЗА_ДАННЫХ!S:S,"перенос",БАЗА_ДАННЫХ!D:D,ПРЕПОДАВАТЕЛИ!C165,БАЗА_ДАННЫХ!G:G,ПРЕПОДАВАТЕЛИ!F165,БАЗА_ДАННЫХ!I:I,ПРЕПОДАВАТЕЛИ!H165,БАЗА_ДАННЫХ!J:J,ПРЕПОДАВАТЕЛИ!I165,БАЗА_ДАННЫХ!K:K,ПРЕПОДАВАТЕЛИ!J165)</f>
        <v>0</v>
      </c>
      <c r="O165" s="4">
        <f>COUNTIFS(БАЗА_ДАННЫХ!S:S,"раз.посещ.",БАЗА_ДАННЫХ!D:D,ПРЕПОДАВАТЕЛИ!C165,БАЗА_ДАННЫХ!G:G,ПРЕПОДАВАТЕЛИ!F165,БАЗА_ДАННЫХ!I:I,ПРЕПОДАВАТЕЛИ!H165,БАЗА_ДАННЫХ!J:J,ПРЕПОДАВАТЕЛИ!I165,БАЗА_ДАННЫХ!K:K,ПРЕПОДАВАТЕЛИ!J165)</f>
        <v>0</v>
      </c>
      <c r="P165" s="216">
        <f>SUMIFS(БАЗА_ДАННЫХ!U:U,БАЗА_ДАННЫХ!D:D,ПРЕПОДАВАТЕЛИ!C165,БАЗА_ДАННЫХ!G:G,ПРЕПОДАВАТЕЛИ!F165,БАЗА_ДАННЫХ!I:I,ПРЕПОДАВАТЕЛИ!H165,БАЗА_ДАННЫХ!J:J,ПРЕПОДАВАТЕЛИ!I165,БАЗА_ДАННЫХ!K:K,ПРЕПОДАВАТЕЛИ!J165)</f>
        <v>48.75</v>
      </c>
      <c r="Q165" s="3">
        <f>SUMIFS(БАЗА_ДАННЫХ!T:T,БАЗА_ДАННЫХ!D:D,ПРЕПОДАВАТЕЛИ!C165,БАЗА_ДАННЫХ!G:G,ПРЕПОДАВАТЕЛИ!F165,БАЗА_ДАННЫХ!I:I,ПРЕПОДАВАТЕЛИ!H165,БАЗА_ДАННЫХ!J:J,ПРЕПОДАВАТЕЛИ!I165,БАЗА_ДАННЫХ!K:K,ПРЕПОДАВАТЕЛИ!J165)</f>
        <v>0</v>
      </c>
      <c r="R165" s="4">
        <f t="shared" si="14"/>
        <v>48.75</v>
      </c>
    </row>
    <row r="166" spans="3:18" x14ac:dyDescent="0.25">
      <c r="C166" s="212">
        <v>45341</v>
      </c>
      <c r="D166" s="215">
        <f t="shared" ref="D166:D181" si="15">WEEKNUM(C166)</f>
        <v>8</v>
      </c>
      <c r="E166" s="14" t="str">
        <f t="shared" si="12"/>
        <v>Пн</v>
      </c>
      <c r="F166" s="15">
        <v>0.66666666666666663</v>
      </c>
      <c r="G166" s="3" t="s">
        <v>7</v>
      </c>
      <c r="H166" s="3" t="s">
        <v>32</v>
      </c>
      <c r="I166" s="3" t="s">
        <v>9</v>
      </c>
      <c r="J166" s="4" t="s">
        <v>8</v>
      </c>
      <c r="K166" s="217">
        <v>0.5</v>
      </c>
      <c r="L166" s="4">
        <f t="shared" si="13"/>
        <v>69.375</v>
      </c>
      <c r="M166" s="216">
        <f>COUNTIFS(БАЗА_ДАННЫХ!D:D,C166,БАЗА_ДАННЫХ!G:G,F166,БАЗА_ДАННЫХ!I:I,H166,БАЗА_ДАННЫХ!J:J,I166,БАЗА_ДАННЫХ!K:K,J166)-N166-O166</f>
        <v>14</v>
      </c>
      <c r="N166" s="3">
        <f>COUNTIFS(БАЗА_ДАННЫХ!S:S,"перенос",БАЗА_ДАННЫХ!D:D,ПРЕПОДАВАТЕЛИ!C166,БАЗА_ДАННЫХ!G:G,ПРЕПОДАВАТЕЛИ!F166,БАЗА_ДАННЫХ!I:I,ПРЕПОДАВАТЕЛИ!H166,БАЗА_ДАННЫХ!J:J,ПРЕПОДАВАТЕЛИ!I166,БАЗА_ДАННЫХ!K:K,ПРЕПОДАВАТЕЛИ!J166)</f>
        <v>0</v>
      </c>
      <c r="O166" s="4">
        <f>COUNTIFS(БАЗА_ДАННЫХ!S:S,"раз.посещ.",БАЗА_ДАННЫХ!D:D,ПРЕПОДАВАТЕЛИ!C166,БАЗА_ДАННЫХ!G:G,ПРЕПОДАВАТЕЛИ!F166,БАЗА_ДАННЫХ!I:I,ПРЕПОДАВАТЕЛИ!H166,БАЗА_ДАННЫХ!J:J,ПРЕПОДАВАТЕЛИ!I166,БАЗА_ДАННЫХ!K:K,ПРЕПОДАВАТЕЛИ!J166)</f>
        <v>0</v>
      </c>
      <c r="P166" s="216">
        <f>SUMIFS(БАЗА_ДАННЫХ!U:U,БАЗА_ДАННЫХ!D:D,ПРЕПОДАВАТЕЛИ!C166,БАЗА_ДАННЫХ!G:G,ПРЕПОДАВАТЕЛИ!F166,БАЗА_ДАННЫХ!I:I,ПРЕПОДАВАТЕЛИ!H166,БАЗА_ДАННЫХ!J:J,ПРЕПОДАВАТЕЛИ!I166,БАЗА_ДАННЫХ!K:K,ПРЕПОДАВАТЕЛИ!J166)</f>
        <v>138.75</v>
      </c>
      <c r="Q166" s="3">
        <f>SUMIFS(БАЗА_ДАННЫХ!T:T,БАЗА_ДАННЫХ!D:D,ПРЕПОДАВАТЕЛИ!C166,БАЗА_ДАННЫХ!G:G,ПРЕПОДАВАТЕЛИ!F166,БАЗА_ДАННЫХ!I:I,ПРЕПОДАВАТЕЛИ!H166,БАЗА_ДАННЫХ!J:J,ПРЕПОДАВАТЕЛИ!I166,БАЗА_ДАННЫХ!K:K,ПРЕПОДАВАТЕЛИ!J166)</f>
        <v>0</v>
      </c>
      <c r="R166" s="4">
        <f t="shared" si="14"/>
        <v>138.75</v>
      </c>
    </row>
    <row r="167" spans="3:18" x14ac:dyDescent="0.25">
      <c r="C167" s="212">
        <v>45341</v>
      </c>
      <c r="D167" s="215">
        <f t="shared" si="15"/>
        <v>8</v>
      </c>
      <c r="E167" s="14" t="str">
        <f t="shared" si="12"/>
        <v>Пн</v>
      </c>
      <c r="F167" s="15">
        <v>0.70833333333333337</v>
      </c>
      <c r="G167" s="3" t="s">
        <v>14</v>
      </c>
      <c r="H167" s="3" t="s">
        <v>30</v>
      </c>
      <c r="I167" s="3" t="s">
        <v>11</v>
      </c>
      <c r="J167" s="4" t="s">
        <v>36</v>
      </c>
      <c r="K167" s="217">
        <v>0.5</v>
      </c>
      <c r="L167" s="4">
        <f t="shared" si="13"/>
        <v>44.375</v>
      </c>
      <c r="M167" s="216">
        <f>COUNTIFS(БАЗА_ДАННЫХ!D:D,C167,БАЗА_ДАННЫХ!G:G,F167,БАЗА_ДАННЫХ!I:I,H167,БАЗА_ДАННЫХ!J:J,I167,БАЗА_ДАННЫХ!K:K,J167)-N167-O167</f>
        <v>9</v>
      </c>
      <c r="N167" s="3">
        <f>COUNTIFS(БАЗА_ДАННЫХ!S:S,"перенос",БАЗА_ДАННЫХ!D:D,ПРЕПОДАВАТЕЛИ!C167,БАЗА_ДАННЫХ!G:G,ПРЕПОДАВАТЕЛИ!F167,БАЗА_ДАННЫХ!I:I,ПРЕПОДАВАТЕЛИ!H167,БАЗА_ДАННЫХ!J:J,ПРЕПОДАВАТЕЛИ!I167,БАЗА_ДАННЫХ!K:K,ПРЕПОДАВАТЕЛИ!J167)</f>
        <v>0</v>
      </c>
      <c r="O167" s="4">
        <f>COUNTIFS(БАЗА_ДАННЫХ!S:S,"раз.посещ.",БАЗА_ДАННЫХ!D:D,ПРЕПОДАВАТЕЛИ!C167,БАЗА_ДАННЫХ!G:G,ПРЕПОДАВАТЕЛИ!F167,БАЗА_ДАННЫХ!I:I,ПРЕПОДАВАТЕЛИ!H167,БАЗА_ДАННЫХ!J:J,ПРЕПОДАВАТЕЛИ!I167,БАЗА_ДАННЫХ!K:K,ПРЕПОДАВАТЕЛИ!J167)</f>
        <v>0</v>
      </c>
      <c r="P167" s="216">
        <f>SUMIFS(БАЗА_ДАННЫХ!U:U,БАЗА_ДАННЫХ!D:D,ПРЕПОДАВАТЕЛИ!C167,БАЗА_ДАННЫХ!G:G,ПРЕПОДАВАТЕЛИ!F167,БАЗА_ДАННЫХ!I:I,ПРЕПОДАВАТЕЛИ!H167,БАЗА_ДАННЫХ!J:J,ПРЕПОДАВАТЕЛИ!I167,БАЗА_ДАННЫХ!K:K,ПРЕПОДАВАТЕЛИ!J167)</f>
        <v>88.75</v>
      </c>
      <c r="Q167" s="3">
        <f>SUMIFS(БАЗА_ДАННЫХ!T:T,БАЗА_ДАННЫХ!D:D,ПРЕПОДАВАТЕЛИ!C167,БАЗА_ДАННЫХ!G:G,ПРЕПОДАВАТЕЛИ!F167,БАЗА_ДАННЫХ!I:I,ПРЕПОДАВАТЕЛИ!H167,БАЗА_ДАННЫХ!J:J,ПРЕПОДАВАТЕЛИ!I167,БАЗА_ДАННЫХ!K:K,ПРЕПОДАВАТЕЛИ!J167)</f>
        <v>0</v>
      </c>
      <c r="R167" s="4">
        <f t="shared" si="14"/>
        <v>88.75</v>
      </c>
    </row>
    <row r="168" spans="3:18" x14ac:dyDescent="0.25">
      <c r="C168" s="212">
        <v>45341</v>
      </c>
      <c r="D168" s="215">
        <f t="shared" si="15"/>
        <v>8</v>
      </c>
      <c r="E168" s="14" t="str">
        <f t="shared" si="12"/>
        <v>Пн</v>
      </c>
      <c r="F168" s="15">
        <v>0.75</v>
      </c>
      <c r="G168" s="3" t="s">
        <v>7</v>
      </c>
      <c r="H168" s="3" t="s">
        <v>33</v>
      </c>
      <c r="I168" s="3" t="s">
        <v>6</v>
      </c>
      <c r="J168" s="4" t="s">
        <v>31</v>
      </c>
      <c r="K168" s="217">
        <v>0.5</v>
      </c>
      <c r="L168" s="4">
        <f t="shared" si="13"/>
        <v>49.375</v>
      </c>
      <c r="M168" s="216">
        <f>COUNTIFS(БАЗА_ДАННЫХ!D:D,C168,БАЗА_ДАННЫХ!G:G,F168,БАЗА_ДАННЫХ!I:I,H168,БАЗА_ДАННЫХ!J:J,I168,БАЗА_ДАННЫХ!K:K,J168)-N168-O168</f>
        <v>10</v>
      </c>
      <c r="N168" s="3">
        <f>COUNTIFS(БАЗА_ДАННЫХ!S:S,"перенос",БАЗА_ДАННЫХ!D:D,ПРЕПОДАВАТЕЛИ!C168,БАЗА_ДАННЫХ!G:G,ПРЕПОДАВАТЕЛИ!F168,БАЗА_ДАННЫХ!I:I,ПРЕПОДАВАТЕЛИ!H168,БАЗА_ДАННЫХ!J:J,ПРЕПОДАВАТЕЛИ!I168,БАЗА_ДАННЫХ!K:K,ПРЕПОДАВАТЕЛИ!J168)</f>
        <v>0</v>
      </c>
      <c r="O168" s="4">
        <f>COUNTIFS(БАЗА_ДАННЫХ!S:S,"раз.посещ.",БАЗА_ДАННЫХ!D:D,ПРЕПОДАВАТЕЛИ!C168,БАЗА_ДАННЫХ!G:G,ПРЕПОДАВАТЕЛИ!F168,БАЗА_ДАННЫХ!I:I,ПРЕПОДАВАТЕЛИ!H168,БАЗА_ДАННЫХ!J:J,ПРЕПОДАВАТЕЛИ!I168,БАЗА_ДАННЫХ!K:K,ПРЕПОДАВАТЕЛИ!J168)</f>
        <v>0</v>
      </c>
      <c r="P168" s="216">
        <f>SUMIFS(БАЗА_ДАННЫХ!U:U,БАЗА_ДАННЫХ!D:D,ПРЕПОДАВАТЕЛИ!C168,БАЗА_ДАННЫХ!G:G,ПРЕПОДАВАТЕЛИ!F168,БАЗА_ДАННЫХ!I:I,ПРЕПОДАВАТЕЛИ!H168,БАЗА_ДАННЫХ!J:J,ПРЕПОДАВАТЕЛИ!I168,БАЗА_ДАННЫХ!K:K,ПРЕПОДАВАТЕЛИ!J168)</f>
        <v>98.75</v>
      </c>
      <c r="Q168" s="3">
        <f>SUMIFS(БАЗА_ДАННЫХ!T:T,БАЗА_ДАННЫХ!D:D,ПРЕПОДАВАТЕЛИ!C168,БАЗА_ДАННЫХ!G:G,ПРЕПОДАВАТЕЛИ!F168,БАЗА_ДАННЫХ!I:I,ПРЕПОДАВАТЕЛИ!H168,БАЗА_ДАННЫХ!J:J,ПРЕПОДАВАТЕЛИ!I168,БАЗА_ДАННЫХ!K:K,ПРЕПОДАВАТЕЛИ!J168)</f>
        <v>0</v>
      </c>
      <c r="R168" s="4">
        <f t="shared" si="14"/>
        <v>98.75</v>
      </c>
    </row>
    <row r="169" spans="3:18" x14ac:dyDescent="0.25">
      <c r="C169" s="212">
        <v>45341</v>
      </c>
      <c r="D169" s="215">
        <f t="shared" si="15"/>
        <v>8</v>
      </c>
      <c r="E169" s="14" t="str">
        <f t="shared" si="12"/>
        <v>Пн</v>
      </c>
      <c r="F169" s="15">
        <v>0.75</v>
      </c>
      <c r="G169" s="3" t="s">
        <v>14</v>
      </c>
      <c r="H169" s="3" t="s">
        <v>30</v>
      </c>
      <c r="I169" s="3" t="s">
        <v>11</v>
      </c>
      <c r="J169" s="4" t="s">
        <v>17</v>
      </c>
      <c r="K169" s="217">
        <v>0.5</v>
      </c>
      <c r="L169" s="4">
        <f t="shared" si="13"/>
        <v>24.375</v>
      </c>
      <c r="M169" s="216">
        <f>COUNTIFS(БАЗА_ДАННЫХ!D:D,C169,БАЗА_ДАННЫХ!G:G,F169,БАЗА_ДАННЫХ!I:I,H169,БАЗА_ДАННЫХ!J:J,I169,БАЗА_ДАННЫХ!K:K,J169)-N169-O169</f>
        <v>5</v>
      </c>
      <c r="N169" s="3">
        <f>COUNTIFS(БАЗА_ДАННЫХ!S:S,"перенос",БАЗА_ДАННЫХ!D:D,ПРЕПОДАВАТЕЛИ!C169,БАЗА_ДАННЫХ!G:G,ПРЕПОДАВАТЕЛИ!F169,БАЗА_ДАННЫХ!I:I,ПРЕПОДАВАТЕЛИ!H169,БАЗА_ДАННЫХ!J:J,ПРЕПОДАВАТЕЛИ!I169,БАЗА_ДАННЫХ!K:K,ПРЕПОДАВАТЕЛИ!J169)</f>
        <v>0</v>
      </c>
      <c r="O169" s="4">
        <f>COUNTIFS(БАЗА_ДАННЫХ!S:S,"раз.посещ.",БАЗА_ДАННЫХ!D:D,ПРЕПОДАВАТЕЛИ!C169,БАЗА_ДАННЫХ!G:G,ПРЕПОДАВАТЕЛИ!F169,БАЗА_ДАННЫХ!I:I,ПРЕПОДАВАТЕЛИ!H169,БАЗА_ДАННЫХ!J:J,ПРЕПОДАВАТЕЛИ!I169,БАЗА_ДАННЫХ!K:K,ПРЕПОДАВАТЕЛИ!J169)</f>
        <v>0</v>
      </c>
      <c r="P169" s="216">
        <f>SUMIFS(БАЗА_ДАННЫХ!U:U,БАЗА_ДАННЫХ!D:D,ПРЕПОДАВАТЕЛИ!C169,БАЗА_ДАННЫХ!G:G,ПРЕПОДАВАТЕЛИ!F169,БАЗА_ДАННЫХ!I:I,ПРЕПОДАВАТЕЛИ!H169,БАЗА_ДАННЫХ!J:J,ПРЕПОДАВАТЕЛИ!I169,БАЗА_ДАННЫХ!K:K,ПРЕПОДАВАТЕЛИ!J169)</f>
        <v>48.75</v>
      </c>
      <c r="Q169" s="3">
        <f>SUMIFS(БАЗА_ДАННЫХ!T:T,БАЗА_ДАННЫХ!D:D,ПРЕПОДАВАТЕЛИ!C169,БАЗА_ДАННЫХ!G:G,ПРЕПОДАВАТЕЛИ!F169,БАЗА_ДАННЫХ!I:I,ПРЕПОДАВАТЕЛИ!H169,БАЗА_ДАННЫХ!J:J,ПРЕПОДАВАТЕЛИ!I169,БАЗА_ДАННЫХ!K:K,ПРЕПОДАВАТЕЛИ!J169)</f>
        <v>0</v>
      </c>
      <c r="R169" s="4">
        <f t="shared" si="14"/>
        <v>48.75</v>
      </c>
    </row>
    <row r="170" spans="3:18" x14ac:dyDescent="0.25">
      <c r="C170" s="212">
        <v>45341</v>
      </c>
      <c r="D170" s="215">
        <f t="shared" si="15"/>
        <v>8</v>
      </c>
      <c r="E170" s="14" t="str">
        <f t="shared" si="12"/>
        <v>Пн</v>
      </c>
      <c r="F170" s="15">
        <v>0.79166666666666663</v>
      </c>
      <c r="G170" s="3" t="s">
        <v>14</v>
      </c>
      <c r="H170" s="3" t="s">
        <v>34</v>
      </c>
      <c r="I170" s="3" t="s">
        <v>11</v>
      </c>
      <c r="J170" s="4" t="s">
        <v>35</v>
      </c>
      <c r="K170" s="217">
        <v>0.5</v>
      </c>
      <c r="L170" s="4">
        <f t="shared" si="13"/>
        <v>29.375</v>
      </c>
      <c r="M170" s="216">
        <f>COUNTIFS(БАЗА_ДАННЫХ!D:D,C170,БАЗА_ДАННЫХ!G:G,F170,БАЗА_ДАННЫХ!I:I,H170,БАЗА_ДАННЫХ!J:J,I170,БАЗА_ДАННЫХ!K:K,J170)-N170-O170</f>
        <v>6</v>
      </c>
      <c r="N170" s="3">
        <f>COUNTIFS(БАЗА_ДАННЫХ!S:S,"перенос",БАЗА_ДАННЫХ!D:D,ПРЕПОДАВАТЕЛИ!C170,БАЗА_ДАННЫХ!G:G,ПРЕПОДАВАТЕЛИ!F170,БАЗА_ДАННЫХ!I:I,ПРЕПОДАВАТЕЛИ!H170,БАЗА_ДАННЫХ!J:J,ПРЕПОДАВАТЕЛИ!I170,БАЗА_ДАННЫХ!K:K,ПРЕПОДАВАТЕЛИ!J170)</f>
        <v>0</v>
      </c>
      <c r="O170" s="4">
        <f>COUNTIFS(БАЗА_ДАННЫХ!S:S,"раз.посещ.",БАЗА_ДАННЫХ!D:D,ПРЕПОДАВАТЕЛИ!C170,БАЗА_ДАННЫХ!G:G,ПРЕПОДАВАТЕЛИ!F170,БАЗА_ДАННЫХ!I:I,ПРЕПОДАВАТЕЛИ!H170,БАЗА_ДАННЫХ!J:J,ПРЕПОДАВАТЕЛИ!I170,БАЗА_ДАННЫХ!K:K,ПРЕПОДАВАТЕЛИ!J170)</f>
        <v>0</v>
      </c>
      <c r="P170" s="216">
        <f>SUMIFS(БАЗА_ДАННЫХ!U:U,БАЗА_ДАННЫХ!D:D,ПРЕПОДАВАТЕЛИ!C170,БАЗА_ДАННЫХ!G:G,ПРЕПОДАВАТЕЛИ!F170,БАЗА_ДАННЫХ!I:I,ПРЕПОДАВАТЕЛИ!H170,БАЗА_ДАННЫХ!J:J,ПРЕПОДАВАТЕЛИ!I170,БАЗА_ДАННЫХ!K:K,ПРЕПОДАВАТЕЛИ!J170)</f>
        <v>58.75</v>
      </c>
      <c r="Q170" s="3">
        <f>SUMIFS(БАЗА_ДАННЫХ!T:T,БАЗА_ДАННЫХ!D:D,ПРЕПОДАВАТЕЛИ!C170,БАЗА_ДАННЫХ!G:G,ПРЕПОДАВАТЕЛИ!F170,БАЗА_ДАННЫХ!I:I,ПРЕПОДАВАТЕЛИ!H170,БАЗА_ДАННЫХ!J:J,ПРЕПОДАВАТЕЛИ!I170,БАЗА_ДАННЫХ!K:K,ПРЕПОДАВАТЕЛИ!J170)</f>
        <v>0</v>
      </c>
      <c r="R170" s="4">
        <f t="shared" si="14"/>
        <v>58.75</v>
      </c>
    </row>
    <row r="171" spans="3:18" x14ac:dyDescent="0.25">
      <c r="C171" s="212">
        <v>45342</v>
      </c>
      <c r="D171" s="215">
        <f t="shared" si="15"/>
        <v>8</v>
      </c>
      <c r="E171" s="14" t="str">
        <f t="shared" si="12"/>
        <v>Вт</v>
      </c>
      <c r="F171" s="15">
        <v>0.45833333333333331</v>
      </c>
      <c r="G171" s="3" t="s">
        <v>14</v>
      </c>
      <c r="H171" s="3" t="s">
        <v>39</v>
      </c>
      <c r="I171" s="3" t="s">
        <v>10</v>
      </c>
      <c r="J171" s="4" t="s">
        <v>28</v>
      </c>
      <c r="K171" s="217">
        <v>0.5</v>
      </c>
      <c r="L171" s="4">
        <f t="shared" si="13"/>
        <v>44.375</v>
      </c>
      <c r="M171" s="216">
        <f>COUNTIFS(БАЗА_ДАННЫХ!D:D,C171,БАЗА_ДАННЫХ!G:G,F171,БАЗА_ДАННЫХ!I:I,H171,БАЗА_ДАННЫХ!J:J,I171,БАЗА_ДАННЫХ!K:K,J171)-N171-O171</f>
        <v>9</v>
      </c>
      <c r="N171" s="3">
        <f>COUNTIFS(БАЗА_ДАННЫХ!S:S,"перенос",БАЗА_ДАННЫХ!D:D,ПРЕПОДАВАТЕЛИ!C171,БАЗА_ДАННЫХ!G:G,ПРЕПОДАВАТЕЛИ!F171,БАЗА_ДАННЫХ!I:I,ПРЕПОДАВАТЕЛИ!H171,БАЗА_ДАННЫХ!J:J,ПРЕПОДАВАТЕЛИ!I171,БАЗА_ДАННЫХ!K:K,ПРЕПОДАВАТЕЛИ!J171)</f>
        <v>0</v>
      </c>
      <c r="O171" s="4">
        <f>COUNTIFS(БАЗА_ДАННЫХ!S:S,"раз.посещ.",БАЗА_ДАННЫХ!D:D,ПРЕПОДАВАТЕЛИ!C171,БАЗА_ДАННЫХ!G:G,ПРЕПОДАВАТЕЛИ!F171,БАЗА_ДАННЫХ!I:I,ПРЕПОДАВАТЕЛИ!H171,БАЗА_ДАННЫХ!J:J,ПРЕПОДАВАТЕЛИ!I171,БАЗА_ДАННЫХ!K:K,ПРЕПОДАВАТЕЛИ!J171)</f>
        <v>0</v>
      </c>
      <c r="P171" s="216">
        <f>SUMIFS(БАЗА_ДАННЫХ!U:U,БАЗА_ДАННЫХ!D:D,ПРЕПОДАВАТЕЛИ!C171,БАЗА_ДАННЫХ!G:G,ПРЕПОДАВАТЕЛИ!F171,БАЗА_ДАННЫХ!I:I,ПРЕПОДАВАТЕЛИ!H171,БАЗА_ДАННЫХ!J:J,ПРЕПОДАВАТЕЛИ!I171,БАЗА_ДАННЫХ!K:K,ПРЕПОДАВАТЕЛИ!J171)</f>
        <v>88.75</v>
      </c>
      <c r="Q171" s="3">
        <f>SUMIFS(БАЗА_ДАННЫХ!T:T,БАЗА_ДАННЫХ!D:D,ПРЕПОДАВАТЕЛИ!C171,БАЗА_ДАННЫХ!G:G,ПРЕПОДАВАТЕЛИ!F171,БАЗА_ДАННЫХ!I:I,ПРЕПОДАВАТЕЛИ!H171,БАЗА_ДАННЫХ!J:J,ПРЕПОДАВАТЕЛИ!I171,БАЗА_ДАННЫХ!K:K,ПРЕПОДАВАТЕЛИ!J171)</f>
        <v>0</v>
      </c>
      <c r="R171" s="4">
        <f t="shared" si="14"/>
        <v>88.75</v>
      </c>
    </row>
    <row r="172" spans="3:18" x14ac:dyDescent="0.25">
      <c r="C172" s="212">
        <v>45342</v>
      </c>
      <c r="D172" s="215">
        <f t="shared" si="15"/>
        <v>8</v>
      </c>
      <c r="E172" s="14" t="str">
        <f t="shared" si="12"/>
        <v>Вт</v>
      </c>
      <c r="F172" s="15">
        <v>0.6875</v>
      </c>
      <c r="G172" s="3" t="s">
        <v>15</v>
      </c>
      <c r="H172" s="3" t="s">
        <v>27</v>
      </c>
      <c r="I172" s="3" t="s">
        <v>22</v>
      </c>
      <c r="J172" s="4" t="s">
        <v>29</v>
      </c>
      <c r="K172" s="217">
        <v>0.5</v>
      </c>
      <c r="L172" s="4">
        <f t="shared" si="13"/>
        <v>29.375</v>
      </c>
      <c r="M172" s="216">
        <f>COUNTIFS(БАЗА_ДАННЫХ!D:D,C172,БАЗА_ДАННЫХ!G:G,F172,БАЗА_ДАННЫХ!I:I,H172,БАЗА_ДАННЫХ!J:J,I172,БАЗА_ДАННЫХ!K:K,J172)-N172-O172</f>
        <v>6</v>
      </c>
      <c r="N172" s="3">
        <f>COUNTIFS(БАЗА_ДАННЫХ!S:S,"перенос",БАЗА_ДАННЫХ!D:D,ПРЕПОДАВАТЕЛИ!C172,БАЗА_ДАННЫХ!G:G,ПРЕПОДАВАТЕЛИ!F172,БАЗА_ДАННЫХ!I:I,ПРЕПОДАВАТЕЛИ!H172,БАЗА_ДАННЫХ!J:J,ПРЕПОДАВАТЕЛИ!I172,БАЗА_ДАННЫХ!K:K,ПРЕПОДАВАТЕЛИ!J172)</f>
        <v>0</v>
      </c>
      <c r="O172" s="4">
        <f>COUNTIFS(БАЗА_ДАННЫХ!S:S,"раз.посещ.",БАЗА_ДАННЫХ!D:D,ПРЕПОДАВАТЕЛИ!C172,БАЗА_ДАННЫХ!G:G,ПРЕПОДАВАТЕЛИ!F172,БАЗА_ДАННЫХ!I:I,ПРЕПОДАВАТЕЛИ!H172,БАЗА_ДАННЫХ!J:J,ПРЕПОДАВАТЕЛИ!I172,БАЗА_ДАННЫХ!K:K,ПРЕПОДАВАТЕЛИ!J172)</f>
        <v>0</v>
      </c>
      <c r="P172" s="216">
        <f>SUMIFS(БАЗА_ДАННЫХ!U:U,БАЗА_ДАННЫХ!D:D,ПРЕПОДАВАТЕЛИ!C172,БАЗА_ДАННЫХ!G:G,ПРЕПОДАВАТЕЛИ!F172,БАЗА_ДАННЫХ!I:I,ПРЕПОДАВАТЕЛИ!H172,БАЗА_ДАННЫХ!J:J,ПРЕПОДАВАТЕЛИ!I172,БАЗА_ДАННЫХ!K:K,ПРЕПОДАВАТЕЛИ!J172)</f>
        <v>58.75</v>
      </c>
      <c r="Q172" s="3">
        <f>SUMIFS(БАЗА_ДАННЫХ!T:T,БАЗА_ДАННЫХ!D:D,ПРЕПОДАВАТЕЛИ!C172,БАЗА_ДАННЫХ!G:G,ПРЕПОДАВАТЕЛИ!F172,БАЗА_ДАННЫХ!I:I,ПРЕПОДАВАТЕЛИ!H172,БАЗА_ДАННЫХ!J:J,ПРЕПОДАВАТЕЛИ!I172,БАЗА_ДАННЫХ!K:K,ПРЕПОДАВАТЕЛИ!J172)</f>
        <v>0</v>
      </c>
      <c r="R172" s="4">
        <f t="shared" si="14"/>
        <v>58.75</v>
      </c>
    </row>
    <row r="173" spans="3:18" x14ac:dyDescent="0.25">
      <c r="C173" s="212">
        <v>45342</v>
      </c>
      <c r="D173" s="215">
        <f t="shared" si="15"/>
        <v>8</v>
      </c>
      <c r="E173" s="14" t="str">
        <f t="shared" si="12"/>
        <v>Вт</v>
      </c>
      <c r="F173" s="15">
        <v>0.72916666666666663</v>
      </c>
      <c r="G173" s="3" t="s">
        <v>15</v>
      </c>
      <c r="H173" s="3" t="s">
        <v>27</v>
      </c>
      <c r="I173" s="3" t="s">
        <v>22</v>
      </c>
      <c r="J173" s="4" t="s">
        <v>12</v>
      </c>
      <c r="K173" s="217">
        <v>0.5</v>
      </c>
      <c r="L173" s="4">
        <f t="shared" si="13"/>
        <v>29.375</v>
      </c>
      <c r="M173" s="216">
        <f>COUNTIFS(БАЗА_ДАННЫХ!D:D,C173,БАЗА_ДАННЫХ!G:G,F173,БАЗА_ДАННЫХ!I:I,H173,БАЗА_ДАННЫХ!J:J,I173,БАЗА_ДАННЫХ!K:K,J173)-N173-O173</f>
        <v>6</v>
      </c>
      <c r="N173" s="3">
        <f>COUNTIFS(БАЗА_ДАННЫХ!S:S,"перенос",БАЗА_ДАННЫХ!D:D,ПРЕПОДАВАТЕЛИ!C173,БАЗА_ДАННЫХ!G:G,ПРЕПОДАВАТЕЛИ!F173,БАЗА_ДАННЫХ!I:I,ПРЕПОДАВАТЕЛИ!H173,БАЗА_ДАННЫХ!J:J,ПРЕПОДАВАТЕЛИ!I173,БАЗА_ДАННЫХ!K:K,ПРЕПОДАВАТЕЛИ!J173)</f>
        <v>0</v>
      </c>
      <c r="O173" s="4">
        <f>COUNTIFS(БАЗА_ДАННЫХ!S:S,"раз.посещ.",БАЗА_ДАННЫХ!D:D,ПРЕПОДАВАТЕЛИ!C173,БАЗА_ДАННЫХ!G:G,ПРЕПОДАВАТЕЛИ!F173,БАЗА_ДАННЫХ!I:I,ПРЕПОДАВАТЕЛИ!H173,БАЗА_ДАННЫХ!J:J,ПРЕПОДАВАТЕЛИ!I173,БАЗА_ДАННЫХ!K:K,ПРЕПОДАВАТЕЛИ!J173)</f>
        <v>0</v>
      </c>
      <c r="P173" s="216">
        <f>SUMIFS(БАЗА_ДАННЫХ!U:U,БАЗА_ДАННЫХ!D:D,ПРЕПОДАВАТЕЛИ!C173,БАЗА_ДАННЫХ!G:G,ПРЕПОДАВАТЕЛИ!F173,БАЗА_ДАННЫХ!I:I,ПРЕПОДАВАТЕЛИ!H173,БАЗА_ДАННЫХ!J:J,ПРЕПОДАВАТЕЛИ!I173,БАЗА_ДАННЫХ!K:K,ПРЕПОДАВАТЕЛИ!J173)</f>
        <v>58.75</v>
      </c>
      <c r="Q173" s="3">
        <f>SUMIFS(БАЗА_ДАННЫХ!T:T,БАЗА_ДАННЫХ!D:D,ПРЕПОДАВАТЕЛИ!C173,БАЗА_ДАННЫХ!G:G,ПРЕПОДАВАТЕЛИ!F173,БАЗА_ДАННЫХ!I:I,ПРЕПОДАВАТЕЛИ!H173,БАЗА_ДАННЫХ!J:J,ПРЕПОДАВАТЕЛИ!I173,БАЗА_ДАННЫХ!K:K,ПРЕПОДАВАТЕЛИ!J173)</f>
        <v>0</v>
      </c>
      <c r="R173" s="4">
        <f t="shared" si="14"/>
        <v>58.75</v>
      </c>
    </row>
    <row r="174" spans="3:18" x14ac:dyDescent="0.25">
      <c r="C174" s="212">
        <v>45343</v>
      </c>
      <c r="D174" s="215">
        <f t="shared" si="15"/>
        <v>8</v>
      </c>
      <c r="E174" s="14" t="str">
        <f t="shared" si="12"/>
        <v>Ср</v>
      </c>
      <c r="F174" s="15">
        <v>0.6875</v>
      </c>
      <c r="G174" s="3" t="s">
        <v>14</v>
      </c>
      <c r="H174" s="3" t="s">
        <v>30</v>
      </c>
      <c r="I174" s="3" t="s">
        <v>11</v>
      </c>
      <c r="J174" s="4" t="s">
        <v>36</v>
      </c>
      <c r="K174" s="217">
        <v>0.5</v>
      </c>
      <c r="L174" s="4">
        <f t="shared" si="13"/>
        <v>39.375</v>
      </c>
      <c r="M174" s="216">
        <f>COUNTIFS(БАЗА_ДАННЫХ!D:D,C174,БАЗА_ДАННЫХ!G:G,F174,БАЗА_ДАННЫХ!I:I,H174,БАЗА_ДАННЫХ!J:J,I174,БАЗА_ДАННЫХ!K:K,J174)-N174-O174</f>
        <v>8</v>
      </c>
      <c r="N174" s="3">
        <f>COUNTIFS(БАЗА_ДАННЫХ!S:S,"перенос",БАЗА_ДАННЫХ!D:D,ПРЕПОДАВАТЕЛИ!C174,БАЗА_ДАННЫХ!G:G,ПРЕПОДАВАТЕЛИ!F174,БАЗА_ДАННЫХ!I:I,ПРЕПОДАВАТЕЛИ!H174,БАЗА_ДАННЫХ!J:J,ПРЕПОДАВАТЕЛИ!I174,БАЗА_ДАННЫХ!K:K,ПРЕПОДАВАТЕЛИ!J174)</f>
        <v>0</v>
      </c>
      <c r="O174" s="4">
        <f>COUNTIFS(БАЗА_ДАННЫХ!S:S,"раз.посещ.",БАЗА_ДАННЫХ!D:D,ПРЕПОДАВАТЕЛИ!C174,БАЗА_ДАННЫХ!G:G,ПРЕПОДАВАТЕЛИ!F174,БАЗА_ДАННЫХ!I:I,ПРЕПОДАВАТЕЛИ!H174,БАЗА_ДАННЫХ!J:J,ПРЕПОДАВАТЕЛИ!I174,БАЗА_ДАННЫХ!K:K,ПРЕПОДАВАТЕЛИ!J174)</f>
        <v>0</v>
      </c>
      <c r="P174" s="216">
        <f>SUMIFS(БАЗА_ДАННЫХ!U:U,БАЗА_ДАННЫХ!D:D,ПРЕПОДАВАТЕЛИ!C174,БАЗА_ДАННЫХ!G:G,ПРЕПОДАВАТЕЛИ!F174,БАЗА_ДАННЫХ!I:I,ПРЕПОДАВАТЕЛИ!H174,БАЗА_ДАННЫХ!J:J,ПРЕПОДАВАТЕЛИ!I174,БАЗА_ДАННЫХ!K:K,ПРЕПОДАВАТЕЛИ!J174)</f>
        <v>78.75</v>
      </c>
      <c r="Q174" s="3">
        <f>SUMIFS(БАЗА_ДАННЫХ!T:T,БАЗА_ДАННЫХ!D:D,ПРЕПОДАВАТЕЛИ!C174,БАЗА_ДАННЫХ!G:G,ПРЕПОДАВАТЕЛИ!F174,БАЗА_ДАННЫХ!I:I,ПРЕПОДАВАТЕЛИ!H174,БАЗА_ДАННЫХ!J:J,ПРЕПОДАВАТЕЛИ!I174,БАЗА_ДАННЫХ!K:K,ПРЕПОДАВАТЕЛИ!J174)</f>
        <v>0</v>
      </c>
      <c r="R174" s="4">
        <f t="shared" si="14"/>
        <v>78.75</v>
      </c>
    </row>
    <row r="175" spans="3:18" x14ac:dyDescent="0.25">
      <c r="C175" s="212">
        <v>45343</v>
      </c>
      <c r="D175" s="215">
        <f t="shared" si="15"/>
        <v>8</v>
      </c>
      <c r="E175" s="14" t="str">
        <f t="shared" si="12"/>
        <v>Ср</v>
      </c>
      <c r="F175" s="15">
        <v>0.75</v>
      </c>
      <c r="G175" s="3" t="s">
        <v>14</v>
      </c>
      <c r="H175" s="3" t="s">
        <v>30</v>
      </c>
      <c r="I175" s="3" t="s">
        <v>11</v>
      </c>
      <c r="J175" s="4" t="s">
        <v>17</v>
      </c>
      <c r="K175" s="217">
        <v>0.5</v>
      </c>
      <c r="L175" s="4">
        <f t="shared" si="13"/>
        <v>19.375</v>
      </c>
      <c r="M175" s="216">
        <f>COUNTIFS(БАЗА_ДАННЫХ!D:D,C175,БАЗА_ДАННЫХ!G:G,F175,БАЗА_ДАННЫХ!I:I,H175,БАЗА_ДАННЫХ!J:J,I175,БАЗА_ДАННЫХ!K:K,J175)-N175-O175</f>
        <v>4</v>
      </c>
      <c r="N175" s="3">
        <f>COUNTIFS(БАЗА_ДАННЫХ!S:S,"перенос",БАЗА_ДАННЫХ!D:D,ПРЕПОДАВАТЕЛИ!C175,БАЗА_ДАННЫХ!G:G,ПРЕПОДАВАТЕЛИ!F175,БАЗА_ДАННЫХ!I:I,ПРЕПОДАВАТЕЛИ!H175,БАЗА_ДАННЫХ!J:J,ПРЕПОДАВАТЕЛИ!I175,БАЗА_ДАННЫХ!K:K,ПРЕПОДАВАТЕЛИ!J175)</f>
        <v>0</v>
      </c>
      <c r="O175" s="4">
        <f>COUNTIFS(БАЗА_ДАННЫХ!S:S,"раз.посещ.",БАЗА_ДАННЫХ!D:D,ПРЕПОДАВАТЕЛИ!C175,БАЗА_ДАННЫХ!G:G,ПРЕПОДАВАТЕЛИ!F175,БАЗА_ДАННЫХ!I:I,ПРЕПОДАВАТЕЛИ!H175,БАЗА_ДАННЫХ!J:J,ПРЕПОДАВАТЕЛИ!I175,БАЗА_ДАННЫХ!K:K,ПРЕПОДАВАТЕЛИ!J175)</f>
        <v>0</v>
      </c>
      <c r="P175" s="216">
        <f>SUMIFS(БАЗА_ДАННЫХ!U:U,БАЗА_ДАННЫХ!D:D,ПРЕПОДАВАТЕЛИ!C175,БАЗА_ДАННЫХ!G:G,ПРЕПОДАВАТЕЛИ!F175,БАЗА_ДАННЫХ!I:I,ПРЕПОДАВАТЕЛИ!H175,БАЗА_ДАННЫХ!J:J,ПРЕПОДАВАТЕЛИ!I175,БАЗА_ДАННЫХ!K:K,ПРЕПОДАВАТЕЛИ!J175)</f>
        <v>38.75</v>
      </c>
      <c r="Q175" s="3">
        <f>SUMIFS(БАЗА_ДАННЫХ!T:T,БАЗА_ДАННЫХ!D:D,ПРЕПОДАВАТЕЛИ!C175,БАЗА_ДАННЫХ!G:G,ПРЕПОДАВАТЕЛИ!F175,БАЗА_ДАННЫХ!I:I,ПРЕПОДАВАТЕЛИ!H175,БАЗА_ДАННЫХ!J:J,ПРЕПОДАВАТЕЛИ!I175,БАЗА_ДАННЫХ!K:K,ПРЕПОДАВАТЕЛИ!J175)</f>
        <v>0</v>
      </c>
      <c r="R175" s="4">
        <f t="shared" si="14"/>
        <v>38.75</v>
      </c>
    </row>
    <row r="176" spans="3:18" x14ac:dyDescent="0.25">
      <c r="C176" s="212">
        <v>45344</v>
      </c>
      <c r="D176" s="215">
        <f t="shared" si="15"/>
        <v>8</v>
      </c>
      <c r="E176" s="14" t="str">
        <f t="shared" si="12"/>
        <v>Чт</v>
      </c>
      <c r="F176" s="15">
        <v>0.66666666666666663</v>
      </c>
      <c r="G176" s="3" t="s">
        <v>7</v>
      </c>
      <c r="H176" s="3" t="s">
        <v>32</v>
      </c>
      <c r="I176" s="3" t="s">
        <v>9</v>
      </c>
      <c r="J176" s="4" t="s">
        <v>8</v>
      </c>
      <c r="K176" s="217">
        <v>0.5</v>
      </c>
      <c r="L176" s="4">
        <f t="shared" si="13"/>
        <v>64.375</v>
      </c>
      <c r="M176" s="216">
        <f>COUNTIFS(БАЗА_ДАННЫХ!D:D,C176,БАЗА_ДАННЫХ!G:G,F176,БАЗА_ДАННЫХ!I:I,H176,БАЗА_ДАННЫХ!J:J,I176,БАЗА_ДАННЫХ!K:K,J176)-N176-O176</f>
        <v>13</v>
      </c>
      <c r="N176" s="3">
        <f>COUNTIFS(БАЗА_ДАННЫХ!S:S,"перенос",БАЗА_ДАННЫХ!D:D,ПРЕПОДАВАТЕЛИ!C176,БАЗА_ДАННЫХ!G:G,ПРЕПОДАВАТЕЛИ!F176,БАЗА_ДАННЫХ!I:I,ПРЕПОДАВАТЕЛИ!H176,БАЗА_ДАННЫХ!J:J,ПРЕПОДАВАТЕЛИ!I176,БАЗА_ДАННЫХ!K:K,ПРЕПОДАВАТЕЛИ!J176)</f>
        <v>0</v>
      </c>
      <c r="O176" s="4">
        <f>COUNTIFS(БАЗА_ДАННЫХ!S:S,"раз.посещ.",БАЗА_ДАННЫХ!D:D,ПРЕПОДАВАТЕЛИ!C176,БАЗА_ДАННЫХ!G:G,ПРЕПОДАВАТЕЛИ!F176,БАЗА_ДАННЫХ!I:I,ПРЕПОДАВАТЕЛИ!H176,БАЗА_ДАННЫХ!J:J,ПРЕПОДАВАТЕЛИ!I176,БАЗА_ДАННЫХ!K:K,ПРЕПОДАВАТЕЛИ!J176)</f>
        <v>0</v>
      </c>
      <c r="P176" s="216">
        <f>SUMIFS(БАЗА_ДАННЫХ!U:U,БАЗА_ДАННЫХ!D:D,ПРЕПОДАВАТЕЛИ!C176,БАЗА_ДАННЫХ!G:G,ПРЕПОДАВАТЕЛИ!F176,БАЗА_ДАННЫХ!I:I,ПРЕПОДАВАТЕЛИ!H176,БАЗА_ДАННЫХ!J:J,ПРЕПОДАВАТЕЛИ!I176,БАЗА_ДАННЫХ!K:K,ПРЕПОДАВАТЕЛИ!J176)</f>
        <v>128.75</v>
      </c>
      <c r="Q176" s="3">
        <f>SUMIFS(БАЗА_ДАННЫХ!T:T,БАЗА_ДАННЫХ!D:D,ПРЕПОДАВАТЕЛИ!C176,БАЗА_ДАННЫХ!G:G,ПРЕПОДАВАТЕЛИ!F176,БАЗА_ДАННЫХ!I:I,ПРЕПОДАВАТЕЛИ!H176,БАЗА_ДАННЫХ!J:J,ПРЕПОДАВАТЕЛИ!I176,БАЗА_ДАННЫХ!K:K,ПРЕПОДАВАТЕЛИ!J176)</f>
        <v>0</v>
      </c>
      <c r="R176" s="4">
        <f t="shared" si="14"/>
        <v>128.75</v>
      </c>
    </row>
    <row r="177" spans="3:18" x14ac:dyDescent="0.25">
      <c r="C177" s="212">
        <v>45344</v>
      </c>
      <c r="D177" s="215">
        <f t="shared" si="15"/>
        <v>8</v>
      </c>
      <c r="E177" s="14" t="str">
        <f t="shared" si="12"/>
        <v>Чт</v>
      </c>
      <c r="F177" s="15">
        <v>0.6875</v>
      </c>
      <c r="G177" s="3" t="s">
        <v>14</v>
      </c>
      <c r="H177" s="3" t="s">
        <v>39</v>
      </c>
      <c r="I177" s="3" t="s">
        <v>10</v>
      </c>
      <c r="J177" s="4" t="s">
        <v>28</v>
      </c>
      <c r="K177" s="217">
        <v>0.5</v>
      </c>
      <c r="L177" s="4">
        <f t="shared" si="13"/>
        <v>39.375</v>
      </c>
      <c r="M177" s="216">
        <f>COUNTIFS(БАЗА_ДАННЫХ!D:D,C177,БАЗА_ДАННЫХ!G:G,F177,БАЗА_ДАННЫХ!I:I,H177,БАЗА_ДАННЫХ!J:J,I177,БАЗА_ДАННЫХ!K:K,J177)-N177-O177</f>
        <v>8</v>
      </c>
      <c r="N177" s="3">
        <f>COUNTIFS(БАЗА_ДАННЫХ!S:S,"перенос",БАЗА_ДАННЫХ!D:D,ПРЕПОДАВАТЕЛИ!C177,БАЗА_ДАННЫХ!G:G,ПРЕПОДАВАТЕЛИ!F177,БАЗА_ДАННЫХ!I:I,ПРЕПОДАВАТЕЛИ!H177,БАЗА_ДАННЫХ!J:J,ПРЕПОДАВАТЕЛИ!I177,БАЗА_ДАННЫХ!K:K,ПРЕПОДАВАТЕЛИ!J177)</f>
        <v>0</v>
      </c>
      <c r="O177" s="4">
        <f>COUNTIFS(БАЗА_ДАННЫХ!S:S,"раз.посещ.",БАЗА_ДАННЫХ!D:D,ПРЕПОДАВАТЕЛИ!C177,БАЗА_ДАННЫХ!G:G,ПРЕПОДАВАТЕЛИ!F177,БАЗА_ДАННЫХ!I:I,ПРЕПОДАВАТЕЛИ!H177,БАЗА_ДАННЫХ!J:J,ПРЕПОДАВАТЕЛИ!I177,БАЗА_ДАННЫХ!K:K,ПРЕПОДАВАТЕЛИ!J177)</f>
        <v>0</v>
      </c>
      <c r="P177" s="216">
        <f>SUMIFS(БАЗА_ДАННЫХ!U:U,БАЗА_ДАННЫХ!D:D,ПРЕПОДАВАТЕЛИ!C177,БАЗА_ДАННЫХ!G:G,ПРЕПОДАВАТЕЛИ!F177,БАЗА_ДАННЫХ!I:I,ПРЕПОДАВАТЕЛИ!H177,БАЗА_ДАННЫХ!J:J,ПРЕПОДАВАТЕЛИ!I177,БАЗА_ДАННЫХ!K:K,ПРЕПОДАВАТЕЛИ!J177)</f>
        <v>78.75</v>
      </c>
      <c r="Q177" s="3">
        <f>SUMIFS(БАЗА_ДАННЫХ!T:T,БАЗА_ДАННЫХ!D:D,ПРЕПОДАВАТЕЛИ!C177,БАЗА_ДАННЫХ!G:G,ПРЕПОДАВАТЕЛИ!F177,БАЗА_ДАННЫХ!I:I,ПРЕПОДАВАТЕЛИ!H177,БАЗА_ДАННЫХ!J:J,ПРЕПОДАВАТЕЛИ!I177,БАЗА_ДАННЫХ!K:K,ПРЕПОДАВАТЕЛИ!J177)</f>
        <v>0</v>
      </c>
      <c r="R177" s="4">
        <f t="shared" si="14"/>
        <v>78.75</v>
      </c>
    </row>
    <row r="178" spans="3:18" x14ac:dyDescent="0.25">
      <c r="C178" s="212">
        <v>45344</v>
      </c>
      <c r="D178" s="215">
        <f t="shared" si="15"/>
        <v>8</v>
      </c>
      <c r="E178" s="14" t="str">
        <f t="shared" si="12"/>
        <v>Чт</v>
      </c>
      <c r="F178" s="15">
        <v>0.72916666666666663</v>
      </c>
      <c r="G178" s="3" t="s">
        <v>15</v>
      </c>
      <c r="H178" s="3" t="s">
        <v>27</v>
      </c>
      <c r="I178" s="3" t="s">
        <v>22</v>
      </c>
      <c r="J178" s="4" t="s">
        <v>29</v>
      </c>
      <c r="K178" s="217">
        <v>0.5</v>
      </c>
      <c r="L178" s="4">
        <f t="shared" si="13"/>
        <v>24.375</v>
      </c>
      <c r="M178" s="216">
        <f>COUNTIFS(БАЗА_ДАННЫХ!D:D,C178,БАЗА_ДАННЫХ!G:G,F178,БАЗА_ДАННЫХ!I:I,H178,БАЗА_ДАННЫХ!J:J,I178,БАЗА_ДАННЫХ!K:K,J178)-N178-O178</f>
        <v>5</v>
      </c>
      <c r="N178" s="3">
        <f>COUNTIFS(БАЗА_ДАННЫХ!S:S,"перенос",БАЗА_ДАННЫХ!D:D,ПРЕПОДАВАТЕЛИ!C178,БАЗА_ДАННЫХ!G:G,ПРЕПОДАВАТЕЛИ!F178,БАЗА_ДАННЫХ!I:I,ПРЕПОДАВАТЕЛИ!H178,БАЗА_ДАННЫХ!J:J,ПРЕПОДАВАТЕЛИ!I178,БАЗА_ДАННЫХ!K:K,ПРЕПОДАВАТЕЛИ!J178)</f>
        <v>0</v>
      </c>
      <c r="O178" s="4">
        <f>COUNTIFS(БАЗА_ДАННЫХ!S:S,"раз.посещ.",БАЗА_ДАННЫХ!D:D,ПРЕПОДАВАТЕЛИ!C178,БАЗА_ДАННЫХ!G:G,ПРЕПОДАВАТЕЛИ!F178,БАЗА_ДАННЫХ!I:I,ПРЕПОДАВАТЕЛИ!H178,БАЗА_ДАННЫХ!J:J,ПРЕПОДАВАТЕЛИ!I178,БАЗА_ДАННЫХ!K:K,ПРЕПОДАВАТЕЛИ!J178)</f>
        <v>0</v>
      </c>
      <c r="P178" s="216">
        <f>SUMIFS(БАЗА_ДАННЫХ!U:U,БАЗА_ДАННЫХ!D:D,ПРЕПОДАВАТЕЛИ!C178,БАЗА_ДАННЫХ!G:G,ПРЕПОДАВАТЕЛИ!F178,БАЗА_ДАННЫХ!I:I,ПРЕПОДАВАТЕЛИ!H178,БАЗА_ДАННЫХ!J:J,ПРЕПОДАВАТЕЛИ!I178,БАЗА_ДАННЫХ!K:K,ПРЕПОДАВАТЕЛИ!J178)</f>
        <v>48.75</v>
      </c>
      <c r="Q178" s="3">
        <f>SUMIFS(БАЗА_ДАННЫХ!T:T,БАЗА_ДАННЫХ!D:D,ПРЕПОДАВАТЕЛИ!C178,БАЗА_ДАННЫХ!G:G,ПРЕПОДАВАТЕЛИ!F178,БАЗА_ДАННЫХ!I:I,ПРЕПОДАВАТЕЛИ!H178,БАЗА_ДАННЫХ!J:J,ПРЕПОДАВАТЕЛИ!I178,БАЗА_ДАННЫХ!K:K,ПРЕПОДАВАТЕЛИ!J178)</f>
        <v>0</v>
      </c>
      <c r="R178" s="4">
        <f t="shared" si="14"/>
        <v>48.75</v>
      </c>
    </row>
    <row r="179" spans="3:18" x14ac:dyDescent="0.25">
      <c r="C179" s="212">
        <v>45344</v>
      </c>
      <c r="D179" s="215">
        <f t="shared" si="15"/>
        <v>8</v>
      </c>
      <c r="E179" s="14" t="str">
        <f t="shared" si="12"/>
        <v>Чт</v>
      </c>
      <c r="F179" s="15">
        <v>0.77083333333333337</v>
      </c>
      <c r="G179" s="3" t="s">
        <v>15</v>
      </c>
      <c r="H179" s="3" t="s">
        <v>27</v>
      </c>
      <c r="I179" s="3" t="s">
        <v>22</v>
      </c>
      <c r="J179" s="4" t="s">
        <v>12</v>
      </c>
      <c r="K179" s="217">
        <v>0.5</v>
      </c>
      <c r="L179" s="4">
        <f t="shared" si="13"/>
        <v>24.375</v>
      </c>
      <c r="M179" s="216">
        <f>COUNTIFS(БАЗА_ДАННЫХ!D:D,C179,БАЗА_ДАННЫХ!G:G,F179,БАЗА_ДАННЫХ!I:I,H179,БАЗА_ДАННЫХ!J:J,I179,БАЗА_ДАННЫХ!K:K,J179)-N179-O179</f>
        <v>5</v>
      </c>
      <c r="N179" s="3">
        <f>COUNTIFS(БАЗА_ДАННЫХ!S:S,"перенос",БАЗА_ДАННЫХ!D:D,ПРЕПОДАВАТЕЛИ!C179,БАЗА_ДАННЫХ!G:G,ПРЕПОДАВАТЕЛИ!F179,БАЗА_ДАННЫХ!I:I,ПРЕПОДАВАТЕЛИ!H179,БАЗА_ДАННЫХ!J:J,ПРЕПОДАВАТЕЛИ!I179,БАЗА_ДАННЫХ!K:K,ПРЕПОДАВАТЕЛИ!J179)</f>
        <v>0</v>
      </c>
      <c r="O179" s="4">
        <f>COUNTIFS(БАЗА_ДАННЫХ!S:S,"раз.посещ.",БАЗА_ДАННЫХ!D:D,ПРЕПОДАВАТЕЛИ!C179,БАЗА_ДАННЫХ!G:G,ПРЕПОДАВАТЕЛИ!F179,БАЗА_ДАННЫХ!I:I,ПРЕПОДАВАТЕЛИ!H179,БАЗА_ДАННЫХ!J:J,ПРЕПОДАВАТЕЛИ!I179,БАЗА_ДАННЫХ!K:K,ПРЕПОДАВАТЕЛИ!J179)</f>
        <v>0</v>
      </c>
      <c r="P179" s="216">
        <f>SUMIFS(БАЗА_ДАННЫХ!U:U,БАЗА_ДАННЫХ!D:D,ПРЕПОДАВАТЕЛИ!C179,БАЗА_ДАННЫХ!G:G,ПРЕПОДАВАТЕЛИ!F179,БАЗА_ДАННЫХ!I:I,ПРЕПОДАВАТЕЛИ!H179,БАЗА_ДАННЫХ!J:J,ПРЕПОДАВАТЕЛИ!I179,БАЗА_ДАННЫХ!K:K,ПРЕПОДАВАТЕЛИ!J179)</f>
        <v>48.75</v>
      </c>
      <c r="Q179" s="3">
        <f>SUMIFS(БАЗА_ДАННЫХ!T:T,БАЗА_ДАННЫХ!D:D,ПРЕПОДАВАТЕЛИ!C179,БАЗА_ДАННЫХ!G:G,ПРЕПОДАВАТЕЛИ!F179,БАЗА_ДАННЫХ!I:I,ПРЕПОДАВАТЕЛИ!H179,БАЗА_ДАННЫХ!J:J,ПРЕПОДАВАТЕЛИ!I179,БАЗА_ДАННЫХ!K:K,ПРЕПОДАВАТЕЛИ!J179)</f>
        <v>0</v>
      </c>
      <c r="R179" s="4">
        <f t="shared" si="14"/>
        <v>48.75</v>
      </c>
    </row>
    <row r="180" spans="3:18" ht="15.75" thickBot="1" x14ac:dyDescent="0.3">
      <c r="C180" s="212">
        <v>45345</v>
      </c>
      <c r="D180" s="215">
        <f t="shared" si="15"/>
        <v>8</v>
      </c>
      <c r="E180" s="14" t="str">
        <f t="shared" si="12"/>
        <v>Пт</v>
      </c>
      <c r="F180" s="15">
        <v>0.66666666666666663</v>
      </c>
      <c r="G180" s="3" t="s">
        <v>7</v>
      </c>
      <c r="H180" s="3" t="s">
        <v>33</v>
      </c>
      <c r="I180" s="3" t="s">
        <v>6</v>
      </c>
      <c r="J180" s="4" t="s">
        <v>31</v>
      </c>
      <c r="K180" s="217">
        <v>0.5</v>
      </c>
      <c r="L180" s="4">
        <f t="shared" si="13"/>
        <v>44.375</v>
      </c>
      <c r="M180" s="216">
        <f>COUNTIFS(БАЗА_ДАННЫХ!D:D,C180,БАЗА_ДАННЫХ!G:G,F180,БАЗА_ДАННЫХ!I:I,H180,БАЗА_ДАННЫХ!J:J,I180,БАЗА_ДАННЫХ!K:K,J180)-N180-O180</f>
        <v>9</v>
      </c>
      <c r="N180" s="3">
        <f>COUNTIFS(БАЗА_ДАННЫХ!S:S,"перенос",БАЗА_ДАННЫХ!D:D,ПРЕПОДАВАТЕЛИ!C180,БАЗА_ДАННЫХ!G:G,ПРЕПОДАВАТЕЛИ!F180,БАЗА_ДАННЫХ!I:I,ПРЕПОДАВАТЕЛИ!H180,БАЗА_ДАННЫХ!J:J,ПРЕПОДАВАТЕЛИ!I180,БАЗА_ДАННЫХ!K:K,ПРЕПОДАВАТЕЛИ!J180)</f>
        <v>0</v>
      </c>
      <c r="O180" s="4">
        <f>COUNTIFS(БАЗА_ДАННЫХ!S:S,"раз.посещ.",БАЗА_ДАННЫХ!D:D,ПРЕПОДАВАТЕЛИ!C180,БАЗА_ДАННЫХ!G:G,ПРЕПОДАВАТЕЛИ!F180,БАЗА_ДАННЫХ!I:I,ПРЕПОДАВАТЕЛИ!H180,БАЗА_ДАННЫХ!J:J,ПРЕПОДАВАТЕЛИ!I180,БАЗА_ДАННЫХ!K:K,ПРЕПОДАВАТЕЛИ!J180)</f>
        <v>0</v>
      </c>
      <c r="P180" s="216">
        <f>SUMIFS(БАЗА_ДАННЫХ!U:U,БАЗА_ДАННЫХ!D:D,ПРЕПОДАВАТЕЛИ!C180,БАЗА_ДАННЫХ!G:G,ПРЕПОДАВАТЕЛИ!F180,БАЗА_ДАННЫХ!I:I,ПРЕПОДАВАТЕЛИ!H180,БАЗА_ДАННЫХ!J:J,ПРЕПОДАВАТЕЛИ!I180,БАЗА_ДАННЫХ!K:K,ПРЕПОДАВАТЕЛИ!J180)</f>
        <v>88.75</v>
      </c>
      <c r="Q180" s="3">
        <f>SUMIFS(БАЗА_ДАННЫХ!T:T,БАЗА_ДАННЫХ!D:D,ПРЕПОДАВАТЕЛИ!C180,БАЗА_ДАННЫХ!G:G,ПРЕПОДАВАТЕЛИ!F180,БАЗА_ДАННЫХ!I:I,ПРЕПОДАВАТЕЛИ!H180,БАЗА_ДАННЫХ!J:J,ПРЕПОДАВАТЕЛИ!I180,БАЗА_ДАННЫХ!K:K,ПРЕПОДАВАТЕЛИ!J180)</f>
        <v>0</v>
      </c>
      <c r="R180" s="4">
        <f t="shared" si="14"/>
        <v>88.75</v>
      </c>
    </row>
    <row r="181" spans="3:18" ht="15.75" x14ac:dyDescent="0.25">
      <c r="C181" s="212">
        <v>45346</v>
      </c>
      <c r="D181" s="215">
        <f t="shared" si="15"/>
        <v>8</v>
      </c>
      <c r="E181" s="14" t="str">
        <f t="shared" si="12"/>
        <v>Сб</v>
      </c>
      <c r="F181" s="77">
        <v>0.45833333333333331</v>
      </c>
      <c r="G181" s="78" t="s">
        <v>183</v>
      </c>
      <c r="H181" s="79" t="s">
        <v>34</v>
      </c>
      <c r="I181" s="80" t="s">
        <v>11</v>
      </c>
      <c r="J181" s="81" t="s">
        <v>35</v>
      </c>
      <c r="K181" s="217">
        <v>0.5</v>
      </c>
      <c r="L181" s="4">
        <f t="shared" ref="L181" si="16">R181*K181</f>
        <v>42.375</v>
      </c>
      <c r="M181" s="216">
        <f>COUNTIFS(БАЗА_ДАННЫХ!D:D,C181,БАЗА_ДАННЫХ!G:G,F181,БАЗА_ДАННЫХ!I:I,H181,БАЗА_ДАННЫХ!J:J,I181,БАЗА_ДАННЫХ!K:K,J181)-N181-O181</f>
        <v>5</v>
      </c>
      <c r="N181" s="3">
        <f>COUNTIFS(БАЗА_ДАННЫХ!S:S,"перенос",БАЗА_ДАННЫХ!D:D,ПРЕПОДАВАТЕЛИ!C181,БАЗА_ДАННЫХ!G:G,ПРЕПОДАВАТЕЛИ!F181,БАЗА_ДАННЫХ!I:I,ПРЕПОДАВАТЕЛИ!H181,БАЗА_ДАННЫХ!J:J,ПРЕПОДАВАТЕЛИ!I181,БАЗА_ДАННЫХ!K:K,ПРЕПОДАВАТЕЛИ!J181)</f>
        <v>0</v>
      </c>
      <c r="O181" s="4">
        <f>COUNTIFS(БАЗА_ДАННЫХ!S:S,"раз.посещ.",БАЗА_ДАННЫХ!D:D,ПРЕПОДАВАТЕЛИ!C181,БАЗА_ДАННЫХ!G:G,ПРЕПОДАВАТЕЛИ!F181,БАЗА_ДАННЫХ!I:I,ПРЕПОДАВАТЕЛИ!H181,БАЗА_ДАННЫХ!J:J,ПРЕПОДАВАТЕЛИ!I181,БАЗА_ДАННЫХ!K:K,ПРЕПОДАВАТЕЛИ!J181)</f>
        <v>3</v>
      </c>
      <c r="P181" s="216">
        <f>SUMIFS(БАЗА_ДАННЫХ!U:U,БАЗА_ДАННЫХ!D:D,ПРЕПОДАВАТЕЛИ!C181,БАЗА_ДАННЫХ!G:G,ПРЕПОДАВАТЕЛИ!F181,БАЗА_ДАННЫХ!I:I,ПРЕПОДАВАТЕЛИ!H181,БАЗА_ДАННЫХ!J:J,ПРЕПОДАВАТЕЛИ!I181,БАЗА_ДАННЫХ!K:K,ПРЕПОДАВАТЕЛИ!J181)</f>
        <v>48.75</v>
      </c>
      <c r="Q181" s="3">
        <f>SUMIFS(БАЗА_ДАННЫХ!T:T,БАЗА_ДАННЫХ!D:D,ПРЕПОДАВАТЕЛИ!C181,БАЗА_ДАННЫХ!G:G,ПРЕПОДАВАТЕЛИ!F181,БАЗА_ДАННЫХ!I:I,ПРЕПОДАВАТЕЛИ!H181,БАЗА_ДАННЫХ!J:J,ПРЕПОДАВАТЕЛИ!I181,БАЗА_ДАННЫХ!K:K,ПРЕПОДАВАТЕЛИ!J181)</f>
        <v>36</v>
      </c>
      <c r="R181" s="4">
        <f t="shared" ref="R181" si="17">P181+Q181</f>
        <v>84.75</v>
      </c>
    </row>
  </sheetData>
  <autoFilter ref="C5:R181"/>
  <mergeCells count="4">
    <mergeCell ref="M4:O4"/>
    <mergeCell ref="K4:L4"/>
    <mergeCell ref="P4:R4"/>
    <mergeCell ref="D4:J4"/>
  </mergeCells>
  <conditionalFormatting sqref="M6:O180 M182:O100000">
    <cfRule type="cellIs" dxfId="1" priority="2" operator="equal">
      <formula>0</formula>
    </cfRule>
  </conditionalFormatting>
  <conditionalFormatting sqref="M181:O18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181"/>
  <sheetViews>
    <sheetView tabSelected="1" workbookViewId="0">
      <pane ySplit="5" topLeftCell="A62" activePane="bottomLeft" state="frozen"/>
      <selection pane="bottomLeft" activeCell="I72" sqref="I72"/>
    </sheetView>
  </sheetViews>
  <sheetFormatPr defaultRowHeight="15" outlineLevelCol="1" x14ac:dyDescent="0.25"/>
  <cols>
    <col min="1" max="1" width="12.42578125" style="1" customWidth="1"/>
    <col min="2" max="2" width="19.28515625" style="1" customWidth="1"/>
    <col min="3" max="3" width="11.42578125" style="1" customWidth="1" outlineLevel="1"/>
    <col min="4" max="4" width="11.7109375" style="1" customWidth="1" outlineLevel="1"/>
    <col min="5" max="5" width="12.42578125" style="1" customWidth="1" outlineLevel="1"/>
    <col min="6" max="6" width="10.85546875" style="1" customWidth="1" outlineLevel="1"/>
    <col min="7" max="7" width="13.7109375" style="1" customWidth="1" outlineLevel="1"/>
    <col min="8" max="8" width="12.5703125" style="1" customWidth="1" outlineLevel="1"/>
    <col min="9" max="9" width="13.28515625" style="1" customWidth="1" outlineLevel="1"/>
    <col min="10" max="10" width="16.85546875" style="1" customWidth="1" outlineLevel="1"/>
    <col min="11" max="11" width="17.140625" style="1" customWidth="1"/>
    <col min="12" max="12" width="13.85546875" style="1" customWidth="1"/>
    <col min="13" max="13" width="14.5703125" style="1" customWidth="1"/>
    <col min="14" max="15" width="18.85546875" style="1" customWidth="1"/>
    <col min="16" max="16384" width="9.140625" style="1"/>
  </cols>
  <sheetData>
    <row r="1" spans="1:15" x14ac:dyDescent="0.25">
      <c r="A1" s="196" t="s">
        <v>166</v>
      </c>
      <c r="B1" s="196" t="s">
        <v>166</v>
      </c>
      <c r="C1" s="23" t="s">
        <v>41</v>
      </c>
      <c r="D1" s="23" t="s">
        <v>41</v>
      </c>
      <c r="E1" s="23" t="s">
        <v>41</v>
      </c>
      <c r="F1" s="23" t="s">
        <v>41</v>
      </c>
      <c r="G1" s="23" t="s">
        <v>41</v>
      </c>
      <c r="H1" s="23" t="s">
        <v>41</v>
      </c>
      <c r="I1" s="196" t="s">
        <v>166</v>
      </c>
      <c r="J1" s="23" t="s">
        <v>237</v>
      </c>
      <c r="K1" s="23" t="s">
        <v>41</v>
      </c>
      <c r="L1" s="23" t="s">
        <v>41</v>
      </c>
      <c r="M1" s="23" t="s">
        <v>41</v>
      </c>
      <c r="N1" s="23" t="s">
        <v>41</v>
      </c>
      <c r="O1" s="23" t="s">
        <v>41</v>
      </c>
    </row>
    <row r="2" spans="1:15" ht="6.75" customHeight="1" x14ac:dyDescent="0.25"/>
    <row r="3" spans="1:15" ht="6.75" customHeight="1" thickBot="1" x14ac:dyDescent="0.3"/>
    <row r="4" spans="1:15" s="251" customFormat="1" ht="43.5" customHeight="1" x14ac:dyDescent="0.35">
      <c r="A4" s="211"/>
      <c r="B4" s="252" t="s">
        <v>238</v>
      </c>
      <c r="C4" s="310" t="s">
        <v>179</v>
      </c>
      <c r="D4" s="310"/>
      <c r="E4" s="310"/>
      <c r="F4" s="312" t="s">
        <v>232</v>
      </c>
      <c r="G4" s="312"/>
      <c r="H4" s="311" t="s">
        <v>235</v>
      </c>
      <c r="I4" s="311"/>
      <c r="J4" s="311"/>
      <c r="K4" s="309" t="s">
        <v>240</v>
      </c>
      <c r="L4" s="309"/>
      <c r="M4" s="309"/>
      <c r="N4" s="309"/>
      <c r="O4" s="309"/>
    </row>
    <row r="5" spans="1:15" s="253" customFormat="1" ht="44.25" customHeight="1" thickBot="1" x14ac:dyDescent="0.3">
      <c r="A5" s="184" t="s">
        <v>16</v>
      </c>
      <c r="B5" s="250" t="s">
        <v>242</v>
      </c>
      <c r="C5" s="254" t="s">
        <v>165</v>
      </c>
      <c r="D5" s="254" t="s">
        <v>225</v>
      </c>
      <c r="E5" s="254" t="s">
        <v>226</v>
      </c>
      <c r="F5" s="250" t="str">
        <f>C5</f>
        <v>АБОНЕМЕНТ</v>
      </c>
      <c r="G5" s="250" t="str">
        <f>E5</f>
        <v>РАЗ.ПОСЕЩЕНИЕ</v>
      </c>
      <c r="H5" s="255" t="s">
        <v>236</v>
      </c>
      <c r="I5" s="255" t="s">
        <v>234</v>
      </c>
      <c r="J5" s="255" t="s">
        <v>241</v>
      </c>
      <c r="K5" s="256" t="s">
        <v>231</v>
      </c>
      <c r="L5" s="256" t="s">
        <v>179</v>
      </c>
      <c r="M5" s="256" t="s">
        <v>232</v>
      </c>
      <c r="N5" s="256" t="s">
        <v>233</v>
      </c>
      <c r="O5" s="256" t="s">
        <v>239</v>
      </c>
    </row>
    <row r="6" spans="1:15" s="257" customFormat="1" x14ac:dyDescent="0.25">
      <c r="A6" s="212">
        <v>45271</v>
      </c>
      <c r="B6" s="259">
        <v>15</v>
      </c>
      <c r="C6" s="257">
        <f>SUMIFS(ПРЕПОДАВАТЕЛИ!M:M,ПРЕПОДАВАТЕЛИ!$C:$C,$A6)</f>
        <v>45</v>
      </c>
      <c r="D6" s="257">
        <f>SUMIFS(ПРЕПОДАВАТЕЛИ!N:N,ПРЕПОДАВАТЕЛИ!$C:$C,$A6)</f>
        <v>0</v>
      </c>
      <c r="E6" s="257">
        <f>SUMIFS(ПРЕПОДАВАТЕЛИ!O:O,ПРЕПОДАВАТЕЛИ!$C:$C,$A6)</f>
        <v>0</v>
      </c>
      <c r="F6" s="257">
        <f>SUMIFS(ПРЕПОДАВАТЕЛИ!P:P,ПРЕПОДАВАТЕЛИ!$C:$C,$A6)</f>
        <v>450</v>
      </c>
      <c r="G6" s="257">
        <f>SUMIFS(ПРЕПОДАВАТЕЛИ!Q:Q,ПРЕПОДАВАТЕЛИ!$C:$C,$A6)</f>
        <v>0</v>
      </c>
      <c r="H6" s="257">
        <f>SUMIFS(ПРЕПОДАВАТЕЛИ!L:L,ПРЕПОДАВАТЕЛИ!$C:$C,$A6)</f>
        <v>225</v>
      </c>
      <c r="I6" s="259">
        <v>10</v>
      </c>
      <c r="J6" s="259">
        <f>B6*0.2</f>
        <v>3</v>
      </c>
      <c r="K6" s="257">
        <f>COUNTIFS(ПРЕПОДАВАТЕЛИ!$C:$C,$A6)</f>
        <v>5</v>
      </c>
      <c r="L6" s="257">
        <f>C6+D6+E6</f>
        <v>45</v>
      </c>
      <c r="M6" s="257">
        <f>F6+G6</f>
        <v>450</v>
      </c>
      <c r="N6" s="257">
        <f>H6+I6+J6</f>
        <v>238</v>
      </c>
      <c r="O6" s="257">
        <f>M6-N6</f>
        <v>212</v>
      </c>
    </row>
    <row r="7" spans="1:15" x14ac:dyDescent="0.25">
      <c r="A7" s="212">
        <v>45272</v>
      </c>
      <c r="B7" s="259">
        <v>16</v>
      </c>
      <c r="C7" s="257">
        <f>SUMIFS(ПРЕПОДАВАТЕЛИ!M:M,ПРЕПОДАВАТЕЛИ!$C:$C,$A7)</f>
        <v>20</v>
      </c>
      <c r="D7" s="257">
        <f>SUMIFS(ПРЕПОДАВАТЕЛИ!N:N,ПРЕПОДАВАТЕЛИ!$C:$C,$A7)</f>
        <v>0</v>
      </c>
      <c r="E7" s="257">
        <f>SUMIFS(ПРЕПОДАВАТЕЛИ!O:O,ПРЕПОДАВАТЕЛИ!$C:$C,$A7)</f>
        <v>0</v>
      </c>
      <c r="F7" s="257">
        <f>SUMIFS(ПРЕПОДАВАТЕЛИ!P:P,ПРЕПОДАВАТЕЛИ!$C:$C,$A7)</f>
        <v>200</v>
      </c>
      <c r="G7" s="257">
        <f>SUMIFS(ПРЕПОДАВАТЕЛИ!Q:Q,ПРЕПОДАВАТЕЛИ!$C:$C,$A7)</f>
        <v>0</v>
      </c>
      <c r="H7" s="257">
        <f>SUMIFS(ПРЕПОДАВАТЕЛИ!L:L,ПРЕПОДАВАТЕЛИ!$C:$C,$A7)</f>
        <v>100</v>
      </c>
      <c r="I7" s="259">
        <v>10</v>
      </c>
      <c r="J7" s="259">
        <f t="shared" ref="J7:J70" si="0">B7*0.2</f>
        <v>3.2</v>
      </c>
      <c r="K7" s="257">
        <f>COUNTIFS(ПРЕПОДАВАТЕЛИ!$C:$C,$A7)</f>
        <v>3</v>
      </c>
      <c r="L7" s="257">
        <f t="shared" ref="L7:L70" si="1">C7+D7+E7</f>
        <v>20</v>
      </c>
      <c r="M7" s="257">
        <f t="shared" ref="M7:M70" si="2">F7+G7</f>
        <v>200</v>
      </c>
      <c r="N7" s="257">
        <f t="shared" ref="N7:N70" si="3">H7+I7+J7</f>
        <v>113.2</v>
      </c>
      <c r="O7" s="257">
        <f t="shared" ref="O7:O70" si="4">M7-N7</f>
        <v>86.8</v>
      </c>
    </row>
    <row r="8" spans="1:15" x14ac:dyDescent="0.25">
      <c r="A8" s="212">
        <v>45273</v>
      </c>
      <c r="B8" s="259">
        <v>17</v>
      </c>
      <c r="C8" s="257">
        <f>SUMIFS(ПРЕПОДАВАТЕЛИ!M:M,ПРЕПОДАВАТЕЛИ!$C:$C,$A8)</f>
        <v>14</v>
      </c>
      <c r="D8" s="257">
        <f>SUMIFS(ПРЕПОДАВАТЕЛИ!N:N,ПРЕПОДАВАТЕЛИ!$C:$C,$A8)</f>
        <v>0</v>
      </c>
      <c r="E8" s="257">
        <f>SUMIFS(ПРЕПОДАВАТЕЛИ!O:O,ПРЕПОДАВАТЕЛИ!$C:$C,$A8)</f>
        <v>0</v>
      </c>
      <c r="F8" s="257">
        <f>SUMIFS(ПРЕПОДАВАТЕЛИ!P:P,ПРЕПОДАВАТЕЛИ!$C:$C,$A8)</f>
        <v>140</v>
      </c>
      <c r="G8" s="257">
        <f>SUMIFS(ПРЕПОДАВАТЕЛИ!Q:Q,ПРЕПОДАВАТЕЛИ!$C:$C,$A8)</f>
        <v>0</v>
      </c>
      <c r="H8" s="257">
        <f>SUMIFS(ПРЕПОДАВАТЕЛИ!L:L,ПРЕПОДАВАТЕЛИ!$C:$C,$A8)</f>
        <v>70</v>
      </c>
      <c r="I8" s="259">
        <v>10</v>
      </c>
      <c r="J8" s="259">
        <f t="shared" si="0"/>
        <v>3.4000000000000004</v>
      </c>
      <c r="K8" s="257">
        <f>COUNTIFS(ПРЕПОДАВАТЕЛИ!$C:$C,$A8)</f>
        <v>2</v>
      </c>
      <c r="L8" s="257">
        <f t="shared" si="1"/>
        <v>14</v>
      </c>
      <c r="M8" s="257">
        <f t="shared" si="2"/>
        <v>140</v>
      </c>
      <c r="N8" s="257">
        <f t="shared" si="3"/>
        <v>83.4</v>
      </c>
      <c r="O8" s="257">
        <f t="shared" si="4"/>
        <v>56.599999999999994</v>
      </c>
    </row>
    <row r="9" spans="1:15" x14ac:dyDescent="0.25">
      <c r="A9" s="212">
        <v>45274</v>
      </c>
      <c r="B9" s="258">
        <v>18</v>
      </c>
      <c r="C9" s="257">
        <f>SUMIFS(ПРЕПОДАВАТЕЛИ!M:M,ПРЕПОДАВАТЕЛИ!$C:$C,$A9)</f>
        <v>34</v>
      </c>
      <c r="D9" s="257">
        <f>SUMIFS(ПРЕПОДАВАТЕЛИ!N:N,ПРЕПОДАВАТЕЛИ!$C:$C,$A9)</f>
        <v>0</v>
      </c>
      <c r="E9" s="257">
        <f>SUMIFS(ПРЕПОДАВАТЕЛИ!O:O,ПРЕПОДАВАТЕЛИ!$C:$C,$A9)</f>
        <v>0</v>
      </c>
      <c r="F9" s="257">
        <f>SUMIFS(ПРЕПОДАВАТЕЛИ!P:P,ПРЕПОДАВАТЕЛИ!$C:$C,$A9)</f>
        <v>340</v>
      </c>
      <c r="G9" s="257">
        <f>SUMIFS(ПРЕПОДАВАТЕЛИ!Q:Q,ПРЕПОДАВАТЕЛИ!$C:$C,$A9)</f>
        <v>0</v>
      </c>
      <c r="H9" s="257">
        <f>SUMIFS(ПРЕПОДАВАТЕЛИ!L:L,ПРЕПОДАВАТЕЛИ!$C:$C,$A9)</f>
        <v>170</v>
      </c>
      <c r="I9" s="258">
        <v>10</v>
      </c>
      <c r="J9" s="258">
        <f t="shared" si="0"/>
        <v>3.6</v>
      </c>
      <c r="K9" s="257">
        <f>COUNTIFS(ПРЕПОДАВАТЕЛИ!$C:$C,$A9)</f>
        <v>4</v>
      </c>
      <c r="L9" s="257">
        <f t="shared" si="1"/>
        <v>34</v>
      </c>
      <c r="M9" s="257">
        <f t="shared" si="2"/>
        <v>340</v>
      </c>
      <c r="N9" s="257">
        <f t="shared" si="3"/>
        <v>183.6</v>
      </c>
      <c r="O9" s="257">
        <f t="shared" si="4"/>
        <v>156.4</v>
      </c>
    </row>
    <row r="10" spans="1:15" x14ac:dyDescent="0.25">
      <c r="A10" s="212">
        <v>45275</v>
      </c>
      <c r="B10" s="258">
        <v>19</v>
      </c>
      <c r="C10" s="257">
        <f>SUMIFS(ПРЕПОДАВАТЕЛИ!M:M,ПРЕПОДАВАТЕЛИ!$C:$C,$A10)</f>
        <v>11</v>
      </c>
      <c r="D10" s="257">
        <f>SUMIFS(ПРЕПОДАВАТЕЛИ!N:N,ПРЕПОДАВАТЕЛИ!$C:$C,$A10)</f>
        <v>0</v>
      </c>
      <c r="E10" s="257">
        <f>SUMIFS(ПРЕПОДАВАТЕЛИ!O:O,ПРЕПОДАВАТЕЛИ!$C:$C,$A10)</f>
        <v>0</v>
      </c>
      <c r="F10" s="257">
        <f>SUMIFS(ПРЕПОДАВАТЕЛИ!P:P,ПРЕПОДАВАТЕЛИ!$C:$C,$A10)</f>
        <v>110</v>
      </c>
      <c r="G10" s="257">
        <f>SUMIFS(ПРЕПОДАВАТЕЛИ!Q:Q,ПРЕПОДАВАТЕЛИ!$C:$C,$A10)</f>
        <v>0</v>
      </c>
      <c r="H10" s="257">
        <f>SUMIFS(ПРЕПОДАВАТЕЛИ!L:L,ПРЕПОДАВАТЕЛИ!$C:$C,$A10)</f>
        <v>55</v>
      </c>
      <c r="I10" s="258">
        <v>10</v>
      </c>
      <c r="J10" s="258">
        <f t="shared" si="0"/>
        <v>3.8000000000000003</v>
      </c>
      <c r="K10" s="257">
        <f>COUNTIFS(ПРЕПОДАВАТЕЛИ!$C:$C,$A10)</f>
        <v>1</v>
      </c>
      <c r="L10" s="257">
        <f t="shared" si="1"/>
        <v>11</v>
      </c>
      <c r="M10" s="257">
        <f t="shared" si="2"/>
        <v>110</v>
      </c>
      <c r="N10" s="257">
        <f t="shared" si="3"/>
        <v>68.8</v>
      </c>
      <c r="O10" s="257">
        <f t="shared" si="4"/>
        <v>41.2</v>
      </c>
    </row>
    <row r="11" spans="1:15" x14ac:dyDescent="0.25">
      <c r="A11" s="212">
        <v>45276</v>
      </c>
      <c r="B11" s="258">
        <v>20</v>
      </c>
      <c r="C11" s="257">
        <f>SUMIFS(ПРЕПОДАВАТЕЛИ!M:M,ПРЕПОДАВАТЕЛИ!$C:$C,$A11)</f>
        <v>6</v>
      </c>
      <c r="D11" s="257">
        <f>SUMIFS(ПРЕПОДАВАТЕЛИ!N:N,ПРЕПОДАВАТЕЛИ!$C:$C,$A11)</f>
        <v>0</v>
      </c>
      <c r="E11" s="257">
        <f>SUMIFS(ПРЕПОДАВАТЕЛИ!O:O,ПРЕПОДАВАТЕЛИ!$C:$C,$A11)</f>
        <v>0</v>
      </c>
      <c r="F11" s="257">
        <f>SUMIFS(ПРЕПОДАВАТЕЛИ!P:P,ПРЕПОДАВАТЕЛИ!$C:$C,$A11)</f>
        <v>60</v>
      </c>
      <c r="G11" s="257">
        <f>SUMIFS(ПРЕПОДАВАТЕЛИ!Q:Q,ПРЕПОДАВАТЕЛИ!$C:$C,$A11)</f>
        <v>0</v>
      </c>
      <c r="H11" s="257">
        <f>SUMIFS(ПРЕПОДАВАТЕЛИ!L:L,ПРЕПОДАВАТЕЛИ!$C:$C,$A11)</f>
        <v>30</v>
      </c>
      <c r="I11" s="258">
        <v>10</v>
      </c>
      <c r="J11" s="258">
        <f t="shared" si="0"/>
        <v>4</v>
      </c>
      <c r="K11" s="257">
        <f>COUNTIFS(ПРЕПОДАВАТЕЛИ!$C:$C,$A11)</f>
        <v>1</v>
      </c>
      <c r="L11" s="257">
        <f t="shared" si="1"/>
        <v>6</v>
      </c>
      <c r="M11" s="257">
        <f t="shared" si="2"/>
        <v>60</v>
      </c>
      <c r="N11" s="257">
        <f t="shared" si="3"/>
        <v>44</v>
      </c>
      <c r="O11" s="257">
        <f t="shared" si="4"/>
        <v>16</v>
      </c>
    </row>
    <row r="12" spans="1:15" x14ac:dyDescent="0.25">
      <c r="A12" s="212">
        <v>45278</v>
      </c>
      <c r="B12" s="258">
        <v>21</v>
      </c>
      <c r="C12" s="257">
        <f>SUMIFS(ПРЕПОДАВАТЕЛИ!M:M,ПРЕПОДАВАТЕЛИ!$C:$C,$A12)</f>
        <v>45</v>
      </c>
      <c r="D12" s="257">
        <f>SUMIFS(ПРЕПОДАВАТЕЛИ!N:N,ПРЕПОДАВАТЕЛИ!$C:$C,$A12)</f>
        <v>0</v>
      </c>
      <c r="E12" s="257">
        <f>SUMIFS(ПРЕПОДАВАТЕЛИ!O:O,ПРЕПОДАВАТЕЛИ!$C:$C,$A12)</f>
        <v>0</v>
      </c>
      <c r="F12" s="257">
        <f>SUMIFS(ПРЕПОДАВАТЕЛИ!P:P,ПРЕПОДАВАТЕЛИ!$C:$C,$A12)</f>
        <v>450</v>
      </c>
      <c r="G12" s="257">
        <f>SUMIFS(ПРЕПОДАВАТЕЛИ!Q:Q,ПРЕПОДАВАТЕЛИ!$C:$C,$A12)</f>
        <v>0</v>
      </c>
      <c r="H12" s="257">
        <f>SUMIFS(ПРЕПОДАВАТЕЛИ!L:L,ПРЕПОДАВАТЕЛИ!$C:$C,$A12)</f>
        <v>225</v>
      </c>
      <c r="I12" s="258">
        <v>10</v>
      </c>
      <c r="J12" s="258">
        <f t="shared" si="0"/>
        <v>4.2</v>
      </c>
      <c r="K12" s="257">
        <f>COUNTIFS(ПРЕПОДАВАТЕЛИ!$C:$C,$A12)</f>
        <v>5</v>
      </c>
      <c r="L12" s="257">
        <f t="shared" si="1"/>
        <v>45</v>
      </c>
      <c r="M12" s="257">
        <f t="shared" si="2"/>
        <v>450</v>
      </c>
      <c r="N12" s="257">
        <f t="shared" si="3"/>
        <v>239.2</v>
      </c>
      <c r="O12" s="257">
        <f t="shared" si="4"/>
        <v>210.8</v>
      </c>
    </row>
    <row r="13" spans="1:15" x14ac:dyDescent="0.25">
      <c r="A13" s="212">
        <v>45279</v>
      </c>
      <c r="B13" s="258">
        <v>22</v>
      </c>
      <c r="C13" s="257">
        <f>SUMIFS(ПРЕПОДАВАТЕЛИ!M:M,ПРЕПОДАВАТЕЛИ!$C:$C,$A13)</f>
        <v>20</v>
      </c>
      <c r="D13" s="257">
        <f>SUMIFS(ПРЕПОДАВАТЕЛИ!N:N,ПРЕПОДАВАТЕЛИ!$C:$C,$A13)</f>
        <v>0</v>
      </c>
      <c r="E13" s="257">
        <f>SUMIFS(ПРЕПОДАВАТЕЛИ!O:O,ПРЕПОДАВАТЕЛИ!$C:$C,$A13)</f>
        <v>0</v>
      </c>
      <c r="F13" s="257">
        <f>SUMIFS(ПРЕПОДАВАТЕЛИ!P:P,ПРЕПОДАВАТЕЛИ!$C:$C,$A13)</f>
        <v>200</v>
      </c>
      <c r="G13" s="257">
        <f>SUMIFS(ПРЕПОДАВАТЕЛИ!Q:Q,ПРЕПОДАВАТЕЛИ!$C:$C,$A13)</f>
        <v>0</v>
      </c>
      <c r="H13" s="257">
        <f>SUMIFS(ПРЕПОДАВАТЕЛИ!L:L,ПРЕПОДАВАТЕЛИ!$C:$C,$A13)</f>
        <v>100</v>
      </c>
      <c r="I13" s="258">
        <v>10</v>
      </c>
      <c r="J13" s="258">
        <f t="shared" si="0"/>
        <v>4.4000000000000004</v>
      </c>
      <c r="K13" s="257">
        <f>COUNTIFS(ПРЕПОДАВАТЕЛИ!$C:$C,$A13)</f>
        <v>3</v>
      </c>
      <c r="L13" s="257">
        <f t="shared" si="1"/>
        <v>20</v>
      </c>
      <c r="M13" s="257">
        <f t="shared" si="2"/>
        <v>200</v>
      </c>
      <c r="N13" s="257">
        <f t="shared" si="3"/>
        <v>114.4</v>
      </c>
      <c r="O13" s="257">
        <f t="shared" si="4"/>
        <v>85.6</v>
      </c>
    </row>
    <row r="14" spans="1:15" x14ac:dyDescent="0.25">
      <c r="A14" s="212">
        <v>45280</v>
      </c>
      <c r="B14" s="258">
        <v>23</v>
      </c>
      <c r="C14" s="257">
        <f>SUMIFS(ПРЕПОДАВАТЕЛИ!M:M,ПРЕПОДАВАТЕЛИ!$C:$C,$A14)</f>
        <v>14</v>
      </c>
      <c r="D14" s="257">
        <f>SUMIFS(ПРЕПОДАВАТЕЛИ!N:N,ПРЕПОДАВАТЕЛИ!$C:$C,$A14)</f>
        <v>0</v>
      </c>
      <c r="E14" s="257">
        <f>SUMIFS(ПРЕПОДАВАТЕЛИ!O:O,ПРЕПОДАВАТЕЛИ!$C:$C,$A14)</f>
        <v>0</v>
      </c>
      <c r="F14" s="257">
        <f>SUMIFS(ПРЕПОДАВАТЕЛИ!P:P,ПРЕПОДАВАТЕЛИ!$C:$C,$A14)</f>
        <v>140</v>
      </c>
      <c r="G14" s="257">
        <f>SUMIFS(ПРЕПОДАВАТЕЛИ!Q:Q,ПРЕПОДАВАТЕЛИ!$C:$C,$A14)</f>
        <v>0</v>
      </c>
      <c r="H14" s="257">
        <f>SUMIFS(ПРЕПОДАВАТЕЛИ!L:L,ПРЕПОДАВАТЕЛИ!$C:$C,$A14)</f>
        <v>70</v>
      </c>
      <c r="I14" s="258">
        <v>10</v>
      </c>
      <c r="J14" s="258">
        <f t="shared" si="0"/>
        <v>4.6000000000000005</v>
      </c>
      <c r="K14" s="257">
        <f>COUNTIFS(ПРЕПОДАВАТЕЛИ!$C:$C,$A14)</f>
        <v>2</v>
      </c>
      <c r="L14" s="257">
        <f t="shared" si="1"/>
        <v>14</v>
      </c>
      <c r="M14" s="257">
        <f t="shared" si="2"/>
        <v>140</v>
      </c>
      <c r="N14" s="257">
        <f t="shared" si="3"/>
        <v>84.6</v>
      </c>
      <c r="O14" s="257">
        <f t="shared" si="4"/>
        <v>55.400000000000006</v>
      </c>
    </row>
    <row r="15" spans="1:15" x14ac:dyDescent="0.25">
      <c r="A15" s="212">
        <v>45281</v>
      </c>
      <c r="B15" s="258">
        <v>24</v>
      </c>
      <c r="C15" s="257">
        <f>SUMIFS(ПРЕПОДАВАТЕЛИ!M:M,ПРЕПОДАВАТЕЛИ!$C:$C,$A15)</f>
        <v>34</v>
      </c>
      <c r="D15" s="257">
        <f>SUMIFS(ПРЕПОДАВАТЕЛИ!N:N,ПРЕПОДАВАТЕЛИ!$C:$C,$A15)</f>
        <v>0</v>
      </c>
      <c r="E15" s="257">
        <f>SUMIFS(ПРЕПОДАВАТЕЛИ!O:O,ПРЕПОДАВАТЕЛИ!$C:$C,$A15)</f>
        <v>0</v>
      </c>
      <c r="F15" s="257">
        <f>SUMIFS(ПРЕПОДАВАТЕЛИ!P:P,ПРЕПОДАВАТЕЛИ!$C:$C,$A15)</f>
        <v>340</v>
      </c>
      <c r="G15" s="257">
        <f>SUMIFS(ПРЕПОДАВАТЕЛИ!Q:Q,ПРЕПОДАВАТЕЛИ!$C:$C,$A15)</f>
        <v>0</v>
      </c>
      <c r="H15" s="257">
        <f>SUMIFS(ПРЕПОДАВАТЕЛИ!L:L,ПРЕПОДАВАТЕЛИ!$C:$C,$A15)</f>
        <v>170</v>
      </c>
      <c r="I15" s="258">
        <v>10</v>
      </c>
      <c r="J15" s="258">
        <f t="shared" si="0"/>
        <v>4.8000000000000007</v>
      </c>
      <c r="K15" s="257">
        <f>COUNTIFS(ПРЕПОДАВАТЕЛИ!$C:$C,$A15)</f>
        <v>4</v>
      </c>
      <c r="L15" s="257">
        <f t="shared" si="1"/>
        <v>34</v>
      </c>
      <c r="M15" s="257">
        <f t="shared" si="2"/>
        <v>340</v>
      </c>
      <c r="N15" s="257">
        <f t="shared" si="3"/>
        <v>184.8</v>
      </c>
      <c r="O15" s="257">
        <f t="shared" si="4"/>
        <v>155.19999999999999</v>
      </c>
    </row>
    <row r="16" spans="1:15" x14ac:dyDescent="0.25">
      <c r="A16" s="212">
        <v>45282</v>
      </c>
      <c r="B16" s="258">
        <v>25</v>
      </c>
      <c r="C16" s="257">
        <f>SUMIFS(ПРЕПОДАВАТЕЛИ!M:M,ПРЕПОДАВАТЕЛИ!$C:$C,$A16)</f>
        <v>11</v>
      </c>
      <c r="D16" s="257">
        <f>SUMIFS(ПРЕПОДАВАТЕЛИ!N:N,ПРЕПОДАВАТЕЛИ!$C:$C,$A16)</f>
        <v>0</v>
      </c>
      <c r="E16" s="257">
        <f>SUMIFS(ПРЕПОДАВАТЕЛИ!O:O,ПРЕПОДАВАТЕЛИ!$C:$C,$A16)</f>
        <v>0</v>
      </c>
      <c r="F16" s="257">
        <f>SUMIFS(ПРЕПОДАВАТЕЛИ!P:P,ПРЕПОДАВАТЕЛИ!$C:$C,$A16)</f>
        <v>110</v>
      </c>
      <c r="G16" s="257">
        <f>SUMIFS(ПРЕПОДАВАТЕЛИ!Q:Q,ПРЕПОДАВАТЕЛИ!$C:$C,$A16)</f>
        <v>0</v>
      </c>
      <c r="H16" s="257">
        <f>SUMIFS(ПРЕПОДАВАТЕЛИ!L:L,ПРЕПОДАВАТЕЛИ!$C:$C,$A16)</f>
        <v>55</v>
      </c>
      <c r="I16" s="258">
        <v>10</v>
      </c>
      <c r="J16" s="258">
        <f t="shared" si="0"/>
        <v>5</v>
      </c>
      <c r="K16" s="257">
        <f>COUNTIFS(ПРЕПОДАВАТЕЛИ!$C:$C,$A16)</f>
        <v>1</v>
      </c>
      <c r="L16" s="257">
        <f t="shared" si="1"/>
        <v>11</v>
      </c>
      <c r="M16" s="257">
        <f t="shared" si="2"/>
        <v>110</v>
      </c>
      <c r="N16" s="257">
        <f t="shared" si="3"/>
        <v>70</v>
      </c>
      <c r="O16" s="257">
        <f t="shared" si="4"/>
        <v>40</v>
      </c>
    </row>
    <row r="17" spans="1:15" x14ac:dyDescent="0.25">
      <c r="A17" s="212">
        <v>45283</v>
      </c>
      <c r="B17" s="258">
        <v>26</v>
      </c>
      <c r="C17" s="257">
        <f>SUMIFS(ПРЕПОДАВАТЕЛИ!M:M,ПРЕПОДАВАТЕЛИ!$C:$C,$A17)</f>
        <v>6</v>
      </c>
      <c r="D17" s="257">
        <f>SUMIFS(ПРЕПОДАВАТЕЛИ!N:N,ПРЕПОДАВАТЕЛИ!$C:$C,$A17)</f>
        <v>0</v>
      </c>
      <c r="E17" s="257">
        <f>SUMIFS(ПРЕПОДАВАТЕЛИ!O:O,ПРЕПОДАВАТЕЛИ!$C:$C,$A17)</f>
        <v>0</v>
      </c>
      <c r="F17" s="257">
        <f>SUMIFS(ПРЕПОДАВАТЕЛИ!P:P,ПРЕПОДАВАТЕЛИ!$C:$C,$A17)</f>
        <v>60</v>
      </c>
      <c r="G17" s="257">
        <f>SUMIFS(ПРЕПОДАВАТЕЛИ!Q:Q,ПРЕПОДАВАТЕЛИ!$C:$C,$A17)</f>
        <v>0</v>
      </c>
      <c r="H17" s="257">
        <f>SUMIFS(ПРЕПОДАВАТЕЛИ!L:L,ПРЕПОДАВАТЕЛИ!$C:$C,$A17)</f>
        <v>30</v>
      </c>
      <c r="I17" s="258">
        <v>10</v>
      </c>
      <c r="J17" s="258">
        <f t="shared" si="0"/>
        <v>5.2</v>
      </c>
      <c r="K17" s="257">
        <f>COUNTIFS(ПРЕПОДАВАТЕЛИ!$C:$C,$A17)</f>
        <v>1</v>
      </c>
      <c r="L17" s="257">
        <f t="shared" si="1"/>
        <v>6</v>
      </c>
      <c r="M17" s="257">
        <f t="shared" si="2"/>
        <v>60</v>
      </c>
      <c r="N17" s="257">
        <f t="shared" si="3"/>
        <v>45.2</v>
      </c>
      <c r="O17" s="257">
        <f t="shared" si="4"/>
        <v>14.799999999999997</v>
      </c>
    </row>
    <row r="18" spans="1:15" x14ac:dyDescent="0.25">
      <c r="A18" s="212">
        <v>45285</v>
      </c>
      <c r="B18" s="258">
        <v>27</v>
      </c>
      <c r="C18" s="257">
        <f>SUMIFS(ПРЕПОДАВАТЕЛИ!M:M,ПРЕПОДАВАТЕЛИ!$C:$C,$A18)</f>
        <v>45</v>
      </c>
      <c r="D18" s="257">
        <f>SUMIFS(ПРЕПОДАВАТЕЛИ!N:N,ПРЕПОДАВАТЕЛИ!$C:$C,$A18)</f>
        <v>0</v>
      </c>
      <c r="E18" s="257">
        <f>SUMIFS(ПРЕПОДАВАТЕЛИ!O:O,ПРЕПОДАВАТЕЛИ!$C:$C,$A18)</f>
        <v>0</v>
      </c>
      <c r="F18" s="257">
        <f>SUMIFS(ПРЕПОДАВАТЕЛИ!P:P,ПРЕПОДАВАТЕЛИ!$C:$C,$A18)</f>
        <v>450</v>
      </c>
      <c r="G18" s="257">
        <f>SUMIFS(ПРЕПОДАВАТЕЛИ!Q:Q,ПРЕПОДАВАТЕЛИ!$C:$C,$A18)</f>
        <v>0</v>
      </c>
      <c r="H18" s="257">
        <f>SUMIFS(ПРЕПОДАВАТЕЛИ!L:L,ПРЕПОДАВАТЕЛИ!$C:$C,$A18)</f>
        <v>225</v>
      </c>
      <c r="I18" s="258">
        <v>10</v>
      </c>
      <c r="J18" s="258">
        <f t="shared" si="0"/>
        <v>5.4</v>
      </c>
      <c r="K18" s="257">
        <f>COUNTIFS(ПРЕПОДАВАТЕЛИ!$C:$C,$A18)</f>
        <v>5</v>
      </c>
      <c r="L18" s="257">
        <f t="shared" si="1"/>
        <v>45</v>
      </c>
      <c r="M18" s="257">
        <f t="shared" si="2"/>
        <v>450</v>
      </c>
      <c r="N18" s="257">
        <f t="shared" si="3"/>
        <v>240.4</v>
      </c>
      <c r="O18" s="257">
        <f t="shared" si="4"/>
        <v>209.6</v>
      </c>
    </row>
    <row r="19" spans="1:15" x14ac:dyDescent="0.25">
      <c r="A19" s="212">
        <v>45286</v>
      </c>
      <c r="B19" s="258">
        <v>28</v>
      </c>
      <c r="C19" s="257">
        <f>SUMIFS(ПРЕПОДАВАТЕЛИ!M:M,ПРЕПОДАВАТЕЛИ!$C:$C,$A19)</f>
        <v>20</v>
      </c>
      <c r="D19" s="257">
        <f>SUMIFS(ПРЕПОДАВАТЕЛИ!N:N,ПРЕПОДАВАТЕЛИ!$C:$C,$A19)</f>
        <v>0</v>
      </c>
      <c r="E19" s="257">
        <f>SUMIFS(ПРЕПОДАВАТЕЛИ!O:O,ПРЕПОДАВАТЕЛИ!$C:$C,$A19)</f>
        <v>0</v>
      </c>
      <c r="F19" s="257">
        <f>SUMIFS(ПРЕПОДАВАТЕЛИ!P:P,ПРЕПОДАВАТЕЛИ!$C:$C,$A19)</f>
        <v>200</v>
      </c>
      <c r="G19" s="257">
        <f>SUMIFS(ПРЕПОДАВАТЕЛИ!Q:Q,ПРЕПОДАВАТЕЛИ!$C:$C,$A19)</f>
        <v>0</v>
      </c>
      <c r="H19" s="257">
        <f>SUMIFS(ПРЕПОДАВАТЕЛИ!L:L,ПРЕПОДАВАТЕЛИ!$C:$C,$A19)</f>
        <v>100</v>
      </c>
      <c r="I19" s="258">
        <v>10</v>
      </c>
      <c r="J19" s="258">
        <f t="shared" si="0"/>
        <v>5.6000000000000005</v>
      </c>
      <c r="K19" s="257">
        <f>COUNTIFS(ПРЕПОДАВАТЕЛИ!$C:$C,$A19)</f>
        <v>3</v>
      </c>
      <c r="L19" s="257">
        <f t="shared" si="1"/>
        <v>20</v>
      </c>
      <c r="M19" s="257">
        <f t="shared" si="2"/>
        <v>200</v>
      </c>
      <c r="N19" s="257">
        <f t="shared" si="3"/>
        <v>115.6</v>
      </c>
      <c r="O19" s="257">
        <f t="shared" si="4"/>
        <v>84.4</v>
      </c>
    </row>
    <row r="20" spans="1:15" x14ac:dyDescent="0.25">
      <c r="A20" s="212">
        <v>45287</v>
      </c>
      <c r="B20" s="258">
        <v>29</v>
      </c>
      <c r="C20" s="257">
        <f>SUMIFS(ПРЕПОДАВАТЕЛИ!M:M,ПРЕПОДАВАТЕЛИ!$C:$C,$A20)</f>
        <v>14</v>
      </c>
      <c r="D20" s="257">
        <f>SUMIFS(ПРЕПОДАВАТЕЛИ!N:N,ПРЕПОДАВАТЕЛИ!$C:$C,$A20)</f>
        <v>0</v>
      </c>
      <c r="E20" s="257">
        <f>SUMIFS(ПРЕПОДАВАТЕЛИ!O:O,ПРЕПОДАВАТЕЛИ!$C:$C,$A20)</f>
        <v>0</v>
      </c>
      <c r="F20" s="257">
        <f>SUMIFS(ПРЕПОДАВАТЕЛИ!P:P,ПРЕПОДАВАТЕЛИ!$C:$C,$A20)</f>
        <v>140</v>
      </c>
      <c r="G20" s="257">
        <f>SUMIFS(ПРЕПОДАВАТЕЛИ!Q:Q,ПРЕПОДАВАТЕЛИ!$C:$C,$A20)</f>
        <v>0</v>
      </c>
      <c r="H20" s="257">
        <f>SUMIFS(ПРЕПОДАВАТЕЛИ!L:L,ПРЕПОДАВАТЕЛИ!$C:$C,$A20)</f>
        <v>70</v>
      </c>
      <c r="I20" s="258">
        <v>10</v>
      </c>
      <c r="J20" s="258">
        <f t="shared" si="0"/>
        <v>5.8000000000000007</v>
      </c>
      <c r="K20" s="257">
        <f>COUNTIFS(ПРЕПОДАВАТЕЛИ!$C:$C,$A20)</f>
        <v>2</v>
      </c>
      <c r="L20" s="257">
        <f t="shared" si="1"/>
        <v>14</v>
      </c>
      <c r="M20" s="257">
        <f t="shared" si="2"/>
        <v>140</v>
      </c>
      <c r="N20" s="257">
        <f t="shared" si="3"/>
        <v>85.8</v>
      </c>
      <c r="O20" s="257">
        <f t="shared" si="4"/>
        <v>54.2</v>
      </c>
    </row>
    <row r="21" spans="1:15" x14ac:dyDescent="0.25">
      <c r="A21" s="212">
        <v>45288</v>
      </c>
      <c r="B21" s="258">
        <v>30</v>
      </c>
      <c r="C21" s="257">
        <f>SUMIFS(ПРЕПОДАВАТЕЛИ!M:M,ПРЕПОДАВАТЕЛИ!$C:$C,$A21)</f>
        <v>34</v>
      </c>
      <c r="D21" s="257">
        <f>SUMIFS(ПРЕПОДАВАТЕЛИ!N:N,ПРЕПОДАВАТЕЛИ!$C:$C,$A21)</f>
        <v>0</v>
      </c>
      <c r="E21" s="257">
        <f>SUMIFS(ПРЕПОДАВАТЕЛИ!O:O,ПРЕПОДАВАТЕЛИ!$C:$C,$A21)</f>
        <v>0</v>
      </c>
      <c r="F21" s="257">
        <f>SUMIFS(ПРЕПОДАВАТЕЛИ!P:P,ПРЕПОДАВАТЕЛИ!$C:$C,$A21)</f>
        <v>340</v>
      </c>
      <c r="G21" s="257">
        <f>SUMIFS(ПРЕПОДАВАТЕЛИ!Q:Q,ПРЕПОДАВАТЕЛИ!$C:$C,$A21)</f>
        <v>0</v>
      </c>
      <c r="H21" s="257">
        <f>SUMIFS(ПРЕПОДАВАТЕЛИ!L:L,ПРЕПОДАВАТЕЛИ!$C:$C,$A21)</f>
        <v>170</v>
      </c>
      <c r="I21" s="258">
        <v>10</v>
      </c>
      <c r="J21" s="258">
        <f t="shared" si="0"/>
        <v>6</v>
      </c>
      <c r="K21" s="257">
        <f>COUNTIFS(ПРЕПОДАВАТЕЛИ!$C:$C,$A21)</f>
        <v>4</v>
      </c>
      <c r="L21" s="257">
        <f t="shared" si="1"/>
        <v>34</v>
      </c>
      <c r="M21" s="257">
        <f t="shared" si="2"/>
        <v>340</v>
      </c>
      <c r="N21" s="257">
        <f t="shared" si="3"/>
        <v>186</v>
      </c>
      <c r="O21" s="257">
        <f t="shared" si="4"/>
        <v>154</v>
      </c>
    </row>
    <row r="22" spans="1:15" x14ac:dyDescent="0.25">
      <c r="A22" s="212">
        <v>45289</v>
      </c>
      <c r="B22" s="258">
        <v>31</v>
      </c>
      <c r="C22" s="257">
        <f>SUMIFS(ПРЕПОДАВАТЕЛИ!M:M,ПРЕПОДАВАТЕЛИ!$C:$C,$A22)</f>
        <v>11</v>
      </c>
      <c r="D22" s="257">
        <f>SUMIFS(ПРЕПОДАВАТЕЛИ!N:N,ПРЕПОДАВАТЕЛИ!$C:$C,$A22)</f>
        <v>0</v>
      </c>
      <c r="E22" s="257">
        <f>SUMIFS(ПРЕПОДАВАТЕЛИ!O:O,ПРЕПОДАВАТЕЛИ!$C:$C,$A22)</f>
        <v>0</v>
      </c>
      <c r="F22" s="257">
        <f>SUMIFS(ПРЕПОДАВАТЕЛИ!P:P,ПРЕПОДАВАТЕЛИ!$C:$C,$A22)</f>
        <v>110</v>
      </c>
      <c r="G22" s="257">
        <f>SUMIFS(ПРЕПОДАВАТЕЛИ!Q:Q,ПРЕПОДАВАТЕЛИ!$C:$C,$A22)</f>
        <v>0</v>
      </c>
      <c r="H22" s="257">
        <f>SUMIFS(ПРЕПОДАВАТЕЛИ!L:L,ПРЕПОДАВАТЕЛИ!$C:$C,$A22)</f>
        <v>55</v>
      </c>
      <c r="I22" s="258">
        <v>10</v>
      </c>
      <c r="J22" s="258">
        <f t="shared" si="0"/>
        <v>6.2</v>
      </c>
      <c r="K22" s="257">
        <f>COUNTIFS(ПРЕПОДАВАТЕЛИ!$C:$C,$A22)</f>
        <v>1</v>
      </c>
      <c r="L22" s="257">
        <f t="shared" si="1"/>
        <v>11</v>
      </c>
      <c r="M22" s="257">
        <f t="shared" si="2"/>
        <v>110</v>
      </c>
      <c r="N22" s="257">
        <f t="shared" si="3"/>
        <v>71.2</v>
      </c>
      <c r="O22" s="257">
        <f t="shared" si="4"/>
        <v>38.799999999999997</v>
      </c>
    </row>
    <row r="23" spans="1:15" x14ac:dyDescent="0.25">
      <c r="A23" s="212">
        <v>45290</v>
      </c>
      <c r="B23" s="258">
        <v>32</v>
      </c>
      <c r="C23" s="257">
        <f>SUMIFS(ПРЕПОДАВАТЕЛИ!M:M,ПРЕПОДАВАТЕЛИ!$C:$C,$A23)</f>
        <v>6</v>
      </c>
      <c r="D23" s="257">
        <f>SUMIFS(ПРЕПОДАВАТЕЛИ!N:N,ПРЕПОДАВАТЕЛИ!$C:$C,$A23)</f>
        <v>0</v>
      </c>
      <c r="E23" s="257">
        <f>SUMIFS(ПРЕПОДАВАТЕЛИ!O:O,ПРЕПОДАВАТЕЛИ!$C:$C,$A23)</f>
        <v>0</v>
      </c>
      <c r="F23" s="257">
        <f>SUMIFS(ПРЕПОДАВАТЕЛИ!P:P,ПРЕПОДАВАТЕЛИ!$C:$C,$A23)</f>
        <v>60</v>
      </c>
      <c r="G23" s="257">
        <f>SUMIFS(ПРЕПОДАВАТЕЛИ!Q:Q,ПРЕПОДАВАТЕЛИ!$C:$C,$A23)</f>
        <v>0</v>
      </c>
      <c r="H23" s="257">
        <f>SUMIFS(ПРЕПОДАВАТЕЛИ!L:L,ПРЕПОДАВАТЕЛИ!$C:$C,$A23)</f>
        <v>30</v>
      </c>
      <c r="I23" s="258">
        <v>10</v>
      </c>
      <c r="J23" s="258">
        <f t="shared" si="0"/>
        <v>6.4</v>
      </c>
      <c r="K23" s="257">
        <f>COUNTIFS(ПРЕПОДАВАТЕЛИ!$C:$C,$A23)</f>
        <v>1</v>
      </c>
      <c r="L23" s="257">
        <f t="shared" si="1"/>
        <v>6</v>
      </c>
      <c r="M23" s="257">
        <f t="shared" si="2"/>
        <v>60</v>
      </c>
      <c r="N23" s="257">
        <f t="shared" si="3"/>
        <v>46.4</v>
      </c>
      <c r="O23" s="257">
        <f t="shared" si="4"/>
        <v>13.600000000000001</v>
      </c>
    </row>
    <row r="24" spans="1:15" x14ac:dyDescent="0.25">
      <c r="A24" s="212">
        <v>45292</v>
      </c>
      <c r="B24" s="258">
        <v>33</v>
      </c>
      <c r="C24" s="257">
        <f>SUMIFS(ПРЕПОДАВАТЕЛИ!M:M,ПРЕПОДАВАТЕЛИ!$C:$C,$A24)</f>
        <v>45</v>
      </c>
      <c r="D24" s="257">
        <f>SUMIFS(ПРЕПОДАВАТЕЛИ!N:N,ПРЕПОДАВАТЕЛИ!$C:$C,$A24)</f>
        <v>0</v>
      </c>
      <c r="E24" s="257">
        <f>SUMIFS(ПРЕПОДАВАТЕЛИ!O:O,ПРЕПОДАВАТЕЛИ!$C:$C,$A24)</f>
        <v>0</v>
      </c>
      <c r="F24" s="257">
        <f>SUMIFS(ПРЕПОДАВАТЕЛИ!P:P,ПРЕПОДАВАТЕЛИ!$C:$C,$A24)</f>
        <v>450</v>
      </c>
      <c r="G24" s="257">
        <f>SUMIFS(ПРЕПОДАВАТЕЛИ!Q:Q,ПРЕПОДАВАТЕЛИ!$C:$C,$A24)</f>
        <v>0</v>
      </c>
      <c r="H24" s="257">
        <f>SUMIFS(ПРЕПОДАВАТЕЛИ!L:L,ПРЕПОДАВАТЕЛИ!$C:$C,$A24)</f>
        <v>225</v>
      </c>
      <c r="I24" s="258">
        <v>10</v>
      </c>
      <c r="J24" s="258">
        <f t="shared" si="0"/>
        <v>6.6000000000000005</v>
      </c>
      <c r="K24" s="257">
        <f>COUNTIFS(ПРЕПОДАВАТЕЛИ!$C:$C,$A24)</f>
        <v>5</v>
      </c>
      <c r="L24" s="257">
        <f t="shared" si="1"/>
        <v>45</v>
      </c>
      <c r="M24" s="257">
        <f t="shared" si="2"/>
        <v>450</v>
      </c>
      <c r="N24" s="257">
        <f t="shared" si="3"/>
        <v>241.6</v>
      </c>
      <c r="O24" s="257">
        <f t="shared" si="4"/>
        <v>208.4</v>
      </c>
    </row>
    <row r="25" spans="1:15" x14ac:dyDescent="0.25">
      <c r="A25" s="212">
        <v>45293</v>
      </c>
      <c r="B25" s="258">
        <v>34</v>
      </c>
      <c r="C25" s="257">
        <f>SUMIFS(ПРЕПОДАВАТЕЛИ!M:M,ПРЕПОДАВАТЕЛИ!$C:$C,$A25)</f>
        <v>20</v>
      </c>
      <c r="D25" s="257">
        <f>SUMIFS(ПРЕПОДАВАТЕЛИ!N:N,ПРЕПОДАВАТЕЛИ!$C:$C,$A25)</f>
        <v>0</v>
      </c>
      <c r="E25" s="257">
        <f>SUMIFS(ПРЕПОДАВАТЕЛИ!O:O,ПРЕПОДАВАТЕЛИ!$C:$C,$A25)</f>
        <v>0</v>
      </c>
      <c r="F25" s="257">
        <f>SUMIFS(ПРЕПОДАВАТЕЛИ!P:P,ПРЕПОДАВАТЕЛИ!$C:$C,$A25)</f>
        <v>200</v>
      </c>
      <c r="G25" s="257">
        <f>SUMIFS(ПРЕПОДАВАТЕЛИ!Q:Q,ПРЕПОДАВАТЕЛИ!$C:$C,$A25)</f>
        <v>0</v>
      </c>
      <c r="H25" s="257">
        <f>SUMIFS(ПРЕПОДАВАТЕЛИ!L:L,ПРЕПОДАВАТЕЛИ!$C:$C,$A25)</f>
        <v>100</v>
      </c>
      <c r="I25" s="258">
        <v>10</v>
      </c>
      <c r="J25" s="258">
        <f t="shared" si="0"/>
        <v>6.8000000000000007</v>
      </c>
      <c r="K25" s="257">
        <f>COUNTIFS(ПРЕПОДАВАТЕЛИ!$C:$C,$A25)</f>
        <v>3</v>
      </c>
      <c r="L25" s="257">
        <f t="shared" si="1"/>
        <v>20</v>
      </c>
      <c r="M25" s="257">
        <f t="shared" si="2"/>
        <v>200</v>
      </c>
      <c r="N25" s="257">
        <f t="shared" si="3"/>
        <v>116.8</v>
      </c>
      <c r="O25" s="257">
        <f t="shared" si="4"/>
        <v>83.2</v>
      </c>
    </row>
    <row r="26" spans="1:15" x14ac:dyDescent="0.25">
      <c r="A26" s="212">
        <v>45294</v>
      </c>
      <c r="B26" s="258">
        <v>35</v>
      </c>
      <c r="C26" s="257">
        <f>SUMIFS(ПРЕПОДАВАТЕЛИ!M:M,ПРЕПОДАВАТЕЛИ!$C:$C,$A26)</f>
        <v>14</v>
      </c>
      <c r="D26" s="257">
        <f>SUMIFS(ПРЕПОДАВАТЕЛИ!N:N,ПРЕПОДАВАТЕЛИ!$C:$C,$A26)</f>
        <v>0</v>
      </c>
      <c r="E26" s="257">
        <f>SUMIFS(ПРЕПОДАВАТЕЛИ!O:O,ПРЕПОДАВАТЕЛИ!$C:$C,$A26)</f>
        <v>0</v>
      </c>
      <c r="F26" s="257">
        <f>SUMIFS(ПРЕПОДАВАТЕЛИ!P:P,ПРЕПОДАВАТЕЛИ!$C:$C,$A26)</f>
        <v>140</v>
      </c>
      <c r="G26" s="257">
        <f>SUMIFS(ПРЕПОДАВАТЕЛИ!Q:Q,ПРЕПОДАВАТЕЛИ!$C:$C,$A26)</f>
        <v>0</v>
      </c>
      <c r="H26" s="257">
        <f>SUMIFS(ПРЕПОДАВАТЕЛИ!L:L,ПРЕПОДАВАТЕЛИ!$C:$C,$A26)</f>
        <v>70</v>
      </c>
      <c r="I26" s="258">
        <v>10</v>
      </c>
      <c r="J26" s="258">
        <f t="shared" si="0"/>
        <v>7</v>
      </c>
      <c r="K26" s="257">
        <f>COUNTIFS(ПРЕПОДАВАТЕЛИ!$C:$C,$A26)</f>
        <v>2</v>
      </c>
      <c r="L26" s="257">
        <f t="shared" si="1"/>
        <v>14</v>
      </c>
      <c r="M26" s="257">
        <f t="shared" si="2"/>
        <v>140</v>
      </c>
      <c r="N26" s="257">
        <f t="shared" si="3"/>
        <v>87</v>
      </c>
      <c r="O26" s="257">
        <f t="shared" si="4"/>
        <v>53</v>
      </c>
    </row>
    <row r="27" spans="1:15" x14ac:dyDescent="0.25">
      <c r="A27" s="212">
        <v>45295</v>
      </c>
      <c r="B27" s="258">
        <v>36</v>
      </c>
      <c r="C27" s="257">
        <f>SUMIFS(ПРЕПОДАВАТЕЛИ!M:M,ПРЕПОДАВАТЕЛИ!$C:$C,$A27)</f>
        <v>34</v>
      </c>
      <c r="D27" s="257">
        <f>SUMIFS(ПРЕПОДАВАТЕЛИ!N:N,ПРЕПОДАВАТЕЛИ!$C:$C,$A27)</f>
        <v>0</v>
      </c>
      <c r="E27" s="257">
        <f>SUMIFS(ПРЕПОДАВАТЕЛИ!O:O,ПРЕПОДАВАТЕЛИ!$C:$C,$A27)</f>
        <v>0</v>
      </c>
      <c r="F27" s="257">
        <f>SUMIFS(ПРЕПОДАВАТЕЛИ!P:P,ПРЕПОДАВАТЕЛИ!$C:$C,$A27)</f>
        <v>340</v>
      </c>
      <c r="G27" s="257">
        <f>SUMIFS(ПРЕПОДАВАТЕЛИ!Q:Q,ПРЕПОДАВАТЕЛИ!$C:$C,$A27)</f>
        <v>0</v>
      </c>
      <c r="H27" s="257">
        <f>SUMIFS(ПРЕПОДАВАТЕЛИ!L:L,ПРЕПОДАВАТЕЛИ!$C:$C,$A27)</f>
        <v>170</v>
      </c>
      <c r="I27" s="258">
        <v>10</v>
      </c>
      <c r="J27" s="258">
        <f t="shared" si="0"/>
        <v>7.2</v>
      </c>
      <c r="K27" s="257">
        <f>COUNTIFS(ПРЕПОДАВАТЕЛИ!$C:$C,$A27)</f>
        <v>4</v>
      </c>
      <c r="L27" s="257">
        <f t="shared" si="1"/>
        <v>34</v>
      </c>
      <c r="M27" s="257">
        <f t="shared" si="2"/>
        <v>340</v>
      </c>
      <c r="N27" s="257">
        <f t="shared" si="3"/>
        <v>187.2</v>
      </c>
      <c r="O27" s="257">
        <f t="shared" si="4"/>
        <v>152.80000000000001</v>
      </c>
    </row>
    <row r="28" spans="1:15" x14ac:dyDescent="0.25">
      <c r="A28" s="212">
        <v>45296</v>
      </c>
      <c r="B28" s="258">
        <v>37</v>
      </c>
      <c r="C28" s="257">
        <f>SUMIFS(ПРЕПОДАВАТЕЛИ!M:M,ПРЕПОДАВАТЕЛИ!$C:$C,$A28)</f>
        <v>11</v>
      </c>
      <c r="D28" s="257">
        <f>SUMIFS(ПРЕПОДАВАТЕЛИ!N:N,ПРЕПОДАВАТЕЛИ!$C:$C,$A28)</f>
        <v>0</v>
      </c>
      <c r="E28" s="257">
        <f>SUMIFS(ПРЕПОДАВАТЕЛИ!O:O,ПРЕПОДАВАТЕЛИ!$C:$C,$A28)</f>
        <v>0</v>
      </c>
      <c r="F28" s="257">
        <f>SUMIFS(ПРЕПОДАВАТЕЛИ!P:P,ПРЕПОДАВАТЕЛИ!$C:$C,$A28)</f>
        <v>110</v>
      </c>
      <c r="G28" s="257">
        <f>SUMIFS(ПРЕПОДАВАТЕЛИ!Q:Q,ПРЕПОДАВАТЕЛИ!$C:$C,$A28)</f>
        <v>0</v>
      </c>
      <c r="H28" s="257">
        <f>SUMIFS(ПРЕПОДАВАТЕЛИ!L:L,ПРЕПОДАВАТЕЛИ!$C:$C,$A28)</f>
        <v>55</v>
      </c>
      <c r="I28" s="258">
        <v>10</v>
      </c>
      <c r="J28" s="258">
        <f t="shared" si="0"/>
        <v>7.4</v>
      </c>
      <c r="K28" s="257">
        <f>COUNTIFS(ПРЕПОДАВАТЕЛИ!$C:$C,$A28)</f>
        <v>1</v>
      </c>
      <c r="L28" s="257">
        <f t="shared" si="1"/>
        <v>11</v>
      </c>
      <c r="M28" s="257">
        <f t="shared" si="2"/>
        <v>110</v>
      </c>
      <c r="N28" s="257">
        <f t="shared" si="3"/>
        <v>72.400000000000006</v>
      </c>
      <c r="O28" s="257">
        <f t="shared" si="4"/>
        <v>37.599999999999994</v>
      </c>
    </row>
    <row r="29" spans="1:15" x14ac:dyDescent="0.25">
      <c r="A29" s="212">
        <v>45297</v>
      </c>
      <c r="B29" s="258">
        <v>38</v>
      </c>
      <c r="C29" s="257">
        <f>SUMIFS(ПРЕПОДАВАТЕЛИ!M:M,ПРЕПОДАВАТЕЛИ!$C:$C,$A29)</f>
        <v>6</v>
      </c>
      <c r="D29" s="257">
        <f>SUMIFS(ПРЕПОДАВАТЕЛИ!N:N,ПРЕПОДАВАТЕЛИ!$C:$C,$A29)</f>
        <v>0</v>
      </c>
      <c r="E29" s="257">
        <f>SUMIFS(ПРЕПОДАВАТЕЛИ!O:O,ПРЕПОДАВАТЕЛИ!$C:$C,$A29)</f>
        <v>0</v>
      </c>
      <c r="F29" s="257">
        <f>SUMIFS(ПРЕПОДАВАТЕЛИ!P:P,ПРЕПОДАВАТЕЛИ!$C:$C,$A29)</f>
        <v>60</v>
      </c>
      <c r="G29" s="257">
        <f>SUMIFS(ПРЕПОДАВАТЕЛИ!Q:Q,ПРЕПОДАВАТЕЛИ!$C:$C,$A29)</f>
        <v>0</v>
      </c>
      <c r="H29" s="257">
        <f>SUMIFS(ПРЕПОДАВАТЕЛИ!L:L,ПРЕПОДАВАТЕЛИ!$C:$C,$A29)</f>
        <v>30</v>
      </c>
      <c r="I29" s="258">
        <v>10</v>
      </c>
      <c r="J29" s="258">
        <f t="shared" si="0"/>
        <v>7.6000000000000005</v>
      </c>
      <c r="K29" s="257">
        <f>COUNTIFS(ПРЕПОДАВАТЕЛИ!$C:$C,$A29)</f>
        <v>1</v>
      </c>
      <c r="L29" s="257">
        <f t="shared" si="1"/>
        <v>6</v>
      </c>
      <c r="M29" s="257">
        <f t="shared" si="2"/>
        <v>60</v>
      </c>
      <c r="N29" s="257">
        <f t="shared" si="3"/>
        <v>47.6</v>
      </c>
      <c r="O29" s="257">
        <f t="shared" si="4"/>
        <v>12.399999999999999</v>
      </c>
    </row>
    <row r="30" spans="1:15" x14ac:dyDescent="0.25">
      <c r="A30" s="212">
        <v>45299</v>
      </c>
      <c r="B30" s="258">
        <v>39</v>
      </c>
      <c r="C30" s="257">
        <f>SUMIFS(ПРЕПОДАВАТЕЛИ!M:M,ПРЕПОДАВАТЕЛИ!$C:$C,$A30)</f>
        <v>45</v>
      </c>
      <c r="D30" s="257">
        <f>SUMIFS(ПРЕПОДАВАТЕЛИ!N:N,ПРЕПОДАВАТЕЛИ!$C:$C,$A30)</f>
        <v>0</v>
      </c>
      <c r="E30" s="257">
        <f>SUMIFS(ПРЕПОДАВАТЕЛИ!O:O,ПРЕПОДАВАТЕЛИ!$C:$C,$A30)</f>
        <v>0</v>
      </c>
      <c r="F30" s="257">
        <f>SUMIFS(ПРЕПОДАВАТЕЛИ!P:P,ПРЕПОДАВАТЕЛИ!$C:$C,$A30)</f>
        <v>443.75</v>
      </c>
      <c r="G30" s="257">
        <f>SUMIFS(ПРЕПОДАВАТЕЛИ!Q:Q,ПРЕПОДАВАТЕЛИ!$C:$C,$A30)</f>
        <v>0</v>
      </c>
      <c r="H30" s="257">
        <f>SUMIFS(ПРЕПОДАВАТЕЛИ!L:L,ПРЕПОДАВАТЕЛИ!$C:$C,$A30)</f>
        <v>221.875</v>
      </c>
      <c r="I30" s="258">
        <v>10</v>
      </c>
      <c r="J30" s="258">
        <f t="shared" si="0"/>
        <v>7.8000000000000007</v>
      </c>
      <c r="K30" s="257">
        <f>COUNTIFS(ПРЕПОДАВАТЕЛИ!$C:$C,$A30)</f>
        <v>5</v>
      </c>
      <c r="L30" s="257">
        <f t="shared" si="1"/>
        <v>45</v>
      </c>
      <c r="M30" s="257">
        <f t="shared" si="2"/>
        <v>443.75</v>
      </c>
      <c r="N30" s="257">
        <f t="shared" si="3"/>
        <v>239.67500000000001</v>
      </c>
      <c r="O30" s="257">
        <f t="shared" si="4"/>
        <v>204.07499999999999</v>
      </c>
    </row>
    <row r="31" spans="1:15" x14ac:dyDescent="0.25">
      <c r="A31" s="212">
        <v>45300</v>
      </c>
      <c r="B31" s="258">
        <v>40</v>
      </c>
      <c r="C31" s="257">
        <f>SUMIFS(ПРЕПОДАВАТЕЛИ!M:M,ПРЕПОДАВАТЕЛИ!$C:$C,$A31)</f>
        <v>20</v>
      </c>
      <c r="D31" s="257">
        <f>SUMIFS(ПРЕПОДАВАТЕЛИ!N:N,ПРЕПОДАВАТЕЛИ!$C:$C,$A31)</f>
        <v>0</v>
      </c>
      <c r="E31" s="257">
        <f>SUMIFS(ПРЕПОДАВАТЕЛИ!O:O,ПРЕПОДАВАТЕЛИ!$C:$C,$A31)</f>
        <v>0</v>
      </c>
      <c r="F31" s="257">
        <f>SUMIFS(ПРЕПОДАВАТЕЛИ!P:P,ПРЕПОДАВАТЕЛИ!$C:$C,$A31)</f>
        <v>196.25</v>
      </c>
      <c r="G31" s="257">
        <f>SUMIFS(ПРЕПОДАВАТЕЛИ!Q:Q,ПРЕПОДАВАТЕЛИ!$C:$C,$A31)</f>
        <v>0</v>
      </c>
      <c r="H31" s="257">
        <f>SUMIFS(ПРЕПОДАВАТЕЛИ!L:L,ПРЕПОДАВАТЕЛИ!$C:$C,$A31)</f>
        <v>98.125</v>
      </c>
      <c r="I31" s="258">
        <v>10</v>
      </c>
      <c r="J31" s="258">
        <f t="shared" si="0"/>
        <v>8</v>
      </c>
      <c r="K31" s="257">
        <f>COUNTIFS(ПРЕПОДАВАТЕЛИ!$C:$C,$A31)</f>
        <v>3</v>
      </c>
      <c r="L31" s="257">
        <f t="shared" si="1"/>
        <v>20</v>
      </c>
      <c r="M31" s="257">
        <f t="shared" si="2"/>
        <v>196.25</v>
      </c>
      <c r="N31" s="257">
        <f t="shared" si="3"/>
        <v>116.125</v>
      </c>
      <c r="O31" s="257">
        <f t="shared" si="4"/>
        <v>80.125</v>
      </c>
    </row>
    <row r="32" spans="1:15" x14ac:dyDescent="0.25">
      <c r="A32" s="212">
        <v>45301</v>
      </c>
      <c r="B32" s="258">
        <v>41</v>
      </c>
      <c r="C32" s="257">
        <f>SUMIFS(ПРЕПОДАВАТЕЛИ!M:M,ПРЕПОДАВАТЕЛИ!$C:$C,$A32)</f>
        <v>12</v>
      </c>
      <c r="D32" s="257">
        <f>SUMIFS(ПРЕПОДАВАТЕЛИ!N:N,ПРЕПОДАВАТЕЛИ!$C:$C,$A32)</f>
        <v>0</v>
      </c>
      <c r="E32" s="257">
        <f>SUMIFS(ПРЕПОДАВАТЕЛИ!O:O,ПРЕПОДАВАТЕЛИ!$C:$C,$A32)</f>
        <v>0</v>
      </c>
      <c r="F32" s="257">
        <f>SUMIFS(ПРЕПОДАВАТЕЛИ!P:P,ПРЕПОДАВАТЕЛИ!$C:$C,$A32)</f>
        <v>117.5</v>
      </c>
      <c r="G32" s="257">
        <f>SUMIFS(ПРЕПОДАВАТЕЛИ!Q:Q,ПРЕПОДАВАТЕЛИ!$C:$C,$A32)</f>
        <v>0</v>
      </c>
      <c r="H32" s="257">
        <f>SUMIFS(ПРЕПОДАВАТЕЛИ!L:L,ПРЕПОДАВАТЕЛИ!$C:$C,$A32)</f>
        <v>58.75</v>
      </c>
      <c r="I32" s="258">
        <v>10</v>
      </c>
      <c r="J32" s="258">
        <f t="shared" si="0"/>
        <v>8.2000000000000011</v>
      </c>
      <c r="K32" s="257">
        <f>COUNTIFS(ПРЕПОДАВАТЕЛИ!$C:$C,$A32)</f>
        <v>2</v>
      </c>
      <c r="L32" s="257">
        <f t="shared" si="1"/>
        <v>12</v>
      </c>
      <c r="M32" s="257">
        <f t="shared" si="2"/>
        <v>117.5</v>
      </c>
      <c r="N32" s="257">
        <f t="shared" si="3"/>
        <v>76.95</v>
      </c>
      <c r="O32" s="257">
        <f t="shared" si="4"/>
        <v>40.549999999999997</v>
      </c>
    </row>
    <row r="33" spans="1:15" x14ac:dyDescent="0.25">
      <c r="A33" s="212">
        <v>45302</v>
      </c>
      <c r="B33" s="258">
        <v>42</v>
      </c>
      <c r="C33" s="257">
        <f>SUMIFS(ПРЕПОДАВАТЕЛИ!M:M,ПРЕПОДАВАТЕЛИ!$C:$C,$A33)</f>
        <v>30</v>
      </c>
      <c r="D33" s="257">
        <f>SUMIFS(ПРЕПОДАВАТЕЛИ!N:N,ПРЕПОДАВАТЕЛИ!$C:$C,$A33)</f>
        <v>0</v>
      </c>
      <c r="E33" s="257">
        <f>SUMIFS(ПРЕПОДАВАТЕЛИ!O:O,ПРЕПОДАВАТЕЛИ!$C:$C,$A33)</f>
        <v>0</v>
      </c>
      <c r="F33" s="257">
        <f>SUMIFS(ПРЕПОДАВАТЕЛИ!P:P,ПРЕПОДАВАТЕЛИ!$C:$C,$A33)</f>
        <v>295</v>
      </c>
      <c r="G33" s="257">
        <f>SUMIFS(ПРЕПОДАВАТЕЛИ!Q:Q,ПРЕПОДАВАТЕЛИ!$C:$C,$A33)</f>
        <v>0</v>
      </c>
      <c r="H33" s="257">
        <f>SUMIFS(ПРЕПОДАВАТЕЛИ!L:L,ПРЕПОДАВАТЕЛИ!$C:$C,$A33)</f>
        <v>147.5</v>
      </c>
      <c r="I33" s="258">
        <v>10</v>
      </c>
      <c r="J33" s="258">
        <f t="shared" si="0"/>
        <v>8.4</v>
      </c>
      <c r="K33" s="257">
        <f>COUNTIFS(ПРЕПОДАВАТЕЛИ!$C:$C,$A33)</f>
        <v>4</v>
      </c>
      <c r="L33" s="257">
        <f t="shared" si="1"/>
        <v>30</v>
      </c>
      <c r="M33" s="257">
        <f t="shared" si="2"/>
        <v>295</v>
      </c>
      <c r="N33" s="257">
        <f t="shared" si="3"/>
        <v>165.9</v>
      </c>
      <c r="O33" s="257">
        <f t="shared" si="4"/>
        <v>129.1</v>
      </c>
    </row>
    <row r="34" spans="1:15" x14ac:dyDescent="0.25">
      <c r="A34" s="212">
        <v>45303</v>
      </c>
      <c r="B34" s="258">
        <v>43</v>
      </c>
      <c r="C34" s="257">
        <f>SUMIFS(ПРЕПОДАВАТЕЛИ!M:M,ПРЕПОДАВАТЕЛИ!$C:$C,$A34)</f>
        <v>10</v>
      </c>
      <c r="D34" s="257">
        <f>SUMIFS(ПРЕПОДАВАТЕЛИ!N:N,ПРЕПОДАВАТЕЛИ!$C:$C,$A34)</f>
        <v>0</v>
      </c>
      <c r="E34" s="257">
        <f>SUMIFS(ПРЕПОДАВАТЕЛИ!O:O,ПРЕПОДАВАТЕЛИ!$C:$C,$A34)</f>
        <v>0</v>
      </c>
      <c r="F34" s="257">
        <f>SUMIFS(ПРЕПОДАВАТЕЛИ!P:P,ПРЕПОДАВАТЕЛИ!$C:$C,$A34)</f>
        <v>98.75</v>
      </c>
      <c r="G34" s="257">
        <f>SUMIFS(ПРЕПОДАВАТЕЛИ!Q:Q,ПРЕПОДАВАТЕЛИ!$C:$C,$A34)</f>
        <v>0</v>
      </c>
      <c r="H34" s="257">
        <f>SUMIFS(ПРЕПОДАВАТЕЛИ!L:L,ПРЕПОДАВАТЕЛИ!$C:$C,$A34)</f>
        <v>49.375</v>
      </c>
      <c r="I34" s="258">
        <v>10</v>
      </c>
      <c r="J34" s="258">
        <f t="shared" si="0"/>
        <v>8.6</v>
      </c>
      <c r="K34" s="257">
        <f>COUNTIFS(ПРЕПОДАВАТЕЛИ!$C:$C,$A34)</f>
        <v>1</v>
      </c>
      <c r="L34" s="257">
        <f t="shared" si="1"/>
        <v>10</v>
      </c>
      <c r="M34" s="257">
        <f t="shared" si="2"/>
        <v>98.75</v>
      </c>
      <c r="N34" s="257">
        <f t="shared" si="3"/>
        <v>67.974999999999994</v>
      </c>
      <c r="O34" s="257">
        <f t="shared" si="4"/>
        <v>30.775000000000006</v>
      </c>
    </row>
    <row r="35" spans="1:15" x14ac:dyDescent="0.25">
      <c r="A35" s="212">
        <v>45304</v>
      </c>
      <c r="B35" s="258">
        <v>44</v>
      </c>
      <c r="C35" s="257">
        <f>SUMIFS(ПРЕПОДАВАТЕЛИ!M:M,ПРЕПОДАВАТЕЛИ!$C:$C,$A35)</f>
        <v>5</v>
      </c>
      <c r="D35" s="257">
        <f>SUMIFS(ПРЕПОДАВАТЕЛИ!N:N,ПРЕПОДАВАТЕЛИ!$C:$C,$A35)</f>
        <v>0</v>
      </c>
      <c r="E35" s="257">
        <f>SUMIFS(ПРЕПОДАВАТЕЛИ!O:O,ПРЕПОДАВАТЕЛИ!$C:$C,$A35)</f>
        <v>0</v>
      </c>
      <c r="F35" s="257">
        <f>SUMIFS(ПРЕПОДАВАТЕЛИ!P:P,ПРЕПОДАВАТЕЛИ!$C:$C,$A35)</f>
        <v>48.75</v>
      </c>
      <c r="G35" s="257">
        <f>SUMIFS(ПРЕПОДАВАТЕЛИ!Q:Q,ПРЕПОДАВАТЕЛИ!$C:$C,$A35)</f>
        <v>0</v>
      </c>
      <c r="H35" s="257">
        <f>SUMIFS(ПРЕПОДАВАТЕЛИ!L:L,ПРЕПОДАВАТЕЛИ!$C:$C,$A35)</f>
        <v>24.375</v>
      </c>
      <c r="I35" s="258">
        <v>10</v>
      </c>
      <c r="J35" s="258">
        <f t="shared" si="0"/>
        <v>8.8000000000000007</v>
      </c>
      <c r="K35" s="257">
        <f>COUNTIFS(ПРЕПОДАВАТЕЛИ!$C:$C,$A35)</f>
        <v>1</v>
      </c>
      <c r="L35" s="257">
        <f t="shared" si="1"/>
        <v>5</v>
      </c>
      <c r="M35" s="257">
        <f t="shared" si="2"/>
        <v>48.75</v>
      </c>
      <c r="N35" s="257">
        <f t="shared" si="3"/>
        <v>43.174999999999997</v>
      </c>
      <c r="O35" s="257">
        <f t="shared" si="4"/>
        <v>5.5750000000000028</v>
      </c>
    </row>
    <row r="36" spans="1:15" x14ac:dyDescent="0.25">
      <c r="A36" s="212">
        <v>45306</v>
      </c>
      <c r="B36" s="258">
        <v>45</v>
      </c>
      <c r="C36" s="257">
        <f>SUMIFS(ПРЕПОДАВАТЕЛИ!M:M,ПРЕПОДАВАТЕЛИ!$C:$C,$A36)</f>
        <v>45</v>
      </c>
      <c r="D36" s="257">
        <f>SUMIFS(ПРЕПОДАВАТЕЛИ!N:N,ПРЕПОДАВАТЕЛИ!$C:$C,$A36)</f>
        <v>0</v>
      </c>
      <c r="E36" s="257">
        <f>SUMIFS(ПРЕПОДАВАТЕЛИ!O:O,ПРЕПОДАВАТЕЛИ!$C:$C,$A36)</f>
        <v>0</v>
      </c>
      <c r="F36" s="257">
        <f>SUMIFS(ПРЕПОДАВАТЕЛИ!P:P,ПРЕПОДАВАТЕЛИ!$C:$C,$A36)</f>
        <v>443.75</v>
      </c>
      <c r="G36" s="257">
        <f>SUMIFS(ПРЕПОДАВАТЕЛИ!Q:Q,ПРЕПОДАВАТЕЛИ!$C:$C,$A36)</f>
        <v>0</v>
      </c>
      <c r="H36" s="257">
        <f>SUMIFS(ПРЕПОДАВАТЕЛИ!L:L,ПРЕПОДАВАТЕЛИ!$C:$C,$A36)</f>
        <v>221.875</v>
      </c>
      <c r="I36" s="258">
        <v>10</v>
      </c>
      <c r="J36" s="258">
        <f t="shared" si="0"/>
        <v>9</v>
      </c>
      <c r="K36" s="257">
        <f>COUNTIFS(ПРЕПОДАВАТЕЛИ!$C:$C,$A36)</f>
        <v>5</v>
      </c>
      <c r="L36" s="257">
        <f t="shared" si="1"/>
        <v>45</v>
      </c>
      <c r="M36" s="257">
        <f t="shared" si="2"/>
        <v>443.75</v>
      </c>
      <c r="N36" s="257">
        <f t="shared" si="3"/>
        <v>240.875</v>
      </c>
      <c r="O36" s="257">
        <f t="shared" si="4"/>
        <v>202.875</v>
      </c>
    </row>
    <row r="37" spans="1:15" x14ac:dyDescent="0.25">
      <c r="A37" s="212">
        <v>45307</v>
      </c>
      <c r="B37" s="258">
        <v>46</v>
      </c>
      <c r="C37" s="257">
        <f>SUMIFS(ПРЕПОДАВАТЕЛИ!M:M,ПРЕПОДАВАТЕЛИ!$C:$C,$A37)</f>
        <v>20</v>
      </c>
      <c r="D37" s="257">
        <f>SUMIFS(ПРЕПОДАВАТЕЛИ!N:N,ПРЕПОДАВАТЕЛИ!$C:$C,$A37)</f>
        <v>0</v>
      </c>
      <c r="E37" s="257">
        <f>SUMIFS(ПРЕПОДАВАТЕЛИ!O:O,ПРЕПОДАВАТЕЛИ!$C:$C,$A37)</f>
        <v>0</v>
      </c>
      <c r="F37" s="257">
        <f>SUMIFS(ПРЕПОДАВАТЕЛИ!P:P,ПРЕПОДАВАТЕЛИ!$C:$C,$A37)</f>
        <v>196.25</v>
      </c>
      <c r="G37" s="257">
        <f>SUMIFS(ПРЕПОДАВАТЕЛИ!Q:Q,ПРЕПОДАВАТЕЛИ!$C:$C,$A37)</f>
        <v>0</v>
      </c>
      <c r="H37" s="257">
        <f>SUMIFS(ПРЕПОДАВАТЕЛИ!L:L,ПРЕПОДАВАТЕЛИ!$C:$C,$A37)</f>
        <v>98.125</v>
      </c>
      <c r="I37" s="258">
        <v>10</v>
      </c>
      <c r="J37" s="258">
        <f t="shared" si="0"/>
        <v>9.2000000000000011</v>
      </c>
      <c r="K37" s="257">
        <f>COUNTIFS(ПРЕПОДАВАТЕЛИ!$C:$C,$A37)</f>
        <v>3</v>
      </c>
      <c r="L37" s="257">
        <f t="shared" si="1"/>
        <v>20</v>
      </c>
      <c r="M37" s="257">
        <f t="shared" si="2"/>
        <v>196.25</v>
      </c>
      <c r="N37" s="257">
        <f t="shared" si="3"/>
        <v>117.325</v>
      </c>
      <c r="O37" s="257">
        <f t="shared" si="4"/>
        <v>78.924999999999997</v>
      </c>
    </row>
    <row r="38" spans="1:15" x14ac:dyDescent="0.25">
      <c r="A38" s="212">
        <v>45308</v>
      </c>
      <c r="B38" s="258">
        <v>47</v>
      </c>
      <c r="C38" s="257">
        <f>SUMIFS(ПРЕПОДАВАТЕЛИ!M:M,ПРЕПОДАВАТЕЛИ!$C:$C,$A38)</f>
        <v>12</v>
      </c>
      <c r="D38" s="257">
        <f>SUMIFS(ПРЕПОДАВАТЕЛИ!N:N,ПРЕПОДАВАТЕЛИ!$C:$C,$A38)</f>
        <v>0</v>
      </c>
      <c r="E38" s="257">
        <f>SUMIFS(ПРЕПОДАВАТЕЛИ!O:O,ПРЕПОДАВАТЕЛИ!$C:$C,$A38)</f>
        <v>0</v>
      </c>
      <c r="F38" s="257">
        <f>SUMIFS(ПРЕПОДАВАТЕЛИ!P:P,ПРЕПОДАВАТЕЛИ!$C:$C,$A38)</f>
        <v>117.5</v>
      </c>
      <c r="G38" s="257">
        <f>SUMIFS(ПРЕПОДАВАТЕЛИ!Q:Q,ПРЕПОДАВАТЕЛИ!$C:$C,$A38)</f>
        <v>0</v>
      </c>
      <c r="H38" s="257">
        <f>SUMIFS(ПРЕПОДАВАТЕЛИ!L:L,ПРЕПОДАВАТЕЛИ!$C:$C,$A38)</f>
        <v>58.75</v>
      </c>
      <c r="I38" s="258">
        <v>10</v>
      </c>
      <c r="J38" s="258">
        <f t="shared" si="0"/>
        <v>9.4</v>
      </c>
      <c r="K38" s="257">
        <f>COUNTIFS(ПРЕПОДАВАТЕЛИ!$C:$C,$A38)</f>
        <v>2</v>
      </c>
      <c r="L38" s="257">
        <f t="shared" si="1"/>
        <v>12</v>
      </c>
      <c r="M38" s="257">
        <f t="shared" si="2"/>
        <v>117.5</v>
      </c>
      <c r="N38" s="257">
        <f t="shared" si="3"/>
        <v>78.150000000000006</v>
      </c>
      <c r="O38" s="257">
        <f t="shared" si="4"/>
        <v>39.349999999999994</v>
      </c>
    </row>
    <row r="39" spans="1:15" x14ac:dyDescent="0.25">
      <c r="A39" s="212">
        <v>45309</v>
      </c>
      <c r="B39" s="258">
        <v>48</v>
      </c>
      <c r="C39" s="257">
        <f>SUMIFS(ПРЕПОДАВАТЕЛИ!M:M,ПРЕПОДАВАТЕЛИ!$C:$C,$A39)</f>
        <v>30</v>
      </c>
      <c r="D39" s="257">
        <f>SUMIFS(ПРЕПОДАВАТЕЛИ!N:N,ПРЕПОДАВАТЕЛИ!$C:$C,$A39)</f>
        <v>0</v>
      </c>
      <c r="E39" s="257">
        <f>SUMIFS(ПРЕПОДАВАТЕЛИ!O:O,ПРЕПОДАВАТЕЛИ!$C:$C,$A39)</f>
        <v>0</v>
      </c>
      <c r="F39" s="257">
        <f>SUMIFS(ПРЕПОДАВАТЕЛИ!P:P,ПРЕПОДАВАТЕЛИ!$C:$C,$A39)</f>
        <v>295</v>
      </c>
      <c r="G39" s="257">
        <f>SUMIFS(ПРЕПОДАВАТЕЛИ!Q:Q,ПРЕПОДАВАТЕЛИ!$C:$C,$A39)</f>
        <v>0</v>
      </c>
      <c r="H39" s="257">
        <f>SUMIFS(ПРЕПОДАВАТЕЛИ!L:L,ПРЕПОДАВАТЕЛИ!$C:$C,$A39)</f>
        <v>147.5</v>
      </c>
      <c r="I39" s="258">
        <v>10</v>
      </c>
      <c r="J39" s="258">
        <f t="shared" si="0"/>
        <v>9.6000000000000014</v>
      </c>
      <c r="K39" s="257">
        <f>COUNTIFS(ПРЕПОДАВАТЕЛИ!$C:$C,$A39)</f>
        <v>4</v>
      </c>
      <c r="L39" s="257">
        <f t="shared" si="1"/>
        <v>30</v>
      </c>
      <c r="M39" s="257">
        <f t="shared" si="2"/>
        <v>295</v>
      </c>
      <c r="N39" s="257">
        <f t="shared" si="3"/>
        <v>167.1</v>
      </c>
      <c r="O39" s="257">
        <f t="shared" si="4"/>
        <v>127.9</v>
      </c>
    </row>
    <row r="40" spans="1:15" x14ac:dyDescent="0.25">
      <c r="A40" s="212">
        <v>45310</v>
      </c>
      <c r="B40" s="258">
        <v>49</v>
      </c>
      <c r="C40" s="257">
        <f>SUMIFS(ПРЕПОДАВАТЕЛИ!M:M,ПРЕПОДАВАТЕЛИ!$C:$C,$A40)</f>
        <v>10</v>
      </c>
      <c r="D40" s="257">
        <f>SUMIFS(ПРЕПОДАВАТЕЛИ!N:N,ПРЕПОДАВАТЕЛИ!$C:$C,$A40)</f>
        <v>0</v>
      </c>
      <c r="E40" s="257">
        <f>SUMIFS(ПРЕПОДАВАТЕЛИ!O:O,ПРЕПОДАВАТЕЛИ!$C:$C,$A40)</f>
        <v>0</v>
      </c>
      <c r="F40" s="257">
        <f>SUMIFS(ПРЕПОДАВАТЕЛИ!P:P,ПРЕПОДАВАТЕЛИ!$C:$C,$A40)</f>
        <v>98.75</v>
      </c>
      <c r="G40" s="257">
        <f>SUMIFS(ПРЕПОДАВАТЕЛИ!Q:Q,ПРЕПОДАВАТЕЛИ!$C:$C,$A40)</f>
        <v>0</v>
      </c>
      <c r="H40" s="257">
        <f>SUMIFS(ПРЕПОДАВАТЕЛИ!L:L,ПРЕПОДАВАТЕЛИ!$C:$C,$A40)</f>
        <v>49.375</v>
      </c>
      <c r="I40" s="258">
        <v>10</v>
      </c>
      <c r="J40" s="258">
        <f t="shared" si="0"/>
        <v>9.8000000000000007</v>
      </c>
      <c r="K40" s="257">
        <f>COUNTIFS(ПРЕПОДАВАТЕЛИ!$C:$C,$A40)</f>
        <v>1</v>
      </c>
      <c r="L40" s="257">
        <f t="shared" si="1"/>
        <v>10</v>
      </c>
      <c r="M40" s="257">
        <f t="shared" si="2"/>
        <v>98.75</v>
      </c>
      <c r="N40" s="257">
        <f t="shared" si="3"/>
        <v>69.174999999999997</v>
      </c>
      <c r="O40" s="257">
        <f t="shared" si="4"/>
        <v>29.575000000000003</v>
      </c>
    </row>
    <row r="41" spans="1:15" x14ac:dyDescent="0.25">
      <c r="A41" s="212">
        <v>45311</v>
      </c>
      <c r="B41" s="258">
        <v>50</v>
      </c>
      <c r="C41" s="257">
        <f>SUMIFS(ПРЕПОДАВАТЕЛИ!M:M,ПРЕПОДАВАТЕЛИ!$C:$C,$A41)</f>
        <v>5</v>
      </c>
      <c r="D41" s="257">
        <f>SUMIFS(ПРЕПОДАВАТЕЛИ!N:N,ПРЕПОДАВАТЕЛИ!$C:$C,$A41)</f>
        <v>0</v>
      </c>
      <c r="E41" s="257">
        <f>SUMIFS(ПРЕПОДАВАТЕЛИ!O:O,ПРЕПОДАВАТЕЛИ!$C:$C,$A41)</f>
        <v>0</v>
      </c>
      <c r="F41" s="257">
        <f>SUMIFS(ПРЕПОДАВАТЕЛИ!P:P,ПРЕПОДАВАТЕЛИ!$C:$C,$A41)</f>
        <v>48.75</v>
      </c>
      <c r="G41" s="257">
        <f>SUMIFS(ПРЕПОДАВАТЕЛИ!Q:Q,ПРЕПОДАВАТЕЛИ!$C:$C,$A41)</f>
        <v>0</v>
      </c>
      <c r="H41" s="257">
        <f>SUMIFS(ПРЕПОДАВАТЕЛИ!L:L,ПРЕПОДАВАТЕЛИ!$C:$C,$A41)</f>
        <v>24.375</v>
      </c>
      <c r="I41" s="258">
        <v>10</v>
      </c>
      <c r="J41" s="258">
        <f t="shared" si="0"/>
        <v>10</v>
      </c>
      <c r="K41" s="257">
        <f>COUNTIFS(ПРЕПОДАВАТЕЛИ!$C:$C,$A41)</f>
        <v>1</v>
      </c>
      <c r="L41" s="257">
        <f t="shared" si="1"/>
        <v>5</v>
      </c>
      <c r="M41" s="257">
        <f t="shared" si="2"/>
        <v>48.75</v>
      </c>
      <c r="N41" s="257">
        <f t="shared" si="3"/>
        <v>44.375</v>
      </c>
      <c r="O41" s="257">
        <f t="shared" si="4"/>
        <v>4.375</v>
      </c>
    </row>
    <row r="42" spans="1:15" x14ac:dyDescent="0.25">
      <c r="A42" s="212">
        <v>45313</v>
      </c>
      <c r="B42" s="258">
        <v>51</v>
      </c>
      <c r="C42" s="257">
        <f>SUMIFS(ПРЕПОДАВАТЕЛИ!M:M,ПРЕПОДАВАТЕЛИ!$C:$C,$A42)</f>
        <v>45</v>
      </c>
      <c r="D42" s="257">
        <f>SUMIFS(ПРЕПОДАВАТЕЛИ!N:N,ПРЕПОДАВАТЕЛИ!$C:$C,$A42)</f>
        <v>0</v>
      </c>
      <c r="E42" s="257">
        <f>SUMIFS(ПРЕПОДАВАТЕЛИ!O:O,ПРЕПОДАВАТЕЛИ!$C:$C,$A42)</f>
        <v>0</v>
      </c>
      <c r="F42" s="257">
        <f>SUMIFS(ПРЕПОДАВАТЕЛИ!P:P,ПРЕПОДАВАТЕЛИ!$C:$C,$A42)</f>
        <v>443.75</v>
      </c>
      <c r="G42" s="257">
        <f>SUMIFS(ПРЕПОДАВАТЕЛИ!Q:Q,ПРЕПОДАВАТЕЛИ!$C:$C,$A42)</f>
        <v>0</v>
      </c>
      <c r="H42" s="257">
        <f>SUMIFS(ПРЕПОДАВАТЕЛИ!L:L,ПРЕПОДАВАТЕЛИ!$C:$C,$A42)</f>
        <v>221.875</v>
      </c>
      <c r="I42" s="258">
        <v>10</v>
      </c>
      <c r="J42" s="258">
        <f t="shared" si="0"/>
        <v>10.200000000000001</v>
      </c>
      <c r="K42" s="257">
        <f>COUNTIFS(ПРЕПОДАВАТЕЛИ!$C:$C,$A42)</f>
        <v>5</v>
      </c>
      <c r="L42" s="257">
        <f t="shared" si="1"/>
        <v>45</v>
      </c>
      <c r="M42" s="257">
        <f t="shared" si="2"/>
        <v>443.75</v>
      </c>
      <c r="N42" s="257">
        <f t="shared" si="3"/>
        <v>242.07499999999999</v>
      </c>
      <c r="O42" s="257">
        <f t="shared" si="4"/>
        <v>201.67500000000001</v>
      </c>
    </row>
    <row r="43" spans="1:15" x14ac:dyDescent="0.25">
      <c r="A43" s="212">
        <v>45314</v>
      </c>
      <c r="B43" s="258">
        <v>52</v>
      </c>
      <c r="C43" s="257">
        <f>SUMIFS(ПРЕПОДАВАТЕЛИ!M:M,ПРЕПОДАВАТЕЛИ!$C:$C,$A43)</f>
        <v>20</v>
      </c>
      <c r="D43" s="257">
        <f>SUMIFS(ПРЕПОДАВАТЕЛИ!N:N,ПРЕПОДАВАТЕЛИ!$C:$C,$A43)</f>
        <v>0</v>
      </c>
      <c r="E43" s="257">
        <f>SUMIFS(ПРЕПОДАВАТЕЛИ!O:O,ПРЕПОДАВАТЕЛИ!$C:$C,$A43)</f>
        <v>0</v>
      </c>
      <c r="F43" s="257">
        <f>SUMIFS(ПРЕПОДАВАТЕЛИ!P:P,ПРЕПОДАВАТЕЛИ!$C:$C,$A43)</f>
        <v>196.25</v>
      </c>
      <c r="G43" s="257">
        <f>SUMIFS(ПРЕПОДАВАТЕЛИ!Q:Q,ПРЕПОДАВАТЕЛИ!$C:$C,$A43)</f>
        <v>0</v>
      </c>
      <c r="H43" s="257">
        <f>SUMIFS(ПРЕПОДАВАТЕЛИ!L:L,ПРЕПОДАВАТЕЛИ!$C:$C,$A43)</f>
        <v>98.125</v>
      </c>
      <c r="I43" s="258">
        <v>10</v>
      </c>
      <c r="J43" s="258">
        <f t="shared" si="0"/>
        <v>10.4</v>
      </c>
      <c r="K43" s="257">
        <f>COUNTIFS(ПРЕПОДАВАТЕЛИ!$C:$C,$A43)</f>
        <v>3</v>
      </c>
      <c r="L43" s="257">
        <f t="shared" si="1"/>
        <v>20</v>
      </c>
      <c r="M43" s="257">
        <f t="shared" si="2"/>
        <v>196.25</v>
      </c>
      <c r="N43" s="257">
        <f t="shared" si="3"/>
        <v>118.52500000000001</v>
      </c>
      <c r="O43" s="257">
        <f t="shared" si="4"/>
        <v>77.724999999999994</v>
      </c>
    </row>
    <row r="44" spans="1:15" x14ac:dyDescent="0.25">
      <c r="A44" s="212">
        <v>45315</v>
      </c>
      <c r="B44" s="258">
        <v>53</v>
      </c>
      <c r="C44" s="257">
        <f>SUMIFS(ПРЕПОДАВАТЕЛИ!M:M,ПРЕПОДАВАТЕЛИ!$C:$C,$A44)</f>
        <v>12</v>
      </c>
      <c r="D44" s="257">
        <f>SUMIFS(ПРЕПОДАВАТЕЛИ!N:N,ПРЕПОДАВАТЕЛИ!$C:$C,$A44)</f>
        <v>0</v>
      </c>
      <c r="E44" s="257">
        <f>SUMIFS(ПРЕПОДАВАТЕЛИ!O:O,ПРЕПОДАВАТЕЛИ!$C:$C,$A44)</f>
        <v>0</v>
      </c>
      <c r="F44" s="257">
        <f>SUMIFS(ПРЕПОДАВАТЕЛИ!P:P,ПРЕПОДАВАТЕЛИ!$C:$C,$A44)</f>
        <v>117.5</v>
      </c>
      <c r="G44" s="257">
        <f>SUMIFS(ПРЕПОДАВАТЕЛИ!Q:Q,ПРЕПОДАВАТЕЛИ!$C:$C,$A44)</f>
        <v>0</v>
      </c>
      <c r="H44" s="257">
        <f>SUMIFS(ПРЕПОДАВАТЕЛИ!L:L,ПРЕПОДАВАТЕЛИ!$C:$C,$A44)</f>
        <v>58.75</v>
      </c>
      <c r="I44" s="258">
        <v>10</v>
      </c>
      <c r="J44" s="258">
        <f t="shared" si="0"/>
        <v>10.600000000000001</v>
      </c>
      <c r="K44" s="257">
        <f>COUNTIFS(ПРЕПОДАВАТЕЛИ!$C:$C,$A44)</f>
        <v>2</v>
      </c>
      <c r="L44" s="257">
        <f t="shared" si="1"/>
        <v>12</v>
      </c>
      <c r="M44" s="257">
        <f t="shared" si="2"/>
        <v>117.5</v>
      </c>
      <c r="N44" s="257">
        <f t="shared" si="3"/>
        <v>79.349999999999994</v>
      </c>
      <c r="O44" s="257">
        <f t="shared" si="4"/>
        <v>38.150000000000006</v>
      </c>
    </row>
    <row r="45" spans="1:15" x14ac:dyDescent="0.25">
      <c r="A45" s="212">
        <v>45316</v>
      </c>
      <c r="B45" s="258">
        <v>54</v>
      </c>
      <c r="C45" s="257">
        <f>SUMIFS(ПРЕПОДАВАТЕЛИ!M:M,ПРЕПОДАВАТЕЛИ!$C:$C,$A45)</f>
        <v>30</v>
      </c>
      <c r="D45" s="257">
        <f>SUMIFS(ПРЕПОДАВАТЕЛИ!N:N,ПРЕПОДАВАТЕЛИ!$C:$C,$A45)</f>
        <v>0</v>
      </c>
      <c r="E45" s="257">
        <f>SUMIFS(ПРЕПОДАВАТЕЛИ!O:O,ПРЕПОДАВАТЕЛИ!$C:$C,$A45)</f>
        <v>0</v>
      </c>
      <c r="F45" s="257">
        <f>SUMIFS(ПРЕПОДАВАТЕЛИ!P:P,ПРЕПОДАВАТЕЛИ!$C:$C,$A45)</f>
        <v>295</v>
      </c>
      <c r="G45" s="257">
        <f>SUMIFS(ПРЕПОДАВАТЕЛИ!Q:Q,ПРЕПОДАВАТЕЛИ!$C:$C,$A45)</f>
        <v>0</v>
      </c>
      <c r="H45" s="257">
        <f>SUMIFS(ПРЕПОДАВАТЕЛИ!L:L,ПРЕПОДАВАТЕЛИ!$C:$C,$A45)</f>
        <v>147.5</v>
      </c>
      <c r="I45" s="258">
        <v>10</v>
      </c>
      <c r="J45" s="258">
        <f t="shared" si="0"/>
        <v>10.8</v>
      </c>
      <c r="K45" s="257">
        <f>COUNTIFS(ПРЕПОДАВАТЕЛИ!$C:$C,$A45)</f>
        <v>4</v>
      </c>
      <c r="L45" s="257">
        <f t="shared" si="1"/>
        <v>30</v>
      </c>
      <c r="M45" s="257">
        <f t="shared" si="2"/>
        <v>295</v>
      </c>
      <c r="N45" s="257">
        <f t="shared" si="3"/>
        <v>168.3</v>
      </c>
      <c r="O45" s="257">
        <f t="shared" si="4"/>
        <v>126.69999999999999</v>
      </c>
    </row>
    <row r="46" spans="1:15" x14ac:dyDescent="0.25">
      <c r="A46" s="212">
        <v>45317</v>
      </c>
      <c r="B46" s="258">
        <v>55</v>
      </c>
      <c r="C46" s="257">
        <f>SUMIFS(ПРЕПОДАВАТЕЛИ!M:M,ПРЕПОДАВАТЕЛИ!$C:$C,$A46)</f>
        <v>10</v>
      </c>
      <c r="D46" s="257">
        <f>SUMIFS(ПРЕПОДАВАТЕЛИ!N:N,ПРЕПОДАВАТЕЛИ!$C:$C,$A46)</f>
        <v>0</v>
      </c>
      <c r="E46" s="257">
        <f>SUMIFS(ПРЕПОДАВАТЕЛИ!O:O,ПРЕПОДАВАТЕЛИ!$C:$C,$A46)</f>
        <v>0</v>
      </c>
      <c r="F46" s="257">
        <f>SUMIFS(ПРЕПОДАВАТЕЛИ!P:P,ПРЕПОДАВАТЕЛИ!$C:$C,$A46)</f>
        <v>98.75</v>
      </c>
      <c r="G46" s="257">
        <f>SUMIFS(ПРЕПОДАВАТЕЛИ!Q:Q,ПРЕПОДАВАТЕЛИ!$C:$C,$A46)</f>
        <v>0</v>
      </c>
      <c r="H46" s="257">
        <f>SUMIFS(ПРЕПОДАВАТЕЛИ!L:L,ПРЕПОДАВАТЕЛИ!$C:$C,$A46)</f>
        <v>49.375</v>
      </c>
      <c r="I46" s="258">
        <v>10</v>
      </c>
      <c r="J46" s="258">
        <f t="shared" si="0"/>
        <v>11</v>
      </c>
      <c r="K46" s="257">
        <f>COUNTIFS(ПРЕПОДАВАТЕЛИ!$C:$C,$A46)</f>
        <v>1</v>
      </c>
      <c r="L46" s="257">
        <f t="shared" si="1"/>
        <v>10</v>
      </c>
      <c r="M46" s="257">
        <f t="shared" si="2"/>
        <v>98.75</v>
      </c>
      <c r="N46" s="257">
        <f t="shared" si="3"/>
        <v>70.375</v>
      </c>
      <c r="O46" s="257">
        <f t="shared" si="4"/>
        <v>28.375</v>
      </c>
    </row>
    <row r="47" spans="1:15" x14ac:dyDescent="0.25">
      <c r="A47" s="212">
        <v>45318</v>
      </c>
      <c r="B47" s="258">
        <v>56</v>
      </c>
      <c r="C47" s="257">
        <f>SUMIFS(ПРЕПОДАВАТЕЛИ!M:M,ПРЕПОДАВАТЕЛИ!$C:$C,$A47)</f>
        <v>5</v>
      </c>
      <c r="D47" s="257">
        <f>SUMIFS(ПРЕПОДАВАТЕЛИ!N:N,ПРЕПОДАВАТЕЛИ!$C:$C,$A47)</f>
        <v>0</v>
      </c>
      <c r="E47" s="257">
        <f>SUMIFS(ПРЕПОДАВАТЕЛИ!O:O,ПРЕПОДАВАТЕЛИ!$C:$C,$A47)</f>
        <v>0</v>
      </c>
      <c r="F47" s="257">
        <f>SUMIFS(ПРЕПОДАВАТЕЛИ!P:P,ПРЕПОДАВАТЕЛИ!$C:$C,$A47)</f>
        <v>48.75</v>
      </c>
      <c r="G47" s="257">
        <f>SUMIFS(ПРЕПОДАВАТЕЛИ!Q:Q,ПРЕПОДАВАТЕЛИ!$C:$C,$A47)</f>
        <v>0</v>
      </c>
      <c r="H47" s="257">
        <f>SUMIFS(ПРЕПОДАВАТЕЛИ!L:L,ПРЕПОДАВАТЕЛИ!$C:$C,$A47)</f>
        <v>24.375</v>
      </c>
      <c r="I47" s="258">
        <v>10</v>
      </c>
      <c r="J47" s="258">
        <f t="shared" si="0"/>
        <v>11.200000000000001</v>
      </c>
      <c r="K47" s="257">
        <f>COUNTIFS(ПРЕПОДАВАТЕЛИ!$C:$C,$A47)</f>
        <v>1</v>
      </c>
      <c r="L47" s="257">
        <f t="shared" si="1"/>
        <v>5</v>
      </c>
      <c r="M47" s="257">
        <f t="shared" si="2"/>
        <v>48.75</v>
      </c>
      <c r="N47" s="257">
        <f t="shared" si="3"/>
        <v>45.575000000000003</v>
      </c>
      <c r="O47" s="257">
        <f t="shared" si="4"/>
        <v>3.1749999999999972</v>
      </c>
    </row>
    <row r="48" spans="1:15" x14ac:dyDescent="0.25">
      <c r="A48" s="212">
        <v>45320</v>
      </c>
      <c r="B48" s="258">
        <v>57</v>
      </c>
      <c r="C48" s="257">
        <f>SUMIFS(ПРЕПОДАВАТЕЛИ!M:M,ПРЕПОДАВАТЕЛИ!$C:$C,$A48)</f>
        <v>45</v>
      </c>
      <c r="D48" s="257">
        <f>SUMIFS(ПРЕПОДАВАТЕЛИ!N:N,ПРЕПОДАВАТЕЛИ!$C:$C,$A48)</f>
        <v>0</v>
      </c>
      <c r="E48" s="257">
        <f>SUMIFS(ПРЕПОДАВАТЕЛИ!O:O,ПРЕПОДАВАТЕЛИ!$C:$C,$A48)</f>
        <v>0</v>
      </c>
      <c r="F48" s="257">
        <f>SUMIFS(ПРЕПОДАВАТЕЛИ!P:P,ПРЕПОДАВАТЕЛИ!$C:$C,$A48)</f>
        <v>443.75</v>
      </c>
      <c r="G48" s="257">
        <f>SUMIFS(ПРЕПОДАВАТЕЛИ!Q:Q,ПРЕПОДАВАТЕЛИ!$C:$C,$A48)</f>
        <v>0</v>
      </c>
      <c r="H48" s="257">
        <f>SUMIFS(ПРЕПОДАВАТЕЛИ!L:L,ПРЕПОДАВАТЕЛИ!$C:$C,$A48)</f>
        <v>221.875</v>
      </c>
      <c r="I48" s="258">
        <v>10</v>
      </c>
      <c r="J48" s="258">
        <f t="shared" si="0"/>
        <v>11.4</v>
      </c>
      <c r="K48" s="257">
        <f>COUNTIFS(ПРЕПОДАВАТЕЛИ!$C:$C,$A48)</f>
        <v>5</v>
      </c>
      <c r="L48" s="257">
        <f t="shared" si="1"/>
        <v>45</v>
      </c>
      <c r="M48" s="257">
        <f t="shared" si="2"/>
        <v>443.75</v>
      </c>
      <c r="N48" s="257">
        <f t="shared" si="3"/>
        <v>243.27500000000001</v>
      </c>
      <c r="O48" s="257">
        <f t="shared" si="4"/>
        <v>200.47499999999999</v>
      </c>
    </row>
    <row r="49" spans="1:15" x14ac:dyDescent="0.25">
      <c r="A49" s="212">
        <v>45321</v>
      </c>
      <c r="B49" s="258">
        <v>58</v>
      </c>
      <c r="C49" s="257">
        <f>SUMIFS(ПРЕПОДАВАТЕЛИ!M:M,ПРЕПОДАВАТЕЛИ!$C:$C,$A49)</f>
        <v>22</v>
      </c>
      <c r="D49" s="257">
        <f>SUMIFS(ПРЕПОДАВАТЕЛИ!N:N,ПРЕПОДАВАТЕЛИ!$C:$C,$A49)</f>
        <v>0</v>
      </c>
      <c r="E49" s="257">
        <f>SUMIFS(ПРЕПОДАВАТЕЛИ!O:O,ПРЕПОДАВАТЕЛИ!$C:$C,$A49)</f>
        <v>0</v>
      </c>
      <c r="F49" s="257">
        <f>SUMIFS(ПРЕПОДАВАТЕЛИ!P:P,ПРЕПОДАВАТЕЛИ!$C:$C,$A49)</f>
        <v>216.25</v>
      </c>
      <c r="G49" s="257">
        <f>SUMIFS(ПРЕПОДАВАТЕЛИ!Q:Q,ПРЕПОДАВАТЕЛИ!$C:$C,$A49)</f>
        <v>0</v>
      </c>
      <c r="H49" s="257">
        <f>SUMIFS(ПРЕПОДАВАТЕЛИ!L:L,ПРЕПОДАВАТЕЛИ!$C:$C,$A49)</f>
        <v>108.125</v>
      </c>
      <c r="I49" s="258">
        <v>10</v>
      </c>
      <c r="J49" s="258">
        <f t="shared" si="0"/>
        <v>11.600000000000001</v>
      </c>
      <c r="K49" s="257">
        <f>COUNTIFS(ПРЕПОДАВАТЕЛИ!$C:$C,$A49)</f>
        <v>3</v>
      </c>
      <c r="L49" s="257">
        <f t="shared" si="1"/>
        <v>22</v>
      </c>
      <c r="M49" s="257">
        <f t="shared" si="2"/>
        <v>216.25</v>
      </c>
      <c r="N49" s="257">
        <f t="shared" si="3"/>
        <v>129.72499999999999</v>
      </c>
      <c r="O49" s="257">
        <f t="shared" si="4"/>
        <v>86.525000000000006</v>
      </c>
    </row>
    <row r="50" spans="1:15" x14ac:dyDescent="0.25">
      <c r="A50" s="212">
        <v>45322</v>
      </c>
      <c r="B50" s="258">
        <v>59</v>
      </c>
      <c r="C50" s="257">
        <f>SUMIFS(ПРЕПОДАВАТЕЛИ!M:M,ПРЕПОДАВАТЕЛИ!$C:$C,$A50)</f>
        <v>12</v>
      </c>
      <c r="D50" s="257">
        <f>SUMIFS(ПРЕПОДАВАТЕЛИ!N:N,ПРЕПОДАВАТЕЛИ!$C:$C,$A50)</f>
        <v>0</v>
      </c>
      <c r="E50" s="257">
        <f>SUMIFS(ПРЕПОДАВАТЕЛИ!O:O,ПРЕПОДАВАТЕЛИ!$C:$C,$A50)</f>
        <v>0</v>
      </c>
      <c r="F50" s="257">
        <f>SUMIFS(ПРЕПОДАВАТЕЛИ!P:P,ПРЕПОДАВАТЕЛИ!$C:$C,$A50)</f>
        <v>117.5</v>
      </c>
      <c r="G50" s="257">
        <f>SUMIFS(ПРЕПОДАВАТЕЛИ!Q:Q,ПРЕПОДАВАТЕЛИ!$C:$C,$A50)</f>
        <v>0</v>
      </c>
      <c r="H50" s="257">
        <f>SUMIFS(ПРЕПОДАВАТЕЛИ!L:L,ПРЕПОДАВАТЕЛИ!$C:$C,$A50)</f>
        <v>58.75</v>
      </c>
      <c r="I50" s="258">
        <v>10</v>
      </c>
      <c r="J50" s="258">
        <f t="shared" si="0"/>
        <v>11.8</v>
      </c>
      <c r="K50" s="257">
        <f>COUNTIFS(ПРЕПОДАВАТЕЛИ!$C:$C,$A50)</f>
        <v>2</v>
      </c>
      <c r="L50" s="257">
        <f t="shared" si="1"/>
        <v>12</v>
      </c>
      <c r="M50" s="257">
        <f t="shared" si="2"/>
        <v>117.5</v>
      </c>
      <c r="N50" s="257">
        <f t="shared" si="3"/>
        <v>80.55</v>
      </c>
      <c r="O50" s="257">
        <f t="shared" si="4"/>
        <v>36.950000000000003</v>
      </c>
    </row>
    <row r="51" spans="1:15" x14ac:dyDescent="0.25">
      <c r="A51" s="212">
        <v>45323</v>
      </c>
      <c r="B51" s="258">
        <v>60</v>
      </c>
      <c r="C51" s="257">
        <f>SUMIFS(ПРЕПОДАВАТЕЛИ!M:M,ПРЕПОДАВАТЕЛИ!$C:$C,$A51)</f>
        <v>32</v>
      </c>
      <c r="D51" s="257">
        <f>SUMIFS(ПРЕПОДАВАТЕЛИ!N:N,ПРЕПОДАВАТЕЛИ!$C:$C,$A51)</f>
        <v>0</v>
      </c>
      <c r="E51" s="257">
        <f>SUMIFS(ПРЕПОДАВАТЕЛИ!O:O,ПРЕПОДАВАТЕЛИ!$C:$C,$A51)</f>
        <v>0</v>
      </c>
      <c r="F51" s="257">
        <f>SUMIFS(ПРЕПОДАВАТЕЛИ!P:P,ПРЕПОДАВАТЕЛИ!$C:$C,$A51)</f>
        <v>315</v>
      </c>
      <c r="G51" s="257">
        <f>SUMIFS(ПРЕПОДАВАТЕЛИ!Q:Q,ПРЕПОДАВАТЕЛИ!$C:$C,$A51)</f>
        <v>0</v>
      </c>
      <c r="H51" s="257">
        <f>SUMIFS(ПРЕПОДАВАТЕЛИ!L:L,ПРЕПОДАВАТЕЛИ!$C:$C,$A51)</f>
        <v>157.5</v>
      </c>
      <c r="I51" s="258">
        <v>10</v>
      </c>
      <c r="J51" s="258">
        <f t="shared" si="0"/>
        <v>12</v>
      </c>
      <c r="K51" s="257">
        <f>COUNTIFS(ПРЕПОДАВАТЕЛИ!$C:$C,$A51)</f>
        <v>4</v>
      </c>
      <c r="L51" s="257">
        <f t="shared" si="1"/>
        <v>32</v>
      </c>
      <c r="M51" s="257">
        <f t="shared" si="2"/>
        <v>315</v>
      </c>
      <c r="N51" s="257">
        <f t="shared" si="3"/>
        <v>179.5</v>
      </c>
      <c r="O51" s="257">
        <f t="shared" si="4"/>
        <v>135.5</v>
      </c>
    </row>
    <row r="52" spans="1:15" x14ac:dyDescent="0.25">
      <c r="A52" s="212">
        <v>45324</v>
      </c>
      <c r="B52" s="258">
        <v>61</v>
      </c>
      <c r="C52" s="257">
        <f>SUMIFS(ПРЕПОДАВАТЕЛИ!M:M,ПРЕПОДАВАТЕЛИ!$C:$C,$A52)</f>
        <v>10</v>
      </c>
      <c r="D52" s="257">
        <f>SUMIFS(ПРЕПОДАВАТЕЛИ!N:N,ПРЕПОДАВАТЕЛИ!$C:$C,$A52)</f>
        <v>0</v>
      </c>
      <c r="E52" s="257">
        <f>SUMIFS(ПРЕПОДАВАТЕЛИ!O:O,ПРЕПОДАВАТЕЛИ!$C:$C,$A52)</f>
        <v>0</v>
      </c>
      <c r="F52" s="257">
        <f>SUMIFS(ПРЕПОДАВАТЕЛИ!P:P,ПРЕПОДАВАТЕЛИ!$C:$C,$A52)</f>
        <v>98.75</v>
      </c>
      <c r="G52" s="257">
        <f>SUMIFS(ПРЕПОДАВАТЕЛИ!Q:Q,ПРЕПОДАВАТЕЛИ!$C:$C,$A52)</f>
        <v>0</v>
      </c>
      <c r="H52" s="257">
        <f>SUMIFS(ПРЕПОДАВАТЕЛИ!L:L,ПРЕПОДАВАТЕЛИ!$C:$C,$A52)</f>
        <v>49.375</v>
      </c>
      <c r="I52" s="258">
        <v>10</v>
      </c>
      <c r="J52" s="258">
        <f t="shared" si="0"/>
        <v>12.200000000000001</v>
      </c>
      <c r="K52" s="257">
        <f>COUNTIFS(ПРЕПОДАВАТЕЛИ!$C:$C,$A52)</f>
        <v>1</v>
      </c>
      <c r="L52" s="257">
        <f t="shared" si="1"/>
        <v>10</v>
      </c>
      <c r="M52" s="257">
        <f t="shared" si="2"/>
        <v>98.75</v>
      </c>
      <c r="N52" s="257">
        <f t="shared" si="3"/>
        <v>71.575000000000003</v>
      </c>
      <c r="O52" s="257">
        <f t="shared" si="4"/>
        <v>27.174999999999997</v>
      </c>
    </row>
    <row r="53" spans="1:15" x14ac:dyDescent="0.25">
      <c r="A53" s="212">
        <v>45325</v>
      </c>
      <c r="B53" s="258">
        <v>62</v>
      </c>
      <c r="C53" s="257">
        <f>SUMIFS(ПРЕПОДАВАТЕЛИ!M:M,ПРЕПОДАВАТЕЛИ!$C:$C,$A53)</f>
        <v>5</v>
      </c>
      <c r="D53" s="257">
        <f>SUMIFS(ПРЕПОДАВАТЕЛИ!N:N,ПРЕПОДАВАТЕЛИ!$C:$C,$A53)</f>
        <v>0</v>
      </c>
      <c r="E53" s="257">
        <f>SUMIFS(ПРЕПОДАВАТЕЛИ!O:O,ПРЕПОДАВАТЕЛИ!$C:$C,$A53)</f>
        <v>0</v>
      </c>
      <c r="F53" s="257">
        <f>SUMIFS(ПРЕПОДАВАТЕЛИ!P:P,ПРЕПОДАВАТЕЛИ!$C:$C,$A53)</f>
        <v>48.75</v>
      </c>
      <c r="G53" s="257">
        <f>SUMIFS(ПРЕПОДАВАТЕЛИ!Q:Q,ПРЕПОДАВАТЕЛИ!$C:$C,$A53)</f>
        <v>0</v>
      </c>
      <c r="H53" s="257">
        <f>SUMIFS(ПРЕПОДАВАТЕЛИ!L:L,ПРЕПОДАВАТЕЛИ!$C:$C,$A53)</f>
        <v>24.375</v>
      </c>
      <c r="I53" s="258">
        <v>10</v>
      </c>
      <c r="J53" s="258">
        <f t="shared" si="0"/>
        <v>12.4</v>
      </c>
      <c r="K53" s="257">
        <f>COUNTIFS(ПРЕПОДАВАТЕЛИ!$C:$C,$A53)</f>
        <v>1</v>
      </c>
      <c r="L53" s="257">
        <f t="shared" si="1"/>
        <v>5</v>
      </c>
      <c r="M53" s="257">
        <f t="shared" si="2"/>
        <v>48.75</v>
      </c>
      <c r="N53" s="257">
        <f t="shared" si="3"/>
        <v>46.774999999999999</v>
      </c>
      <c r="O53" s="257">
        <f t="shared" si="4"/>
        <v>1.9750000000000014</v>
      </c>
    </row>
    <row r="54" spans="1:15" x14ac:dyDescent="0.25">
      <c r="A54" s="212">
        <v>45327</v>
      </c>
      <c r="B54" s="258">
        <v>63</v>
      </c>
      <c r="C54" s="257">
        <f>SUMIFS(ПРЕПОДАВАТЕЛИ!M:M,ПРЕПОДАВАТЕЛИ!$C:$C,$A54)</f>
        <v>40</v>
      </c>
      <c r="D54" s="257">
        <f>SUMIFS(ПРЕПОДАВАТЕЛИ!N:N,ПРЕПОДАВАТЕЛИ!$C:$C,$A54)</f>
        <v>3</v>
      </c>
      <c r="E54" s="257">
        <f>SUMIFS(ПРЕПОДАВАТЕЛИ!O:O,ПРЕПОДАВАТЕЛИ!$C:$C,$A54)</f>
        <v>0</v>
      </c>
      <c r="F54" s="257">
        <f>SUMIFS(ПРЕПОДАВАТЕЛИ!P:P,ПРЕПОДАВАТЕЛИ!$C:$C,$A54)</f>
        <v>393.75</v>
      </c>
      <c r="G54" s="257">
        <f>SUMIFS(ПРЕПОДАВАТЕЛИ!Q:Q,ПРЕПОДАВАТЕЛИ!$C:$C,$A54)</f>
        <v>0</v>
      </c>
      <c r="H54" s="257">
        <f>SUMIFS(ПРЕПОДАВАТЕЛИ!L:L,ПРЕПОДАВАТЕЛИ!$C:$C,$A54)</f>
        <v>196.875</v>
      </c>
      <c r="I54" s="258">
        <v>10</v>
      </c>
      <c r="J54" s="258">
        <f t="shared" si="0"/>
        <v>12.600000000000001</v>
      </c>
      <c r="K54" s="257">
        <f>COUNTIFS(ПРЕПОДАВАТЕЛИ!$C:$C,$A54)</f>
        <v>5</v>
      </c>
      <c r="L54" s="257">
        <f t="shared" si="1"/>
        <v>43</v>
      </c>
      <c r="M54" s="257">
        <f t="shared" si="2"/>
        <v>393.75</v>
      </c>
      <c r="N54" s="257">
        <f t="shared" si="3"/>
        <v>219.47499999999999</v>
      </c>
      <c r="O54" s="257">
        <f t="shared" si="4"/>
        <v>174.27500000000001</v>
      </c>
    </row>
    <row r="55" spans="1:15" x14ac:dyDescent="0.25">
      <c r="A55" s="212">
        <v>45328</v>
      </c>
      <c r="B55" s="258">
        <v>64</v>
      </c>
      <c r="C55" s="257">
        <f>SUMIFS(ПРЕПОДАВАТЕЛИ!M:M,ПРЕПОДАВАТЕЛИ!$C:$C,$A55)</f>
        <v>21</v>
      </c>
      <c r="D55" s="257">
        <f>SUMIFS(ПРЕПОДАВАТЕЛИ!N:N,ПРЕПОДАВАТЕЛИ!$C:$C,$A55)</f>
        <v>0</v>
      </c>
      <c r="E55" s="257">
        <f>SUMIFS(ПРЕПОДАВАТЕЛИ!O:O,ПРЕПОДАВАТЕЛИ!$C:$C,$A55)</f>
        <v>0</v>
      </c>
      <c r="F55" s="257">
        <f>SUMIFS(ПРЕПОДАВАТЕЛИ!P:P,ПРЕПОДАВАТЕЛИ!$C:$C,$A55)</f>
        <v>206.25</v>
      </c>
      <c r="G55" s="257">
        <f>SUMIFS(ПРЕПОДАВАТЕЛИ!Q:Q,ПРЕПОДАВАТЕЛИ!$C:$C,$A55)</f>
        <v>0</v>
      </c>
      <c r="H55" s="257">
        <f>SUMIFS(ПРЕПОДАВАТЕЛИ!L:L,ПРЕПОДАВАТЕЛИ!$C:$C,$A55)</f>
        <v>103.125</v>
      </c>
      <c r="I55" s="258">
        <v>10</v>
      </c>
      <c r="J55" s="258">
        <f t="shared" si="0"/>
        <v>12.8</v>
      </c>
      <c r="K55" s="257">
        <f>COUNTIFS(ПРЕПОДАВАТЕЛИ!$C:$C,$A55)</f>
        <v>3</v>
      </c>
      <c r="L55" s="257">
        <f t="shared" si="1"/>
        <v>21</v>
      </c>
      <c r="M55" s="257">
        <f t="shared" si="2"/>
        <v>206.25</v>
      </c>
      <c r="N55" s="257">
        <f t="shared" si="3"/>
        <v>125.925</v>
      </c>
      <c r="O55" s="257">
        <f t="shared" si="4"/>
        <v>80.325000000000003</v>
      </c>
    </row>
    <row r="56" spans="1:15" x14ac:dyDescent="0.25">
      <c r="A56" s="212">
        <v>45329</v>
      </c>
      <c r="B56" s="258">
        <v>65</v>
      </c>
      <c r="C56" s="257">
        <f>SUMIFS(ПРЕПОДАВАТЕЛИ!M:M,ПРЕПОДАВАТЕЛИ!$C:$C,$A56)</f>
        <v>12</v>
      </c>
      <c r="D56" s="257">
        <f>SUMIFS(ПРЕПОДАВАТЕЛИ!N:N,ПРЕПОДАВАТЕЛИ!$C:$C,$A56)</f>
        <v>0</v>
      </c>
      <c r="E56" s="257">
        <f>SUMIFS(ПРЕПОДАВАТЕЛИ!O:O,ПРЕПОДАВАТЕЛИ!$C:$C,$A56)</f>
        <v>0</v>
      </c>
      <c r="F56" s="257">
        <f>SUMIFS(ПРЕПОДАВАТЕЛИ!P:P,ПРЕПОДАВАТЕЛИ!$C:$C,$A56)</f>
        <v>117.5</v>
      </c>
      <c r="G56" s="257">
        <f>SUMIFS(ПРЕПОДАВАТЕЛИ!Q:Q,ПРЕПОДАВАТЕЛИ!$C:$C,$A56)</f>
        <v>0</v>
      </c>
      <c r="H56" s="257">
        <f>SUMIFS(ПРЕПОДАВАТЕЛИ!L:L,ПРЕПОДАВАТЕЛИ!$C:$C,$A56)</f>
        <v>58.75</v>
      </c>
      <c r="I56" s="258">
        <v>10</v>
      </c>
      <c r="J56" s="258">
        <f t="shared" si="0"/>
        <v>13</v>
      </c>
      <c r="K56" s="257">
        <f>COUNTIFS(ПРЕПОДАВАТЕЛИ!$C:$C,$A56)</f>
        <v>2</v>
      </c>
      <c r="L56" s="257">
        <f t="shared" si="1"/>
        <v>12</v>
      </c>
      <c r="M56" s="257">
        <f t="shared" si="2"/>
        <v>117.5</v>
      </c>
      <c r="N56" s="257">
        <f t="shared" si="3"/>
        <v>81.75</v>
      </c>
      <c r="O56" s="257">
        <f t="shared" si="4"/>
        <v>35.75</v>
      </c>
    </row>
    <row r="57" spans="1:15" x14ac:dyDescent="0.25">
      <c r="A57" s="212">
        <v>45330</v>
      </c>
      <c r="B57" s="258">
        <v>66</v>
      </c>
      <c r="C57" s="257">
        <f>SUMIFS(ПРЕПОДАВАТЕЛИ!M:M,ПРЕПОДАВАТЕЛИ!$C:$C,$A57)</f>
        <v>30</v>
      </c>
      <c r="D57" s="257">
        <f>SUMIFS(ПРЕПОДАВАТЕЛИ!N:N,ПРЕПОДАВАТЕЛИ!$C:$C,$A57)</f>
        <v>0</v>
      </c>
      <c r="E57" s="257">
        <f>SUMIFS(ПРЕПОДАВАТЕЛИ!O:O,ПРЕПОДАВАТЕЛИ!$C:$C,$A57)</f>
        <v>0</v>
      </c>
      <c r="F57" s="257">
        <f>SUMIFS(ПРЕПОДАВАТЕЛИ!P:P,ПРЕПОДАВАТЕЛИ!$C:$C,$A57)</f>
        <v>295</v>
      </c>
      <c r="G57" s="257">
        <f>SUMIFS(ПРЕПОДАВАТЕЛИ!Q:Q,ПРЕПОДАВАТЕЛИ!$C:$C,$A57)</f>
        <v>0</v>
      </c>
      <c r="H57" s="257">
        <f>SUMIFS(ПРЕПОДАВАТЕЛИ!L:L,ПРЕПОДАВАТЕЛИ!$C:$C,$A57)</f>
        <v>147.5</v>
      </c>
      <c r="I57" s="258">
        <v>10</v>
      </c>
      <c r="J57" s="258">
        <f t="shared" si="0"/>
        <v>13.200000000000001</v>
      </c>
      <c r="K57" s="257">
        <f>COUNTIFS(ПРЕПОДАВАТЕЛИ!$C:$C,$A57)</f>
        <v>4</v>
      </c>
      <c r="L57" s="257">
        <f t="shared" si="1"/>
        <v>30</v>
      </c>
      <c r="M57" s="257">
        <f t="shared" si="2"/>
        <v>295</v>
      </c>
      <c r="N57" s="257">
        <f t="shared" si="3"/>
        <v>170.7</v>
      </c>
      <c r="O57" s="257">
        <f t="shared" si="4"/>
        <v>124.30000000000001</v>
      </c>
    </row>
    <row r="58" spans="1:15" x14ac:dyDescent="0.25">
      <c r="A58" s="212">
        <v>45331</v>
      </c>
      <c r="B58" s="258">
        <v>67</v>
      </c>
      <c r="C58" s="257">
        <f>SUMIFS(ПРЕПОДАВАТЕЛИ!M:M,ПРЕПОДАВАТЕЛИ!$C:$C,$A58)</f>
        <v>9</v>
      </c>
      <c r="D58" s="257">
        <f>SUMIFS(ПРЕПОДАВАТЕЛИ!N:N,ПРЕПОДАВАТЕЛИ!$C:$C,$A58)</f>
        <v>0</v>
      </c>
      <c r="E58" s="257">
        <f>SUMIFS(ПРЕПОДАВАТЕЛИ!O:O,ПРЕПОДАВАТЕЛИ!$C:$C,$A58)</f>
        <v>2</v>
      </c>
      <c r="F58" s="257">
        <f>SUMIFS(ПРЕПОДАВАТЕЛИ!P:P,ПРЕПОДАВАТЕЛИ!$C:$C,$A58)</f>
        <v>88.75</v>
      </c>
      <c r="G58" s="257">
        <f>SUMIFS(ПРЕПОДАВАТЕЛИ!Q:Q,ПРЕПОДАВАТЕЛИ!$C:$C,$A58)</f>
        <v>24</v>
      </c>
      <c r="H58" s="257">
        <f>SUMIFS(ПРЕПОДАВАТЕЛИ!L:L,ПРЕПОДАВАТЕЛИ!$C:$C,$A58)</f>
        <v>56.375</v>
      </c>
      <c r="I58" s="258">
        <v>10</v>
      </c>
      <c r="J58" s="258">
        <f t="shared" si="0"/>
        <v>13.4</v>
      </c>
      <c r="K58" s="257">
        <f>COUNTIFS(ПРЕПОДАВАТЕЛИ!$C:$C,$A58)</f>
        <v>1</v>
      </c>
      <c r="L58" s="257">
        <f t="shared" si="1"/>
        <v>11</v>
      </c>
      <c r="M58" s="257">
        <f t="shared" si="2"/>
        <v>112.75</v>
      </c>
      <c r="N58" s="257">
        <f t="shared" si="3"/>
        <v>79.775000000000006</v>
      </c>
      <c r="O58" s="257">
        <f t="shared" si="4"/>
        <v>32.974999999999994</v>
      </c>
    </row>
    <row r="59" spans="1:15" x14ac:dyDescent="0.25">
      <c r="A59" s="212">
        <v>45332</v>
      </c>
      <c r="B59" s="258">
        <v>68</v>
      </c>
      <c r="C59" s="257">
        <f>SUMIFS(ПРЕПОДАВАТЕЛИ!M:M,ПРЕПОДАВАТЕЛИ!$C:$C,$A59)</f>
        <v>5</v>
      </c>
      <c r="D59" s="257">
        <f>SUMIFS(ПРЕПОДАВАТЕЛИ!N:N,ПРЕПОДАВАТЕЛИ!$C:$C,$A59)</f>
        <v>0</v>
      </c>
      <c r="E59" s="257">
        <f>SUMIFS(ПРЕПОДАВАТЕЛИ!O:O,ПРЕПОДАВАТЕЛИ!$C:$C,$A59)</f>
        <v>0</v>
      </c>
      <c r="F59" s="257">
        <f>SUMIFS(ПРЕПОДАВАТЕЛИ!P:P,ПРЕПОДАВАТЕЛИ!$C:$C,$A59)</f>
        <v>48.75</v>
      </c>
      <c r="G59" s="257">
        <f>SUMIFS(ПРЕПОДАВАТЕЛИ!Q:Q,ПРЕПОДАВАТЕЛИ!$C:$C,$A59)</f>
        <v>0</v>
      </c>
      <c r="H59" s="257">
        <f>SUMIFS(ПРЕПОДАВАТЕЛИ!L:L,ПРЕПОДАВАТЕЛИ!$C:$C,$A59)</f>
        <v>24.375</v>
      </c>
      <c r="I59" s="258">
        <v>10</v>
      </c>
      <c r="J59" s="258">
        <f t="shared" si="0"/>
        <v>13.600000000000001</v>
      </c>
      <c r="K59" s="257">
        <f>COUNTIFS(ПРЕПОДАВАТЕЛИ!$C:$C,$A59)</f>
        <v>1</v>
      </c>
      <c r="L59" s="257">
        <f t="shared" si="1"/>
        <v>5</v>
      </c>
      <c r="M59" s="257">
        <f t="shared" si="2"/>
        <v>48.75</v>
      </c>
      <c r="N59" s="257">
        <f t="shared" si="3"/>
        <v>47.975000000000001</v>
      </c>
      <c r="O59" s="257">
        <f t="shared" si="4"/>
        <v>0.77499999999999858</v>
      </c>
    </row>
    <row r="60" spans="1:15" x14ac:dyDescent="0.25">
      <c r="A60" s="212">
        <v>45334</v>
      </c>
      <c r="B60" s="258">
        <v>69</v>
      </c>
      <c r="C60" s="257">
        <f>SUMIFS(ПРЕПОДАВАТЕЛИ!M:M,ПРЕПОДАВАТЕЛИ!$C:$C,$A60)</f>
        <v>44</v>
      </c>
      <c r="D60" s="257">
        <f>SUMIFS(ПРЕПОДАВАТЕЛИ!N:N,ПРЕПОДАВАТЕЛИ!$C:$C,$A60)</f>
        <v>0</v>
      </c>
      <c r="E60" s="257">
        <f>SUMIFS(ПРЕПОДАВАТЕЛИ!O:O,ПРЕПОДАВАТЕЛИ!$C:$C,$A60)</f>
        <v>0</v>
      </c>
      <c r="F60" s="257">
        <f>SUMIFS(ПРЕПОДАВАТЕЛИ!P:P,ПРЕПОДАВАТЕЛИ!$C:$C,$A60)</f>
        <v>433.75</v>
      </c>
      <c r="G60" s="257">
        <f>SUMIFS(ПРЕПОДАВАТЕЛИ!Q:Q,ПРЕПОДАВАТЕЛИ!$C:$C,$A60)</f>
        <v>0</v>
      </c>
      <c r="H60" s="257">
        <f>SUMIFS(ПРЕПОДАВАТЕЛИ!L:L,ПРЕПОДАВАТЕЛИ!$C:$C,$A60)</f>
        <v>216.875</v>
      </c>
      <c r="I60" s="258">
        <v>10</v>
      </c>
      <c r="J60" s="258">
        <f t="shared" si="0"/>
        <v>13.8</v>
      </c>
      <c r="K60" s="257">
        <f>COUNTIFS(ПРЕПОДАВАТЕЛИ!$C:$C,$A60)</f>
        <v>5</v>
      </c>
      <c r="L60" s="257">
        <f t="shared" si="1"/>
        <v>44</v>
      </c>
      <c r="M60" s="257">
        <f t="shared" si="2"/>
        <v>433.75</v>
      </c>
      <c r="N60" s="257">
        <f t="shared" si="3"/>
        <v>240.67500000000001</v>
      </c>
      <c r="O60" s="257">
        <f t="shared" si="4"/>
        <v>193.07499999999999</v>
      </c>
    </row>
    <row r="61" spans="1:15" x14ac:dyDescent="0.25">
      <c r="A61" s="212">
        <v>45335</v>
      </c>
      <c r="B61" s="258">
        <v>70</v>
      </c>
      <c r="C61" s="257">
        <f>SUMIFS(ПРЕПОДАВАТЕЛИ!M:M,ПРЕПОДАВАТЕЛИ!$C:$C,$A61)</f>
        <v>21</v>
      </c>
      <c r="D61" s="257">
        <f>SUMIFS(ПРЕПОДАВАТЕЛИ!N:N,ПРЕПОДАВАТЕЛИ!$C:$C,$A61)</f>
        <v>0</v>
      </c>
      <c r="E61" s="257">
        <f>SUMIFS(ПРЕПОДАВАТЕЛИ!O:O,ПРЕПОДАВАТЕЛИ!$C:$C,$A61)</f>
        <v>0</v>
      </c>
      <c r="F61" s="257">
        <f>SUMIFS(ПРЕПОДАВАТЕЛИ!P:P,ПРЕПОДАВАТЕЛИ!$C:$C,$A61)</f>
        <v>206.25</v>
      </c>
      <c r="G61" s="257">
        <f>SUMIFS(ПРЕПОДАВАТЕЛИ!Q:Q,ПРЕПОДАВАТЕЛИ!$C:$C,$A61)</f>
        <v>0</v>
      </c>
      <c r="H61" s="257">
        <f>SUMIFS(ПРЕПОДАВАТЕЛИ!L:L,ПРЕПОДАВАТЕЛИ!$C:$C,$A61)</f>
        <v>103.125</v>
      </c>
      <c r="I61" s="258">
        <v>10</v>
      </c>
      <c r="J61" s="258">
        <f t="shared" si="0"/>
        <v>14</v>
      </c>
      <c r="K61" s="257">
        <f>COUNTIFS(ПРЕПОДАВАТЕЛИ!$C:$C,$A61)</f>
        <v>3</v>
      </c>
      <c r="L61" s="257">
        <f t="shared" si="1"/>
        <v>21</v>
      </c>
      <c r="M61" s="257">
        <f t="shared" si="2"/>
        <v>206.25</v>
      </c>
      <c r="N61" s="257">
        <f t="shared" si="3"/>
        <v>127.125</v>
      </c>
      <c r="O61" s="257">
        <f t="shared" si="4"/>
        <v>79.125</v>
      </c>
    </row>
    <row r="62" spans="1:15" x14ac:dyDescent="0.25">
      <c r="A62" s="212">
        <v>45336</v>
      </c>
      <c r="B62" s="258">
        <v>71</v>
      </c>
      <c r="C62" s="257">
        <f>SUMIFS(ПРЕПОДАВАТЕЛИ!M:M,ПРЕПОДАВАТЕЛИ!$C:$C,$A62)</f>
        <v>12</v>
      </c>
      <c r="D62" s="257">
        <f>SUMIFS(ПРЕПОДАВАТЕЛИ!N:N,ПРЕПОДАВАТЕЛИ!$C:$C,$A62)</f>
        <v>0</v>
      </c>
      <c r="E62" s="257">
        <f>SUMIFS(ПРЕПОДАВАТЕЛИ!O:O,ПРЕПОДАВАТЕЛИ!$C:$C,$A62)</f>
        <v>0</v>
      </c>
      <c r="F62" s="257">
        <f>SUMIFS(ПРЕПОДАВАТЕЛИ!P:P,ПРЕПОДАВАТЕЛИ!$C:$C,$A62)</f>
        <v>117.5</v>
      </c>
      <c r="G62" s="257">
        <f>SUMIFS(ПРЕПОДАВАТЕЛИ!Q:Q,ПРЕПОДАВАТЕЛИ!$C:$C,$A62)</f>
        <v>0</v>
      </c>
      <c r="H62" s="257">
        <f>SUMIFS(ПРЕПОДАВАТЕЛИ!L:L,ПРЕПОДАВАТЕЛИ!$C:$C,$A62)</f>
        <v>58.75</v>
      </c>
      <c r="I62" s="258">
        <v>10</v>
      </c>
      <c r="J62" s="258">
        <f t="shared" si="0"/>
        <v>14.200000000000001</v>
      </c>
      <c r="K62" s="257">
        <f>COUNTIFS(ПРЕПОДАВАТЕЛИ!$C:$C,$A62)</f>
        <v>2</v>
      </c>
      <c r="L62" s="257">
        <f t="shared" si="1"/>
        <v>12</v>
      </c>
      <c r="M62" s="257">
        <f t="shared" si="2"/>
        <v>117.5</v>
      </c>
      <c r="N62" s="257">
        <f t="shared" si="3"/>
        <v>82.95</v>
      </c>
      <c r="O62" s="257">
        <f t="shared" si="4"/>
        <v>34.549999999999997</v>
      </c>
    </row>
    <row r="63" spans="1:15" x14ac:dyDescent="0.25">
      <c r="A63" s="212">
        <v>45337</v>
      </c>
      <c r="B63" s="258">
        <v>72</v>
      </c>
      <c r="C63" s="257">
        <f>SUMIFS(ПРЕПОДАВАТЕЛИ!M:M,ПРЕПОДАВАТЕЛИ!$C:$C,$A63)</f>
        <v>31</v>
      </c>
      <c r="D63" s="257">
        <f>SUMIFS(ПРЕПОДАВАТЕЛИ!N:N,ПРЕПОДАВАТЕЛИ!$C:$C,$A63)</f>
        <v>0</v>
      </c>
      <c r="E63" s="257">
        <f>SUMIFS(ПРЕПОДАВАТЕЛИ!O:O,ПРЕПОДАВАТЕЛИ!$C:$C,$A63)</f>
        <v>0</v>
      </c>
      <c r="F63" s="257">
        <f>SUMIFS(ПРЕПОДАВАТЕЛИ!P:P,ПРЕПОДАВАТЕЛИ!$C:$C,$A63)</f>
        <v>305</v>
      </c>
      <c r="G63" s="257">
        <f>SUMIFS(ПРЕПОДАВАТЕЛИ!Q:Q,ПРЕПОДАВАТЕЛИ!$C:$C,$A63)</f>
        <v>0</v>
      </c>
      <c r="H63" s="257">
        <f>SUMIFS(ПРЕПОДАВАТЕЛИ!L:L,ПРЕПОДАВАТЕЛИ!$C:$C,$A63)</f>
        <v>152.5</v>
      </c>
      <c r="I63" s="258">
        <v>10</v>
      </c>
      <c r="J63" s="258">
        <f t="shared" si="0"/>
        <v>14.4</v>
      </c>
      <c r="K63" s="257">
        <f>COUNTIFS(ПРЕПОДАВАТЕЛИ!$C:$C,$A63)</f>
        <v>4</v>
      </c>
      <c r="L63" s="257">
        <f t="shared" si="1"/>
        <v>31</v>
      </c>
      <c r="M63" s="257">
        <f t="shared" si="2"/>
        <v>305</v>
      </c>
      <c r="N63" s="257">
        <f t="shared" si="3"/>
        <v>176.9</v>
      </c>
      <c r="O63" s="257">
        <f t="shared" si="4"/>
        <v>128.1</v>
      </c>
    </row>
    <row r="64" spans="1:15" x14ac:dyDescent="0.25">
      <c r="A64" s="212">
        <v>45338</v>
      </c>
      <c r="B64" s="258">
        <v>73</v>
      </c>
      <c r="C64" s="257">
        <f>SUMIFS(ПРЕПОДАВАТЕЛИ!M:M,ПРЕПОДАВАТЕЛИ!$C:$C,$A64)</f>
        <v>9</v>
      </c>
      <c r="D64" s="257">
        <f>SUMIFS(ПРЕПОДАВАТЕЛИ!N:N,ПРЕПОДАВАТЕЛИ!$C:$C,$A64)</f>
        <v>0</v>
      </c>
      <c r="E64" s="257">
        <f>SUMIFS(ПРЕПОДАВАТЕЛИ!O:O,ПРЕПОДАВАТЕЛИ!$C:$C,$A64)</f>
        <v>0</v>
      </c>
      <c r="F64" s="257">
        <f>SUMIFS(ПРЕПОДАВАТЕЛИ!P:P,ПРЕПОДАВАТЕЛИ!$C:$C,$A64)</f>
        <v>88.75</v>
      </c>
      <c r="G64" s="257">
        <f>SUMIFS(ПРЕПОДАВАТЕЛИ!Q:Q,ПРЕПОДАВАТЕЛИ!$C:$C,$A64)</f>
        <v>0</v>
      </c>
      <c r="H64" s="257">
        <f>SUMIFS(ПРЕПОДАВАТЕЛИ!L:L,ПРЕПОДАВАТЕЛИ!$C:$C,$A64)</f>
        <v>44.375</v>
      </c>
      <c r="I64" s="258">
        <v>10</v>
      </c>
      <c r="J64" s="258">
        <f t="shared" si="0"/>
        <v>14.600000000000001</v>
      </c>
      <c r="K64" s="257">
        <f>COUNTIFS(ПРЕПОДАВАТЕЛИ!$C:$C,$A64)</f>
        <v>1</v>
      </c>
      <c r="L64" s="257">
        <f t="shared" si="1"/>
        <v>9</v>
      </c>
      <c r="M64" s="257">
        <f t="shared" si="2"/>
        <v>88.75</v>
      </c>
      <c r="N64" s="257">
        <f t="shared" si="3"/>
        <v>68.974999999999994</v>
      </c>
      <c r="O64" s="257">
        <f t="shared" si="4"/>
        <v>19.775000000000006</v>
      </c>
    </row>
    <row r="65" spans="1:15" x14ac:dyDescent="0.25">
      <c r="A65" s="212">
        <v>45339</v>
      </c>
      <c r="B65" s="258">
        <v>74</v>
      </c>
      <c r="C65" s="257">
        <f>SUMIFS(ПРЕПОДАВАТЕЛИ!M:M,ПРЕПОДАВАТЕЛИ!$C:$C,$A65)</f>
        <v>5</v>
      </c>
      <c r="D65" s="257">
        <f>SUMIFS(ПРЕПОДАВАТЕЛИ!N:N,ПРЕПОДАВАТЕЛИ!$C:$C,$A65)</f>
        <v>0</v>
      </c>
      <c r="E65" s="257">
        <f>SUMIFS(ПРЕПОДАВАТЕЛИ!O:O,ПРЕПОДАВАТЕЛИ!$C:$C,$A65)</f>
        <v>0</v>
      </c>
      <c r="F65" s="257">
        <f>SUMIFS(ПРЕПОДАВАТЕЛИ!P:P,ПРЕПОДАВАТЕЛИ!$C:$C,$A65)</f>
        <v>48.75</v>
      </c>
      <c r="G65" s="257">
        <f>SUMIFS(ПРЕПОДАВАТЕЛИ!Q:Q,ПРЕПОДАВАТЕЛИ!$C:$C,$A65)</f>
        <v>0</v>
      </c>
      <c r="H65" s="257">
        <f>SUMIFS(ПРЕПОДАВАТЕЛИ!L:L,ПРЕПОДАВАТЕЛИ!$C:$C,$A65)</f>
        <v>24.375</v>
      </c>
      <c r="I65" s="258">
        <v>10</v>
      </c>
      <c r="J65" s="258">
        <f t="shared" si="0"/>
        <v>14.8</v>
      </c>
      <c r="K65" s="257">
        <f>COUNTIFS(ПРЕПОДАВАТЕЛИ!$C:$C,$A65)</f>
        <v>1</v>
      </c>
      <c r="L65" s="257">
        <f t="shared" si="1"/>
        <v>5</v>
      </c>
      <c r="M65" s="257">
        <f t="shared" si="2"/>
        <v>48.75</v>
      </c>
      <c r="N65" s="257">
        <f t="shared" si="3"/>
        <v>49.174999999999997</v>
      </c>
      <c r="O65" s="257">
        <f t="shared" si="4"/>
        <v>-0.42499999999999716</v>
      </c>
    </row>
    <row r="66" spans="1:15" x14ac:dyDescent="0.25">
      <c r="A66" s="212">
        <v>45341</v>
      </c>
      <c r="B66" s="258">
        <v>75</v>
      </c>
      <c r="C66" s="257">
        <f>SUMIFS(ПРЕПОДАВАТЕЛИ!M:M,ПРЕПОДАВАТЕЛИ!$C:$C,$A66)</f>
        <v>44</v>
      </c>
      <c r="D66" s="257">
        <f>SUMIFS(ПРЕПОДАВАТЕЛИ!N:N,ПРЕПОДАВАТЕЛИ!$C:$C,$A66)</f>
        <v>0</v>
      </c>
      <c r="E66" s="257">
        <f>SUMIFS(ПРЕПОДАВАТЕЛИ!O:O,ПРЕПОДАВАТЕЛИ!$C:$C,$A66)</f>
        <v>0</v>
      </c>
      <c r="F66" s="257">
        <f>SUMIFS(ПРЕПОДАВАТЕЛИ!P:P,ПРЕПОДАВАТЕЛИ!$C:$C,$A66)</f>
        <v>433.75</v>
      </c>
      <c r="G66" s="257">
        <f>SUMIFS(ПРЕПОДАВАТЕЛИ!Q:Q,ПРЕПОДАВАТЕЛИ!$C:$C,$A66)</f>
        <v>0</v>
      </c>
      <c r="H66" s="257">
        <f>SUMIFS(ПРЕПОДАВАТЕЛИ!L:L,ПРЕПОДАВАТЕЛИ!$C:$C,$A66)</f>
        <v>216.875</v>
      </c>
      <c r="I66" s="258">
        <v>10</v>
      </c>
      <c r="J66" s="258">
        <f t="shared" si="0"/>
        <v>15</v>
      </c>
      <c r="K66" s="257">
        <f>COUNTIFS(ПРЕПОДАВАТЕЛИ!$C:$C,$A66)</f>
        <v>5</v>
      </c>
      <c r="L66" s="257">
        <f t="shared" si="1"/>
        <v>44</v>
      </c>
      <c r="M66" s="257">
        <f t="shared" si="2"/>
        <v>433.75</v>
      </c>
      <c r="N66" s="257">
        <f t="shared" si="3"/>
        <v>241.875</v>
      </c>
      <c r="O66" s="257">
        <f t="shared" si="4"/>
        <v>191.875</v>
      </c>
    </row>
    <row r="67" spans="1:15" x14ac:dyDescent="0.25">
      <c r="A67" s="212">
        <v>45342</v>
      </c>
      <c r="B67" s="258">
        <v>76</v>
      </c>
      <c r="C67" s="257">
        <f>SUMIFS(ПРЕПОДАВАТЕЛИ!M:M,ПРЕПОДАВАТЕЛИ!$C:$C,$A67)</f>
        <v>21</v>
      </c>
      <c r="D67" s="257">
        <f>SUMIFS(ПРЕПОДАВАТЕЛИ!N:N,ПРЕПОДАВАТЕЛИ!$C:$C,$A67)</f>
        <v>0</v>
      </c>
      <c r="E67" s="257">
        <f>SUMIFS(ПРЕПОДАВАТЕЛИ!O:O,ПРЕПОДАВАТЕЛИ!$C:$C,$A67)</f>
        <v>0</v>
      </c>
      <c r="F67" s="257">
        <f>SUMIFS(ПРЕПОДАВАТЕЛИ!P:P,ПРЕПОДАВАТЕЛИ!$C:$C,$A67)</f>
        <v>206.25</v>
      </c>
      <c r="G67" s="257">
        <f>SUMIFS(ПРЕПОДАВАТЕЛИ!Q:Q,ПРЕПОДАВАТЕЛИ!$C:$C,$A67)</f>
        <v>0</v>
      </c>
      <c r="H67" s="257">
        <f>SUMIFS(ПРЕПОДАВАТЕЛИ!L:L,ПРЕПОДАВАТЕЛИ!$C:$C,$A67)</f>
        <v>103.125</v>
      </c>
      <c r="I67" s="258">
        <v>10</v>
      </c>
      <c r="J67" s="258">
        <f t="shared" si="0"/>
        <v>15.200000000000001</v>
      </c>
      <c r="K67" s="257">
        <f>COUNTIFS(ПРЕПОДАВАТЕЛИ!$C:$C,$A67)</f>
        <v>3</v>
      </c>
      <c r="L67" s="257">
        <f t="shared" si="1"/>
        <v>21</v>
      </c>
      <c r="M67" s="257">
        <f t="shared" si="2"/>
        <v>206.25</v>
      </c>
      <c r="N67" s="257">
        <f t="shared" si="3"/>
        <v>128.32499999999999</v>
      </c>
      <c r="O67" s="257">
        <f t="shared" si="4"/>
        <v>77.925000000000011</v>
      </c>
    </row>
    <row r="68" spans="1:15" x14ac:dyDescent="0.25">
      <c r="A68" s="212">
        <v>45343</v>
      </c>
      <c r="B68" s="258">
        <v>77</v>
      </c>
      <c r="C68" s="257">
        <f>SUMIFS(ПРЕПОДАВАТЕЛИ!M:M,ПРЕПОДАВАТЕЛИ!$C:$C,$A68)</f>
        <v>12</v>
      </c>
      <c r="D68" s="257">
        <f>SUMIFS(ПРЕПОДАВАТЕЛИ!N:N,ПРЕПОДАВАТЕЛИ!$C:$C,$A68)</f>
        <v>0</v>
      </c>
      <c r="E68" s="257">
        <f>SUMIFS(ПРЕПОДАВАТЕЛИ!O:O,ПРЕПОДАВАТЕЛИ!$C:$C,$A68)</f>
        <v>0</v>
      </c>
      <c r="F68" s="257">
        <f>SUMIFS(ПРЕПОДАВАТЕЛИ!P:P,ПРЕПОДАВАТЕЛИ!$C:$C,$A68)</f>
        <v>117.5</v>
      </c>
      <c r="G68" s="257">
        <f>SUMIFS(ПРЕПОДАВАТЕЛИ!Q:Q,ПРЕПОДАВАТЕЛИ!$C:$C,$A68)</f>
        <v>0</v>
      </c>
      <c r="H68" s="257">
        <f>SUMIFS(ПРЕПОДАВАТЕЛИ!L:L,ПРЕПОДАВАТЕЛИ!$C:$C,$A68)</f>
        <v>58.75</v>
      </c>
      <c r="I68" s="258">
        <v>10</v>
      </c>
      <c r="J68" s="258">
        <f t="shared" si="0"/>
        <v>15.4</v>
      </c>
      <c r="K68" s="257">
        <f>COUNTIFS(ПРЕПОДАВАТЕЛИ!$C:$C,$A68)</f>
        <v>2</v>
      </c>
      <c r="L68" s="257">
        <f t="shared" si="1"/>
        <v>12</v>
      </c>
      <c r="M68" s="257">
        <f t="shared" si="2"/>
        <v>117.5</v>
      </c>
      <c r="N68" s="257">
        <f t="shared" si="3"/>
        <v>84.15</v>
      </c>
      <c r="O68" s="257">
        <f t="shared" si="4"/>
        <v>33.349999999999994</v>
      </c>
    </row>
    <row r="69" spans="1:15" x14ac:dyDescent="0.25">
      <c r="A69" s="212">
        <v>45344</v>
      </c>
      <c r="B69" s="258">
        <v>78</v>
      </c>
      <c r="C69" s="257">
        <f>SUMIFS(ПРЕПОДАВАТЕЛИ!M:M,ПРЕПОДАВАТЕЛИ!$C:$C,$A69)</f>
        <v>31</v>
      </c>
      <c r="D69" s="257">
        <f>SUMIFS(ПРЕПОДАВАТЕЛИ!N:N,ПРЕПОДАВАТЕЛИ!$C:$C,$A69)</f>
        <v>0</v>
      </c>
      <c r="E69" s="257">
        <f>SUMIFS(ПРЕПОДАВАТЕЛИ!O:O,ПРЕПОДАВАТЕЛИ!$C:$C,$A69)</f>
        <v>0</v>
      </c>
      <c r="F69" s="257">
        <f>SUMIFS(ПРЕПОДАВАТЕЛИ!P:P,ПРЕПОДАВАТЕЛИ!$C:$C,$A69)</f>
        <v>305</v>
      </c>
      <c r="G69" s="257">
        <f>SUMIFS(ПРЕПОДАВАТЕЛИ!Q:Q,ПРЕПОДАВАТЕЛИ!$C:$C,$A69)</f>
        <v>0</v>
      </c>
      <c r="H69" s="257">
        <f>SUMIFS(ПРЕПОДАВАТЕЛИ!L:L,ПРЕПОДАВАТЕЛИ!$C:$C,$A69)</f>
        <v>152.5</v>
      </c>
      <c r="I69" s="258">
        <v>10</v>
      </c>
      <c r="J69" s="258">
        <f t="shared" si="0"/>
        <v>15.600000000000001</v>
      </c>
      <c r="K69" s="257">
        <f>COUNTIFS(ПРЕПОДАВАТЕЛИ!$C:$C,$A69)</f>
        <v>4</v>
      </c>
      <c r="L69" s="257">
        <f t="shared" si="1"/>
        <v>31</v>
      </c>
      <c r="M69" s="257">
        <f t="shared" si="2"/>
        <v>305</v>
      </c>
      <c r="N69" s="257">
        <f t="shared" si="3"/>
        <v>178.1</v>
      </c>
      <c r="O69" s="257">
        <f t="shared" si="4"/>
        <v>126.9</v>
      </c>
    </row>
    <row r="70" spans="1:15" x14ac:dyDescent="0.25">
      <c r="A70" s="212">
        <v>45345</v>
      </c>
      <c r="B70" s="258">
        <v>79</v>
      </c>
      <c r="C70" s="257">
        <f>SUMIFS(ПРЕПОДАВАТЕЛИ!M:M,ПРЕПОДАВАТЕЛИ!$C:$C,$A70)</f>
        <v>9</v>
      </c>
      <c r="D70" s="257">
        <f>SUMIFS(ПРЕПОДАВАТЕЛИ!N:N,ПРЕПОДАВАТЕЛИ!$C:$C,$A70)</f>
        <v>0</v>
      </c>
      <c r="E70" s="257">
        <f>SUMIFS(ПРЕПОДАВАТЕЛИ!O:O,ПРЕПОДАВАТЕЛИ!$C:$C,$A70)</f>
        <v>0</v>
      </c>
      <c r="F70" s="257">
        <f>SUMIFS(ПРЕПОДАВАТЕЛИ!P:P,ПРЕПОДАВАТЕЛИ!$C:$C,$A70)</f>
        <v>88.75</v>
      </c>
      <c r="G70" s="257">
        <f>SUMIFS(ПРЕПОДАВАТЕЛИ!Q:Q,ПРЕПОДАВАТЕЛИ!$C:$C,$A70)</f>
        <v>0</v>
      </c>
      <c r="H70" s="257">
        <f>SUMIFS(ПРЕПОДАВАТЕЛИ!L:L,ПРЕПОДАВАТЕЛИ!$C:$C,$A70)</f>
        <v>44.375</v>
      </c>
      <c r="I70" s="258">
        <v>10</v>
      </c>
      <c r="J70" s="258">
        <f t="shared" si="0"/>
        <v>15.8</v>
      </c>
      <c r="K70" s="257">
        <f>COUNTIFS(ПРЕПОДАВАТЕЛИ!$C:$C,$A70)</f>
        <v>1</v>
      </c>
      <c r="L70" s="257">
        <f t="shared" si="1"/>
        <v>9</v>
      </c>
      <c r="M70" s="257">
        <f t="shared" si="2"/>
        <v>88.75</v>
      </c>
      <c r="N70" s="257">
        <f t="shared" si="3"/>
        <v>70.174999999999997</v>
      </c>
      <c r="O70" s="257">
        <f t="shared" si="4"/>
        <v>18.575000000000003</v>
      </c>
    </row>
    <row r="71" spans="1:15" x14ac:dyDescent="0.25">
      <c r="A71" s="212">
        <v>45346</v>
      </c>
      <c r="B71" s="258">
        <v>80</v>
      </c>
      <c r="C71" s="257">
        <f>SUMIFS(ПРЕПОДАВАТЕЛИ!M:M,ПРЕПОДАВАТЕЛИ!$C:$C,$A71)</f>
        <v>5</v>
      </c>
      <c r="D71" s="257">
        <f>SUMIFS(ПРЕПОДАВАТЕЛИ!N:N,ПРЕПОДАВАТЕЛИ!$C:$C,$A71)</f>
        <v>0</v>
      </c>
      <c r="E71" s="257">
        <f>SUMIFS(ПРЕПОДАВАТЕЛИ!O:O,ПРЕПОДАВАТЕЛИ!$C:$C,$A71)</f>
        <v>3</v>
      </c>
      <c r="F71" s="257">
        <f>SUMIFS(ПРЕПОДАВАТЕЛИ!P:P,ПРЕПОДАВАТЕЛИ!$C:$C,$A71)</f>
        <v>48.75</v>
      </c>
      <c r="G71" s="257">
        <f>SUMIFS(ПРЕПОДАВАТЕЛИ!Q:Q,ПРЕПОДАВАТЕЛИ!$C:$C,$A71)</f>
        <v>36</v>
      </c>
      <c r="H71" s="257">
        <f>SUMIFS(ПРЕПОДАВАТЕЛИ!L:L,ПРЕПОДАВАТЕЛИ!$C:$C,$A71)</f>
        <v>42.375</v>
      </c>
      <c r="I71" s="258">
        <v>10</v>
      </c>
      <c r="J71" s="258">
        <f t="shared" ref="J71" si="5">B71*0.2</f>
        <v>16</v>
      </c>
      <c r="K71" s="257">
        <f>COUNTIFS(ПРЕПОДАВАТЕЛИ!$C:$C,$A71)</f>
        <v>1</v>
      </c>
      <c r="L71" s="257">
        <f t="shared" ref="L71" si="6">C71+D71+E71</f>
        <v>8</v>
      </c>
      <c r="M71" s="257">
        <f t="shared" ref="M71" si="7">F71+G71</f>
        <v>84.75</v>
      </c>
      <c r="N71" s="257">
        <f t="shared" ref="N71" si="8">H71+I71+J71</f>
        <v>68.375</v>
      </c>
      <c r="O71" s="257">
        <f t="shared" ref="O71" si="9">M71-N71</f>
        <v>16.375</v>
      </c>
    </row>
    <row r="72" spans="1:15" x14ac:dyDescent="0.25">
      <c r="A72"/>
    </row>
    <row r="73" spans="1:15" x14ac:dyDescent="0.25">
      <c r="A73"/>
    </row>
    <row r="74" spans="1:15" x14ac:dyDescent="0.25">
      <c r="A74"/>
    </row>
    <row r="75" spans="1:15" x14ac:dyDescent="0.25">
      <c r="A75"/>
    </row>
    <row r="76" spans="1:15" x14ac:dyDescent="0.25">
      <c r="A76"/>
    </row>
    <row r="77" spans="1:15" x14ac:dyDescent="0.25">
      <c r="A77"/>
    </row>
    <row r="78" spans="1:15" x14ac:dyDescent="0.25">
      <c r="A78"/>
    </row>
    <row r="79" spans="1:15" x14ac:dyDescent="0.25">
      <c r="A79"/>
    </row>
    <row r="80" spans="1:15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</sheetData>
  <autoFilter ref="A5:P71"/>
  <mergeCells count="4">
    <mergeCell ref="K4:O4"/>
    <mergeCell ref="C4:E4"/>
    <mergeCell ref="H4:J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РАСПИСАНИЕ</vt:lpstr>
      <vt:lpstr>АБОНЕМЕНТЫ_ИНФОРМАЦИЯ</vt:lpstr>
      <vt:lpstr>БАЗА_ДАННЫХ</vt:lpstr>
      <vt:lpstr>ПРЕПОДАВАТЕЛИ</vt:lpstr>
      <vt:lpstr>КАССА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2024-02-16T10:09:24Z</dcterms:created>
  <dcterms:modified xsi:type="dcterms:W3CDTF">2024-02-25T18:52:27Z</dcterms:modified>
</cp:coreProperties>
</file>